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.shortcut-targets-by-id\1DGsXe65HHOEimldSwxBq-fZ7yj2FvvUX\Nature\"/>
    </mc:Choice>
  </mc:AlternateContent>
  <xr:revisionPtr revIDLastSave="0" documentId="13_ncr:1_{547C92AD-CDE0-4B76-95D8-B896402B09FB}" xr6:coauthVersionLast="47" xr6:coauthVersionMax="47" xr10:uidLastSave="{00000000-0000-0000-0000-000000000000}"/>
  <bookViews>
    <workbookView xWindow="-108" yWindow="-108" windowWidth="23256" windowHeight="12576" tabRatio="801" activeTab="1" xr2:uid="{E7CF5D76-9A73-4503-8DED-63EE943D395A}"/>
  </bookViews>
  <sheets>
    <sheet name="Parameters" sheetId="1" r:id="rId1"/>
    <sheet name="Permanent project" sheetId="2" r:id="rId2"/>
    <sheet name="Exact IRF" sheetId="12" r:id="rId3"/>
    <sheet name="Other methods in Table A1" sheetId="13" r:id="rId4"/>
    <sheet name="Emissions of Biomass scenarios" sheetId="10" r:id="rId5"/>
    <sheet name="Graph Emissions of Biomass" sheetId="11" r:id="rId6"/>
    <sheet name=" Biomass Old Forest" sheetId="4" r:id="rId7"/>
    <sheet name="Fossil Fuel Old Forest" sheetId="6" r:id="rId8"/>
    <sheet name="Biomass on Agr Land" sheetId="5" r:id="rId9"/>
    <sheet name="Fossil Fuel on Agr Land" sheetId="7" r:id="rId10"/>
    <sheet name="Biomass on Young Forest" sheetId="8" r:id="rId11"/>
    <sheet name="Fossil Fuel on Young Forest" sheetId="9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" i="2" l="1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9" i="2"/>
  <c r="J10" i="2"/>
  <c r="J11" i="2"/>
  <c r="J12" i="2"/>
  <c r="E117" i="13"/>
  <c r="M3" i="13"/>
  <c r="N3" i="13"/>
  <c r="N7" i="13"/>
  <c r="C116" i="13"/>
  <c r="M5" i="13"/>
  <c r="N5" i="13"/>
  <c r="M6" i="13"/>
  <c r="N6" i="13"/>
  <c r="M7" i="13"/>
  <c r="M9" i="13"/>
  <c r="N9" i="13"/>
  <c r="M10" i="13"/>
  <c r="N10" i="13"/>
  <c r="M11" i="13"/>
  <c r="M13" i="13"/>
  <c r="N13" i="13"/>
  <c r="M14" i="13"/>
  <c r="N14" i="13"/>
  <c r="M15" i="13"/>
  <c r="M17" i="13"/>
  <c r="N17" i="13"/>
  <c r="M18" i="13"/>
  <c r="N18" i="13"/>
  <c r="M19" i="13"/>
  <c r="M21" i="13"/>
  <c r="N21" i="13"/>
  <c r="M22" i="13"/>
  <c r="N22" i="13"/>
  <c r="M23" i="13"/>
  <c r="M25" i="13"/>
  <c r="N25" i="13"/>
  <c r="M26" i="13"/>
  <c r="N26" i="13"/>
  <c r="M27" i="13"/>
  <c r="M29" i="13"/>
  <c r="N29" i="13"/>
  <c r="M30" i="13"/>
  <c r="N30" i="13"/>
  <c r="M31" i="13"/>
  <c r="M33" i="13"/>
  <c r="N33" i="13"/>
  <c r="M34" i="13"/>
  <c r="N34" i="13"/>
  <c r="M35" i="13"/>
  <c r="M37" i="13"/>
  <c r="N37" i="13"/>
  <c r="M38" i="13"/>
  <c r="N38" i="13"/>
  <c r="M39" i="13"/>
  <c r="M41" i="13"/>
  <c r="N41" i="13"/>
  <c r="M42" i="13"/>
  <c r="N42" i="13"/>
  <c r="M43" i="13"/>
  <c r="M45" i="13"/>
  <c r="N45" i="13"/>
  <c r="M46" i="13"/>
  <c r="N46" i="13"/>
  <c r="M47" i="13"/>
  <c r="M49" i="13"/>
  <c r="N49" i="13"/>
  <c r="M50" i="13"/>
  <c r="N50" i="13"/>
  <c r="M51" i="13"/>
  <c r="M53" i="13"/>
  <c r="N53" i="13"/>
  <c r="M54" i="13"/>
  <c r="N54" i="13"/>
  <c r="M55" i="13"/>
  <c r="M57" i="13"/>
  <c r="N57" i="13"/>
  <c r="M58" i="13"/>
  <c r="N58" i="13"/>
  <c r="M59" i="13"/>
  <c r="M61" i="13"/>
  <c r="N61" i="13"/>
  <c r="M62" i="13"/>
  <c r="N62" i="13"/>
  <c r="M63" i="13"/>
  <c r="M65" i="13"/>
  <c r="N65" i="13"/>
  <c r="M66" i="13"/>
  <c r="N66" i="13"/>
  <c r="M67" i="13"/>
  <c r="M69" i="13"/>
  <c r="N69" i="13"/>
  <c r="M70" i="13"/>
  <c r="N70" i="13"/>
  <c r="M71" i="13"/>
  <c r="M73" i="13"/>
  <c r="N73" i="13"/>
  <c r="M74" i="13"/>
  <c r="N74" i="13"/>
  <c r="M75" i="13"/>
  <c r="M77" i="13"/>
  <c r="N77" i="13"/>
  <c r="M78" i="13"/>
  <c r="N78" i="13"/>
  <c r="M79" i="13"/>
  <c r="M81" i="13"/>
  <c r="N81" i="13"/>
  <c r="M82" i="13"/>
  <c r="N82" i="13"/>
  <c r="M83" i="13"/>
  <c r="M85" i="13"/>
  <c r="N85" i="13"/>
  <c r="M86" i="13"/>
  <c r="N86" i="13"/>
  <c r="M87" i="13"/>
  <c r="M89" i="13"/>
  <c r="N89" i="13"/>
  <c r="M90" i="13"/>
  <c r="N90" i="13"/>
  <c r="M91" i="13"/>
  <c r="M93" i="13"/>
  <c r="N93" i="13"/>
  <c r="M94" i="13"/>
  <c r="N94" i="13"/>
  <c r="M95" i="13"/>
  <c r="M97" i="13"/>
  <c r="N97" i="13"/>
  <c r="M98" i="13"/>
  <c r="N98" i="13"/>
  <c r="M99" i="13"/>
  <c r="M101" i="13"/>
  <c r="N101" i="13"/>
  <c r="M102" i="13"/>
  <c r="N102" i="13"/>
  <c r="M103" i="13"/>
  <c r="E116" i="13"/>
  <c r="K5" i="13"/>
  <c r="L5" i="13"/>
  <c r="K6" i="13"/>
  <c r="L6" i="13"/>
  <c r="K7" i="13"/>
  <c r="L7" i="13"/>
  <c r="K8" i="13"/>
  <c r="L8" i="13"/>
  <c r="K9" i="13"/>
  <c r="L9" i="13"/>
  <c r="K10" i="13"/>
  <c r="L10" i="13"/>
  <c r="K11" i="13"/>
  <c r="L11" i="13"/>
  <c r="K12" i="13"/>
  <c r="L12" i="13"/>
  <c r="K13" i="13"/>
  <c r="L13" i="13"/>
  <c r="K14" i="13"/>
  <c r="L14" i="13"/>
  <c r="K15" i="13"/>
  <c r="L15" i="13"/>
  <c r="K16" i="13"/>
  <c r="L16" i="13"/>
  <c r="K17" i="13"/>
  <c r="L17" i="13"/>
  <c r="K18" i="13"/>
  <c r="L18" i="13"/>
  <c r="K19" i="13"/>
  <c r="L19" i="13"/>
  <c r="K20" i="13"/>
  <c r="L20" i="13"/>
  <c r="K21" i="13"/>
  <c r="L21" i="13"/>
  <c r="K22" i="13"/>
  <c r="L22" i="13"/>
  <c r="K23" i="13"/>
  <c r="L23" i="13"/>
  <c r="K24" i="13"/>
  <c r="L24" i="13"/>
  <c r="K25" i="13"/>
  <c r="L25" i="13"/>
  <c r="K26" i="13"/>
  <c r="L26" i="13"/>
  <c r="K27" i="13"/>
  <c r="L27" i="13"/>
  <c r="K28" i="13"/>
  <c r="L28" i="13"/>
  <c r="K29" i="13"/>
  <c r="L29" i="13"/>
  <c r="K30" i="13"/>
  <c r="L30" i="13"/>
  <c r="K31" i="13"/>
  <c r="L31" i="13"/>
  <c r="K32" i="13"/>
  <c r="L32" i="13"/>
  <c r="K33" i="13"/>
  <c r="L33" i="13"/>
  <c r="K34" i="13"/>
  <c r="L34" i="13"/>
  <c r="K35" i="13"/>
  <c r="L35" i="13"/>
  <c r="K36" i="13"/>
  <c r="L36" i="13"/>
  <c r="K37" i="13"/>
  <c r="L37" i="13"/>
  <c r="K38" i="13"/>
  <c r="L38" i="13"/>
  <c r="K39" i="13"/>
  <c r="L39" i="13"/>
  <c r="K40" i="13"/>
  <c r="L40" i="13"/>
  <c r="K41" i="13"/>
  <c r="L41" i="13"/>
  <c r="K42" i="13"/>
  <c r="L42" i="13"/>
  <c r="K43" i="13"/>
  <c r="L43" i="13"/>
  <c r="K44" i="13"/>
  <c r="L44" i="13"/>
  <c r="K45" i="13"/>
  <c r="L45" i="13"/>
  <c r="K46" i="13"/>
  <c r="L46" i="13"/>
  <c r="K47" i="13"/>
  <c r="L47" i="13"/>
  <c r="K48" i="13"/>
  <c r="L48" i="13"/>
  <c r="K49" i="13"/>
  <c r="L49" i="13"/>
  <c r="K50" i="13"/>
  <c r="L50" i="13"/>
  <c r="K51" i="13"/>
  <c r="L51" i="13"/>
  <c r="K52" i="13"/>
  <c r="L52" i="13"/>
  <c r="K53" i="13"/>
  <c r="L53" i="13"/>
  <c r="K54" i="13"/>
  <c r="L54" i="13"/>
  <c r="K55" i="13"/>
  <c r="L55" i="13"/>
  <c r="K56" i="13"/>
  <c r="L56" i="13"/>
  <c r="K57" i="13"/>
  <c r="L57" i="13"/>
  <c r="K58" i="13"/>
  <c r="L58" i="13"/>
  <c r="K59" i="13"/>
  <c r="L59" i="13"/>
  <c r="K60" i="13"/>
  <c r="L60" i="13"/>
  <c r="K61" i="13"/>
  <c r="L61" i="13"/>
  <c r="K62" i="13"/>
  <c r="L62" i="13"/>
  <c r="K63" i="13"/>
  <c r="L63" i="13"/>
  <c r="K64" i="13"/>
  <c r="L64" i="13"/>
  <c r="K65" i="13"/>
  <c r="L65" i="13"/>
  <c r="K66" i="13"/>
  <c r="L66" i="13"/>
  <c r="K67" i="13"/>
  <c r="L67" i="13"/>
  <c r="K68" i="13"/>
  <c r="L68" i="13"/>
  <c r="K69" i="13"/>
  <c r="L69" i="13"/>
  <c r="K70" i="13"/>
  <c r="L70" i="13"/>
  <c r="K71" i="13"/>
  <c r="L71" i="13"/>
  <c r="K72" i="13"/>
  <c r="L72" i="13"/>
  <c r="K73" i="13"/>
  <c r="L73" i="13"/>
  <c r="K74" i="13"/>
  <c r="L74" i="13"/>
  <c r="K75" i="13"/>
  <c r="L75" i="13"/>
  <c r="K76" i="13"/>
  <c r="L76" i="13"/>
  <c r="K77" i="13"/>
  <c r="L77" i="13"/>
  <c r="K78" i="13"/>
  <c r="L78" i="13"/>
  <c r="K79" i="13"/>
  <c r="L79" i="13"/>
  <c r="K80" i="13"/>
  <c r="L80" i="13"/>
  <c r="K81" i="13"/>
  <c r="L81" i="13"/>
  <c r="K82" i="13"/>
  <c r="L82" i="13"/>
  <c r="K83" i="13"/>
  <c r="L83" i="13"/>
  <c r="L84" i="13"/>
  <c r="K85" i="13"/>
  <c r="L85" i="13"/>
  <c r="K86" i="13"/>
  <c r="L88" i="13"/>
  <c r="K89" i="13"/>
  <c r="L89" i="13"/>
  <c r="K90" i="13"/>
  <c r="L92" i="13"/>
  <c r="K93" i="13"/>
  <c r="L93" i="13"/>
  <c r="K94" i="13"/>
  <c r="L96" i="13"/>
  <c r="K97" i="13"/>
  <c r="K98" i="13"/>
  <c r="L100" i="13"/>
  <c r="K101" i="13"/>
  <c r="L101" i="13"/>
  <c r="K102" i="13"/>
  <c r="L4" i="13"/>
  <c r="K4" i="13"/>
  <c r="F4" i="13"/>
  <c r="J4" i="13"/>
  <c r="C119" i="13"/>
  <c r="C118" i="13"/>
  <c r="J83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I84" i="13"/>
  <c r="H85" i="13" s="1"/>
  <c r="H86" i="13" s="1"/>
  <c r="H87" i="13" s="1"/>
  <c r="H88" i="13" s="1"/>
  <c r="H89" i="13" s="1"/>
  <c r="E83" i="13"/>
  <c r="C84" i="13" s="1"/>
  <c r="C85" i="13" s="1"/>
  <c r="C86" i="13" s="1"/>
  <c r="C87" i="13" s="1"/>
  <c r="C88" i="13" s="1"/>
  <c r="C89" i="13" s="1"/>
  <c r="C90" i="13" s="1"/>
  <c r="C91" i="13" s="1"/>
  <c r="C92" i="13" s="1"/>
  <c r="C93" i="13" s="1"/>
  <c r="C94" i="13" s="1"/>
  <c r="C95" i="13" s="1"/>
  <c r="C96" i="13" s="1"/>
  <c r="C97" i="13" s="1"/>
  <c r="C98" i="13" s="1"/>
  <c r="C99" i="13" s="1"/>
  <c r="C100" i="13" s="1"/>
  <c r="C101" i="13" s="1"/>
  <c r="C102" i="13" s="1"/>
  <c r="C103" i="13" s="1"/>
  <c r="F103" i="13" s="1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D83" i="13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98" i="13" s="1"/>
  <c r="B99" i="13" s="1"/>
  <c r="B100" i="13" s="1"/>
  <c r="B101" i="13" s="1"/>
  <c r="B102" i="13" s="1"/>
  <c r="B103" i="13" s="1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6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9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K105" i="12"/>
  <c r="K106" i="12"/>
  <c r="K107" i="12"/>
  <c r="K108" i="12"/>
  <c r="K109" i="12"/>
  <c r="K110" i="12"/>
  <c r="K111" i="12"/>
  <c r="K112" i="12"/>
  <c r="K113" i="12"/>
  <c r="K114" i="12"/>
  <c r="K115" i="12"/>
  <c r="K116" i="12"/>
  <c r="K117" i="12"/>
  <c r="K118" i="12"/>
  <c r="K119" i="12"/>
  <c r="K120" i="12"/>
  <c r="K121" i="12"/>
  <c r="K122" i="12"/>
  <c r="K123" i="12"/>
  <c r="K124" i="12"/>
  <c r="K125" i="12"/>
  <c r="K126" i="12"/>
  <c r="K127" i="12"/>
  <c r="K128" i="12"/>
  <c r="K129" i="12"/>
  <c r="K130" i="12"/>
  <c r="K131" i="12"/>
  <c r="K132" i="12"/>
  <c r="K133" i="12"/>
  <c r="K134" i="12"/>
  <c r="K135" i="12"/>
  <c r="K136" i="12"/>
  <c r="K137" i="12"/>
  <c r="K138" i="12"/>
  <c r="K139" i="12"/>
  <c r="K140" i="12"/>
  <c r="K141" i="12"/>
  <c r="K142" i="12"/>
  <c r="K143" i="12"/>
  <c r="K144" i="12"/>
  <c r="K145" i="12"/>
  <c r="K146" i="12"/>
  <c r="K147" i="12"/>
  <c r="K148" i="12"/>
  <c r="K149" i="12"/>
  <c r="K150" i="12"/>
  <c r="K151" i="12"/>
  <c r="K152" i="12"/>
  <c r="K153" i="12"/>
  <c r="K154" i="12"/>
  <c r="K155" i="12"/>
  <c r="K156" i="12"/>
  <c r="K157" i="12"/>
  <c r="K158" i="12"/>
  <c r="K159" i="12"/>
  <c r="K160" i="12"/>
  <c r="K161" i="12"/>
  <c r="K162" i="12"/>
  <c r="K163" i="12"/>
  <c r="K164" i="12"/>
  <c r="K165" i="12"/>
  <c r="K166" i="12"/>
  <c r="K167" i="12"/>
  <c r="K168" i="12"/>
  <c r="K169" i="12"/>
  <c r="K170" i="12"/>
  <c r="K171" i="12"/>
  <c r="K172" i="12"/>
  <c r="K173" i="12"/>
  <c r="K174" i="12"/>
  <c r="K175" i="12"/>
  <c r="K176" i="12"/>
  <c r="K177" i="12"/>
  <c r="K178" i="12"/>
  <c r="K179" i="12"/>
  <c r="K180" i="12"/>
  <c r="K181" i="12"/>
  <c r="K182" i="12"/>
  <c r="K183" i="12"/>
  <c r="K184" i="12"/>
  <c r="K185" i="12"/>
  <c r="K186" i="12"/>
  <c r="K187" i="12"/>
  <c r="K188" i="12"/>
  <c r="K189" i="12"/>
  <c r="K190" i="12"/>
  <c r="K191" i="12"/>
  <c r="K192" i="12"/>
  <c r="K193" i="12"/>
  <c r="K194" i="12"/>
  <c r="K195" i="12"/>
  <c r="K196" i="12"/>
  <c r="K197" i="12"/>
  <c r="K198" i="12"/>
  <c r="K199" i="12"/>
  <c r="K200" i="12"/>
  <c r="K201" i="12"/>
  <c r="K202" i="12"/>
  <c r="K203" i="12"/>
  <c r="K204" i="12"/>
  <c r="K205" i="12"/>
  <c r="K206" i="12"/>
  <c r="K207" i="12"/>
  <c r="K208" i="12"/>
  <c r="K209" i="12"/>
  <c r="K210" i="12"/>
  <c r="K211" i="12"/>
  <c r="K212" i="12"/>
  <c r="K213" i="12"/>
  <c r="K214" i="12"/>
  <c r="K215" i="12"/>
  <c r="K216" i="12"/>
  <c r="K217" i="12"/>
  <c r="K218" i="12"/>
  <c r="K219" i="12"/>
  <c r="K220" i="12"/>
  <c r="K221" i="12"/>
  <c r="K222" i="12"/>
  <c r="K223" i="12"/>
  <c r="K224" i="12"/>
  <c r="K225" i="12"/>
  <c r="K226" i="12"/>
  <c r="K227" i="12"/>
  <c r="K228" i="12"/>
  <c r="K229" i="12"/>
  <c r="K230" i="12"/>
  <c r="K231" i="12"/>
  <c r="K232" i="12"/>
  <c r="K233" i="12"/>
  <c r="K234" i="12"/>
  <c r="K235" i="12"/>
  <c r="K236" i="12"/>
  <c r="K237" i="12"/>
  <c r="K238" i="12"/>
  <c r="K239" i="12"/>
  <c r="K240" i="12"/>
  <c r="K241" i="12"/>
  <c r="K242" i="12"/>
  <c r="K243" i="12"/>
  <c r="K244" i="12"/>
  <c r="K245" i="12"/>
  <c r="K246" i="12"/>
  <c r="K247" i="12"/>
  <c r="K248" i="12"/>
  <c r="K249" i="12"/>
  <c r="K250" i="12"/>
  <c r="K251" i="12"/>
  <c r="K252" i="12"/>
  <c r="K253" i="12"/>
  <c r="K254" i="12"/>
  <c r="K255" i="12"/>
  <c r="K256" i="12"/>
  <c r="K257" i="12"/>
  <c r="K258" i="12"/>
  <c r="K259" i="12"/>
  <c r="K260" i="12"/>
  <c r="K261" i="12"/>
  <c r="K262" i="12"/>
  <c r="K263" i="12"/>
  <c r="K264" i="12"/>
  <c r="K265" i="12"/>
  <c r="K266" i="12"/>
  <c r="K267" i="12"/>
  <c r="K268" i="12"/>
  <c r="K269" i="12"/>
  <c r="K270" i="12"/>
  <c r="K271" i="12"/>
  <c r="K272" i="12"/>
  <c r="K273" i="12"/>
  <c r="K274" i="12"/>
  <c r="K275" i="12"/>
  <c r="K276" i="12"/>
  <c r="K277" i="12"/>
  <c r="K278" i="12"/>
  <c r="K279" i="12"/>
  <c r="K280" i="12"/>
  <c r="K281" i="12"/>
  <c r="K282" i="12"/>
  <c r="K283" i="12"/>
  <c r="K284" i="12"/>
  <c r="K285" i="12"/>
  <c r="K286" i="12"/>
  <c r="K287" i="12"/>
  <c r="K288" i="12"/>
  <c r="K289" i="12"/>
  <c r="K290" i="12"/>
  <c r="K291" i="12"/>
  <c r="K292" i="12"/>
  <c r="K293" i="12"/>
  <c r="K294" i="12"/>
  <c r="K295" i="12"/>
  <c r="K296" i="12"/>
  <c r="K297" i="12"/>
  <c r="K298" i="12"/>
  <c r="K299" i="12"/>
  <c r="K300" i="12"/>
  <c r="K301" i="12"/>
  <c r="K302" i="12"/>
  <c r="K303" i="12"/>
  <c r="K304" i="12"/>
  <c r="K305" i="12"/>
  <c r="K306" i="12"/>
  <c r="K307" i="12"/>
  <c r="K308" i="12"/>
  <c r="K309" i="12"/>
  <c r="K310" i="12"/>
  <c r="K311" i="12"/>
  <c r="K312" i="12"/>
  <c r="K313" i="12"/>
  <c r="K314" i="12"/>
  <c r="K315" i="12"/>
  <c r="K316" i="12"/>
  <c r="K317" i="12"/>
  <c r="K318" i="12"/>
  <c r="K319" i="12"/>
  <c r="K320" i="12"/>
  <c r="K321" i="12"/>
  <c r="K322" i="12"/>
  <c r="K323" i="12"/>
  <c r="K324" i="12"/>
  <c r="K325" i="12"/>
  <c r="K326" i="12"/>
  <c r="K327" i="12"/>
  <c r="K328" i="12"/>
  <c r="K329" i="12"/>
  <c r="K330" i="12"/>
  <c r="K331" i="12"/>
  <c r="K332" i="12"/>
  <c r="K333" i="12"/>
  <c r="K334" i="12"/>
  <c r="K335" i="12"/>
  <c r="K336" i="12"/>
  <c r="K337" i="12"/>
  <c r="K338" i="12"/>
  <c r="K339" i="12"/>
  <c r="K340" i="12"/>
  <c r="K341" i="12"/>
  <c r="K342" i="12"/>
  <c r="K343" i="12"/>
  <c r="K344" i="12"/>
  <c r="K345" i="12"/>
  <c r="K346" i="12"/>
  <c r="K347" i="12"/>
  <c r="K348" i="12"/>
  <c r="K349" i="12"/>
  <c r="K350" i="12"/>
  <c r="K351" i="12"/>
  <c r="K352" i="12"/>
  <c r="K353" i="12"/>
  <c r="K354" i="12"/>
  <c r="K355" i="12"/>
  <c r="K356" i="12"/>
  <c r="K357" i="12"/>
  <c r="K358" i="12"/>
  <c r="K359" i="12"/>
  <c r="K360" i="12"/>
  <c r="K361" i="12"/>
  <c r="K362" i="12"/>
  <c r="K363" i="12"/>
  <c r="K364" i="12"/>
  <c r="K365" i="12"/>
  <c r="K366" i="12"/>
  <c r="K367" i="12"/>
  <c r="K368" i="12"/>
  <c r="K369" i="12"/>
  <c r="K370" i="12"/>
  <c r="K371" i="12"/>
  <c r="K372" i="12"/>
  <c r="K373" i="12"/>
  <c r="K374" i="12"/>
  <c r="K375" i="12"/>
  <c r="K376" i="12"/>
  <c r="K377" i="12"/>
  <c r="K378" i="12"/>
  <c r="K379" i="12"/>
  <c r="K380" i="12"/>
  <c r="K381" i="12"/>
  <c r="K382" i="12"/>
  <c r="K383" i="12"/>
  <c r="K384" i="12"/>
  <c r="K385" i="12"/>
  <c r="K386" i="12"/>
  <c r="K387" i="12"/>
  <c r="K388" i="12"/>
  <c r="K389" i="12"/>
  <c r="K390" i="12"/>
  <c r="K391" i="12"/>
  <c r="K392" i="12"/>
  <c r="K393" i="12"/>
  <c r="K394" i="12"/>
  <c r="K395" i="12"/>
  <c r="K396" i="12"/>
  <c r="K397" i="12"/>
  <c r="K398" i="12"/>
  <c r="K399" i="12"/>
  <c r="K400" i="12"/>
  <c r="K401" i="12"/>
  <c r="K402" i="12"/>
  <c r="K403" i="12"/>
  <c r="K404" i="12"/>
  <c r="K405" i="12"/>
  <c r="K406" i="12"/>
  <c r="K407" i="12"/>
  <c r="K408" i="12"/>
  <c r="K409" i="12"/>
  <c r="K410" i="12"/>
  <c r="K411" i="12"/>
  <c r="K412" i="12"/>
  <c r="K413" i="12"/>
  <c r="K414" i="12"/>
  <c r="K415" i="12"/>
  <c r="K416" i="12"/>
  <c r="K417" i="12"/>
  <c r="K418" i="12"/>
  <c r="K419" i="12"/>
  <c r="K420" i="12"/>
  <c r="K421" i="12"/>
  <c r="K422" i="12"/>
  <c r="K423" i="12"/>
  <c r="K424" i="12"/>
  <c r="K425" i="12"/>
  <c r="K426" i="12"/>
  <c r="K427" i="12"/>
  <c r="K428" i="12"/>
  <c r="K429" i="12"/>
  <c r="K430" i="12"/>
  <c r="K431" i="12"/>
  <c r="K432" i="12"/>
  <c r="K433" i="12"/>
  <c r="K434" i="12"/>
  <c r="K435" i="12"/>
  <c r="K436" i="12"/>
  <c r="K437" i="12"/>
  <c r="K438" i="12"/>
  <c r="K439" i="12"/>
  <c r="K440" i="12"/>
  <c r="K441" i="12"/>
  <c r="K442" i="12"/>
  <c r="K443" i="12"/>
  <c r="K444" i="12"/>
  <c r="K445" i="12"/>
  <c r="K446" i="12"/>
  <c r="K447" i="12"/>
  <c r="K448" i="12"/>
  <c r="K449" i="12"/>
  <c r="K450" i="12"/>
  <c r="K451" i="12"/>
  <c r="K452" i="12"/>
  <c r="K453" i="12"/>
  <c r="K454" i="12"/>
  <c r="K455" i="12"/>
  <c r="K456" i="12"/>
  <c r="M85" i="12"/>
  <c r="M84" i="12"/>
  <c r="M83" i="12"/>
  <c r="M82" i="12"/>
  <c r="M81" i="12"/>
  <c r="M80" i="12"/>
  <c r="M79" i="12"/>
  <c r="M78" i="12"/>
  <c r="M77" i="12"/>
  <c r="M76" i="12"/>
  <c r="M75" i="12"/>
  <c r="M74" i="12"/>
  <c r="M73" i="12"/>
  <c r="M72" i="12"/>
  <c r="M71" i="12"/>
  <c r="M70" i="12"/>
  <c r="M69" i="12"/>
  <c r="M68" i="12"/>
  <c r="M67" i="12"/>
  <c r="M66" i="12"/>
  <c r="M65" i="12"/>
  <c r="M64" i="12"/>
  <c r="M63" i="12"/>
  <c r="M62" i="12"/>
  <c r="M61" i="12"/>
  <c r="M60" i="12"/>
  <c r="M59" i="12"/>
  <c r="M58" i="12"/>
  <c r="M57" i="12"/>
  <c r="M56" i="12"/>
  <c r="M55" i="12"/>
  <c r="M54" i="12"/>
  <c r="M53" i="12"/>
  <c r="M52" i="12"/>
  <c r="M51" i="12"/>
  <c r="M50" i="12"/>
  <c r="M49" i="12"/>
  <c r="M48" i="12"/>
  <c r="M47" i="12"/>
  <c r="M46" i="12"/>
  <c r="M45" i="12"/>
  <c r="M44" i="12"/>
  <c r="M43" i="12"/>
  <c r="M42" i="12"/>
  <c r="M41" i="12"/>
  <c r="M40" i="12"/>
  <c r="M39" i="12"/>
  <c r="M38" i="12"/>
  <c r="M37" i="12"/>
  <c r="M36" i="12"/>
  <c r="M35" i="12"/>
  <c r="M34" i="12"/>
  <c r="M33" i="12"/>
  <c r="M32" i="12"/>
  <c r="M31" i="12"/>
  <c r="M30" i="12"/>
  <c r="M29" i="12"/>
  <c r="M28" i="12"/>
  <c r="M27" i="12"/>
  <c r="M26" i="12"/>
  <c r="M25" i="12"/>
  <c r="M24" i="12"/>
  <c r="M23" i="12"/>
  <c r="M22" i="12"/>
  <c r="M21" i="12"/>
  <c r="M20" i="12"/>
  <c r="M19" i="12"/>
  <c r="M18" i="12"/>
  <c r="M17" i="12"/>
  <c r="M16" i="12"/>
  <c r="M15" i="12"/>
  <c r="M14" i="12"/>
  <c r="M13" i="12"/>
  <c r="M12" i="12"/>
  <c r="M11" i="12"/>
  <c r="M10" i="12"/>
  <c r="M9" i="12"/>
  <c r="M8" i="12"/>
  <c r="M7" i="12"/>
  <c r="M6" i="12"/>
  <c r="G6" i="12"/>
  <c r="G7" i="12" s="1"/>
  <c r="J7" i="12" s="1"/>
  <c r="W31" i="10"/>
  <c r="W32" i="10"/>
  <c r="W33" i="10"/>
  <c r="W34" i="10"/>
  <c r="W35" i="10"/>
  <c r="W36" i="10"/>
  <c r="W37" i="10"/>
  <c r="W38" i="10"/>
  <c r="W39" i="10"/>
  <c r="W40" i="10"/>
  <c r="W41" i="10"/>
  <c r="W42" i="10"/>
  <c r="W43" i="10"/>
  <c r="W44" i="10"/>
  <c r="W45" i="10"/>
  <c r="W46" i="10"/>
  <c r="W47" i="10"/>
  <c r="W48" i="10"/>
  <c r="W49" i="10"/>
  <c r="W50" i="10"/>
  <c r="W51" i="10"/>
  <c r="W52" i="10"/>
  <c r="W53" i="10"/>
  <c r="W54" i="10"/>
  <c r="W55" i="10"/>
  <c r="W56" i="10"/>
  <c r="W57" i="10"/>
  <c r="W58" i="10"/>
  <c r="W59" i="10"/>
  <c r="W60" i="10"/>
  <c r="W61" i="10"/>
  <c r="W62" i="10"/>
  <c r="W63" i="10"/>
  <c r="W64" i="10"/>
  <c r="W65" i="10"/>
  <c r="W66" i="10"/>
  <c r="W67" i="10"/>
  <c r="W68" i="10"/>
  <c r="W69" i="10"/>
  <c r="W70" i="10"/>
  <c r="W71" i="10"/>
  <c r="W72" i="10"/>
  <c r="W73" i="10"/>
  <c r="W74" i="10"/>
  <c r="W75" i="10"/>
  <c r="W76" i="10"/>
  <c r="W77" i="10"/>
  <c r="W78" i="10"/>
  <c r="W79" i="10"/>
  <c r="W80" i="10"/>
  <c r="W81" i="10"/>
  <c r="W82" i="10"/>
  <c r="W83" i="10"/>
  <c r="W84" i="10"/>
  <c r="W85" i="10"/>
  <c r="W86" i="10"/>
  <c r="W87" i="10"/>
  <c r="W88" i="10"/>
  <c r="W89" i="10"/>
  <c r="W90" i="10"/>
  <c r="W91" i="10"/>
  <c r="W92" i="10"/>
  <c r="W93" i="10"/>
  <c r="W94" i="10"/>
  <c r="W95" i="10"/>
  <c r="W96" i="10"/>
  <c r="W97" i="10"/>
  <c r="W98" i="10"/>
  <c r="W99" i="10"/>
  <c r="W100" i="10"/>
  <c r="W101" i="10"/>
  <c r="W102" i="10"/>
  <c r="W103" i="10"/>
  <c r="W104" i="10"/>
  <c r="W105" i="10"/>
  <c r="W106" i="10"/>
  <c r="W107" i="10"/>
  <c r="W108" i="10"/>
  <c r="W109" i="10"/>
  <c r="W110" i="10"/>
  <c r="W111" i="10"/>
  <c r="W112" i="10"/>
  <c r="W113" i="10"/>
  <c r="W114" i="10"/>
  <c r="W115" i="10"/>
  <c r="W116" i="10"/>
  <c r="W117" i="10"/>
  <c r="W118" i="10"/>
  <c r="W119" i="10"/>
  <c r="W120" i="10"/>
  <c r="W121" i="10"/>
  <c r="W122" i="10"/>
  <c r="W123" i="10"/>
  <c r="W124" i="10"/>
  <c r="W125" i="10"/>
  <c r="W126" i="10"/>
  <c r="W127" i="10"/>
  <c r="W128" i="10"/>
  <c r="W129" i="10"/>
  <c r="W130" i="10"/>
  <c r="W131" i="10"/>
  <c r="W132" i="10"/>
  <c r="W133" i="10"/>
  <c r="W134" i="10"/>
  <c r="W135" i="10"/>
  <c r="W136" i="10"/>
  <c r="W137" i="10"/>
  <c r="W138" i="10"/>
  <c r="W139" i="10"/>
  <c r="W140" i="10"/>
  <c r="W141" i="10"/>
  <c r="W142" i="10"/>
  <c r="W143" i="10"/>
  <c r="W144" i="10"/>
  <c r="W145" i="10"/>
  <c r="W146" i="10"/>
  <c r="W147" i="10"/>
  <c r="W148" i="10"/>
  <c r="W149" i="10"/>
  <c r="W150" i="10"/>
  <c r="W151" i="10"/>
  <c r="W152" i="10"/>
  <c r="W153" i="10"/>
  <c r="W154" i="10"/>
  <c r="W155" i="10"/>
  <c r="W156" i="10"/>
  <c r="W157" i="10"/>
  <c r="W158" i="10"/>
  <c r="W159" i="10"/>
  <c r="W160" i="10"/>
  <c r="W161" i="10"/>
  <c r="W162" i="10"/>
  <c r="W163" i="10"/>
  <c r="W164" i="10"/>
  <c r="W165" i="10"/>
  <c r="W166" i="10"/>
  <c r="W167" i="10"/>
  <c r="W168" i="10"/>
  <c r="W169" i="10"/>
  <c r="W170" i="10"/>
  <c r="W171" i="10"/>
  <c r="W172" i="10"/>
  <c r="W173" i="10"/>
  <c r="W174" i="10"/>
  <c r="W175" i="10"/>
  <c r="W176" i="10"/>
  <c r="W177" i="10"/>
  <c r="W178" i="10"/>
  <c r="W179" i="10"/>
  <c r="W180" i="10"/>
  <c r="W181" i="10"/>
  <c r="W182" i="10"/>
  <c r="W183" i="10"/>
  <c r="W184" i="10"/>
  <c r="W185" i="10"/>
  <c r="W186" i="10"/>
  <c r="W187" i="10"/>
  <c r="W188" i="10"/>
  <c r="W189" i="10"/>
  <c r="W190" i="10"/>
  <c r="W191" i="10"/>
  <c r="W192" i="10"/>
  <c r="W193" i="10"/>
  <c r="W194" i="10"/>
  <c r="W195" i="10"/>
  <c r="W196" i="10"/>
  <c r="W197" i="10"/>
  <c r="W198" i="10"/>
  <c r="W199" i="10"/>
  <c r="W200" i="10"/>
  <c r="W201" i="10"/>
  <c r="W202" i="10"/>
  <c r="W203" i="10"/>
  <c r="W204" i="10"/>
  <c r="W205" i="10"/>
  <c r="W206" i="10"/>
  <c r="W6" i="10"/>
  <c r="W7" i="10"/>
  <c r="W8" i="10"/>
  <c r="W9" i="10"/>
  <c r="W10" i="10"/>
  <c r="W11" i="10"/>
  <c r="W12" i="10"/>
  <c r="W13" i="10"/>
  <c r="W14" i="10"/>
  <c r="W15" i="10"/>
  <c r="W16" i="10"/>
  <c r="W17" i="10"/>
  <c r="W18" i="10"/>
  <c r="W19" i="10"/>
  <c r="W20" i="10"/>
  <c r="W21" i="10"/>
  <c r="W22" i="10"/>
  <c r="W23" i="10"/>
  <c r="W24" i="10"/>
  <c r="W25" i="10"/>
  <c r="W26" i="10"/>
  <c r="W27" i="10"/>
  <c r="W28" i="10"/>
  <c r="W29" i="10"/>
  <c r="W30" i="10"/>
  <c r="W5" i="10"/>
  <c r="U7" i="10"/>
  <c r="U8" i="10" s="1"/>
  <c r="U9" i="10" s="1"/>
  <c r="U10" i="10" s="1"/>
  <c r="U11" i="10" s="1"/>
  <c r="U12" i="10" s="1"/>
  <c r="U13" i="10" s="1"/>
  <c r="U14" i="10" s="1"/>
  <c r="U15" i="10" s="1"/>
  <c r="U16" i="10" s="1"/>
  <c r="U17" i="10" s="1"/>
  <c r="U18" i="10" s="1"/>
  <c r="U19" i="10" s="1"/>
  <c r="U20" i="10" s="1"/>
  <c r="U21" i="10" s="1"/>
  <c r="U22" i="10" s="1"/>
  <c r="U23" i="10" s="1"/>
  <c r="U24" i="10" s="1"/>
  <c r="U25" i="10" s="1"/>
  <c r="U26" i="10" s="1"/>
  <c r="U27" i="10" s="1"/>
  <c r="U28" i="10" s="1"/>
  <c r="U29" i="10" s="1"/>
  <c r="U30" i="10" s="1"/>
  <c r="U31" i="10" s="1"/>
  <c r="U32" i="10" s="1"/>
  <c r="U33" i="10" s="1"/>
  <c r="U34" i="10" s="1"/>
  <c r="U35" i="10" s="1"/>
  <c r="U36" i="10" s="1"/>
  <c r="U37" i="10" s="1"/>
  <c r="U38" i="10" s="1"/>
  <c r="U39" i="10" s="1"/>
  <c r="U40" i="10" s="1"/>
  <c r="U41" i="10" s="1"/>
  <c r="U42" i="10" s="1"/>
  <c r="U43" i="10" s="1"/>
  <c r="U44" i="10" s="1"/>
  <c r="U45" i="10" s="1"/>
  <c r="U46" i="10" s="1"/>
  <c r="U47" i="10" s="1"/>
  <c r="U48" i="10" s="1"/>
  <c r="U49" i="10" s="1"/>
  <c r="U50" i="10" s="1"/>
  <c r="U51" i="10" s="1"/>
  <c r="U52" i="10" s="1"/>
  <c r="U53" i="10" s="1"/>
  <c r="U54" i="10" s="1"/>
  <c r="U55" i="10" s="1"/>
  <c r="U56" i="10" s="1"/>
  <c r="U57" i="10" s="1"/>
  <c r="U58" i="10" s="1"/>
  <c r="U59" i="10" s="1"/>
  <c r="U60" i="10" s="1"/>
  <c r="U61" i="10" s="1"/>
  <c r="U62" i="10" s="1"/>
  <c r="U63" i="10" s="1"/>
  <c r="U64" i="10" s="1"/>
  <c r="U65" i="10" s="1"/>
  <c r="U66" i="10" s="1"/>
  <c r="U67" i="10" s="1"/>
  <c r="U68" i="10" s="1"/>
  <c r="U69" i="10" s="1"/>
  <c r="U70" i="10" s="1"/>
  <c r="U71" i="10" s="1"/>
  <c r="U72" i="10" s="1"/>
  <c r="U73" i="10" s="1"/>
  <c r="U74" i="10" s="1"/>
  <c r="U75" i="10" s="1"/>
  <c r="U76" i="10" s="1"/>
  <c r="U77" i="10" s="1"/>
  <c r="U78" i="10" s="1"/>
  <c r="U79" i="10" s="1"/>
  <c r="U80" i="10" s="1"/>
  <c r="U81" i="10" s="1"/>
  <c r="U82" i="10" s="1"/>
  <c r="U83" i="10" s="1"/>
  <c r="U84" i="10" s="1"/>
  <c r="U85" i="10" s="1"/>
  <c r="U86" i="10" s="1"/>
  <c r="U87" i="10" s="1"/>
  <c r="U88" i="10" s="1"/>
  <c r="U89" i="10" s="1"/>
  <c r="U90" i="10" s="1"/>
  <c r="U91" i="10" s="1"/>
  <c r="U92" i="10" s="1"/>
  <c r="U93" i="10" s="1"/>
  <c r="U94" i="10" s="1"/>
  <c r="U95" i="10" s="1"/>
  <c r="U96" i="10" s="1"/>
  <c r="U97" i="10" s="1"/>
  <c r="U98" i="10" s="1"/>
  <c r="U99" i="10" s="1"/>
  <c r="U100" i="10" s="1"/>
  <c r="U101" i="10" s="1"/>
  <c r="U102" i="10" s="1"/>
  <c r="U103" i="10" s="1"/>
  <c r="U104" i="10" s="1"/>
  <c r="U105" i="10" s="1"/>
  <c r="U106" i="10" s="1"/>
  <c r="U107" i="10" s="1"/>
  <c r="U108" i="10" s="1"/>
  <c r="U109" i="10" s="1"/>
  <c r="U110" i="10" s="1"/>
  <c r="U111" i="10" s="1"/>
  <c r="U112" i="10" s="1"/>
  <c r="U113" i="10" s="1"/>
  <c r="U114" i="10" s="1"/>
  <c r="U115" i="10" s="1"/>
  <c r="U116" i="10" s="1"/>
  <c r="U117" i="10" s="1"/>
  <c r="U118" i="10" s="1"/>
  <c r="U119" i="10" s="1"/>
  <c r="U120" i="10" s="1"/>
  <c r="U121" i="10" s="1"/>
  <c r="U122" i="10" s="1"/>
  <c r="U123" i="10" s="1"/>
  <c r="U124" i="10" s="1"/>
  <c r="U125" i="10" s="1"/>
  <c r="U126" i="10" s="1"/>
  <c r="U127" i="10" s="1"/>
  <c r="U128" i="10" s="1"/>
  <c r="U129" i="10" s="1"/>
  <c r="U130" i="10" s="1"/>
  <c r="U131" i="10" s="1"/>
  <c r="U132" i="10" s="1"/>
  <c r="U133" i="10" s="1"/>
  <c r="U134" i="10" s="1"/>
  <c r="U135" i="10" s="1"/>
  <c r="U136" i="10" s="1"/>
  <c r="U137" i="10" s="1"/>
  <c r="U138" i="10" s="1"/>
  <c r="U139" i="10" s="1"/>
  <c r="U140" i="10" s="1"/>
  <c r="U141" i="10" s="1"/>
  <c r="U142" i="10" s="1"/>
  <c r="U143" i="10" s="1"/>
  <c r="U144" i="10" s="1"/>
  <c r="U145" i="10" s="1"/>
  <c r="U146" i="10" s="1"/>
  <c r="U147" i="10" s="1"/>
  <c r="U148" i="10" s="1"/>
  <c r="U149" i="10" s="1"/>
  <c r="U150" i="10" s="1"/>
  <c r="U151" i="10" s="1"/>
  <c r="U152" i="10" s="1"/>
  <c r="U153" i="10" s="1"/>
  <c r="U154" i="10" s="1"/>
  <c r="U155" i="10" s="1"/>
  <c r="U156" i="10" s="1"/>
  <c r="U157" i="10" s="1"/>
  <c r="U158" i="10" s="1"/>
  <c r="U159" i="10" s="1"/>
  <c r="U160" i="10" s="1"/>
  <c r="U161" i="10" s="1"/>
  <c r="U162" i="10" s="1"/>
  <c r="U163" i="10" s="1"/>
  <c r="U164" i="10" s="1"/>
  <c r="U165" i="10" s="1"/>
  <c r="U166" i="10" s="1"/>
  <c r="U167" i="10" s="1"/>
  <c r="U168" i="10" s="1"/>
  <c r="U169" i="10" s="1"/>
  <c r="U170" i="10" s="1"/>
  <c r="U171" i="10" s="1"/>
  <c r="U172" i="10" s="1"/>
  <c r="U173" i="10" s="1"/>
  <c r="U174" i="10" s="1"/>
  <c r="U175" i="10" s="1"/>
  <c r="U176" i="10" s="1"/>
  <c r="U177" i="10" s="1"/>
  <c r="U178" i="10" s="1"/>
  <c r="U179" i="10" s="1"/>
  <c r="U180" i="10" s="1"/>
  <c r="U181" i="10" s="1"/>
  <c r="U182" i="10" s="1"/>
  <c r="U183" i="10" s="1"/>
  <c r="U184" i="10" s="1"/>
  <c r="U185" i="10" s="1"/>
  <c r="U186" i="10" s="1"/>
  <c r="U187" i="10" s="1"/>
  <c r="U188" i="10" s="1"/>
  <c r="U189" i="10" s="1"/>
  <c r="U190" i="10" s="1"/>
  <c r="U191" i="10" s="1"/>
  <c r="U192" i="10" s="1"/>
  <c r="U193" i="10" s="1"/>
  <c r="U194" i="10" s="1"/>
  <c r="U195" i="10" s="1"/>
  <c r="U196" i="10" s="1"/>
  <c r="U197" i="10" s="1"/>
  <c r="U198" i="10" s="1"/>
  <c r="U199" i="10" s="1"/>
  <c r="U200" i="10" s="1"/>
  <c r="U201" i="10" s="1"/>
  <c r="U202" i="10" s="1"/>
  <c r="U203" i="10" s="1"/>
  <c r="U204" i="10" s="1"/>
  <c r="U205" i="10" s="1"/>
  <c r="U206" i="10" s="1"/>
  <c r="U6" i="10"/>
  <c r="M7" i="10"/>
  <c r="M8" i="10" s="1"/>
  <c r="M9" i="10" s="1"/>
  <c r="M10" i="10" s="1"/>
  <c r="M11" i="10" s="1"/>
  <c r="M12" i="10" s="1"/>
  <c r="M13" i="10" s="1"/>
  <c r="M14" i="10" s="1"/>
  <c r="M15" i="10" s="1"/>
  <c r="M16" i="10" s="1"/>
  <c r="M17" i="10" s="1"/>
  <c r="M18" i="10" s="1"/>
  <c r="M19" i="10" s="1"/>
  <c r="M20" i="10" s="1"/>
  <c r="M21" i="10" s="1"/>
  <c r="M22" i="10" s="1"/>
  <c r="M23" i="10" s="1"/>
  <c r="M24" i="10" s="1"/>
  <c r="M25" i="10" s="1"/>
  <c r="M26" i="10" s="1"/>
  <c r="M27" i="10" s="1"/>
  <c r="M28" i="10" s="1"/>
  <c r="M29" i="10" s="1"/>
  <c r="M30" i="10" s="1"/>
  <c r="M31" i="10" s="1"/>
  <c r="M32" i="10" s="1"/>
  <c r="M33" i="10" s="1"/>
  <c r="M34" i="10" s="1"/>
  <c r="M35" i="10" s="1"/>
  <c r="M36" i="10" s="1"/>
  <c r="M37" i="10" s="1"/>
  <c r="M38" i="10" s="1"/>
  <c r="M39" i="10" s="1"/>
  <c r="M40" i="10" s="1"/>
  <c r="M41" i="10" s="1"/>
  <c r="M42" i="10" s="1"/>
  <c r="M43" i="10" s="1"/>
  <c r="M44" i="10" s="1"/>
  <c r="M45" i="10" s="1"/>
  <c r="M46" i="10" s="1"/>
  <c r="M47" i="10" s="1"/>
  <c r="M48" i="10" s="1"/>
  <c r="M49" i="10" s="1"/>
  <c r="M50" i="10" s="1"/>
  <c r="M51" i="10" s="1"/>
  <c r="M52" i="10" s="1"/>
  <c r="M53" i="10" s="1"/>
  <c r="M54" i="10" s="1"/>
  <c r="M55" i="10" s="1"/>
  <c r="M56" i="10" s="1"/>
  <c r="M57" i="10" s="1"/>
  <c r="M58" i="10" s="1"/>
  <c r="M59" i="10" s="1"/>
  <c r="M60" i="10" s="1"/>
  <c r="M61" i="10" s="1"/>
  <c r="M62" i="10" s="1"/>
  <c r="M63" i="10" s="1"/>
  <c r="M64" i="10" s="1"/>
  <c r="M65" i="10" s="1"/>
  <c r="M66" i="10" s="1"/>
  <c r="M67" i="10" s="1"/>
  <c r="M68" i="10" s="1"/>
  <c r="M69" i="10" s="1"/>
  <c r="M70" i="10" s="1"/>
  <c r="M71" i="10" s="1"/>
  <c r="M72" i="10" s="1"/>
  <c r="M73" i="10" s="1"/>
  <c r="M74" i="10" s="1"/>
  <c r="M75" i="10" s="1"/>
  <c r="M76" i="10" s="1"/>
  <c r="M77" i="10" s="1"/>
  <c r="M78" i="10" s="1"/>
  <c r="M79" i="10" s="1"/>
  <c r="M80" i="10" s="1"/>
  <c r="M81" i="10" s="1"/>
  <c r="M82" i="10" s="1"/>
  <c r="M83" i="10" s="1"/>
  <c r="M84" i="10" s="1"/>
  <c r="M85" i="10" s="1"/>
  <c r="M86" i="10" s="1"/>
  <c r="M87" i="10" s="1"/>
  <c r="M88" i="10" s="1"/>
  <c r="M89" i="10" s="1"/>
  <c r="M90" i="10" s="1"/>
  <c r="M91" i="10" s="1"/>
  <c r="M92" i="10" s="1"/>
  <c r="M93" i="10" s="1"/>
  <c r="M94" i="10" s="1"/>
  <c r="M95" i="10" s="1"/>
  <c r="M96" i="10" s="1"/>
  <c r="M97" i="10" s="1"/>
  <c r="M98" i="10" s="1"/>
  <c r="M99" i="10" s="1"/>
  <c r="M100" i="10" s="1"/>
  <c r="M101" i="10" s="1"/>
  <c r="M102" i="10" s="1"/>
  <c r="M103" i="10" s="1"/>
  <c r="M104" i="10" s="1"/>
  <c r="M105" i="10" s="1"/>
  <c r="M106" i="10" s="1"/>
  <c r="M107" i="10" s="1"/>
  <c r="M108" i="10" s="1"/>
  <c r="M109" i="10" s="1"/>
  <c r="M110" i="10" s="1"/>
  <c r="M111" i="10" s="1"/>
  <c r="M112" i="10" s="1"/>
  <c r="M113" i="10" s="1"/>
  <c r="M114" i="10" s="1"/>
  <c r="M115" i="10" s="1"/>
  <c r="M116" i="10" s="1"/>
  <c r="M117" i="10" s="1"/>
  <c r="M118" i="10" s="1"/>
  <c r="M119" i="10" s="1"/>
  <c r="M120" i="10" s="1"/>
  <c r="M121" i="10" s="1"/>
  <c r="M122" i="10" s="1"/>
  <c r="M123" i="10" s="1"/>
  <c r="M124" i="10" s="1"/>
  <c r="M125" i="10" s="1"/>
  <c r="M126" i="10" s="1"/>
  <c r="M127" i="10" s="1"/>
  <c r="M128" i="10" s="1"/>
  <c r="M129" i="10" s="1"/>
  <c r="M130" i="10" s="1"/>
  <c r="M131" i="10" s="1"/>
  <c r="M132" i="10" s="1"/>
  <c r="M133" i="10" s="1"/>
  <c r="M134" i="10" s="1"/>
  <c r="M135" i="10" s="1"/>
  <c r="M136" i="10" s="1"/>
  <c r="M137" i="10" s="1"/>
  <c r="M138" i="10" s="1"/>
  <c r="M139" i="10" s="1"/>
  <c r="M140" i="10" s="1"/>
  <c r="M141" i="10" s="1"/>
  <c r="M142" i="10" s="1"/>
  <c r="M143" i="10" s="1"/>
  <c r="M144" i="10" s="1"/>
  <c r="M145" i="10" s="1"/>
  <c r="M146" i="10" s="1"/>
  <c r="M147" i="10" s="1"/>
  <c r="M148" i="10" s="1"/>
  <c r="M149" i="10" s="1"/>
  <c r="M150" i="10" s="1"/>
  <c r="M151" i="10" s="1"/>
  <c r="M152" i="10" s="1"/>
  <c r="M153" i="10" s="1"/>
  <c r="M154" i="10" s="1"/>
  <c r="M155" i="10" s="1"/>
  <c r="M156" i="10" s="1"/>
  <c r="M157" i="10" s="1"/>
  <c r="M158" i="10" s="1"/>
  <c r="M159" i="10" s="1"/>
  <c r="M160" i="10" s="1"/>
  <c r="M161" i="10" s="1"/>
  <c r="M162" i="10" s="1"/>
  <c r="M163" i="10" s="1"/>
  <c r="M164" i="10" s="1"/>
  <c r="M165" i="10" s="1"/>
  <c r="M166" i="10" s="1"/>
  <c r="M167" i="10" s="1"/>
  <c r="M168" i="10" s="1"/>
  <c r="M169" i="10" s="1"/>
  <c r="M170" i="10" s="1"/>
  <c r="M171" i="10" s="1"/>
  <c r="M172" i="10" s="1"/>
  <c r="M173" i="10" s="1"/>
  <c r="M174" i="10" s="1"/>
  <c r="M175" i="10" s="1"/>
  <c r="M176" i="10" s="1"/>
  <c r="M177" i="10" s="1"/>
  <c r="M178" i="10" s="1"/>
  <c r="M179" i="10" s="1"/>
  <c r="M180" i="10" s="1"/>
  <c r="M181" i="10" s="1"/>
  <c r="M182" i="10" s="1"/>
  <c r="M183" i="10" s="1"/>
  <c r="M184" i="10" s="1"/>
  <c r="M185" i="10" s="1"/>
  <c r="M186" i="10" s="1"/>
  <c r="M187" i="10" s="1"/>
  <c r="M188" i="10" s="1"/>
  <c r="M189" i="10" s="1"/>
  <c r="M190" i="10" s="1"/>
  <c r="M191" i="10" s="1"/>
  <c r="M192" i="10" s="1"/>
  <c r="M193" i="10" s="1"/>
  <c r="M194" i="10" s="1"/>
  <c r="M195" i="10" s="1"/>
  <c r="M196" i="10" s="1"/>
  <c r="M197" i="10" s="1"/>
  <c r="M198" i="10" s="1"/>
  <c r="M199" i="10" s="1"/>
  <c r="M200" i="10" s="1"/>
  <c r="M201" i="10" s="1"/>
  <c r="M202" i="10" s="1"/>
  <c r="M203" i="10" s="1"/>
  <c r="M204" i="10" s="1"/>
  <c r="M205" i="10" s="1"/>
  <c r="M206" i="10" s="1"/>
  <c r="M6" i="10"/>
  <c r="E81" i="10"/>
  <c r="E82" i="10" s="1"/>
  <c r="E83" i="10" s="1"/>
  <c r="E84" i="10" s="1"/>
  <c r="E85" i="10" s="1"/>
  <c r="E86" i="10" s="1"/>
  <c r="E87" i="10" s="1"/>
  <c r="E88" i="10" s="1"/>
  <c r="E89" i="10" s="1"/>
  <c r="E90" i="10" s="1"/>
  <c r="E91" i="10" s="1"/>
  <c r="E92" i="10" s="1"/>
  <c r="E93" i="10" s="1"/>
  <c r="E94" i="10" s="1"/>
  <c r="E95" i="10" s="1"/>
  <c r="E96" i="10" s="1"/>
  <c r="E97" i="10" s="1"/>
  <c r="E98" i="10" s="1"/>
  <c r="E99" i="10" s="1"/>
  <c r="E100" i="10" s="1"/>
  <c r="E101" i="10" s="1"/>
  <c r="E102" i="10" s="1"/>
  <c r="E103" i="10" s="1"/>
  <c r="E104" i="10" s="1"/>
  <c r="E105" i="10" s="1"/>
  <c r="E106" i="10" s="1"/>
  <c r="E107" i="10" s="1"/>
  <c r="E108" i="10" s="1"/>
  <c r="E109" i="10" s="1"/>
  <c r="E110" i="10" s="1"/>
  <c r="E111" i="10" s="1"/>
  <c r="E112" i="10" s="1"/>
  <c r="E113" i="10" s="1"/>
  <c r="E114" i="10" s="1"/>
  <c r="E115" i="10" s="1"/>
  <c r="E116" i="10" s="1"/>
  <c r="E117" i="10" s="1"/>
  <c r="E118" i="10" s="1"/>
  <c r="E119" i="10" s="1"/>
  <c r="E120" i="10" s="1"/>
  <c r="E121" i="10" s="1"/>
  <c r="E122" i="10" s="1"/>
  <c r="E123" i="10" s="1"/>
  <c r="E124" i="10" s="1"/>
  <c r="E125" i="10" s="1"/>
  <c r="E126" i="10" s="1"/>
  <c r="E127" i="10" s="1"/>
  <c r="E128" i="10" s="1"/>
  <c r="E129" i="10" s="1"/>
  <c r="E130" i="10" s="1"/>
  <c r="E131" i="10" s="1"/>
  <c r="E132" i="10" s="1"/>
  <c r="E133" i="10" s="1"/>
  <c r="E134" i="10" s="1"/>
  <c r="E135" i="10" s="1"/>
  <c r="E136" i="10" s="1"/>
  <c r="E137" i="10" s="1"/>
  <c r="E138" i="10" s="1"/>
  <c r="E139" i="10" s="1"/>
  <c r="E140" i="10" s="1"/>
  <c r="E141" i="10" s="1"/>
  <c r="E142" i="10" s="1"/>
  <c r="E143" i="10" s="1"/>
  <c r="E144" i="10" s="1"/>
  <c r="E145" i="10" s="1"/>
  <c r="E146" i="10" s="1"/>
  <c r="E147" i="10" s="1"/>
  <c r="E148" i="10" s="1"/>
  <c r="E149" i="10" s="1"/>
  <c r="E150" i="10" s="1"/>
  <c r="E151" i="10" s="1"/>
  <c r="E152" i="10" s="1"/>
  <c r="E153" i="10" s="1"/>
  <c r="E154" i="10" s="1"/>
  <c r="E155" i="10" s="1"/>
  <c r="E156" i="10" s="1"/>
  <c r="E157" i="10" s="1"/>
  <c r="E158" i="10" s="1"/>
  <c r="E159" i="10" s="1"/>
  <c r="E160" i="10" s="1"/>
  <c r="E161" i="10" s="1"/>
  <c r="E162" i="10" s="1"/>
  <c r="E163" i="10" s="1"/>
  <c r="E164" i="10" s="1"/>
  <c r="E165" i="10" s="1"/>
  <c r="E166" i="10" s="1"/>
  <c r="E167" i="10" s="1"/>
  <c r="E168" i="10" s="1"/>
  <c r="E169" i="10" s="1"/>
  <c r="E170" i="10" s="1"/>
  <c r="E171" i="10" s="1"/>
  <c r="E172" i="10" s="1"/>
  <c r="E173" i="10" s="1"/>
  <c r="E174" i="10" s="1"/>
  <c r="E175" i="10" s="1"/>
  <c r="E176" i="10" s="1"/>
  <c r="E177" i="10" s="1"/>
  <c r="E178" i="10" s="1"/>
  <c r="E179" i="10" s="1"/>
  <c r="E180" i="10" s="1"/>
  <c r="E181" i="10" s="1"/>
  <c r="E182" i="10" s="1"/>
  <c r="E183" i="10" s="1"/>
  <c r="E184" i="10" s="1"/>
  <c r="E185" i="10" s="1"/>
  <c r="E186" i="10" s="1"/>
  <c r="E187" i="10" s="1"/>
  <c r="E188" i="10" s="1"/>
  <c r="E189" i="10" s="1"/>
  <c r="E190" i="10" s="1"/>
  <c r="E191" i="10" s="1"/>
  <c r="E192" i="10" s="1"/>
  <c r="E193" i="10" s="1"/>
  <c r="E194" i="10" s="1"/>
  <c r="E195" i="10" s="1"/>
  <c r="E196" i="10" s="1"/>
  <c r="E197" i="10" s="1"/>
  <c r="E198" i="10" s="1"/>
  <c r="E199" i="10" s="1"/>
  <c r="E200" i="10" s="1"/>
  <c r="E201" i="10" s="1"/>
  <c r="E202" i="10" s="1"/>
  <c r="E203" i="10" s="1"/>
  <c r="E204" i="10" s="1"/>
  <c r="E205" i="10" s="1"/>
  <c r="E206" i="10" s="1"/>
  <c r="E56" i="10"/>
  <c r="E57" i="10"/>
  <c r="E58" i="10" s="1"/>
  <c r="E59" i="10" s="1"/>
  <c r="E60" i="10" s="1"/>
  <c r="E61" i="10" s="1"/>
  <c r="E62" i="10" s="1"/>
  <c r="E63" i="10" s="1"/>
  <c r="E64" i="10" s="1"/>
  <c r="E65" i="10" s="1"/>
  <c r="E66" i="10" s="1"/>
  <c r="E67" i="10" s="1"/>
  <c r="E68" i="10" s="1"/>
  <c r="E69" i="10" s="1"/>
  <c r="E70" i="10" s="1"/>
  <c r="E71" i="10" s="1"/>
  <c r="E72" i="10" s="1"/>
  <c r="E73" i="10" s="1"/>
  <c r="E74" i="10" s="1"/>
  <c r="E75" i="10" s="1"/>
  <c r="E76" i="10" s="1"/>
  <c r="E77" i="10" s="1"/>
  <c r="E78" i="10" s="1"/>
  <c r="E79" i="10" s="1"/>
  <c r="E80" i="10" s="1"/>
  <c r="E31" i="10"/>
  <c r="E32" i="10" s="1"/>
  <c r="E33" i="10" s="1"/>
  <c r="E34" i="10" s="1"/>
  <c r="E35" i="10" s="1"/>
  <c r="E36" i="10" s="1"/>
  <c r="E37" i="10" s="1"/>
  <c r="E38" i="10" s="1"/>
  <c r="E39" i="10" s="1"/>
  <c r="E40" i="10" s="1"/>
  <c r="E41" i="10" s="1"/>
  <c r="E42" i="10" s="1"/>
  <c r="E43" i="10" s="1"/>
  <c r="E44" i="10" s="1"/>
  <c r="E45" i="10" s="1"/>
  <c r="E46" i="10" s="1"/>
  <c r="E47" i="10" s="1"/>
  <c r="E48" i="10" s="1"/>
  <c r="E49" i="10" s="1"/>
  <c r="E50" i="10" s="1"/>
  <c r="E51" i="10" s="1"/>
  <c r="E52" i="10" s="1"/>
  <c r="E53" i="10" s="1"/>
  <c r="E54" i="10" s="1"/>
  <c r="E55" i="10" s="1"/>
  <c r="E8" i="10"/>
  <c r="E9" i="10"/>
  <c r="E10" i="10" s="1"/>
  <c r="E11" i="10" s="1"/>
  <c r="E12" i="10" s="1"/>
  <c r="E13" i="10" s="1"/>
  <c r="E14" i="10" s="1"/>
  <c r="E15" i="10" s="1"/>
  <c r="E16" i="10" s="1"/>
  <c r="E17" i="10" s="1"/>
  <c r="E18" i="10" s="1"/>
  <c r="E19" i="10" s="1"/>
  <c r="E20" i="10" s="1"/>
  <c r="E21" i="10" s="1"/>
  <c r="E22" i="10" s="1"/>
  <c r="E23" i="10" s="1"/>
  <c r="E24" i="10" s="1"/>
  <c r="E25" i="10" s="1"/>
  <c r="E26" i="10" s="1"/>
  <c r="E27" i="10" s="1"/>
  <c r="E28" i="10" s="1"/>
  <c r="E29" i="10" s="1"/>
  <c r="E30" i="10" s="1"/>
  <c r="E7" i="10"/>
  <c r="D7" i="10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17" i="9"/>
  <c r="M118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M131" i="9"/>
  <c r="M132" i="9"/>
  <c r="M133" i="9"/>
  <c r="M134" i="9"/>
  <c r="M135" i="9"/>
  <c r="M136" i="9"/>
  <c r="M137" i="9"/>
  <c r="M138" i="9"/>
  <c r="M139" i="9"/>
  <c r="M140" i="9"/>
  <c r="M141" i="9"/>
  <c r="M142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7" i="9"/>
  <c r="M158" i="9"/>
  <c r="M159" i="9"/>
  <c r="M160" i="9"/>
  <c r="M161" i="9"/>
  <c r="M162" i="9"/>
  <c r="M163" i="9"/>
  <c r="M164" i="9"/>
  <c r="M165" i="9"/>
  <c r="M166" i="9"/>
  <c r="M167" i="9"/>
  <c r="M168" i="9"/>
  <c r="M169" i="9"/>
  <c r="M170" i="9"/>
  <c r="M171" i="9"/>
  <c r="M172" i="9"/>
  <c r="M173" i="9"/>
  <c r="M174" i="9"/>
  <c r="M175" i="9"/>
  <c r="M176" i="9"/>
  <c r="M177" i="9"/>
  <c r="M178" i="9"/>
  <c r="M179" i="9"/>
  <c r="M180" i="9"/>
  <c r="M181" i="9"/>
  <c r="M182" i="9"/>
  <c r="M183" i="9"/>
  <c r="M184" i="9"/>
  <c r="M185" i="9"/>
  <c r="M186" i="9"/>
  <c r="M187" i="9"/>
  <c r="M188" i="9"/>
  <c r="M189" i="9"/>
  <c r="M190" i="9"/>
  <c r="M191" i="9"/>
  <c r="M192" i="9"/>
  <c r="M193" i="9"/>
  <c r="M194" i="9"/>
  <c r="M195" i="9"/>
  <c r="M196" i="9"/>
  <c r="M197" i="9"/>
  <c r="M198" i="9"/>
  <c r="M199" i="9"/>
  <c r="M200" i="9"/>
  <c r="M201" i="9"/>
  <c r="M202" i="9"/>
  <c r="M203" i="9"/>
  <c r="M204" i="9"/>
  <c r="M205" i="9"/>
  <c r="M206" i="9"/>
  <c r="M207" i="9"/>
  <c r="M208" i="9"/>
  <c r="M209" i="9"/>
  <c r="M210" i="9"/>
  <c r="M211" i="9"/>
  <c r="M212" i="9"/>
  <c r="M213" i="9"/>
  <c r="M214" i="9"/>
  <c r="M215" i="9"/>
  <c r="M216" i="9"/>
  <c r="M217" i="9"/>
  <c r="M218" i="9"/>
  <c r="M219" i="9"/>
  <c r="M220" i="9"/>
  <c r="M221" i="9"/>
  <c r="M222" i="9"/>
  <c r="M223" i="9"/>
  <c r="M224" i="9"/>
  <c r="M225" i="9"/>
  <c r="M226" i="9"/>
  <c r="M227" i="9"/>
  <c r="M228" i="9"/>
  <c r="M229" i="9"/>
  <c r="M230" i="9"/>
  <c r="M231" i="9"/>
  <c r="M232" i="9"/>
  <c r="M233" i="9"/>
  <c r="M234" i="9"/>
  <c r="M235" i="9"/>
  <c r="M236" i="9"/>
  <c r="M237" i="9"/>
  <c r="M238" i="9"/>
  <c r="M239" i="9"/>
  <c r="M240" i="9"/>
  <c r="M241" i="9"/>
  <c r="M242" i="9"/>
  <c r="M243" i="9"/>
  <c r="M244" i="9"/>
  <c r="M245" i="9"/>
  <c r="M246" i="9"/>
  <c r="M247" i="9"/>
  <c r="M248" i="9"/>
  <c r="M249" i="9"/>
  <c r="M250" i="9"/>
  <c r="M251" i="9"/>
  <c r="M252" i="9"/>
  <c r="M253" i="9"/>
  <c r="M254" i="9"/>
  <c r="M255" i="9"/>
  <c r="M256" i="9"/>
  <c r="M257" i="9"/>
  <c r="M258" i="9"/>
  <c r="M259" i="9"/>
  <c r="M260" i="9"/>
  <c r="M261" i="9"/>
  <c r="M262" i="9"/>
  <c r="M263" i="9"/>
  <c r="M264" i="9"/>
  <c r="M265" i="9"/>
  <c r="M266" i="9"/>
  <c r="M267" i="9"/>
  <c r="M268" i="9"/>
  <c r="M269" i="9"/>
  <c r="M270" i="9"/>
  <c r="M271" i="9"/>
  <c r="M272" i="9"/>
  <c r="M273" i="9"/>
  <c r="M274" i="9"/>
  <c r="M275" i="9"/>
  <c r="M276" i="9"/>
  <c r="M277" i="9"/>
  <c r="M278" i="9"/>
  <c r="M279" i="9"/>
  <c r="M280" i="9"/>
  <c r="M281" i="9"/>
  <c r="M282" i="9"/>
  <c r="M283" i="9"/>
  <c r="M284" i="9"/>
  <c r="M285" i="9"/>
  <c r="M286" i="9"/>
  <c r="M287" i="9"/>
  <c r="M288" i="9"/>
  <c r="M289" i="9"/>
  <c r="M290" i="9"/>
  <c r="M291" i="9"/>
  <c r="M292" i="9"/>
  <c r="M293" i="9"/>
  <c r="M294" i="9"/>
  <c r="M295" i="9"/>
  <c r="M296" i="9"/>
  <c r="M297" i="9"/>
  <c r="M298" i="9"/>
  <c r="M299" i="9"/>
  <c r="M300" i="9"/>
  <c r="M301" i="9"/>
  <c r="M302" i="9"/>
  <c r="M303" i="9"/>
  <c r="M304" i="9"/>
  <c r="M305" i="9"/>
  <c r="M306" i="9"/>
  <c r="M307" i="9"/>
  <c r="M308" i="9"/>
  <c r="M309" i="9"/>
  <c r="M310" i="9"/>
  <c r="M311" i="9"/>
  <c r="M312" i="9"/>
  <c r="M313" i="9"/>
  <c r="M314" i="9"/>
  <c r="M315" i="9"/>
  <c r="M316" i="9"/>
  <c r="M317" i="9"/>
  <c r="M318" i="9"/>
  <c r="M319" i="9"/>
  <c r="M320" i="9"/>
  <c r="M321" i="9"/>
  <c r="M322" i="9"/>
  <c r="M323" i="9"/>
  <c r="M324" i="9"/>
  <c r="M325" i="9"/>
  <c r="M326" i="9"/>
  <c r="M327" i="9"/>
  <c r="M328" i="9"/>
  <c r="M329" i="9"/>
  <c r="M330" i="9"/>
  <c r="M331" i="9"/>
  <c r="M332" i="9"/>
  <c r="M333" i="9"/>
  <c r="M334" i="9"/>
  <c r="M335" i="9"/>
  <c r="M336" i="9"/>
  <c r="M337" i="9"/>
  <c r="M338" i="9"/>
  <c r="M339" i="9"/>
  <c r="M340" i="9"/>
  <c r="M341" i="9"/>
  <c r="M342" i="9"/>
  <c r="M343" i="9"/>
  <c r="M344" i="9"/>
  <c r="M345" i="9"/>
  <c r="M346" i="9"/>
  <c r="M347" i="9"/>
  <c r="M348" i="9"/>
  <c r="M349" i="9"/>
  <c r="M350" i="9"/>
  <c r="M351" i="9"/>
  <c r="M352" i="9"/>
  <c r="M353" i="9"/>
  <c r="M354" i="9"/>
  <c r="M355" i="9"/>
  <c r="M356" i="9"/>
  <c r="M357" i="9"/>
  <c r="M358" i="9"/>
  <c r="M359" i="9"/>
  <c r="M360" i="9"/>
  <c r="M361" i="9"/>
  <c r="M362" i="9"/>
  <c r="M363" i="9"/>
  <c r="M364" i="9"/>
  <c r="M365" i="9"/>
  <c r="M366" i="9"/>
  <c r="M367" i="9"/>
  <c r="M368" i="9"/>
  <c r="M369" i="9"/>
  <c r="M370" i="9"/>
  <c r="M371" i="9"/>
  <c r="M372" i="9"/>
  <c r="M373" i="9"/>
  <c r="M374" i="9"/>
  <c r="M375" i="9"/>
  <c r="M376" i="9"/>
  <c r="M377" i="9"/>
  <c r="M378" i="9"/>
  <c r="M379" i="9"/>
  <c r="M380" i="9"/>
  <c r="M381" i="9"/>
  <c r="M382" i="9"/>
  <c r="M383" i="9"/>
  <c r="M384" i="9"/>
  <c r="M385" i="9"/>
  <c r="M386" i="9"/>
  <c r="M387" i="9"/>
  <c r="M388" i="9"/>
  <c r="M389" i="9"/>
  <c r="M390" i="9"/>
  <c r="M391" i="9"/>
  <c r="M392" i="9"/>
  <c r="M393" i="9"/>
  <c r="M394" i="9"/>
  <c r="M395" i="9"/>
  <c r="M396" i="9"/>
  <c r="M397" i="9"/>
  <c r="M398" i="9"/>
  <c r="M399" i="9"/>
  <c r="M400" i="9"/>
  <c r="M401" i="9"/>
  <c r="M402" i="9"/>
  <c r="M403" i="9"/>
  <c r="M404" i="9"/>
  <c r="M405" i="9"/>
  <c r="M406" i="9"/>
  <c r="M407" i="9"/>
  <c r="M408" i="9"/>
  <c r="M409" i="9"/>
  <c r="M410" i="9"/>
  <c r="M411" i="9"/>
  <c r="M412" i="9"/>
  <c r="M413" i="9"/>
  <c r="M414" i="9"/>
  <c r="M415" i="9"/>
  <c r="M416" i="9"/>
  <c r="M417" i="9"/>
  <c r="M418" i="9"/>
  <c r="M419" i="9"/>
  <c r="M420" i="9"/>
  <c r="M421" i="9"/>
  <c r="M422" i="9"/>
  <c r="M423" i="9"/>
  <c r="M424" i="9"/>
  <c r="M425" i="9"/>
  <c r="M426" i="9"/>
  <c r="M427" i="9"/>
  <c r="M428" i="9"/>
  <c r="M429" i="9"/>
  <c r="M430" i="9"/>
  <c r="M431" i="9"/>
  <c r="M432" i="9"/>
  <c r="M433" i="9"/>
  <c r="M434" i="9"/>
  <c r="M435" i="9"/>
  <c r="M436" i="9"/>
  <c r="M437" i="9"/>
  <c r="M438" i="9"/>
  <c r="M439" i="9"/>
  <c r="M440" i="9"/>
  <c r="M441" i="9"/>
  <c r="M442" i="9"/>
  <c r="M443" i="9"/>
  <c r="M444" i="9"/>
  <c r="M445" i="9"/>
  <c r="M446" i="9"/>
  <c r="M447" i="9"/>
  <c r="M448" i="9"/>
  <c r="M449" i="9"/>
  <c r="M450" i="9"/>
  <c r="M451" i="9"/>
  <c r="M452" i="9"/>
  <c r="M453" i="9"/>
  <c r="M454" i="9"/>
  <c r="M455" i="9"/>
  <c r="M8" i="9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264" i="8"/>
  <c r="M265" i="8"/>
  <c r="M266" i="8"/>
  <c r="M267" i="8"/>
  <c r="M268" i="8"/>
  <c r="M269" i="8"/>
  <c r="M270" i="8"/>
  <c r="M271" i="8"/>
  <c r="M272" i="8"/>
  <c r="M273" i="8"/>
  <c r="M274" i="8"/>
  <c r="M275" i="8"/>
  <c r="M276" i="8"/>
  <c r="M277" i="8"/>
  <c r="M278" i="8"/>
  <c r="M279" i="8"/>
  <c r="M280" i="8"/>
  <c r="M281" i="8"/>
  <c r="M282" i="8"/>
  <c r="M283" i="8"/>
  <c r="M284" i="8"/>
  <c r="M285" i="8"/>
  <c r="M286" i="8"/>
  <c r="M287" i="8"/>
  <c r="M288" i="8"/>
  <c r="M289" i="8"/>
  <c r="M290" i="8"/>
  <c r="M291" i="8"/>
  <c r="M292" i="8"/>
  <c r="M293" i="8"/>
  <c r="M294" i="8"/>
  <c r="M295" i="8"/>
  <c r="M296" i="8"/>
  <c r="M297" i="8"/>
  <c r="M298" i="8"/>
  <c r="M299" i="8"/>
  <c r="M300" i="8"/>
  <c r="M301" i="8"/>
  <c r="M302" i="8"/>
  <c r="M303" i="8"/>
  <c r="M304" i="8"/>
  <c r="M305" i="8"/>
  <c r="M306" i="8"/>
  <c r="M307" i="8"/>
  <c r="M308" i="8"/>
  <c r="M309" i="8"/>
  <c r="M310" i="8"/>
  <c r="M311" i="8"/>
  <c r="M312" i="8"/>
  <c r="M313" i="8"/>
  <c r="M314" i="8"/>
  <c r="M315" i="8"/>
  <c r="M316" i="8"/>
  <c r="M317" i="8"/>
  <c r="M318" i="8"/>
  <c r="M319" i="8"/>
  <c r="M320" i="8"/>
  <c r="M321" i="8"/>
  <c r="M322" i="8"/>
  <c r="M323" i="8"/>
  <c r="M324" i="8"/>
  <c r="M325" i="8"/>
  <c r="M326" i="8"/>
  <c r="M327" i="8"/>
  <c r="M328" i="8"/>
  <c r="M329" i="8"/>
  <c r="M330" i="8"/>
  <c r="M331" i="8"/>
  <c r="M332" i="8"/>
  <c r="M333" i="8"/>
  <c r="M334" i="8"/>
  <c r="M335" i="8"/>
  <c r="M336" i="8"/>
  <c r="M337" i="8"/>
  <c r="M338" i="8"/>
  <c r="M339" i="8"/>
  <c r="M340" i="8"/>
  <c r="M341" i="8"/>
  <c r="M342" i="8"/>
  <c r="M343" i="8"/>
  <c r="M344" i="8"/>
  <c r="M345" i="8"/>
  <c r="M346" i="8"/>
  <c r="M347" i="8"/>
  <c r="M348" i="8"/>
  <c r="M349" i="8"/>
  <c r="M350" i="8"/>
  <c r="M351" i="8"/>
  <c r="M352" i="8"/>
  <c r="M353" i="8"/>
  <c r="M354" i="8"/>
  <c r="M355" i="8"/>
  <c r="M356" i="8"/>
  <c r="M357" i="8"/>
  <c r="M358" i="8"/>
  <c r="M359" i="8"/>
  <c r="M360" i="8"/>
  <c r="M361" i="8"/>
  <c r="M362" i="8"/>
  <c r="M363" i="8"/>
  <c r="M364" i="8"/>
  <c r="M365" i="8"/>
  <c r="M366" i="8"/>
  <c r="M367" i="8"/>
  <c r="M368" i="8"/>
  <c r="M369" i="8"/>
  <c r="M370" i="8"/>
  <c r="M371" i="8"/>
  <c r="M372" i="8"/>
  <c r="M373" i="8"/>
  <c r="M374" i="8"/>
  <c r="M375" i="8"/>
  <c r="M376" i="8"/>
  <c r="M377" i="8"/>
  <c r="M378" i="8"/>
  <c r="M379" i="8"/>
  <c r="M380" i="8"/>
  <c r="M381" i="8"/>
  <c r="M382" i="8"/>
  <c r="M383" i="8"/>
  <c r="M384" i="8"/>
  <c r="M385" i="8"/>
  <c r="M386" i="8"/>
  <c r="M387" i="8"/>
  <c r="M388" i="8"/>
  <c r="M389" i="8"/>
  <c r="M390" i="8"/>
  <c r="M391" i="8"/>
  <c r="M392" i="8"/>
  <c r="M393" i="8"/>
  <c r="M394" i="8"/>
  <c r="M395" i="8"/>
  <c r="M396" i="8"/>
  <c r="M397" i="8"/>
  <c r="M398" i="8"/>
  <c r="M399" i="8"/>
  <c r="M400" i="8"/>
  <c r="M401" i="8"/>
  <c r="M402" i="8"/>
  <c r="M403" i="8"/>
  <c r="M404" i="8"/>
  <c r="M405" i="8"/>
  <c r="M406" i="8"/>
  <c r="M407" i="8"/>
  <c r="M408" i="8"/>
  <c r="M409" i="8"/>
  <c r="M410" i="8"/>
  <c r="M411" i="8"/>
  <c r="M412" i="8"/>
  <c r="M413" i="8"/>
  <c r="M414" i="8"/>
  <c r="M415" i="8"/>
  <c r="M416" i="8"/>
  <c r="M417" i="8"/>
  <c r="M418" i="8"/>
  <c r="M419" i="8"/>
  <c r="M420" i="8"/>
  <c r="M421" i="8"/>
  <c r="M422" i="8"/>
  <c r="M423" i="8"/>
  <c r="M424" i="8"/>
  <c r="M425" i="8"/>
  <c r="M426" i="8"/>
  <c r="M427" i="8"/>
  <c r="M428" i="8"/>
  <c r="M429" i="8"/>
  <c r="M430" i="8"/>
  <c r="M431" i="8"/>
  <c r="M432" i="8"/>
  <c r="M433" i="8"/>
  <c r="M434" i="8"/>
  <c r="M435" i="8"/>
  <c r="M436" i="8"/>
  <c r="M437" i="8"/>
  <c r="M438" i="8"/>
  <c r="M439" i="8"/>
  <c r="M440" i="8"/>
  <c r="M441" i="8"/>
  <c r="M442" i="8"/>
  <c r="M443" i="8"/>
  <c r="M444" i="8"/>
  <c r="M445" i="8"/>
  <c r="M446" i="8"/>
  <c r="M447" i="8"/>
  <c r="M448" i="8"/>
  <c r="M449" i="8"/>
  <c r="M450" i="8"/>
  <c r="M451" i="8"/>
  <c r="M452" i="8"/>
  <c r="M453" i="8"/>
  <c r="M454" i="8"/>
  <c r="M455" i="8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0" i="7"/>
  <c r="M371" i="7"/>
  <c r="M372" i="7"/>
  <c r="M373" i="7"/>
  <c r="M374" i="7"/>
  <c r="M375" i="7"/>
  <c r="M376" i="7"/>
  <c r="M377" i="7"/>
  <c r="M378" i="7"/>
  <c r="M379" i="7"/>
  <c r="M380" i="7"/>
  <c r="M381" i="7"/>
  <c r="M382" i="7"/>
  <c r="M383" i="7"/>
  <c r="M384" i="7"/>
  <c r="M385" i="7"/>
  <c r="M386" i="7"/>
  <c r="M387" i="7"/>
  <c r="M388" i="7"/>
  <c r="M389" i="7"/>
  <c r="M390" i="7"/>
  <c r="M391" i="7"/>
  <c r="M392" i="7"/>
  <c r="M393" i="7"/>
  <c r="M394" i="7"/>
  <c r="M395" i="7"/>
  <c r="M396" i="7"/>
  <c r="M397" i="7"/>
  <c r="M398" i="7"/>
  <c r="M399" i="7"/>
  <c r="M400" i="7"/>
  <c r="M401" i="7"/>
  <c r="M402" i="7"/>
  <c r="M403" i="7"/>
  <c r="M404" i="7"/>
  <c r="M405" i="7"/>
  <c r="M406" i="7"/>
  <c r="M407" i="7"/>
  <c r="M408" i="7"/>
  <c r="M409" i="7"/>
  <c r="M410" i="7"/>
  <c r="M411" i="7"/>
  <c r="M412" i="7"/>
  <c r="M413" i="7"/>
  <c r="M414" i="7"/>
  <c r="M415" i="7"/>
  <c r="M416" i="7"/>
  <c r="M417" i="7"/>
  <c r="M418" i="7"/>
  <c r="M419" i="7"/>
  <c r="M420" i="7"/>
  <c r="M421" i="7"/>
  <c r="M422" i="7"/>
  <c r="M423" i="7"/>
  <c r="M424" i="7"/>
  <c r="M425" i="7"/>
  <c r="M426" i="7"/>
  <c r="M427" i="7"/>
  <c r="M428" i="7"/>
  <c r="M429" i="7"/>
  <c r="M430" i="7"/>
  <c r="M431" i="7"/>
  <c r="M432" i="7"/>
  <c r="M433" i="7"/>
  <c r="M434" i="7"/>
  <c r="M435" i="7"/>
  <c r="M436" i="7"/>
  <c r="M437" i="7"/>
  <c r="M438" i="7"/>
  <c r="M439" i="7"/>
  <c r="M440" i="7"/>
  <c r="M441" i="7"/>
  <c r="M442" i="7"/>
  <c r="M443" i="7"/>
  <c r="M444" i="7"/>
  <c r="M445" i="7"/>
  <c r="M446" i="7"/>
  <c r="M447" i="7"/>
  <c r="M448" i="7"/>
  <c r="M449" i="7"/>
  <c r="M450" i="7"/>
  <c r="M451" i="7"/>
  <c r="M452" i="7"/>
  <c r="M453" i="7"/>
  <c r="M454" i="7"/>
  <c r="M455" i="7"/>
  <c r="M8" i="7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8" i="6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8" i="4"/>
  <c r="C4" i="11"/>
  <c r="D4" i="11"/>
  <c r="E4" i="11"/>
  <c r="G4" i="11"/>
  <c r="C5" i="11"/>
  <c r="E5" i="11"/>
  <c r="G5" i="11"/>
  <c r="C6" i="11"/>
  <c r="E6" i="11"/>
  <c r="G6" i="11"/>
  <c r="C7" i="11"/>
  <c r="E7" i="11"/>
  <c r="G7" i="11"/>
  <c r="C8" i="11"/>
  <c r="E8" i="11"/>
  <c r="G8" i="11"/>
  <c r="C9" i="11"/>
  <c r="E9" i="11"/>
  <c r="G9" i="11"/>
  <c r="C10" i="11"/>
  <c r="E10" i="11"/>
  <c r="G10" i="11"/>
  <c r="C11" i="11"/>
  <c r="E11" i="11"/>
  <c r="G11" i="11"/>
  <c r="C12" i="11"/>
  <c r="E12" i="11"/>
  <c r="G12" i="11"/>
  <c r="C13" i="11"/>
  <c r="E13" i="11"/>
  <c r="G13" i="11"/>
  <c r="C14" i="11"/>
  <c r="E14" i="11"/>
  <c r="G14" i="11"/>
  <c r="C15" i="11"/>
  <c r="E15" i="11"/>
  <c r="G15" i="11"/>
  <c r="C16" i="11"/>
  <c r="E16" i="11"/>
  <c r="G16" i="11"/>
  <c r="C17" i="11"/>
  <c r="E17" i="11"/>
  <c r="G17" i="11"/>
  <c r="C18" i="11"/>
  <c r="E18" i="11"/>
  <c r="G18" i="11"/>
  <c r="C19" i="11"/>
  <c r="E19" i="11"/>
  <c r="G19" i="11"/>
  <c r="C20" i="11"/>
  <c r="E20" i="11"/>
  <c r="G20" i="11"/>
  <c r="C21" i="11"/>
  <c r="E21" i="11"/>
  <c r="G21" i="11"/>
  <c r="C22" i="11"/>
  <c r="E22" i="11"/>
  <c r="G22" i="11"/>
  <c r="C23" i="11"/>
  <c r="E23" i="11"/>
  <c r="G23" i="11"/>
  <c r="C24" i="11"/>
  <c r="E24" i="11"/>
  <c r="G24" i="11"/>
  <c r="C25" i="11"/>
  <c r="E25" i="11"/>
  <c r="G25" i="11"/>
  <c r="C26" i="11"/>
  <c r="E26" i="11"/>
  <c r="G26" i="11"/>
  <c r="C27" i="11"/>
  <c r="E27" i="11"/>
  <c r="G27" i="11"/>
  <c r="C28" i="11"/>
  <c r="E28" i="11"/>
  <c r="G28" i="11"/>
  <c r="C29" i="11"/>
  <c r="E29" i="11"/>
  <c r="G29" i="11"/>
  <c r="C30" i="11"/>
  <c r="E30" i="11"/>
  <c r="G30" i="11"/>
  <c r="C31" i="11"/>
  <c r="E31" i="11"/>
  <c r="G31" i="11"/>
  <c r="C32" i="11"/>
  <c r="E32" i="11"/>
  <c r="G32" i="11"/>
  <c r="C33" i="11"/>
  <c r="E33" i="11"/>
  <c r="G33" i="11"/>
  <c r="C34" i="11"/>
  <c r="E34" i="11"/>
  <c r="G34" i="11"/>
  <c r="C35" i="11"/>
  <c r="E35" i="11"/>
  <c r="G35" i="11"/>
  <c r="C36" i="11"/>
  <c r="E36" i="11"/>
  <c r="G36" i="11"/>
  <c r="C37" i="11"/>
  <c r="E37" i="11"/>
  <c r="G37" i="11"/>
  <c r="C38" i="11"/>
  <c r="E38" i="11"/>
  <c r="G38" i="11"/>
  <c r="C39" i="11"/>
  <c r="E39" i="11"/>
  <c r="G39" i="11"/>
  <c r="C40" i="11"/>
  <c r="E40" i="11"/>
  <c r="G40" i="11"/>
  <c r="C41" i="11"/>
  <c r="E41" i="11"/>
  <c r="G41" i="11"/>
  <c r="C42" i="11"/>
  <c r="E42" i="11"/>
  <c r="G42" i="11"/>
  <c r="C43" i="11"/>
  <c r="E43" i="11"/>
  <c r="G43" i="11"/>
  <c r="C44" i="11"/>
  <c r="E44" i="11"/>
  <c r="G44" i="11"/>
  <c r="C45" i="11"/>
  <c r="E45" i="11"/>
  <c r="G45" i="11"/>
  <c r="C46" i="11"/>
  <c r="E46" i="11"/>
  <c r="G46" i="11"/>
  <c r="C47" i="11"/>
  <c r="E47" i="11"/>
  <c r="G47" i="11"/>
  <c r="C48" i="11"/>
  <c r="E48" i="11"/>
  <c r="G48" i="11"/>
  <c r="C49" i="11"/>
  <c r="E49" i="11"/>
  <c r="G49" i="11"/>
  <c r="C50" i="11"/>
  <c r="E50" i="11"/>
  <c r="G50" i="11"/>
  <c r="C51" i="11"/>
  <c r="E51" i="11"/>
  <c r="G51" i="11"/>
  <c r="C52" i="11"/>
  <c r="E52" i="11"/>
  <c r="G52" i="11"/>
  <c r="C53" i="11"/>
  <c r="E53" i="11"/>
  <c r="G53" i="11"/>
  <c r="C54" i="11"/>
  <c r="E54" i="11"/>
  <c r="G54" i="11"/>
  <c r="C55" i="11"/>
  <c r="E55" i="11"/>
  <c r="G55" i="11"/>
  <c r="C56" i="11"/>
  <c r="E56" i="11"/>
  <c r="G56" i="11"/>
  <c r="C57" i="11"/>
  <c r="E57" i="11"/>
  <c r="G57" i="11"/>
  <c r="C58" i="11"/>
  <c r="E58" i="11"/>
  <c r="G58" i="11"/>
  <c r="C59" i="11"/>
  <c r="E59" i="11"/>
  <c r="G59" i="11"/>
  <c r="C60" i="11"/>
  <c r="E60" i="11"/>
  <c r="G60" i="11"/>
  <c r="C61" i="11"/>
  <c r="E61" i="11"/>
  <c r="G61" i="11"/>
  <c r="C62" i="11"/>
  <c r="E62" i="11"/>
  <c r="G62" i="11"/>
  <c r="C63" i="11"/>
  <c r="E63" i="11"/>
  <c r="G63" i="11"/>
  <c r="C64" i="11"/>
  <c r="E64" i="11"/>
  <c r="G64" i="11"/>
  <c r="C65" i="11"/>
  <c r="E65" i="11"/>
  <c r="G65" i="11"/>
  <c r="C66" i="11"/>
  <c r="E66" i="11"/>
  <c r="G66" i="11"/>
  <c r="C67" i="11"/>
  <c r="E67" i="11"/>
  <c r="G67" i="11"/>
  <c r="C68" i="11"/>
  <c r="E68" i="11"/>
  <c r="G68" i="11"/>
  <c r="C69" i="11"/>
  <c r="E69" i="11"/>
  <c r="G69" i="11"/>
  <c r="C70" i="11"/>
  <c r="E70" i="11"/>
  <c r="G70" i="11"/>
  <c r="C71" i="11"/>
  <c r="E71" i="11"/>
  <c r="G71" i="11"/>
  <c r="C72" i="11"/>
  <c r="E72" i="11"/>
  <c r="G72" i="11"/>
  <c r="C73" i="11"/>
  <c r="E73" i="11"/>
  <c r="G73" i="11"/>
  <c r="C74" i="11"/>
  <c r="E74" i="11"/>
  <c r="G74" i="11"/>
  <c r="C75" i="11"/>
  <c r="E75" i="11"/>
  <c r="G75" i="11"/>
  <c r="C76" i="11"/>
  <c r="E76" i="11"/>
  <c r="G76" i="11"/>
  <c r="C77" i="11"/>
  <c r="E77" i="11"/>
  <c r="G77" i="11"/>
  <c r="C78" i="11"/>
  <c r="E78" i="11"/>
  <c r="G78" i="11"/>
  <c r="C79" i="11"/>
  <c r="E79" i="11"/>
  <c r="G79" i="11"/>
  <c r="C80" i="11"/>
  <c r="E80" i="11"/>
  <c r="G80" i="11"/>
  <c r="C81" i="11"/>
  <c r="E81" i="11"/>
  <c r="G81" i="11"/>
  <c r="C82" i="11"/>
  <c r="E82" i="11"/>
  <c r="G82" i="11"/>
  <c r="C83" i="11"/>
  <c r="E83" i="11"/>
  <c r="G83" i="11"/>
  <c r="C84" i="11"/>
  <c r="E84" i="11"/>
  <c r="G84" i="11"/>
  <c r="C85" i="11"/>
  <c r="E85" i="11"/>
  <c r="G85" i="11"/>
  <c r="C86" i="11"/>
  <c r="E86" i="11"/>
  <c r="G86" i="11"/>
  <c r="C87" i="11"/>
  <c r="E87" i="11"/>
  <c r="G87" i="11"/>
  <c r="C88" i="11"/>
  <c r="E88" i="11"/>
  <c r="G88" i="11"/>
  <c r="C89" i="11"/>
  <c r="E89" i="11"/>
  <c r="G89" i="11"/>
  <c r="C90" i="11"/>
  <c r="E90" i="11"/>
  <c r="G90" i="11"/>
  <c r="C91" i="11"/>
  <c r="E91" i="11"/>
  <c r="G91" i="11"/>
  <c r="C92" i="11"/>
  <c r="E92" i="11"/>
  <c r="G92" i="11"/>
  <c r="C93" i="11"/>
  <c r="E93" i="11"/>
  <c r="G93" i="11"/>
  <c r="C94" i="11"/>
  <c r="E94" i="11"/>
  <c r="G94" i="11"/>
  <c r="C95" i="11"/>
  <c r="E95" i="11"/>
  <c r="G95" i="11"/>
  <c r="C96" i="11"/>
  <c r="E96" i="11"/>
  <c r="G96" i="11"/>
  <c r="C97" i="11"/>
  <c r="E97" i="11"/>
  <c r="G97" i="11"/>
  <c r="C98" i="11"/>
  <c r="E98" i="11"/>
  <c r="G98" i="11"/>
  <c r="C99" i="11"/>
  <c r="E99" i="11"/>
  <c r="G99" i="11"/>
  <c r="C100" i="11"/>
  <c r="E100" i="11"/>
  <c r="G100" i="11"/>
  <c r="C101" i="11"/>
  <c r="E101" i="11"/>
  <c r="G101" i="11"/>
  <c r="C102" i="11"/>
  <c r="E102" i="11"/>
  <c r="G102" i="11"/>
  <c r="C103" i="11"/>
  <c r="E103" i="11"/>
  <c r="G103" i="11"/>
  <c r="C104" i="11"/>
  <c r="E104" i="11"/>
  <c r="G104" i="11"/>
  <c r="C105" i="11"/>
  <c r="E105" i="11"/>
  <c r="G105" i="11"/>
  <c r="C106" i="11"/>
  <c r="E106" i="11"/>
  <c r="G106" i="11"/>
  <c r="C107" i="11"/>
  <c r="E107" i="11"/>
  <c r="G107" i="11"/>
  <c r="C108" i="11"/>
  <c r="E108" i="11"/>
  <c r="G108" i="11"/>
  <c r="C109" i="11"/>
  <c r="E109" i="11"/>
  <c r="G109" i="11"/>
  <c r="C110" i="11"/>
  <c r="E110" i="11"/>
  <c r="G110" i="11"/>
  <c r="C111" i="11"/>
  <c r="E111" i="11"/>
  <c r="G111" i="11"/>
  <c r="C112" i="11"/>
  <c r="E112" i="11"/>
  <c r="G112" i="11"/>
  <c r="C113" i="11"/>
  <c r="E113" i="11"/>
  <c r="G113" i="11"/>
  <c r="C114" i="11"/>
  <c r="E114" i="11"/>
  <c r="G114" i="11"/>
  <c r="C115" i="11"/>
  <c r="E115" i="11"/>
  <c r="G115" i="11"/>
  <c r="C116" i="11"/>
  <c r="E116" i="11"/>
  <c r="G116" i="11"/>
  <c r="C117" i="11"/>
  <c r="E117" i="11"/>
  <c r="G117" i="11"/>
  <c r="C118" i="11"/>
  <c r="E118" i="11"/>
  <c r="G118" i="11"/>
  <c r="C119" i="11"/>
  <c r="E119" i="11"/>
  <c r="G119" i="11"/>
  <c r="C120" i="11"/>
  <c r="E120" i="11"/>
  <c r="G120" i="11"/>
  <c r="C121" i="11"/>
  <c r="E121" i="11"/>
  <c r="G121" i="11"/>
  <c r="C122" i="11"/>
  <c r="E122" i="11"/>
  <c r="G122" i="11"/>
  <c r="C123" i="11"/>
  <c r="E123" i="11"/>
  <c r="G123" i="11"/>
  <c r="C124" i="11"/>
  <c r="E124" i="11"/>
  <c r="G124" i="11"/>
  <c r="C125" i="11"/>
  <c r="E125" i="11"/>
  <c r="G125" i="11"/>
  <c r="C126" i="11"/>
  <c r="E126" i="11"/>
  <c r="G126" i="11"/>
  <c r="C127" i="11"/>
  <c r="E127" i="11"/>
  <c r="G127" i="11"/>
  <c r="G3" i="11"/>
  <c r="E3" i="11"/>
  <c r="D3" i="11"/>
  <c r="C3" i="11"/>
  <c r="A2" i="11"/>
  <c r="T205" i="10"/>
  <c r="T204" i="10"/>
  <c r="T201" i="10"/>
  <c r="T200" i="10"/>
  <c r="T197" i="10"/>
  <c r="T196" i="10"/>
  <c r="T193" i="10"/>
  <c r="T192" i="10"/>
  <c r="T189" i="10"/>
  <c r="T188" i="10"/>
  <c r="T185" i="10"/>
  <c r="T184" i="10"/>
  <c r="T181" i="10"/>
  <c r="T180" i="10"/>
  <c r="T177" i="10"/>
  <c r="T176" i="10"/>
  <c r="T173" i="10"/>
  <c r="T172" i="10"/>
  <c r="T169" i="10"/>
  <c r="T168" i="10"/>
  <c r="T165" i="10"/>
  <c r="T164" i="10"/>
  <c r="T161" i="10"/>
  <c r="T160" i="10"/>
  <c r="T157" i="10"/>
  <c r="L205" i="10"/>
  <c r="L204" i="10"/>
  <c r="L201" i="10"/>
  <c r="L200" i="10"/>
  <c r="L197" i="10"/>
  <c r="L196" i="10"/>
  <c r="L193" i="10"/>
  <c r="L192" i="10"/>
  <c r="L189" i="10"/>
  <c r="L188" i="10"/>
  <c r="L185" i="10"/>
  <c r="L184" i="10"/>
  <c r="L181" i="10"/>
  <c r="L180" i="10"/>
  <c r="L177" i="10"/>
  <c r="L176" i="10"/>
  <c r="L173" i="10"/>
  <c r="L172" i="10"/>
  <c r="L169" i="10"/>
  <c r="L168" i="10"/>
  <c r="L165" i="10"/>
  <c r="L164" i="10"/>
  <c r="L161" i="10"/>
  <c r="L160" i="10"/>
  <c r="L157" i="10"/>
  <c r="C160" i="10"/>
  <c r="D160" i="10" s="1"/>
  <c r="C161" i="10"/>
  <c r="D161" i="10" s="1"/>
  <c r="C162" i="10"/>
  <c r="D162" i="10" s="1"/>
  <c r="C163" i="10"/>
  <c r="D163" i="10" s="1"/>
  <c r="C164" i="10"/>
  <c r="D164" i="10" s="1"/>
  <c r="C165" i="10"/>
  <c r="D165" i="10" s="1"/>
  <c r="C166" i="10"/>
  <c r="D166" i="10" s="1"/>
  <c r="C167" i="10"/>
  <c r="D167" i="10" s="1"/>
  <c r="C168" i="10"/>
  <c r="D168" i="10" s="1"/>
  <c r="C169" i="10"/>
  <c r="D169" i="10" s="1"/>
  <c r="C170" i="10"/>
  <c r="D170" i="10" s="1"/>
  <c r="C171" i="10"/>
  <c r="D171" i="10" s="1"/>
  <c r="C172" i="10"/>
  <c r="D172" i="10" s="1"/>
  <c r="C173" i="10"/>
  <c r="D173" i="10" s="1"/>
  <c r="C174" i="10"/>
  <c r="D174" i="10" s="1"/>
  <c r="C175" i="10"/>
  <c r="D175" i="10" s="1"/>
  <c r="C176" i="10"/>
  <c r="D176" i="10" s="1"/>
  <c r="C177" i="10"/>
  <c r="D177" i="10" s="1"/>
  <c r="C178" i="10"/>
  <c r="D178" i="10" s="1"/>
  <c r="C179" i="10"/>
  <c r="D179" i="10" s="1"/>
  <c r="C180" i="10"/>
  <c r="D180" i="10" s="1"/>
  <c r="C181" i="10"/>
  <c r="C182" i="10"/>
  <c r="D182" i="10" s="1"/>
  <c r="C183" i="10"/>
  <c r="D183" i="10" s="1"/>
  <c r="C184" i="10"/>
  <c r="D184" i="10" s="1"/>
  <c r="C185" i="10"/>
  <c r="D185" i="10" s="1"/>
  <c r="C186" i="10"/>
  <c r="D186" i="10" s="1"/>
  <c r="C187" i="10"/>
  <c r="D187" i="10" s="1"/>
  <c r="C188" i="10"/>
  <c r="D188" i="10" s="1"/>
  <c r="C189" i="10"/>
  <c r="D189" i="10" s="1"/>
  <c r="C190" i="10"/>
  <c r="D190" i="10" s="1"/>
  <c r="C191" i="10"/>
  <c r="D191" i="10" s="1"/>
  <c r="C192" i="10"/>
  <c r="D192" i="10" s="1"/>
  <c r="C193" i="10"/>
  <c r="D193" i="10" s="1"/>
  <c r="C194" i="10"/>
  <c r="D194" i="10" s="1"/>
  <c r="C195" i="10"/>
  <c r="D195" i="10" s="1"/>
  <c r="C196" i="10"/>
  <c r="D196" i="10" s="1"/>
  <c r="C197" i="10"/>
  <c r="D197" i="10" s="1"/>
  <c r="C198" i="10"/>
  <c r="D198" i="10" s="1"/>
  <c r="C199" i="10"/>
  <c r="D199" i="10" s="1"/>
  <c r="C200" i="10"/>
  <c r="D200" i="10" s="1"/>
  <c r="C201" i="10"/>
  <c r="D201" i="10" s="1"/>
  <c r="C202" i="10"/>
  <c r="D202" i="10" s="1"/>
  <c r="C203" i="10"/>
  <c r="D203" i="10" s="1"/>
  <c r="C204" i="10"/>
  <c r="D204" i="10" s="1"/>
  <c r="C205" i="10"/>
  <c r="D205" i="10" s="1"/>
  <c r="C206" i="10"/>
  <c r="D206" i="10" s="1"/>
  <c r="C157" i="10"/>
  <c r="D157" i="10" s="1"/>
  <c r="C158" i="10"/>
  <c r="D158" i="10" s="1"/>
  <c r="C159" i="10"/>
  <c r="D159" i="10" s="1"/>
  <c r="T156" i="10"/>
  <c r="L156" i="10"/>
  <c r="C156" i="10"/>
  <c r="D156" i="10" s="1"/>
  <c r="T155" i="10"/>
  <c r="L155" i="10"/>
  <c r="C155" i="10"/>
  <c r="D155" i="10" s="1"/>
  <c r="T154" i="10"/>
  <c r="L154" i="10"/>
  <c r="C154" i="10"/>
  <c r="D154" i="10" s="1"/>
  <c r="T153" i="10"/>
  <c r="L153" i="10"/>
  <c r="C153" i="10"/>
  <c r="D153" i="10" s="1"/>
  <c r="T152" i="10"/>
  <c r="L152" i="10"/>
  <c r="C152" i="10"/>
  <c r="D152" i="10" s="1"/>
  <c r="T151" i="10"/>
  <c r="L151" i="10"/>
  <c r="C151" i="10"/>
  <c r="D151" i="10" s="1"/>
  <c r="T150" i="10"/>
  <c r="L150" i="10"/>
  <c r="C150" i="10"/>
  <c r="D150" i="10" s="1"/>
  <c r="T149" i="10"/>
  <c r="L149" i="10"/>
  <c r="C149" i="10"/>
  <c r="D149" i="10" s="1"/>
  <c r="T148" i="10"/>
  <c r="L148" i="10"/>
  <c r="C148" i="10"/>
  <c r="D148" i="10" s="1"/>
  <c r="T147" i="10"/>
  <c r="L147" i="10"/>
  <c r="C147" i="10"/>
  <c r="D147" i="10" s="1"/>
  <c r="T146" i="10"/>
  <c r="L146" i="10"/>
  <c r="C146" i="10"/>
  <c r="D146" i="10" s="1"/>
  <c r="T145" i="10"/>
  <c r="L145" i="10"/>
  <c r="C145" i="10"/>
  <c r="D145" i="10" s="1"/>
  <c r="T144" i="10"/>
  <c r="L144" i="10"/>
  <c r="C144" i="10"/>
  <c r="D144" i="10" s="1"/>
  <c r="T143" i="10"/>
  <c r="L143" i="10"/>
  <c r="C143" i="10"/>
  <c r="D143" i="10" s="1"/>
  <c r="T142" i="10"/>
  <c r="L142" i="10"/>
  <c r="C142" i="10"/>
  <c r="D142" i="10" s="1"/>
  <c r="T141" i="10"/>
  <c r="L141" i="10"/>
  <c r="C141" i="10"/>
  <c r="D141" i="10" s="1"/>
  <c r="T140" i="10"/>
  <c r="L140" i="10"/>
  <c r="C140" i="10"/>
  <c r="D140" i="10" s="1"/>
  <c r="T139" i="10"/>
  <c r="L139" i="10"/>
  <c r="C139" i="10"/>
  <c r="D139" i="10" s="1"/>
  <c r="T138" i="10"/>
  <c r="L138" i="10"/>
  <c r="C138" i="10"/>
  <c r="D138" i="10" s="1"/>
  <c r="T137" i="10"/>
  <c r="L137" i="10"/>
  <c r="C137" i="10"/>
  <c r="D137" i="10" s="1"/>
  <c r="T136" i="10"/>
  <c r="L136" i="10"/>
  <c r="C136" i="10"/>
  <c r="D136" i="10" s="1"/>
  <c r="T135" i="10"/>
  <c r="L135" i="10"/>
  <c r="C135" i="10"/>
  <c r="D135" i="10" s="1"/>
  <c r="T134" i="10"/>
  <c r="L134" i="10"/>
  <c r="C134" i="10"/>
  <c r="D134" i="10" s="1"/>
  <c r="T133" i="10"/>
  <c r="L133" i="10"/>
  <c r="C133" i="10"/>
  <c r="D133" i="10" s="1"/>
  <c r="T132" i="10"/>
  <c r="L132" i="10"/>
  <c r="C132" i="10"/>
  <c r="D132" i="10" s="1"/>
  <c r="T131" i="10"/>
  <c r="L131" i="10"/>
  <c r="C131" i="10"/>
  <c r="D131" i="10" s="1"/>
  <c r="T130" i="10"/>
  <c r="L130" i="10"/>
  <c r="C130" i="10"/>
  <c r="D130" i="10" s="1"/>
  <c r="T129" i="10"/>
  <c r="L129" i="10"/>
  <c r="C129" i="10"/>
  <c r="D129" i="10" s="1"/>
  <c r="T128" i="10"/>
  <c r="L128" i="10"/>
  <c r="C128" i="10"/>
  <c r="D128" i="10" s="1"/>
  <c r="T127" i="10"/>
  <c r="L127" i="10"/>
  <c r="C127" i="10"/>
  <c r="D127" i="10" s="1"/>
  <c r="T126" i="10"/>
  <c r="L126" i="10"/>
  <c r="C126" i="10"/>
  <c r="D126" i="10" s="1"/>
  <c r="T125" i="10"/>
  <c r="L125" i="10"/>
  <c r="C125" i="10"/>
  <c r="D125" i="10" s="1"/>
  <c r="T124" i="10"/>
  <c r="L124" i="10"/>
  <c r="C124" i="10"/>
  <c r="D124" i="10" s="1"/>
  <c r="T123" i="10"/>
  <c r="L123" i="10"/>
  <c r="C123" i="10"/>
  <c r="D123" i="10" s="1"/>
  <c r="T122" i="10"/>
  <c r="L122" i="10"/>
  <c r="C122" i="10"/>
  <c r="D122" i="10" s="1"/>
  <c r="T121" i="10"/>
  <c r="L121" i="10"/>
  <c r="C121" i="10"/>
  <c r="D121" i="10" s="1"/>
  <c r="T120" i="10"/>
  <c r="L120" i="10"/>
  <c r="C120" i="10"/>
  <c r="D120" i="10" s="1"/>
  <c r="T119" i="10"/>
  <c r="L119" i="10"/>
  <c r="C119" i="10"/>
  <c r="D119" i="10" s="1"/>
  <c r="T118" i="10"/>
  <c r="L118" i="10"/>
  <c r="C118" i="10"/>
  <c r="D118" i="10" s="1"/>
  <c r="T117" i="10"/>
  <c r="L117" i="10"/>
  <c r="C117" i="10"/>
  <c r="D117" i="10" s="1"/>
  <c r="T116" i="10"/>
  <c r="L116" i="10"/>
  <c r="C116" i="10"/>
  <c r="D116" i="10" s="1"/>
  <c r="T115" i="10"/>
  <c r="L115" i="10"/>
  <c r="C115" i="10"/>
  <c r="D115" i="10" s="1"/>
  <c r="T114" i="10"/>
  <c r="L114" i="10"/>
  <c r="C114" i="10"/>
  <c r="D114" i="10" s="1"/>
  <c r="T113" i="10"/>
  <c r="L113" i="10"/>
  <c r="C113" i="10"/>
  <c r="D113" i="10" s="1"/>
  <c r="T112" i="10"/>
  <c r="L112" i="10"/>
  <c r="C112" i="10"/>
  <c r="D112" i="10" s="1"/>
  <c r="T111" i="10"/>
  <c r="L111" i="10"/>
  <c r="C111" i="10"/>
  <c r="D111" i="10" s="1"/>
  <c r="T110" i="10"/>
  <c r="L110" i="10"/>
  <c r="C110" i="10"/>
  <c r="D110" i="10" s="1"/>
  <c r="T109" i="10"/>
  <c r="L109" i="10"/>
  <c r="C109" i="10"/>
  <c r="D109" i="10" s="1"/>
  <c r="T108" i="10"/>
  <c r="L108" i="10"/>
  <c r="C108" i="10"/>
  <c r="D108" i="10" s="1"/>
  <c r="T107" i="10"/>
  <c r="L107" i="10"/>
  <c r="C107" i="10"/>
  <c r="D107" i="10" s="1"/>
  <c r="T106" i="10"/>
  <c r="L106" i="10"/>
  <c r="C106" i="10"/>
  <c r="D106" i="10" s="1"/>
  <c r="S105" i="10"/>
  <c r="T105" i="10" s="1"/>
  <c r="K105" i="10"/>
  <c r="L105" i="10" s="1"/>
  <c r="C105" i="10"/>
  <c r="D105" i="10" s="1"/>
  <c r="S104" i="10"/>
  <c r="T104" i="10" s="1"/>
  <c r="K104" i="10"/>
  <c r="L104" i="10" s="1"/>
  <c r="C104" i="10"/>
  <c r="D104" i="10" s="1"/>
  <c r="S103" i="10"/>
  <c r="T103" i="10" s="1"/>
  <c r="K103" i="10"/>
  <c r="L103" i="10" s="1"/>
  <c r="C103" i="10"/>
  <c r="D103" i="10" s="1"/>
  <c r="S102" i="10"/>
  <c r="T102" i="10" s="1"/>
  <c r="K102" i="10"/>
  <c r="L102" i="10" s="1"/>
  <c r="C102" i="10"/>
  <c r="D102" i="10" s="1"/>
  <c r="S101" i="10"/>
  <c r="T101" i="10" s="1"/>
  <c r="K101" i="10"/>
  <c r="L101" i="10" s="1"/>
  <c r="C101" i="10"/>
  <c r="D101" i="10" s="1"/>
  <c r="S100" i="10"/>
  <c r="T100" i="10" s="1"/>
  <c r="K100" i="10"/>
  <c r="L100" i="10" s="1"/>
  <c r="C100" i="10"/>
  <c r="D100" i="10" s="1"/>
  <c r="S99" i="10"/>
  <c r="T99" i="10" s="1"/>
  <c r="K99" i="10"/>
  <c r="L99" i="10" s="1"/>
  <c r="C99" i="10"/>
  <c r="D99" i="10" s="1"/>
  <c r="S98" i="10"/>
  <c r="T98" i="10" s="1"/>
  <c r="K98" i="10"/>
  <c r="L98" i="10" s="1"/>
  <c r="C98" i="10"/>
  <c r="D98" i="10" s="1"/>
  <c r="S97" i="10"/>
  <c r="T97" i="10" s="1"/>
  <c r="K97" i="10"/>
  <c r="L97" i="10" s="1"/>
  <c r="C97" i="10"/>
  <c r="D97" i="10" s="1"/>
  <c r="S96" i="10"/>
  <c r="T96" i="10" s="1"/>
  <c r="K96" i="10"/>
  <c r="L96" i="10" s="1"/>
  <c r="C96" i="10"/>
  <c r="D96" i="10" s="1"/>
  <c r="S95" i="10"/>
  <c r="T95" i="10" s="1"/>
  <c r="K95" i="10"/>
  <c r="L95" i="10" s="1"/>
  <c r="C95" i="10"/>
  <c r="D95" i="10" s="1"/>
  <c r="S94" i="10"/>
  <c r="T94" i="10" s="1"/>
  <c r="K94" i="10"/>
  <c r="L94" i="10" s="1"/>
  <c r="C94" i="10"/>
  <c r="D94" i="10" s="1"/>
  <c r="S93" i="10"/>
  <c r="T93" i="10" s="1"/>
  <c r="K93" i="10"/>
  <c r="L93" i="10" s="1"/>
  <c r="C93" i="10"/>
  <c r="D93" i="10" s="1"/>
  <c r="S92" i="10"/>
  <c r="T92" i="10" s="1"/>
  <c r="K92" i="10"/>
  <c r="L92" i="10" s="1"/>
  <c r="C92" i="10"/>
  <c r="D92" i="10" s="1"/>
  <c r="S91" i="10"/>
  <c r="T91" i="10" s="1"/>
  <c r="K91" i="10"/>
  <c r="L91" i="10" s="1"/>
  <c r="C91" i="10"/>
  <c r="D91" i="10" s="1"/>
  <c r="S90" i="10"/>
  <c r="T90" i="10" s="1"/>
  <c r="K90" i="10"/>
  <c r="L90" i="10" s="1"/>
  <c r="C90" i="10"/>
  <c r="D90" i="10" s="1"/>
  <c r="S89" i="10"/>
  <c r="T89" i="10" s="1"/>
  <c r="K89" i="10"/>
  <c r="L89" i="10" s="1"/>
  <c r="C89" i="10"/>
  <c r="D89" i="10" s="1"/>
  <c r="S88" i="10"/>
  <c r="T88" i="10" s="1"/>
  <c r="K88" i="10"/>
  <c r="L88" i="10" s="1"/>
  <c r="C88" i="10"/>
  <c r="D88" i="10" s="1"/>
  <c r="S87" i="10"/>
  <c r="T87" i="10" s="1"/>
  <c r="K87" i="10"/>
  <c r="L87" i="10" s="1"/>
  <c r="C87" i="10"/>
  <c r="D87" i="10" s="1"/>
  <c r="S86" i="10"/>
  <c r="T86" i="10" s="1"/>
  <c r="K86" i="10"/>
  <c r="L86" i="10" s="1"/>
  <c r="C86" i="10"/>
  <c r="D86" i="10" s="1"/>
  <c r="S85" i="10"/>
  <c r="T85" i="10" s="1"/>
  <c r="K85" i="10"/>
  <c r="L85" i="10" s="1"/>
  <c r="C85" i="10"/>
  <c r="D85" i="10" s="1"/>
  <c r="S84" i="10"/>
  <c r="T84" i="10" s="1"/>
  <c r="K84" i="10"/>
  <c r="L84" i="10" s="1"/>
  <c r="C84" i="10"/>
  <c r="D84" i="10" s="1"/>
  <c r="S83" i="10"/>
  <c r="T83" i="10" s="1"/>
  <c r="K83" i="10"/>
  <c r="L83" i="10" s="1"/>
  <c r="C83" i="10"/>
  <c r="D83" i="10" s="1"/>
  <c r="S82" i="10"/>
  <c r="T82" i="10" s="1"/>
  <c r="K82" i="10"/>
  <c r="L82" i="10" s="1"/>
  <c r="C82" i="10"/>
  <c r="D82" i="10" s="1"/>
  <c r="T81" i="10"/>
  <c r="L81" i="10"/>
  <c r="D81" i="10"/>
  <c r="S80" i="10"/>
  <c r="K80" i="10"/>
  <c r="L80" i="10" s="1"/>
  <c r="C80" i="10"/>
  <c r="D80" i="10" s="1"/>
  <c r="S79" i="10"/>
  <c r="T79" i="10" s="1"/>
  <c r="K79" i="10"/>
  <c r="L79" i="10" s="1"/>
  <c r="C79" i="10"/>
  <c r="D79" i="10" s="1"/>
  <c r="S78" i="10"/>
  <c r="T78" i="10" s="1"/>
  <c r="K78" i="10"/>
  <c r="L78" i="10" s="1"/>
  <c r="C78" i="10"/>
  <c r="D78" i="10" s="1"/>
  <c r="S77" i="10"/>
  <c r="T77" i="10" s="1"/>
  <c r="K77" i="10"/>
  <c r="L77" i="10" s="1"/>
  <c r="C77" i="10"/>
  <c r="D77" i="10" s="1"/>
  <c r="S76" i="10"/>
  <c r="T76" i="10" s="1"/>
  <c r="K76" i="10"/>
  <c r="L76" i="10" s="1"/>
  <c r="C76" i="10"/>
  <c r="D76" i="10" s="1"/>
  <c r="S75" i="10"/>
  <c r="T75" i="10" s="1"/>
  <c r="K75" i="10"/>
  <c r="L75" i="10" s="1"/>
  <c r="C75" i="10"/>
  <c r="D75" i="10" s="1"/>
  <c r="S74" i="10"/>
  <c r="T74" i="10" s="1"/>
  <c r="K74" i="10"/>
  <c r="L74" i="10" s="1"/>
  <c r="C74" i="10"/>
  <c r="D74" i="10" s="1"/>
  <c r="S73" i="10"/>
  <c r="T73" i="10" s="1"/>
  <c r="K73" i="10"/>
  <c r="L73" i="10" s="1"/>
  <c r="C73" i="10"/>
  <c r="D73" i="10" s="1"/>
  <c r="S72" i="10"/>
  <c r="T72" i="10" s="1"/>
  <c r="K72" i="10"/>
  <c r="L72" i="10" s="1"/>
  <c r="C72" i="10"/>
  <c r="D72" i="10" s="1"/>
  <c r="S71" i="10"/>
  <c r="T71" i="10" s="1"/>
  <c r="K71" i="10"/>
  <c r="L71" i="10" s="1"/>
  <c r="C71" i="10"/>
  <c r="D71" i="10" s="1"/>
  <c r="S70" i="10"/>
  <c r="T70" i="10" s="1"/>
  <c r="K70" i="10"/>
  <c r="L70" i="10" s="1"/>
  <c r="C70" i="10"/>
  <c r="D70" i="10" s="1"/>
  <c r="S69" i="10"/>
  <c r="T69" i="10" s="1"/>
  <c r="K69" i="10"/>
  <c r="L69" i="10" s="1"/>
  <c r="C69" i="10"/>
  <c r="D69" i="10" s="1"/>
  <c r="S68" i="10"/>
  <c r="T68" i="10" s="1"/>
  <c r="K68" i="10"/>
  <c r="L68" i="10" s="1"/>
  <c r="C68" i="10"/>
  <c r="D68" i="10" s="1"/>
  <c r="S67" i="10"/>
  <c r="T67" i="10" s="1"/>
  <c r="K67" i="10"/>
  <c r="L67" i="10" s="1"/>
  <c r="C67" i="10"/>
  <c r="D67" i="10" s="1"/>
  <c r="S66" i="10"/>
  <c r="T66" i="10" s="1"/>
  <c r="K66" i="10"/>
  <c r="L66" i="10" s="1"/>
  <c r="C66" i="10"/>
  <c r="D66" i="10" s="1"/>
  <c r="S65" i="10"/>
  <c r="T65" i="10" s="1"/>
  <c r="K65" i="10"/>
  <c r="L65" i="10" s="1"/>
  <c r="C65" i="10"/>
  <c r="D65" i="10" s="1"/>
  <c r="S64" i="10"/>
  <c r="T64" i="10" s="1"/>
  <c r="K64" i="10"/>
  <c r="L64" i="10" s="1"/>
  <c r="C64" i="10"/>
  <c r="D64" i="10" s="1"/>
  <c r="S63" i="10"/>
  <c r="T63" i="10" s="1"/>
  <c r="K63" i="10"/>
  <c r="L63" i="10" s="1"/>
  <c r="C63" i="10"/>
  <c r="D63" i="10" s="1"/>
  <c r="S62" i="10"/>
  <c r="T62" i="10" s="1"/>
  <c r="K62" i="10"/>
  <c r="L62" i="10" s="1"/>
  <c r="C62" i="10"/>
  <c r="D62" i="10" s="1"/>
  <c r="S61" i="10"/>
  <c r="T61" i="10" s="1"/>
  <c r="K61" i="10"/>
  <c r="L61" i="10" s="1"/>
  <c r="C61" i="10"/>
  <c r="D61" i="10" s="1"/>
  <c r="S60" i="10"/>
  <c r="T60" i="10" s="1"/>
  <c r="K60" i="10"/>
  <c r="L60" i="10" s="1"/>
  <c r="C60" i="10"/>
  <c r="D60" i="10" s="1"/>
  <c r="S59" i="10"/>
  <c r="T59" i="10" s="1"/>
  <c r="K59" i="10"/>
  <c r="L59" i="10" s="1"/>
  <c r="C59" i="10"/>
  <c r="D59" i="10" s="1"/>
  <c r="S58" i="10"/>
  <c r="T58" i="10" s="1"/>
  <c r="K58" i="10"/>
  <c r="L58" i="10" s="1"/>
  <c r="C58" i="10"/>
  <c r="D58" i="10" s="1"/>
  <c r="S57" i="10"/>
  <c r="T57" i="10" s="1"/>
  <c r="K57" i="10"/>
  <c r="L57" i="10" s="1"/>
  <c r="C57" i="10"/>
  <c r="D57" i="10" s="1"/>
  <c r="T56" i="10"/>
  <c r="L56" i="10"/>
  <c r="D56" i="10"/>
  <c r="S55" i="10"/>
  <c r="T55" i="10" s="1"/>
  <c r="K55" i="10"/>
  <c r="L55" i="10" s="1"/>
  <c r="C55" i="10"/>
  <c r="S54" i="10"/>
  <c r="T54" i="10" s="1"/>
  <c r="K54" i="10"/>
  <c r="L54" i="10" s="1"/>
  <c r="C54" i="10"/>
  <c r="D54" i="10" s="1"/>
  <c r="S53" i="10"/>
  <c r="T53" i="10" s="1"/>
  <c r="K53" i="10"/>
  <c r="L53" i="10" s="1"/>
  <c r="C53" i="10"/>
  <c r="D53" i="10" s="1"/>
  <c r="S52" i="10"/>
  <c r="T52" i="10" s="1"/>
  <c r="K52" i="10"/>
  <c r="L52" i="10" s="1"/>
  <c r="C52" i="10"/>
  <c r="D52" i="10" s="1"/>
  <c r="S51" i="10"/>
  <c r="T51" i="10" s="1"/>
  <c r="K51" i="10"/>
  <c r="L51" i="10" s="1"/>
  <c r="C51" i="10"/>
  <c r="D51" i="10" s="1"/>
  <c r="S50" i="10"/>
  <c r="T50" i="10" s="1"/>
  <c r="K50" i="10"/>
  <c r="L50" i="10" s="1"/>
  <c r="C50" i="10"/>
  <c r="D50" i="10" s="1"/>
  <c r="S49" i="10"/>
  <c r="T49" i="10" s="1"/>
  <c r="K49" i="10"/>
  <c r="L49" i="10" s="1"/>
  <c r="C49" i="10"/>
  <c r="D49" i="10" s="1"/>
  <c r="S48" i="10"/>
  <c r="T48" i="10" s="1"/>
  <c r="K48" i="10"/>
  <c r="L48" i="10" s="1"/>
  <c r="C48" i="10"/>
  <c r="D48" i="10" s="1"/>
  <c r="S47" i="10"/>
  <c r="T47" i="10" s="1"/>
  <c r="K47" i="10"/>
  <c r="L47" i="10" s="1"/>
  <c r="C47" i="10"/>
  <c r="D47" i="10" s="1"/>
  <c r="S46" i="10"/>
  <c r="T46" i="10" s="1"/>
  <c r="K46" i="10"/>
  <c r="L46" i="10" s="1"/>
  <c r="C46" i="10"/>
  <c r="D46" i="10" s="1"/>
  <c r="S45" i="10"/>
  <c r="T45" i="10" s="1"/>
  <c r="K45" i="10"/>
  <c r="L45" i="10" s="1"/>
  <c r="C45" i="10"/>
  <c r="D45" i="10" s="1"/>
  <c r="S44" i="10"/>
  <c r="T44" i="10" s="1"/>
  <c r="K44" i="10"/>
  <c r="L44" i="10" s="1"/>
  <c r="C44" i="10"/>
  <c r="D44" i="10" s="1"/>
  <c r="S43" i="10"/>
  <c r="T43" i="10" s="1"/>
  <c r="K43" i="10"/>
  <c r="L43" i="10" s="1"/>
  <c r="C43" i="10"/>
  <c r="D43" i="10" s="1"/>
  <c r="S42" i="10"/>
  <c r="T42" i="10" s="1"/>
  <c r="K42" i="10"/>
  <c r="L42" i="10" s="1"/>
  <c r="C42" i="10"/>
  <c r="D42" i="10" s="1"/>
  <c r="S41" i="10"/>
  <c r="T41" i="10" s="1"/>
  <c r="K41" i="10"/>
  <c r="L41" i="10" s="1"/>
  <c r="C41" i="10"/>
  <c r="D41" i="10" s="1"/>
  <c r="S40" i="10"/>
  <c r="T40" i="10" s="1"/>
  <c r="K40" i="10"/>
  <c r="L40" i="10" s="1"/>
  <c r="C40" i="10"/>
  <c r="D40" i="10" s="1"/>
  <c r="S39" i="10"/>
  <c r="T39" i="10" s="1"/>
  <c r="K39" i="10"/>
  <c r="L39" i="10" s="1"/>
  <c r="C39" i="10"/>
  <c r="D39" i="10" s="1"/>
  <c r="S38" i="10"/>
  <c r="T38" i="10" s="1"/>
  <c r="K38" i="10"/>
  <c r="L38" i="10" s="1"/>
  <c r="C38" i="10"/>
  <c r="D38" i="10" s="1"/>
  <c r="S37" i="10"/>
  <c r="T37" i="10" s="1"/>
  <c r="K37" i="10"/>
  <c r="L37" i="10" s="1"/>
  <c r="C37" i="10"/>
  <c r="D37" i="10" s="1"/>
  <c r="S36" i="10"/>
  <c r="T36" i="10" s="1"/>
  <c r="K36" i="10"/>
  <c r="L36" i="10" s="1"/>
  <c r="C36" i="10"/>
  <c r="D36" i="10" s="1"/>
  <c r="S35" i="10"/>
  <c r="T35" i="10" s="1"/>
  <c r="K35" i="10"/>
  <c r="L35" i="10" s="1"/>
  <c r="C35" i="10"/>
  <c r="D35" i="10" s="1"/>
  <c r="S34" i="10"/>
  <c r="T34" i="10" s="1"/>
  <c r="K34" i="10"/>
  <c r="L34" i="10" s="1"/>
  <c r="C34" i="10"/>
  <c r="D34" i="10" s="1"/>
  <c r="S33" i="10"/>
  <c r="T33" i="10" s="1"/>
  <c r="K33" i="10"/>
  <c r="L33" i="10" s="1"/>
  <c r="C33" i="10"/>
  <c r="D33" i="10" s="1"/>
  <c r="S32" i="10"/>
  <c r="T32" i="10" s="1"/>
  <c r="K32" i="10"/>
  <c r="L32" i="10" s="1"/>
  <c r="C32" i="10"/>
  <c r="D32" i="10" s="1"/>
  <c r="T31" i="10"/>
  <c r="L31" i="10"/>
  <c r="D31" i="10"/>
  <c r="S30" i="10"/>
  <c r="T30" i="10" s="1"/>
  <c r="K30" i="10"/>
  <c r="L30" i="10" s="1"/>
  <c r="C30" i="10"/>
  <c r="D30" i="10" s="1"/>
  <c r="S29" i="10"/>
  <c r="T29" i="10" s="1"/>
  <c r="K29" i="10"/>
  <c r="L29" i="10" s="1"/>
  <c r="C29" i="10"/>
  <c r="D29" i="10" s="1"/>
  <c r="S28" i="10"/>
  <c r="T28" i="10" s="1"/>
  <c r="K28" i="10"/>
  <c r="L28" i="10" s="1"/>
  <c r="C28" i="10"/>
  <c r="D28" i="10" s="1"/>
  <c r="S27" i="10"/>
  <c r="T27" i="10" s="1"/>
  <c r="K27" i="10"/>
  <c r="L27" i="10" s="1"/>
  <c r="C27" i="10"/>
  <c r="D27" i="10" s="1"/>
  <c r="S26" i="10"/>
  <c r="T26" i="10" s="1"/>
  <c r="K26" i="10"/>
  <c r="L26" i="10" s="1"/>
  <c r="C26" i="10"/>
  <c r="D26" i="10" s="1"/>
  <c r="S25" i="10"/>
  <c r="T25" i="10" s="1"/>
  <c r="K25" i="10"/>
  <c r="L25" i="10" s="1"/>
  <c r="C25" i="10"/>
  <c r="D25" i="10" s="1"/>
  <c r="S24" i="10"/>
  <c r="T24" i="10" s="1"/>
  <c r="K24" i="10"/>
  <c r="L24" i="10" s="1"/>
  <c r="C24" i="10"/>
  <c r="D24" i="10" s="1"/>
  <c r="S23" i="10"/>
  <c r="T23" i="10" s="1"/>
  <c r="K23" i="10"/>
  <c r="L23" i="10" s="1"/>
  <c r="C23" i="10"/>
  <c r="D23" i="10" s="1"/>
  <c r="S22" i="10"/>
  <c r="T22" i="10" s="1"/>
  <c r="K22" i="10"/>
  <c r="L22" i="10" s="1"/>
  <c r="C22" i="10"/>
  <c r="D22" i="10" s="1"/>
  <c r="S21" i="10"/>
  <c r="T21" i="10" s="1"/>
  <c r="K21" i="10"/>
  <c r="L21" i="10" s="1"/>
  <c r="C21" i="10"/>
  <c r="D21" i="10" s="1"/>
  <c r="S20" i="10"/>
  <c r="T20" i="10" s="1"/>
  <c r="K20" i="10"/>
  <c r="L20" i="10" s="1"/>
  <c r="C20" i="10"/>
  <c r="D20" i="10" s="1"/>
  <c r="S19" i="10"/>
  <c r="T19" i="10" s="1"/>
  <c r="K19" i="10"/>
  <c r="L19" i="10" s="1"/>
  <c r="C19" i="10"/>
  <c r="D19" i="10" s="1"/>
  <c r="S18" i="10"/>
  <c r="T18" i="10" s="1"/>
  <c r="K18" i="10"/>
  <c r="C18" i="10"/>
  <c r="D18" i="10" s="1"/>
  <c r="S17" i="10"/>
  <c r="T17" i="10" s="1"/>
  <c r="K17" i="10"/>
  <c r="L17" i="10" s="1"/>
  <c r="C17" i="10"/>
  <c r="D17" i="10" s="1"/>
  <c r="S16" i="10"/>
  <c r="T16" i="10" s="1"/>
  <c r="K16" i="10"/>
  <c r="L16" i="10" s="1"/>
  <c r="C16" i="10"/>
  <c r="D16" i="10" s="1"/>
  <c r="S15" i="10"/>
  <c r="T15" i="10" s="1"/>
  <c r="K15" i="10"/>
  <c r="L15" i="10" s="1"/>
  <c r="C15" i="10"/>
  <c r="D15" i="10" s="1"/>
  <c r="S14" i="10"/>
  <c r="T14" i="10" s="1"/>
  <c r="K14" i="10"/>
  <c r="C14" i="10"/>
  <c r="D14" i="10" s="1"/>
  <c r="S13" i="10"/>
  <c r="T13" i="10" s="1"/>
  <c r="K13" i="10"/>
  <c r="L13" i="10" s="1"/>
  <c r="C13" i="10"/>
  <c r="D13" i="10" s="1"/>
  <c r="S12" i="10"/>
  <c r="T12" i="10" s="1"/>
  <c r="K12" i="10"/>
  <c r="L12" i="10" s="1"/>
  <c r="C12" i="10"/>
  <c r="D12" i="10" s="1"/>
  <c r="S11" i="10"/>
  <c r="T11" i="10" s="1"/>
  <c r="K11" i="10"/>
  <c r="L11" i="10" s="1"/>
  <c r="C11" i="10"/>
  <c r="D11" i="10" s="1"/>
  <c r="S10" i="10"/>
  <c r="T10" i="10" s="1"/>
  <c r="K10" i="10"/>
  <c r="C10" i="10"/>
  <c r="D10" i="10" s="1"/>
  <c r="S9" i="10"/>
  <c r="T9" i="10" s="1"/>
  <c r="K9" i="10"/>
  <c r="L9" i="10" s="1"/>
  <c r="C9" i="10"/>
  <c r="D9" i="10" s="1"/>
  <c r="S8" i="10"/>
  <c r="T8" i="10" s="1"/>
  <c r="K8" i="10"/>
  <c r="L8" i="10" s="1"/>
  <c r="C8" i="10"/>
  <c r="D8" i="10" s="1"/>
  <c r="S7" i="10"/>
  <c r="T7" i="10" s="1"/>
  <c r="K7" i="10"/>
  <c r="L7" i="10" s="1"/>
  <c r="C7" i="10"/>
  <c r="X6" i="10"/>
  <c r="V6" i="10"/>
  <c r="V7" i="10" s="1"/>
  <c r="V8" i="10" s="1"/>
  <c r="V9" i="10" s="1"/>
  <c r="V10" i="10" s="1"/>
  <c r="V11" i="10" s="1"/>
  <c r="V12" i="10" s="1"/>
  <c r="V13" i="10" s="1"/>
  <c r="V14" i="10" s="1"/>
  <c r="V15" i="10" s="1"/>
  <c r="V16" i="10" s="1"/>
  <c r="V17" i="10" s="1"/>
  <c r="V18" i="10" s="1"/>
  <c r="V19" i="10" s="1"/>
  <c r="V20" i="10" s="1"/>
  <c r="V21" i="10" s="1"/>
  <c r="V22" i="10" s="1"/>
  <c r="V23" i="10" s="1"/>
  <c r="V24" i="10" s="1"/>
  <c r="V25" i="10" s="1"/>
  <c r="V26" i="10" s="1"/>
  <c r="V27" i="10" s="1"/>
  <c r="V28" i="10" s="1"/>
  <c r="V29" i="10" s="1"/>
  <c r="V30" i="10" s="1"/>
  <c r="T6" i="10"/>
  <c r="P6" i="10"/>
  <c r="N6" i="10"/>
  <c r="N7" i="10" s="1"/>
  <c r="N8" i="10" s="1"/>
  <c r="N9" i="10" s="1"/>
  <c r="N10" i="10" s="1"/>
  <c r="N11" i="10" s="1"/>
  <c r="N12" i="10" s="1"/>
  <c r="N13" i="10" s="1"/>
  <c r="N14" i="10" s="1"/>
  <c r="N15" i="10" s="1"/>
  <c r="N16" i="10" s="1"/>
  <c r="N17" i="10" s="1"/>
  <c r="N18" i="10" s="1"/>
  <c r="N19" i="10" s="1"/>
  <c r="N20" i="10" s="1"/>
  <c r="N21" i="10" s="1"/>
  <c r="N22" i="10" s="1"/>
  <c r="N23" i="10" s="1"/>
  <c r="N24" i="10" s="1"/>
  <c r="N25" i="10" s="1"/>
  <c r="N26" i="10" s="1"/>
  <c r="N27" i="10" s="1"/>
  <c r="N28" i="10" s="1"/>
  <c r="N29" i="10" s="1"/>
  <c r="N30" i="10" s="1"/>
  <c r="N31" i="10" s="1"/>
  <c r="N32" i="10" s="1"/>
  <c r="N33" i="10" s="1"/>
  <c r="N34" i="10" s="1"/>
  <c r="N35" i="10" s="1"/>
  <c r="N36" i="10" s="1"/>
  <c r="N37" i="10" s="1"/>
  <c r="N38" i="10" s="1"/>
  <c r="N39" i="10" s="1"/>
  <c r="N40" i="10" s="1"/>
  <c r="N41" i="10" s="1"/>
  <c r="N42" i="10" s="1"/>
  <c r="N43" i="10" s="1"/>
  <c r="N44" i="10" s="1"/>
  <c r="N45" i="10" s="1"/>
  <c r="N46" i="10" s="1"/>
  <c r="N47" i="10" s="1"/>
  <c r="N48" i="10" s="1"/>
  <c r="N49" i="10" s="1"/>
  <c r="N50" i="10" s="1"/>
  <c r="N51" i="10" s="1"/>
  <c r="N52" i="10" s="1"/>
  <c r="N53" i="10" s="1"/>
  <c r="N54" i="10" s="1"/>
  <c r="N55" i="10" s="1"/>
  <c r="L6" i="10"/>
  <c r="H6" i="10"/>
  <c r="H7" i="10" s="1"/>
  <c r="F6" i="10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F80" i="10" s="1"/>
  <c r="D6" i="10"/>
  <c r="T5" i="10"/>
  <c r="L5" i="10"/>
  <c r="G5" i="10"/>
  <c r="D5" i="10"/>
  <c r="J455" i="9"/>
  <c r="I455" i="9"/>
  <c r="J454" i="9"/>
  <c r="I454" i="9"/>
  <c r="J453" i="9"/>
  <c r="I453" i="9"/>
  <c r="J452" i="9"/>
  <c r="I452" i="9"/>
  <c r="J451" i="9"/>
  <c r="I451" i="9"/>
  <c r="J450" i="9"/>
  <c r="I450" i="9"/>
  <c r="J449" i="9"/>
  <c r="I449" i="9"/>
  <c r="J448" i="9"/>
  <c r="I448" i="9"/>
  <c r="J447" i="9"/>
  <c r="I447" i="9"/>
  <c r="J446" i="9"/>
  <c r="I446" i="9"/>
  <c r="J445" i="9"/>
  <c r="I445" i="9"/>
  <c r="J444" i="9"/>
  <c r="I444" i="9"/>
  <c r="J443" i="9"/>
  <c r="I443" i="9"/>
  <c r="J442" i="9"/>
  <c r="I442" i="9"/>
  <c r="J441" i="9"/>
  <c r="I441" i="9"/>
  <c r="J440" i="9"/>
  <c r="I440" i="9"/>
  <c r="J439" i="9"/>
  <c r="I439" i="9"/>
  <c r="J438" i="9"/>
  <c r="I438" i="9"/>
  <c r="J437" i="9"/>
  <c r="I437" i="9"/>
  <c r="J436" i="9"/>
  <c r="I436" i="9"/>
  <c r="J435" i="9"/>
  <c r="I435" i="9"/>
  <c r="J434" i="9"/>
  <c r="I434" i="9"/>
  <c r="J433" i="9"/>
  <c r="I433" i="9"/>
  <c r="J432" i="9"/>
  <c r="I432" i="9"/>
  <c r="J431" i="9"/>
  <c r="I431" i="9"/>
  <c r="J430" i="9"/>
  <c r="I430" i="9"/>
  <c r="J429" i="9"/>
  <c r="I429" i="9"/>
  <c r="J428" i="9"/>
  <c r="I428" i="9"/>
  <c r="J427" i="9"/>
  <c r="I427" i="9"/>
  <c r="J426" i="9"/>
  <c r="I426" i="9"/>
  <c r="J425" i="9"/>
  <c r="I425" i="9"/>
  <c r="J424" i="9"/>
  <c r="I424" i="9"/>
  <c r="J423" i="9"/>
  <c r="I423" i="9"/>
  <c r="J422" i="9"/>
  <c r="I422" i="9"/>
  <c r="J421" i="9"/>
  <c r="I421" i="9"/>
  <c r="J420" i="9"/>
  <c r="I420" i="9"/>
  <c r="J419" i="9"/>
  <c r="I419" i="9"/>
  <c r="J418" i="9"/>
  <c r="I418" i="9"/>
  <c r="J417" i="9"/>
  <c r="I417" i="9"/>
  <c r="J416" i="9"/>
  <c r="I416" i="9"/>
  <c r="J415" i="9"/>
  <c r="I415" i="9"/>
  <c r="J414" i="9"/>
  <c r="I414" i="9"/>
  <c r="J413" i="9"/>
  <c r="I413" i="9"/>
  <c r="J412" i="9"/>
  <c r="I412" i="9"/>
  <c r="J411" i="9"/>
  <c r="I411" i="9"/>
  <c r="J410" i="9"/>
  <c r="I410" i="9"/>
  <c r="J409" i="9"/>
  <c r="I409" i="9"/>
  <c r="J408" i="9"/>
  <c r="I408" i="9"/>
  <c r="J407" i="9"/>
  <c r="I407" i="9"/>
  <c r="J406" i="9"/>
  <c r="I406" i="9"/>
  <c r="J405" i="9"/>
  <c r="I405" i="9"/>
  <c r="J404" i="9"/>
  <c r="I404" i="9"/>
  <c r="J403" i="9"/>
  <c r="I403" i="9"/>
  <c r="J402" i="9"/>
  <c r="I402" i="9"/>
  <c r="J401" i="9"/>
  <c r="I401" i="9"/>
  <c r="J400" i="9"/>
  <c r="I400" i="9"/>
  <c r="J399" i="9"/>
  <c r="I399" i="9"/>
  <c r="J398" i="9"/>
  <c r="I398" i="9"/>
  <c r="J397" i="9"/>
  <c r="I397" i="9"/>
  <c r="J396" i="9"/>
  <c r="I396" i="9"/>
  <c r="J395" i="9"/>
  <c r="I395" i="9"/>
  <c r="J394" i="9"/>
  <c r="I394" i="9"/>
  <c r="J393" i="9"/>
  <c r="I393" i="9"/>
  <c r="J392" i="9"/>
  <c r="I392" i="9"/>
  <c r="J391" i="9"/>
  <c r="I391" i="9"/>
  <c r="J390" i="9"/>
  <c r="I390" i="9"/>
  <c r="J389" i="9"/>
  <c r="I389" i="9"/>
  <c r="J388" i="9"/>
  <c r="I388" i="9"/>
  <c r="J387" i="9"/>
  <c r="I387" i="9"/>
  <c r="J386" i="9"/>
  <c r="I386" i="9"/>
  <c r="J385" i="9"/>
  <c r="I385" i="9"/>
  <c r="J384" i="9"/>
  <c r="I384" i="9"/>
  <c r="J383" i="9"/>
  <c r="I383" i="9"/>
  <c r="J382" i="9"/>
  <c r="I382" i="9"/>
  <c r="J381" i="9"/>
  <c r="I381" i="9"/>
  <c r="J380" i="9"/>
  <c r="I380" i="9"/>
  <c r="J379" i="9"/>
  <c r="I379" i="9"/>
  <c r="J378" i="9"/>
  <c r="I378" i="9"/>
  <c r="J377" i="9"/>
  <c r="I377" i="9"/>
  <c r="J376" i="9"/>
  <c r="I376" i="9"/>
  <c r="J375" i="9"/>
  <c r="I375" i="9"/>
  <c r="J374" i="9"/>
  <c r="I374" i="9"/>
  <c r="J373" i="9"/>
  <c r="I373" i="9"/>
  <c r="J372" i="9"/>
  <c r="I372" i="9"/>
  <c r="J371" i="9"/>
  <c r="I371" i="9"/>
  <c r="J370" i="9"/>
  <c r="I370" i="9"/>
  <c r="J369" i="9"/>
  <c r="I369" i="9"/>
  <c r="J368" i="9"/>
  <c r="I368" i="9"/>
  <c r="J367" i="9"/>
  <c r="I367" i="9"/>
  <c r="J366" i="9"/>
  <c r="I366" i="9"/>
  <c r="J365" i="9"/>
  <c r="I365" i="9"/>
  <c r="J364" i="9"/>
  <c r="I364" i="9"/>
  <c r="J363" i="9"/>
  <c r="I363" i="9"/>
  <c r="J362" i="9"/>
  <c r="I362" i="9"/>
  <c r="J361" i="9"/>
  <c r="I361" i="9"/>
  <c r="J360" i="9"/>
  <c r="I360" i="9"/>
  <c r="J359" i="9"/>
  <c r="I359" i="9"/>
  <c r="J358" i="9"/>
  <c r="I358" i="9"/>
  <c r="J357" i="9"/>
  <c r="I357" i="9"/>
  <c r="J356" i="9"/>
  <c r="I356" i="9"/>
  <c r="J355" i="9"/>
  <c r="I355" i="9"/>
  <c r="J354" i="9"/>
  <c r="I354" i="9"/>
  <c r="J353" i="9"/>
  <c r="I353" i="9"/>
  <c r="J352" i="9"/>
  <c r="I352" i="9"/>
  <c r="J351" i="9"/>
  <c r="I351" i="9"/>
  <c r="J350" i="9"/>
  <c r="I350" i="9"/>
  <c r="J349" i="9"/>
  <c r="I349" i="9"/>
  <c r="J348" i="9"/>
  <c r="I348" i="9"/>
  <c r="J347" i="9"/>
  <c r="I347" i="9"/>
  <c r="J346" i="9"/>
  <c r="I346" i="9"/>
  <c r="J345" i="9"/>
  <c r="I345" i="9"/>
  <c r="J344" i="9"/>
  <c r="I344" i="9"/>
  <c r="J343" i="9"/>
  <c r="I343" i="9"/>
  <c r="J342" i="9"/>
  <c r="I342" i="9"/>
  <c r="J341" i="9"/>
  <c r="I341" i="9"/>
  <c r="J340" i="9"/>
  <c r="I340" i="9"/>
  <c r="J339" i="9"/>
  <c r="I339" i="9"/>
  <c r="J338" i="9"/>
  <c r="I338" i="9"/>
  <c r="J337" i="9"/>
  <c r="I337" i="9"/>
  <c r="J336" i="9"/>
  <c r="I336" i="9"/>
  <c r="J335" i="9"/>
  <c r="I335" i="9"/>
  <c r="J334" i="9"/>
  <c r="I334" i="9"/>
  <c r="J333" i="9"/>
  <c r="I333" i="9"/>
  <c r="J332" i="9"/>
  <c r="I332" i="9"/>
  <c r="J331" i="9"/>
  <c r="I331" i="9"/>
  <c r="J330" i="9"/>
  <c r="I330" i="9"/>
  <c r="J329" i="9"/>
  <c r="I329" i="9"/>
  <c r="J328" i="9"/>
  <c r="I328" i="9"/>
  <c r="J327" i="9"/>
  <c r="I327" i="9"/>
  <c r="J326" i="9"/>
  <c r="I326" i="9"/>
  <c r="J325" i="9"/>
  <c r="I325" i="9"/>
  <c r="J324" i="9"/>
  <c r="I324" i="9"/>
  <c r="J323" i="9"/>
  <c r="I323" i="9"/>
  <c r="J322" i="9"/>
  <c r="I322" i="9"/>
  <c r="J321" i="9"/>
  <c r="I321" i="9"/>
  <c r="J320" i="9"/>
  <c r="I320" i="9"/>
  <c r="J319" i="9"/>
  <c r="I319" i="9"/>
  <c r="J318" i="9"/>
  <c r="I318" i="9"/>
  <c r="J317" i="9"/>
  <c r="I317" i="9"/>
  <c r="J316" i="9"/>
  <c r="I316" i="9"/>
  <c r="J315" i="9"/>
  <c r="I315" i="9"/>
  <c r="J314" i="9"/>
  <c r="I314" i="9"/>
  <c r="J313" i="9"/>
  <c r="I313" i="9"/>
  <c r="J312" i="9"/>
  <c r="I312" i="9"/>
  <c r="J311" i="9"/>
  <c r="I311" i="9"/>
  <c r="J310" i="9"/>
  <c r="I310" i="9"/>
  <c r="J309" i="9"/>
  <c r="I309" i="9"/>
  <c r="J308" i="9"/>
  <c r="I308" i="9"/>
  <c r="J307" i="9"/>
  <c r="I307" i="9"/>
  <c r="J306" i="9"/>
  <c r="I306" i="9"/>
  <c r="J305" i="9"/>
  <c r="I305" i="9"/>
  <c r="J304" i="9"/>
  <c r="I304" i="9"/>
  <c r="J303" i="9"/>
  <c r="I303" i="9"/>
  <c r="J302" i="9"/>
  <c r="I302" i="9"/>
  <c r="J301" i="9"/>
  <c r="I301" i="9"/>
  <c r="J300" i="9"/>
  <c r="I300" i="9"/>
  <c r="J299" i="9"/>
  <c r="I299" i="9"/>
  <c r="J298" i="9"/>
  <c r="I298" i="9"/>
  <c r="J297" i="9"/>
  <c r="I297" i="9"/>
  <c r="J296" i="9"/>
  <c r="I296" i="9"/>
  <c r="J295" i="9"/>
  <c r="I295" i="9"/>
  <c r="J294" i="9"/>
  <c r="I294" i="9"/>
  <c r="J293" i="9"/>
  <c r="I293" i="9"/>
  <c r="J292" i="9"/>
  <c r="I292" i="9"/>
  <c r="J291" i="9"/>
  <c r="I291" i="9"/>
  <c r="J290" i="9"/>
  <c r="I290" i="9"/>
  <c r="J289" i="9"/>
  <c r="I289" i="9"/>
  <c r="J288" i="9"/>
  <c r="I288" i="9"/>
  <c r="J287" i="9"/>
  <c r="I287" i="9"/>
  <c r="J286" i="9"/>
  <c r="I286" i="9"/>
  <c r="J285" i="9"/>
  <c r="I285" i="9"/>
  <c r="J284" i="9"/>
  <c r="I284" i="9"/>
  <c r="J283" i="9"/>
  <c r="I283" i="9"/>
  <c r="J282" i="9"/>
  <c r="I282" i="9"/>
  <c r="J281" i="9"/>
  <c r="I281" i="9"/>
  <c r="J280" i="9"/>
  <c r="I280" i="9"/>
  <c r="J279" i="9"/>
  <c r="I279" i="9"/>
  <c r="J278" i="9"/>
  <c r="I278" i="9"/>
  <c r="J277" i="9"/>
  <c r="I277" i="9"/>
  <c r="J276" i="9"/>
  <c r="I276" i="9"/>
  <c r="J275" i="9"/>
  <c r="I275" i="9"/>
  <c r="J274" i="9"/>
  <c r="I274" i="9"/>
  <c r="J273" i="9"/>
  <c r="I273" i="9"/>
  <c r="J272" i="9"/>
  <c r="I272" i="9"/>
  <c r="J271" i="9"/>
  <c r="I271" i="9"/>
  <c r="J270" i="9"/>
  <c r="I270" i="9"/>
  <c r="J269" i="9"/>
  <c r="I269" i="9"/>
  <c r="J268" i="9"/>
  <c r="I268" i="9"/>
  <c r="J267" i="9"/>
  <c r="I267" i="9"/>
  <c r="J266" i="9"/>
  <c r="I266" i="9"/>
  <c r="J265" i="9"/>
  <c r="I265" i="9"/>
  <c r="J264" i="9"/>
  <c r="I264" i="9"/>
  <c r="J263" i="9"/>
  <c r="I263" i="9"/>
  <c r="J262" i="9"/>
  <c r="I262" i="9"/>
  <c r="J261" i="9"/>
  <c r="I261" i="9"/>
  <c r="J260" i="9"/>
  <c r="I260" i="9"/>
  <c r="J259" i="9"/>
  <c r="I259" i="9"/>
  <c r="J258" i="9"/>
  <c r="I258" i="9"/>
  <c r="J257" i="9"/>
  <c r="I257" i="9"/>
  <c r="J256" i="9"/>
  <c r="I256" i="9"/>
  <c r="J255" i="9"/>
  <c r="I255" i="9"/>
  <c r="J254" i="9"/>
  <c r="I254" i="9"/>
  <c r="J253" i="9"/>
  <c r="I253" i="9"/>
  <c r="J252" i="9"/>
  <c r="I252" i="9"/>
  <c r="J251" i="9"/>
  <c r="I251" i="9"/>
  <c r="J250" i="9"/>
  <c r="I250" i="9"/>
  <c r="J249" i="9"/>
  <c r="I249" i="9"/>
  <c r="J248" i="9"/>
  <c r="I248" i="9"/>
  <c r="J247" i="9"/>
  <c r="I247" i="9"/>
  <c r="J246" i="9"/>
  <c r="I246" i="9"/>
  <c r="J245" i="9"/>
  <c r="I245" i="9"/>
  <c r="J244" i="9"/>
  <c r="I244" i="9"/>
  <c r="J243" i="9"/>
  <c r="I243" i="9"/>
  <c r="J242" i="9"/>
  <c r="I242" i="9"/>
  <c r="J241" i="9"/>
  <c r="I241" i="9"/>
  <c r="J240" i="9"/>
  <c r="I240" i="9"/>
  <c r="J239" i="9"/>
  <c r="I239" i="9"/>
  <c r="J238" i="9"/>
  <c r="I238" i="9"/>
  <c r="J237" i="9"/>
  <c r="I237" i="9"/>
  <c r="J236" i="9"/>
  <c r="I236" i="9"/>
  <c r="J235" i="9"/>
  <c r="I235" i="9"/>
  <c r="J234" i="9"/>
  <c r="I234" i="9"/>
  <c r="J233" i="9"/>
  <c r="I233" i="9"/>
  <c r="J232" i="9"/>
  <c r="I232" i="9"/>
  <c r="J231" i="9"/>
  <c r="I231" i="9"/>
  <c r="J230" i="9"/>
  <c r="I230" i="9"/>
  <c r="J229" i="9"/>
  <c r="I229" i="9"/>
  <c r="J228" i="9"/>
  <c r="I228" i="9"/>
  <c r="J227" i="9"/>
  <c r="I227" i="9"/>
  <c r="J226" i="9"/>
  <c r="I226" i="9"/>
  <c r="J225" i="9"/>
  <c r="I225" i="9"/>
  <c r="J224" i="9"/>
  <c r="I224" i="9"/>
  <c r="J223" i="9"/>
  <c r="I223" i="9"/>
  <c r="J222" i="9"/>
  <c r="I222" i="9"/>
  <c r="J221" i="9"/>
  <c r="I221" i="9"/>
  <c r="J220" i="9"/>
  <c r="I220" i="9"/>
  <c r="J219" i="9"/>
  <c r="I219" i="9"/>
  <c r="J218" i="9"/>
  <c r="I218" i="9"/>
  <c r="J217" i="9"/>
  <c r="I217" i="9"/>
  <c r="J216" i="9"/>
  <c r="I216" i="9"/>
  <c r="J215" i="9"/>
  <c r="I215" i="9"/>
  <c r="J214" i="9"/>
  <c r="I214" i="9"/>
  <c r="J213" i="9"/>
  <c r="I213" i="9"/>
  <c r="J212" i="9"/>
  <c r="I212" i="9"/>
  <c r="J211" i="9"/>
  <c r="I211" i="9"/>
  <c r="J210" i="9"/>
  <c r="I210" i="9"/>
  <c r="J209" i="9"/>
  <c r="I209" i="9"/>
  <c r="J208" i="9"/>
  <c r="I208" i="9"/>
  <c r="J207" i="9"/>
  <c r="I207" i="9"/>
  <c r="J206" i="9"/>
  <c r="I206" i="9"/>
  <c r="J205" i="9"/>
  <c r="I205" i="9"/>
  <c r="J204" i="9"/>
  <c r="I204" i="9"/>
  <c r="J203" i="9"/>
  <c r="I203" i="9"/>
  <c r="J202" i="9"/>
  <c r="I202" i="9"/>
  <c r="J201" i="9"/>
  <c r="I201" i="9"/>
  <c r="J200" i="9"/>
  <c r="I200" i="9"/>
  <c r="J199" i="9"/>
  <c r="I199" i="9"/>
  <c r="J198" i="9"/>
  <c r="I198" i="9"/>
  <c r="J197" i="9"/>
  <c r="I197" i="9"/>
  <c r="J196" i="9"/>
  <c r="I196" i="9"/>
  <c r="J195" i="9"/>
  <c r="I195" i="9"/>
  <c r="J194" i="9"/>
  <c r="I194" i="9"/>
  <c r="J193" i="9"/>
  <c r="I193" i="9"/>
  <c r="J192" i="9"/>
  <c r="I192" i="9"/>
  <c r="J191" i="9"/>
  <c r="I191" i="9"/>
  <c r="J190" i="9"/>
  <c r="I190" i="9"/>
  <c r="J189" i="9"/>
  <c r="I189" i="9"/>
  <c r="J188" i="9"/>
  <c r="I188" i="9"/>
  <c r="J187" i="9"/>
  <c r="I187" i="9"/>
  <c r="J186" i="9"/>
  <c r="I186" i="9"/>
  <c r="J185" i="9"/>
  <c r="I185" i="9"/>
  <c r="J184" i="9"/>
  <c r="I184" i="9"/>
  <c r="J183" i="9"/>
  <c r="I183" i="9"/>
  <c r="J182" i="9"/>
  <c r="I182" i="9"/>
  <c r="J181" i="9"/>
  <c r="I181" i="9"/>
  <c r="J180" i="9"/>
  <c r="I180" i="9"/>
  <c r="J179" i="9"/>
  <c r="I179" i="9"/>
  <c r="J178" i="9"/>
  <c r="I178" i="9"/>
  <c r="J177" i="9"/>
  <c r="I177" i="9"/>
  <c r="J176" i="9"/>
  <c r="I176" i="9"/>
  <c r="J175" i="9"/>
  <c r="I175" i="9"/>
  <c r="J174" i="9"/>
  <c r="I174" i="9"/>
  <c r="J173" i="9"/>
  <c r="I173" i="9"/>
  <c r="J172" i="9"/>
  <c r="I172" i="9"/>
  <c r="J171" i="9"/>
  <c r="I171" i="9"/>
  <c r="J170" i="9"/>
  <c r="I170" i="9"/>
  <c r="J169" i="9"/>
  <c r="I169" i="9"/>
  <c r="J168" i="9"/>
  <c r="I168" i="9"/>
  <c r="J167" i="9"/>
  <c r="I167" i="9"/>
  <c r="J166" i="9"/>
  <c r="I166" i="9"/>
  <c r="J165" i="9"/>
  <c r="I165" i="9"/>
  <c r="J164" i="9"/>
  <c r="I164" i="9"/>
  <c r="J163" i="9"/>
  <c r="I163" i="9"/>
  <c r="J162" i="9"/>
  <c r="I162" i="9"/>
  <c r="J161" i="9"/>
  <c r="I161" i="9"/>
  <c r="J160" i="9"/>
  <c r="I160" i="9"/>
  <c r="J159" i="9"/>
  <c r="I159" i="9"/>
  <c r="J158" i="9"/>
  <c r="I158" i="9"/>
  <c r="J157" i="9"/>
  <c r="I157" i="9"/>
  <c r="J156" i="9"/>
  <c r="I156" i="9"/>
  <c r="J155" i="9"/>
  <c r="I155" i="9"/>
  <c r="J154" i="9"/>
  <c r="I154" i="9"/>
  <c r="J153" i="9"/>
  <c r="I153" i="9"/>
  <c r="J152" i="9"/>
  <c r="I152" i="9"/>
  <c r="J151" i="9"/>
  <c r="I151" i="9"/>
  <c r="J150" i="9"/>
  <c r="I150" i="9"/>
  <c r="J149" i="9"/>
  <c r="I149" i="9"/>
  <c r="J148" i="9"/>
  <c r="I148" i="9"/>
  <c r="J147" i="9"/>
  <c r="I147" i="9"/>
  <c r="J146" i="9"/>
  <c r="I146" i="9"/>
  <c r="J145" i="9"/>
  <c r="I145" i="9"/>
  <c r="J144" i="9"/>
  <c r="I144" i="9"/>
  <c r="J143" i="9"/>
  <c r="I143" i="9"/>
  <c r="J142" i="9"/>
  <c r="I142" i="9"/>
  <c r="J141" i="9"/>
  <c r="I141" i="9"/>
  <c r="J140" i="9"/>
  <c r="I140" i="9"/>
  <c r="J139" i="9"/>
  <c r="I139" i="9"/>
  <c r="J138" i="9"/>
  <c r="I138" i="9"/>
  <c r="J137" i="9"/>
  <c r="I137" i="9"/>
  <c r="J136" i="9"/>
  <c r="I136" i="9"/>
  <c r="J135" i="9"/>
  <c r="I135" i="9"/>
  <c r="J134" i="9"/>
  <c r="I134" i="9"/>
  <c r="J133" i="9"/>
  <c r="I133" i="9"/>
  <c r="J132" i="9"/>
  <c r="I132" i="9"/>
  <c r="J131" i="9"/>
  <c r="I131" i="9"/>
  <c r="J130" i="9"/>
  <c r="I130" i="9"/>
  <c r="J129" i="9"/>
  <c r="I129" i="9"/>
  <c r="J128" i="9"/>
  <c r="I128" i="9"/>
  <c r="J127" i="9"/>
  <c r="I127" i="9"/>
  <c r="J126" i="9"/>
  <c r="I126" i="9"/>
  <c r="J125" i="9"/>
  <c r="I125" i="9"/>
  <c r="J124" i="9"/>
  <c r="I124" i="9"/>
  <c r="J123" i="9"/>
  <c r="I123" i="9"/>
  <c r="J122" i="9"/>
  <c r="I122" i="9"/>
  <c r="J121" i="9"/>
  <c r="I121" i="9"/>
  <c r="J120" i="9"/>
  <c r="I120" i="9"/>
  <c r="J119" i="9"/>
  <c r="I119" i="9"/>
  <c r="J118" i="9"/>
  <c r="I118" i="9"/>
  <c r="J117" i="9"/>
  <c r="I117" i="9"/>
  <c r="J116" i="9"/>
  <c r="I116" i="9"/>
  <c r="J115" i="9"/>
  <c r="I115" i="9"/>
  <c r="J114" i="9"/>
  <c r="I114" i="9"/>
  <c r="J113" i="9"/>
  <c r="I113" i="9"/>
  <c r="J112" i="9"/>
  <c r="I112" i="9"/>
  <c r="J111" i="9"/>
  <c r="I111" i="9"/>
  <c r="J110" i="9"/>
  <c r="I110" i="9"/>
  <c r="J109" i="9"/>
  <c r="I109" i="9"/>
  <c r="J108" i="9"/>
  <c r="I108" i="9"/>
  <c r="J107" i="9"/>
  <c r="I107" i="9"/>
  <c r="J106" i="9"/>
  <c r="I106" i="9"/>
  <c r="J105" i="9"/>
  <c r="I105" i="9"/>
  <c r="J104" i="9"/>
  <c r="I104" i="9"/>
  <c r="J103" i="9"/>
  <c r="I103" i="9"/>
  <c r="J102" i="9"/>
  <c r="I102" i="9"/>
  <c r="J101" i="9"/>
  <c r="I101" i="9"/>
  <c r="J100" i="9"/>
  <c r="I100" i="9"/>
  <c r="J99" i="9"/>
  <c r="I99" i="9"/>
  <c r="J98" i="9"/>
  <c r="I98" i="9"/>
  <c r="J97" i="9"/>
  <c r="I97" i="9"/>
  <c r="J96" i="9"/>
  <c r="I96" i="9"/>
  <c r="J95" i="9"/>
  <c r="I95" i="9"/>
  <c r="J94" i="9"/>
  <c r="I94" i="9"/>
  <c r="J93" i="9"/>
  <c r="I93" i="9"/>
  <c r="J92" i="9"/>
  <c r="I92" i="9"/>
  <c r="J91" i="9"/>
  <c r="I91" i="9"/>
  <c r="J90" i="9"/>
  <c r="I90" i="9"/>
  <c r="J89" i="9"/>
  <c r="I89" i="9"/>
  <c r="J88" i="9"/>
  <c r="I88" i="9"/>
  <c r="J87" i="9"/>
  <c r="I87" i="9"/>
  <c r="C87" i="9"/>
  <c r="C88" i="9" s="1"/>
  <c r="C89" i="9" s="1"/>
  <c r="C90" i="9" s="1"/>
  <c r="C91" i="9" s="1"/>
  <c r="C92" i="9" s="1"/>
  <c r="C93" i="9" s="1"/>
  <c r="C94" i="9" s="1"/>
  <c r="C95" i="9" s="1"/>
  <c r="C96" i="9" s="1"/>
  <c r="C97" i="9" s="1"/>
  <c r="C98" i="9" s="1"/>
  <c r="C99" i="9" s="1"/>
  <c r="C100" i="9" s="1"/>
  <c r="C101" i="9" s="1"/>
  <c r="C102" i="9" s="1"/>
  <c r="C103" i="9" s="1"/>
  <c r="C104" i="9" s="1"/>
  <c r="C105" i="9" s="1"/>
  <c r="C106" i="9" s="1"/>
  <c r="C107" i="9" s="1"/>
  <c r="C108" i="9" s="1"/>
  <c r="C109" i="9" s="1"/>
  <c r="C110" i="9" s="1"/>
  <c r="C111" i="9" s="1"/>
  <c r="C112" i="9" s="1"/>
  <c r="C113" i="9" s="1"/>
  <c r="C114" i="9" s="1"/>
  <c r="C115" i="9" s="1"/>
  <c r="C116" i="9" s="1"/>
  <c r="C117" i="9" s="1"/>
  <c r="C118" i="9" s="1"/>
  <c r="C119" i="9" s="1"/>
  <c r="C120" i="9" s="1"/>
  <c r="C121" i="9" s="1"/>
  <c r="C122" i="9" s="1"/>
  <c r="C123" i="9" s="1"/>
  <c r="C124" i="9" s="1"/>
  <c r="C125" i="9" s="1"/>
  <c r="C126" i="9" s="1"/>
  <c r="C127" i="9" s="1"/>
  <c r="C128" i="9" s="1"/>
  <c r="C129" i="9" s="1"/>
  <c r="C130" i="9" s="1"/>
  <c r="C131" i="9" s="1"/>
  <c r="C132" i="9" s="1"/>
  <c r="C133" i="9" s="1"/>
  <c r="C134" i="9" s="1"/>
  <c r="C135" i="9" s="1"/>
  <c r="C136" i="9" s="1"/>
  <c r="C137" i="9" s="1"/>
  <c r="C138" i="9" s="1"/>
  <c r="C139" i="9" s="1"/>
  <c r="C140" i="9" s="1"/>
  <c r="C141" i="9" s="1"/>
  <c r="C142" i="9" s="1"/>
  <c r="C143" i="9" s="1"/>
  <c r="C144" i="9" s="1"/>
  <c r="C145" i="9" s="1"/>
  <c r="C146" i="9" s="1"/>
  <c r="C147" i="9" s="1"/>
  <c r="C148" i="9" s="1"/>
  <c r="C149" i="9" s="1"/>
  <c r="C150" i="9" s="1"/>
  <c r="C151" i="9" s="1"/>
  <c r="C152" i="9" s="1"/>
  <c r="C153" i="9" s="1"/>
  <c r="C154" i="9" s="1"/>
  <c r="C155" i="9" s="1"/>
  <c r="C156" i="9" s="1"/>
  <c r="C157" i="9" s="1"/>
  <c r="C158" i="9" s="1"/>
  <c r="C159" i="9" s="1"/>
  <c r="C160" i="9" s="1"/>
  <c r="C161" i="9" s="1"/>
  <c r="C162" i="9" s="1"/>
  <c r="C163" i="9" s="1"/>
  <c r="C164" i="9" s="1"/>
  <c r="C165" i="9" s="1"/>
  <c r="C166" i="9" s="1"/>
  <c r="C167" i="9" s="1"/>
  <c r="C168" i="9" s="1"/>
  <c r="C169" i="9" s="1"/>
  <c r="C170" i="9" s="1"/>
  <c r="C171" i="9" s="1"/>
  <c r="C172" i="9" s="1"/>
  <c r="C173" i="9" s="1"/>
  <c r="C174" i="9" s="1"/>
  <c r="C175" i="9" s="1"/>
  <c r="C176" i="9" s="1"/>
  <c r="C177" i="9" s="1"/>
  <c r="C178" i="9" s="1"/>
  <c r="C179" i="9" s="1"/>
  <c r="C180" i="9" s="1"/>
  <c r="C181" i="9" s="1"/>
  <c r="C182" i="9" s="1"/>
  <c r="C183" i="9" s="1"/>
  <c r="C184" i="9" s="1"/>
  <c r="C185" i="9" s="1"/>
  <c r="C186" i="9" s="1"/>
  <c r="C187" i="9" s="1"/>
  <c r="C188" i="9" s="1"/>
  <c r="C189" i="9" s="1"/>
  <c r="C190" i="9" s="1"/>
  <c r="C191" i="9" s="1"/>
  <c r="C192" i="9" s="1"/>
  <c r="C193" i="9" s="1"/>
  <c r="C194" i="9" s="1"/>
  <c r="C195" i="9" s="1"/>
  <c r="C196" i="9" s="1"/>
  <c r="C197" i="9" s="1"/>
  <c r="C198" i="9" s="1"/>
  <c r="C199" i="9" s="1"/>
  <c r="C200" i="9" s="1"/>
  <c r="C201" i="9" s="1"/>
  <c r="C202" i="9" s="1"/>
  <c r="C203" i="9" s="1"/>
  <c r="C204" i="9" s="1"/>
  <c r="C205" i="9" s="1"/>
  <c r="C206" i="9" s="1"/>
  <c r="C207" i="9" s="1"/>
  <c r="C208" i="9" s="1"/>
  <c r="C209" i="9" s="1"/>
  <c r="C210" i="9" s="1"/>
  <c r="C211" i="9" s="1"/>
  <c r="C212" i="9" s="1"/>
  <c r="C213" i="9" s="1"/>
  <c r="C214" i="9" s="1"/>
  <c r="C215" i="9" s="1"/>
  <c r="C216" i="9" s="1"/>
  <c r="C217" i="9" s="1"/>
  <c r="C218" i="9" s="1"/>
  <c r="C219" i="9" s="1"/>
  <c r="C220" i="9" s="1"/>
  <c r="C221" i="9" s="1"/>
  <c r="C222" i="9" s="1"/>
  <c r="C223" i="9" s="1"/>
  <c r="C224" i="9" s="1"/>
  <c r="C225" i="9" s="1"/>
  <c r="C226" i="9" s="1"/>
  <c r="C227" i="9" s="1"/>
  <c r="C228" i="9" s="1"/>
  <c r="C229" i="9" s="1"/>
  <c r="C230" i="9" s="1"/>
  <c r="C231" i="9" s="1"/>
  <c r="C232" i="9" s="1"/>
  <c r="C233" i="9" s="1"/>
  <c r="C234" i="9" s="1"/>
  <c r="C235" i="9" s="1"/>
  <c r="C236" i="9" s="1"/>
  <c r="C237" i="9" s="1"/>
  <c r="C238" i="9" s="1"/>
  <c r="C239" i="9" s="1"/>
  <c r="C240" i="9" s="1"/>
  <c r="C241" i="9" s="1"/>
  <c r="C242" i="9" s="1"/>
  <c r="C243" i="9" s="1"/>
  <c r="C244" i="9" s="1"/>
  <c r="C245" i="9" s="1"/>
  <c r="C246" i="9" s="1"/>
  <c r="C247" i="9" s="1"/>
  <c r="C248" i="9" s="1"/>
  <c r="C249" i="9" s="1"/>
  <c r="C250" i="9" s="1"/>
  <c r="C251" i="9" s="1"/>
  <c r="C252" i="9" s="1"/>
  <c r="C253" i="9" s="1"/>
  <c r="C254" i="9" s="1"/>
  <c r="C255" i="9" s="1"/>
  <c r="C256" i="9" s="1"/>
  <c r="C257" i="9" s="1"/>
  <c r="C258" i="9" s="1"/>
  <c r="C259" i="9" s="1"/>
  <c r="C260" i="9" s="1"/>
  <c r="C261" i="9" s="1"/>
  <c r="C262" i="9" s="1"/>
  <c r="C263" i="9" s="1"/>
  <c r="C264" i="9" s="1"/>
  <c r="C265" i="9" s="1"/>
  <c r="C266" i="9" s="1"/>
  <c r="C267" i="9" s="1"/>
  <c r="C268" i="9" s="1"/>
  <c r="C269" i="9" s="1"/>
  <c r="C270" i="9" s="1"/>
  <c r="C271" i="9" s="1"/>
  <c r="C272" i="9" s="1"/>
  <c r="C273" i="9" s="1"/>
  <c r="C274" i="9" s="1"/>
  <c r="C275" i="9" s="1"/>
  <c r="C276" i="9" s="1"/>
  <c r="C277" i="9" s="1"/>
  <c r="C278" i="9" s="1"/>
  <c r="C279" i="9" s="1"/>
  <c r="C280" i="9" s="1"/>
  <c r="C281" i="9" s="1"/>
  <c r="C282" i="9" s="1"/>
  <c r="C283" i="9" s="1"/>
  <c r="C284" i="9" s="1"/>
  <c r="C285" i="9" s="1"/>
  <c r="C286" i="9" s="1"/>
  <c r="C287" i="9" s="1"/>
  <c r="C288" i="9" s="1"/>
  <c r="C289" i="9" s="1"/>
  <c r="C290" i="9" s="1"/>
  <c r="C291" i="9" s="1"/>
  <c r="C292" i="9" s="1"/>
  <c r="C293" i="9" s="1"/>
  <c r="C294" i="9" s="1"/>
  <c r="C295" i="9" s="1"/>
  <c r="C296" i="9" s="1"/>
  <c r="C297" i="9" s="1"/>
  <c r="C298" i="9" s="1"/>
  <c r="C299" i="9" s="1"/>
  <c r="C300" i="9" s="1"/>
  <c r="C301" i="9" s="1"/>
  <c r="C302" i="9" s="1"/>
  <c r="C303" i="9" s="1"/>
  <c r="C304" i="9" s="1"/>
  <c r="C305" i="9" s="1"/>
  <c r="C306" i="9" s="1"/>
  <c r="C307" i="9" s="1"/>
  <c r="C308" i="9" s="1"/>
  <c r="C309" i="9" s="1"/>
  <c r="C310" i="9" s="1"/>
  <c r="C311" i="9" s="1"/>
  <c r="C312" i="9" s="1"/>
  <c r="C313" i="9" s="1"/>
  <c r="C314" i="9" s="1"/>
  <c r="C315" i="9" s="1"/>
  <c r="C316" i="9" s="1"/>
  <c r="C317" i="9" s="1"/>
  <c r="C318" i="9" s="1"/>
  <c r="C319" i="9" s="1"/>
  <c r="C320" i="9" s="1"/>
  <c r="C321" i="9" s="1"/>
  <c r="C322" i="9" s="1"/>
  <c r="C323" i="9" s="1"/>
  <c r="C324" i="9" s="1"/>
  <c r="C325" i="9" s="1"/>
  <c r="C326" i="9" s="1"/>
  <c r="C327" i="9" s="1"/>
  <c r="C328" i="9" s="1"/>
  <c r="C329" i="9" s="1"/>
  <c r="C330" i="9" s="1"/>
  <c r="C331" i="9" s="1"/>
  <c r="C332" i="9" s="1"/>
  <c r="C333" i="9" s="1"/>
  <c r="C334" i="9" s="1"/>
  <c r="C335" i="9" s="1"/>
  <c r="C336" i="9" s="1"/>
  <c r="C337" i="9" s="1"/>
  <c r="C338" i="9" s="1"/>
  <c r="C339" i="9" s="1"/>
  <c r="C340" i="9" s="1"/>
  <c r="C341" i="9" s="1"/>
  <c r="C342" i="9" s="1"/>
  <c r="C343" i="9" s="1"/>
  <c r="C344" i="9" s="1"/>
  <c r="C345" i="9" s="1"/>
  <c r="C346" i="9" s="1"/>
  <c r="C347" i="9" s="1"/>
  <c r="C348" i="9" s="1"/>
  <c r="C349" i="9" s="1"/>
  <c r="C350" i="9" s="1"/>
  <c r="C351" i="9" s="1"/>
  <c r="C352" i="9" s="1"/>
  <c r="C353" i="9" s="1"/>
  <c r="C354" i="9" s="1"/>
  <c r="C355" i="9" s="1"/>
  <c r="C356" i="9" s="1"/>
  <c r="C357" i="9" s="1"/>
  <c r="C358" i="9" s="1"/>
  <c r="C359" i="9" s="1"/>
  <c r="C360" i="9" s="1"/>
  <c r="C361" i="9" s="1"/>
  <c r="C362" i="9" s="1"/>
  <c r="C363" i="9" s="1"/>
  <c r="C364" i="9" s="1"/>
  <c r="C365" i="9" s="1"/>
  <c r="C366" i="9" s="1"/>
  <c r="C367" i="9" s="1"/>
  <c r="C368" i="9" s="1"/>
  <c r="C369" i="9" s="1"/>
  <c r="C370" i="9" s="1"/>
  <c r="C371" i="9" s="1"/>
  <c r="C372" i="9" s="1"/>
  <c r="C373" i="9" s="1"/>
  <c r="C374" i="9" s="1"/>
  <c r="C375" i="9" s="1"/>
  <c r="C376" i="9" s="1"/>
  <c r="C377" i="9" s="1"/>
  <c r="C378" i="9" s="1"/>
  <c r="C379" i="9" s="1"/>
  <c r="C380" i="9" s="1"/>
  <c r="C381" i="9" s="1"/>
  <c r="C382" i="9" s="1"/>
  <c r="C383" i="9" s="1"/>
  <c r="C384" i="9" s="1"/>
  <c r="C385" i="9" s="1"/>
  <c r="C386" i="9" s="1"/>
  <c r="C387" i="9" s="1"/>
  <c r="C388" i="9" s="1"/>
  <c r="C389" i="9" s="1"/>
  <c r="C390" i="9" s="1"/>
  <c r="C391" i="9" s="1"/>
  <c r="C392" i="9" s="1"/>
  <c r="C393" i="9" s="1"/>
  <c r="C394" i="9" s="1"/>
  <c r="C395" i="9" s="1"/>
  <c r="C396" i="9" s="1"/>
  <c r="C397" i="9" s="1"/>
  <c r="C398" i="9" s="1"/>
  <c r="C399" i="9" s="1"/>
  <c r="C400" i="9" s="1"/>
  <c r="C401" i="9" s="1"/>
  <c r="C402" i="9" s="1"/>
  <c r="C403" i="9" s="1"/>
  <c r="C404" i="9" s="1"/>
  <c r="C405" i="9" s="1"/>
  <c r="C406" i="9" s="1"/>
  <c r="C407" i="9" s="1"/>
  <c r="C408" i="9" s="1"/>
  <c r="C409" i="9" s="1"/>
  <c r="C410" i="9" s="1"/>
  <c r="C411" i="9" s="1"/>
  <c r="C412" i="9" s="1"/>
  <c r="C413" i="9" s="1"/>
  <c r="C414" i="9" s="1"/>
  <c r="C415" i="9" s="1"/>
  <c r="C416" i="9" s="1"/>
  <c r="C417" i="9" s="1"/>
  <c r="C418" i="9" s="1"/>
  <c r="C419" i="9" s="1"/>
  <c r="C420" i="9" s="1"/>
  <c r="C421" i="9" s="1"/>
  <c r="C422" i="9" s="1"/>
  <c r="C423" i="9" s="1"/>
  <c r="C424" i="9" s="1"/>
  <c r="C425" i="9" s="1"/>
  <c r="C426" i="9" s="1"/>
  <c r="C427" i="9" s="1"/>
  <c r="C428" i="9" s="1"/>
  <c r="C429" i="9" s="1"/>
  <c r="C430" i="9" s="1"/>
  <c r="C431" i="9" s="1"/>
  <c r="C432" i="9" s="1"/>
  <c r="C433" i="9" s="1"/>
  <c r="C434" i="9" s="1"/>
  <c r="C435" i="9" s="1"/>
  <c r="C436" i="9" s="1"/>
  <c r="C437" i="9" s="1"/>
  <c r="C438" i="9" s="1"/>
  <c r="C439" i="9" s="1"/>
  <c r="C440" i="9" s="1"/>
  <c r="C441" i="9" s="1"/>
  <c r="C442" i="9" s="1"/>
  <c r="C443" i="9" s="1"/>
  <c r="C444" i="9" s="1"/>
  <c r="C445" i="9" s="1"/>
  <c r="C446" i="9" s="1"/>
  <c r="C447" i="9" s="1"/>
  <c r="C448" i="9" s="1"/>
  <c r="C449" i="9" s="1"/>
  <c r="C450" i="9" s="1"/>
  <c r="C451" i="9" s="1"/>
  <c r="C452" i="9" s="1"/>
  <c r="C453" i="9" s="1"/>
  <c r="C454" i="9" s="1"/>
  <c r="C455" i="9" s="1"/>
  <c r="J86" i="9"/>
  <c r="I86" i="9"/>
  <c r="F86" i="9"/>
  <c r="F87" i="9" s="1"/>
  <c r="F88" i="9" s="1"/>
  <c r="F89" i="9" s="1"/>
  <c r="F90" i="9" s="1"/>
  <c r="F91" i="9" s="1"/>
  <c r="F92" i="9" s="1"/>
  <c r="F93" i="9" s="1"/>
  <c r="F94" i="9" s="1"/>
  <c r="F95" i="9" s="1"/>
  <c r="F96" i="9" s="1"/>
  <c r="F97" i="9" s="1"/>
  <c r="F98" i="9" s="1"/>
  <c r="F99" i="9" s="1"/>
  <c r="F100" i="9" s="1"/>
  <c r="F101" i="9" s="1"/>
  <c r="F102" i="9" s="1"/>
  <c r="F103" i="9" s="1"/>
  <c r="F104" i="9" s="1"/>
  <c r="F105" i="9" s="1"/>
  <c r="F106" i="9" s="1"/>
  <c r="F107" i="9" s="1"/>
  <c r="F108" i="9" s="1"/>
  <c r="F109" i="9" s="1"/>
  <c r="F110" i="9" s="1"/>
  <c r="F111" i="9" s="1"/>
  <c r="F112" i="9" s="1"/>
  <c r="F113" i="9" s="1"/>
  <c r="F114" i="9" s="1"/>
  <c r="F115" i="9" s="1"/>
  <c r="F116" i="9" s="1"/>
  <c r="F117" i="9" s="1"/>
  <c r="F118" i="9" s="1"/>
  <c r="F119" i="9" s="1"/>
  <c r="F120" i="9" s="1"/>
  <c r="F121" i="9" s="1"/>
  <c r="F122" i="9" s="1"/>
  <c r="F123" i="9" s="1"/>
  <c r="F124" i="9" s="1"/>
  <c r="F125" i="9" s="1"/>
  <c r="F126" i="9" s="1"/>
  <c r="F127" i="9" s="1"/>
  <c r="F128" i="9" s="1"/>
  <c r="F129" i="9" s="1"/>
  <c r="F130" i="9" s="1"/>
  <c r="F131" i="9" s="1"/>
  <c r="F132" i="9" s="1"/>
  <c r="F133" i="9" s="1"/>
  <c r="F134" i="9" s="1"/>
  <c r="F135" i="9" s="1"/>
  <c r="F136" i="9" s="1"/>
  <c r="F137" i="9" s="1"/>
  <c r="F138" i="9" s="1"/>
  <c r="F139" i="9" s="1"/>
  <c r="F140" i="9" s="1"/>
  <c r="F141" i="9" s="1"/>
  <c r="F142" i="9" s="1"/>
  <c r="F143" i="9" s="1"/>
  <c r="F144" i="9" s="1"/>
  <c r="F145" i="9" s="1"/>
  <c r="F146" i="9" s="1"/>
  <c r="F147" i="9" s="1"/>
  <c r="F148" i="9" s="1"/>
  <c r="F149" i="9" s="1"/>
  <c r="F150" i="9" s="1"/>
  <c r="F151" i="9" s="1"/>
  <c r="F152" i="9" s="1"/>
  <c r="F153" i="9" s="1"/>
  <c r="F154" i="9" s="1"/>
  <c r="F155" i="9" s="1"/>
  <c r="F156" i="9" s="1"/>
  <c r="F157" i="9" s="1"/>
  <c r="F158" i="9" s="1"/>
  <c r="F159" i="9" s="1"/>
  <c r="F160" i="9" s="1"/>
  <c r="F161" i="9" s="1"/>
  <c r="F162" i="9" s="1"/>
  <c r="F163" i="9" s="1"/>
  <c r="F164" i="9" s="1"/>
  <c r="F165" i="9" s="1"/>
  <c r="F166" i="9" s="1"/>
  <c r="F167" i="9" s="1"/>
  <c r="F168" i="9" s="1"/>
  <c r="F169" i="9" s="1"/>
  <c r="F170" i="9" s="1"/>
  <c r="F171" i="9" s="1"/>
  <c r="F172" i="9" s="1"/>
  <c r="F173" i="9" s="1"/>
  <c r="F174" i="9" s="1"/>
  <c r="F175" i="9" s="1"/>
  <c r="F176" i="9" s="1"/>
  <c r="F177" i="9" s="1"/>
  <c r="F178" i="9" s="1"/>
  <c r="F179" i="9" s="1"/>
  <c r="F180" i="9" s="1"/>
  <c r="F181" i="9" s="1"/>
  <c r="F182" i="9" s="1"/>
  <c r="F183" i="9" s="1"/>
  <c r="F184" i="9" s="1"/>
  <c r="F185" i="9" s="1"/>
  <c r="F186" i="9" s="1"/>
  <c r="F187" i="9" s="1"/>
  <c r="F188" i="9" s="1"/>
  <c r="F189" i="9" s="1"/>
  <c r="F190" i="9" s="1"/>
  <c r="F191" i="9" s="1"/>
  <c r="F192" i="9" s="1"/>
  <c r="F193" i="9" s="1"/>
  <c r="F194" i="9" s="1"/>
  <c r="F195" i="9" s="1"/>
  <c r="F196" i="9" s="1"/>
  <c r="F197" i="9" s="1"/>
  <c r="F198" i="9" s="1"/>
  <c r="F199" i="9" s="1"/>
  <c r="F200" i="9" s="1"/>
  <c r="F201" i="9" s="1"/>
  <c r="F202" i="9" s="1"/>
  <c r="F203" i="9" s="1"/>
  <c r="F204" i="9" s="1"/>
  <c r="F205" i="9" s="1"/>
  <c r="F206" i="9" s="1"/>
  <c r="F207" i="9" s="1"/>
  <c r="F208" i="9" s="1"/>
  <c r="F209" i="9" s="1"/>
  <c r="F210" i="9" s="1"/>
  <c r="F211" i="9" s="1"/>
  <c r="F212" i="9" s="1"/>
  <c r="F213" i="9" s="1"/>
  <c r="F214" i="9" s="1"/>
  <c r="F215" i="9" s="1"/>
  <c r="F216" i="9" s="1"/>
  <c r="F217" i="9" s="1"/>
  <c r="F218" i="9" s="1"/>
  <c r="F219" i="9" s="1"/>
  <c r="F220" i="9" s="1"/>
  <c r="F221" i="9" s="1"/>
  <c r="F222" i="9" s="1"/>
  <c r="F223" i="9" s="1"/>
  <c r="F224" i="9" s="1"/>
  <c r="F225" i="9" s="1"/>
  <c r="F226" i="9" s="1"/>
  <c r="F227" i="9" s="1"/>
  <c r="F228" i="9" s="1"/>
  <c r="F229" i="9" s="1"/>
  <c r="F230" i="9" s="1"/>
  <c r="F231" i="9" s="1"/>
  <c r="F232" i="9" s="1"/>
  <c r="F233" i="9" s="1"/>
  <c r="F234" i="9" s="1"/>
  <c r="F235" i="9" s="1"/>
  <c r="F236" i="9" s="1"/>
  <c r="F237" i="9" s="1"/>
  <c r="F238" i="9" s="1"/>
  <c r="F239" i="9" s="1"/>
  <c r="F240" i="9" s="1"/>
  <c r="F241" i="9" s="1"/>
  <c r="F242" i="9" s="1"/>
  <c r="F243" i="9" s="1"/>
  <c r="F244" i="9" s="1"/>
  <c r="F245" i="9" s="1"/>
  <c r="F246" i="9" s="1"/>
  <c r="F247" i="9" s="1"/>
  <c r="F248" i="9" s="1"/>
  <c r="F249" i="9" s="1"/>
  <c r="F250" i="9" s="1"/>
  <c r="F251" i="9" s="1"/>
  <c r="F252" i="9" s="1"/>
  <c r="F253" i="9" s="1"/>
  <c r="F254" i="9" s="1"/>
  <c r="F255" i="9" s="1"/>
  <c r="F256" i="9" s="1"/>
  <c r="F257" i="9" s="1"/>
  <c r="F258" i="9" s="1"/>
  <c r="F259" i="9" s="1"/>
  <c r="F260" i="9" s="1"/>
  <c r="F261" i="9" s="1"/>
  <c r="F262" i="9" s="1"/>
  <c r="F263" i="9" s="1"/>
  <c r="F264" i="9" s="1"/>
  <c r="F265" i="9" s="1"/>
  <c r="F266" i="9" s="1"/>
  <c r="F267" i="9" s="1"/>
  <c r="F268" i="9" s="1"/>
  <c r="F269" i="9" s="1"/>
  <c r="F270" i="9" s="1"/>
  <c r="F271" i="9" s="1"/>
  <c r="F272" i="9" s="1"/>
  <c r="F273" i="9" s="1"/>
  <c r="F274" i="9" s="1"/>
  <c r="F275" i="9" s="1"/>
  <c r="F276" i="9" s="1"/>
  <c r="F277" i="9" s="1"/>
  <c r="F278" i="9" s="1"/>
  <c r="F279" i="9" s="1"/>
  <c r="F280" i="9" s="1"/>
  <c r="F281" i="9" s="1"/>
  <c r="F282" i="9" s="1"/>
  <c r="F283" i="9" s="1"/>
  <c r="F284" i="9" s="1"/>
  <c r="F285" i="9" s="1"/>
  <c r="F286" i="9" s="1"/>
  <c r="F287" i="9" s="1"/>
  <c r="F288" i="9" s="1"/>
  <c r="F289" i="9" s="1"/>
  <c r="F290" i="9" s="1"/>
  <c r="F291" i="9" s="1"/>
  <c r="F292" i="9" s="1"/>
  <c r="F293" i="9" s="1"/>
  <c r="F294" i="9" s="1"/>
  <c r="F295" i="9" s="1"/>
  <c r="F296" i="9" s="1"/>
  <c r="F297" i="9" s="1"/>
  <c r="F298" i="9" s="1"/>
  <c r="F299" i="9" s="1"/>
  <c r="F300" i="9" s="1"/>
  <c r="F301" i="9" s="1"/>
  <c r="F302" i="9" s="1"/>
  <c r="F303" i="9" s="1"/>
  <c r="F304" i="9" s="1"/>
  <c r="F305" i="9" s="1"/>
  <c r="F306" i="9" s="1"/>
  <c r="F307" i="9" s="1"/>
  <c r="F308" i="9" s="1"/>
  <c r="F309" i="9" s="1"/>
  <c r="F310" i="9" s="1"/>
  <c r="F311" i="9" s="1"/>
  <c r="F312" i="9" s="1"/>
  <c r="F313" i="9" s="1"/>
  <c r="F314" i="9" s="1"/>
  <c r="F315" i="9" s="1"/>
  <c r="F316" i="9" s="1"/>
  <c r="F317" i="9" s="1"/>
  <c r="F318" i="9" s="1"/>
  <c r="F319" i="9" s="1"/>
  <c r="F320" i="9" s="1"/>
  <c r="F321" i="9" s="1"/>
  <c r="F322" i="9" s="1"/>
  <c r="F323" i="9" s="1"/>
  <c r="F324" i="9" s="1"/>
  <c r="F325" i="9" s="1"/>
  <c r="F326" i="9" s="1"/>
  <c r="F327" i="9" s="1"/>
  <c r="F328" i="9" s="1"/>
  <c r="F329" i="9" s="1"/>
  <c r="F330" i="9" s="1"/>
  <c r="F331" i="9" s="1"/>
  <c r="F332" i="9" s="1"/>
  <c r="F333" i="9" s="1"/>
  <c r="F334" i="9" s="1"/>
  <c r="F335" i="9" s="1"/>
  <c r="F336" i="9" s="1"/>
  <c r="F337" i="9" s="1"/>
  <c r="F338" i="9" s="1"/>
  <c r="F339" i="9" s="1"/>
  <c r="F340" i="9" s="1"/>
  <c r="F341" i="9" s="1"/>
  <c r="F342" i="9" s="1"/>
  <c r="F343" i="9" s="1"/>
  <c r="F344" i="9" s="1"/>
  <c r="F345" i="9" s="1"/>
  <c r="F346" i="9" s="1"/>
  <c r="F347" i="9" s="1"/>
  <c r="F348" i="9" s="1"/>
  <c r="F349" i="9" s="1"/>
  <c r="F350" i="9" s="1"/>
  <c r="F351" i="9" s="1"/>
  <c r="F352" i="9" s="1"/>
  <c r="F353" i="9" s="1"/>
  <c r="F354" i="9" s="1"/>
  <c r="F355" i="9" s="1"/>
  <c r="F356" i="9" s="1"/>
  <c r="F357" i="9" s="1"/>
  <c r="F358" i="9" s="1"/>
  <c r="F359" i="9" s="1"/>
  <c r="F360" i="9" s="1"/>
  <c r="F361" i="9" s="1"/>
  <c r="F362" i="9" s="1"/>
  <c r="F363" i="9" s="1"/>
  <c r="F364" i="9" s="1"/>
  <c r="F365" i="9" s="1"/>
  <c r="F366" i="9" s="1"/>
  <c r="F367" i="9" s="1"/>
  <c r="F368" i="9" s="1"/>
  <c r="F369" i="9" s="1"/>
  <c r="F370" i="9" s="1"/>
  <c r="F371" i="9" s="1"/>
  <c r="F372" i="9" s="1"/>
  <c r="F373" i="9" s="1"/>
  <c r="F374" i="9" s="1"/>
  <c r="F375" i="9" s="1"/>
  <c r="F376" i="9" s="1"/>
  <c r="F377" i="9" s="1"/>
  <c r="F378" i="9" s="1"/>
  <c r="F379" i="9" s="1"/>
  <c r="F380" i="9" s="1"/>
  <c r="F381" i="9" s="1"/>
  <c r="F382" i="9" s="1"/>
  <c r="F383" i="9" s="1"/>
  <c r="F384" i="9" s="1"/>
  <c r="F385" i="9" s="1"/>
  <c r="F386" i="9" s="1"/>
  <c r="F387" i="9" s="1"/>
  <c r="F388" i="9" s="1"/>
  <c r="F389" i="9" s="1"/>
  <c r="F390" i="9" s="1"/>
  <c r="F391" i="9" s="1"/>
  <c r="F392" i="9" s="1"/>
  <c r="F393" i="9" s="1"/>
  <c r="F394" i="9" s="1"/>
  <c r="F395" i="9" s="1"/>
  <c r="F396" i="9" s="1"/>
  <c r="F397" i="9" s="1"/>
  <c r="F398" i="9" s="1"/>
  <c r="F399" i="9" s="1"/>
  <c r="F400" i="9" s="1"/>
  <c r="F401" i="9" s="1"/>
  <c r="F402" i="9" s="1"/>
  <c r="F403" i="9" s="1"/>
  <c r="F404" i="9" s="1"/>
  <c r="F405" i="9" s="1"/>
  <c r="F406" i="9" s="1"/>
  <c r="F407" i="9" s="1"/>
  <c r="F408" i="9" s="1"/>
  <c r="F409" i="9" s="1"/>
  <c r="F410" i="9" s="1"/>
  <c r="F411" i="9" s="1"/>
  <c r="F412" i="9" s="1"/>
  <c r="F413" i="9" s="1"/>
  <c r="F414" i="9" s="1"/>
  <c r="F415" i="9" s="1"/>
  <c r="F416" i="9" s="1"/>
  <c r="F417" i="9" s="1"/>
  <c r="F418" i="9" s="1"/>
  <c r="F419" i="9" s="1"/>
  <c r="F420" i="9" s="1"/>
  <c r="F421" i="9" s="1"/>
  <c r="F422" i="9" s="1"/>
  <c r="F423" i="9" s="1"/>
  <c r="F424" i="9" s="1"/>
  <c r="F425" i="9" s="1"/>
  <c r="F426" i="9" s="1"/>
  <c r="F427" i="9" s="1"/>
  <c r="F428" i="9" s="1"/>
  <c r="F429" i="9" s="1"/>
  <c r="F430" i="9" s="1"/>
  <c r="F431" i="9" s="1"/>
  <c r="F432" i="9" s="1"/>
  <c r="F433" i="9" s="1"/>
  <c r="F434" i="9" s="1"/>
  <c r="F435" i="9" s="1"/>
  <c r="F436" i="9" s="1"/>
  <c r="F437" i="9" s="1"/>
  <c r="F438" i="9" s="1"/>
  <c r="F439" i="9" s="1"/>
  <c r="F440" i="9" s="1"/>
  <c r="F441" i="9" s="1"/>
  <c r="F442" i="9" s="1"/>
  <c r="F443" i="9" s="1"/>
  <c r="F444" i="9" s="1"/>
  <c r="F445" i="9" s="1"/>
  <c r="F446" i="9" s="1"/>
  <c r="F447" i="9" s="1"/>
  <c r="F448" i="9" s="1"/>
  <c r="F449" i="9" s="1"/>
  <c r="F450" i="9" s="1"/>
  <c r="F451" i="9" s="1"/>
  <c r="F452" i="9" s="1"/>
  <c r="F453" i="9" s="1"/>
  <c r="F454" i="9" s="1"/>
  <c r="F455" i="9" s="1"/>
  <c r="E86" i="9"/>
  <c r="E87" i="9" s="1"/>
  <c r="E88" i="9" s="1"/>
  <c r="E89" i="9" s="1"/>
  <c r="E90" i="9" s="1"/>
  <c r="E91" i="9" s="1"/>
  <c r="E92" i="9" s="1"/>
  <c r="E93" i="9" s="1"/>
  <c r="E94" i="9" s="1"/>
  <c r="E95" i="9" s="1"/>
  <c r="E96" i="9" s="1"/>
  <c r="E97" i="9" s="1"/>
  <c r="E98" i="9" s="1"/>
  <c r="E99" i="9" s="1"/>
  <c r="E100" i="9" s="1"/>
  <c r="E101" i="9" s="1"/>
  <c r="E102" i="9" s="1"/>
  <c r="E103" i="9" s="1"/>
  <c r="E104" i="9" s="1"/>
  <c r="E105" i="9" s="1"/>
  <c r="E106" i="9" s="1"/>
  <c r="E107" i="9" s="1"/>
  <c r="E108" i="9" s="1"/>
  <c r="E109" i="9" s="1"/>
  <c r="E110" i="9" s="1"/>
  <c r="E111" i="9" s="1"/>
  <c r="E112" i="9" s="1"/>
  <c r="E113" i="9" s="1"/>
  <c r="E114" i="9" s="1"/>
  <c r="E115" i="9" s="1"/>
  <c r="E116" i="9" s="1"/>
  <c r="E117" i="9" s="1"/>
  <c r="E118" i="9" s="1"/>
  <c r="E119" i="9" s="1"/>
  <c r="E120" i="9" s="1"/>
  <c r="E121" i="9" s="1"/>
  <c r="E122" i="9" s="1"/>
  <c r="E123" i="9" s="1"/>
  <c r="E124" i="9" s="1"/>
  <c r="E125" i="9" s="1"/>
  <c r="E126" i="9" s="1"/>
  <c r="E127" i="9" s="1"/>
  <c r="E128" i="9" s="1"/>
  <c r="E129" i="9" s="1"/>
  <c r="E130" i="9" s="1"/>
  <c r="E131" i="9" s="1"/>
  <c r="E132" i="9" s="1"/>
  <c r="E133" i="9" s="1"/>
  <c r="E134" i="9" s="1"/>
  <c r="E135" i="9" s="1"/>
  <c r="E136" i="9" s="1"/>
  <c r="E137" i="9" s="1"/>
  <c r="E138" i="9" s="1"/>
  <c r="E139" i="9" s="1"/>
  <c r="E140" i="9" s="1"/>
  <c r="E141" i="9" s="1"/>
  <c r="E142" i="9" s="1"/>
  <c r="E143" i="9" s="1"/>
  <c r="E144" i="9" s="1"/>
  <c r="E145" i="9" s="1"/>
  <c r="E146" i="9" s="1"/>
  <c r="E147" i="9" s="1"/>
  <c r="E148" i="9" s="1"/>
  <c r="E149" i="9" s="1"/>
  <c r="E150" i="9" s="1"/>
  <c r="E151" i="9" s="1"/>
  <c r="E152" i="9" s="1"/>
  <c r="E153" i="9" s="1"/>
  <c r="E154" i="9" s="1"/>
  <c r="E155" i="9" s="1"/>
  <c r="E156" i="9" s="1"/>
  <c r="E157" i="9" s="1"/>
  <c r="E158" i="9" s="1"/>
  <c r="E159" i="9" s="1"/>
  <c r="E160" i="9" s="1"/>
  <c r="E161" i="9" s="1"/>
  <c r="E162" i="9" s="1"/>
  <c r="E163" i="9" s="1"/>
  <c r="E164" i="9" s="1"/>
  <c r="E165" i="9" s="1"/>
  <c r="E166" i="9" s="1"/>
  <c r="E167" i="9" s="1"/>
  <c r="E168" i="9" s="1"/>
  <c r="E169" i="9" s="1"/>
  <c r="E170" i="9" s="1"/>
  <c r="E171" i="9" s="1"/>
  <c r="E172" i="9" s="1"/>
  <c r="E173" i="9" s="1"/>
  <c r="E174" i="9" s="1"/>
  <c r="E175" i="9" s="1"/>
  <c r="E176" i="9" s="1"/>
  <c r="E177" i="9" s="1"/>
  <c r="E178" i="9" s="1"/>
  <c r="E179" i="9" s="1"/>
  <c r="E180" i="9" s="1"/>
  <c r="E181" i="9" s="1"/>
  <c r="E182" i="9" s="1"/>
  <c r="E183" i="9" s="1"/>
  <c r="E184" i="9" s="1"/>
  <c r="E185" i="9" s="1"/>
  <c r="E186" i="9" s="1"/>
  <c r="E187" i="9" s="1"/>
  <c r="E188" i="9" s="1"/>
  <c r="E189" i="9" s="1"/>
  <c r="E190" i="9" s="1"/>
  <c r="E191" i="9" s="1"/>
  <c r="E192" i="9" s="1"/>
  <c r="E193" i="9" s="1"/>
  <c r="E194" i="9" s="1"/>
  <c r="E195" i="9" s="1"/>
  <c r="E196" i="9" s="1"/>
  <c r="E197" i="9" s="1"/>
  <c r="E198" i="9" s="1"/>
  <c r="E199" i="9" s="1"/>
  <c r="E200" i="9" s="1"/>
  <c r="E201" i="9" s="1"/>
  <c r="E202" i="9" s="1"/>
  <c r="E203" i="9" s="1"/>
  <c r="E204" i="9" s="1"/>
  <c r="E205" i="9" s="1"/>
  <c r="E206" i="9" s="1"/>
  <c r="E207" i="9" s="1"/>
  <c r="E208" i="9" s="1"/>
  <c r="E209" i="9" s="1"/>
  <c r="E210" i="9" s="1"/>
  <c r="E211" i="9" s="1"/>
  <c r="E212" i="9" s="1"/>
  <c r="E213" i="9" s="1"/>
  <c r="E214" i="9" s="1"/>
  <c r="E215" i="9" s="1"/>
  <c r="E216" i="9" s="1"/>
  <c r="E217" i="9" s="1"/>
  <c r="E218" i="9" s="1"/>
  <c r="E219" i="9" s="1"/>
  <c r="E220" i="9" s="1"/>
  <c r="E221" i="9" s="1"/>
  <c r="E222" i="9" s="1"/>
  <c r="E223" i="9" s="1"/>
  <c r="E224" i="9" s="1"/>
  <c r="E225" i="9" s="1"/>
  <c r="E226" i="9" s="1"/>
  <c r="E227" i="9" s="1"/>
  <c r="E228" i="9" s="1"/>
  <c r="E229" i="9" s="1"/>
  <c r="E230" i="9" s="1"/>
  <c r="E231" i="9" s="1"/>
  <c r="E232" i="9" s="1"/>
  <c r="E233" i="9" s="1"/>
  <c r="E234" i="9" s="1"/>
  <c r="E235" i="9" s="1"/>
  <c r="E236" i="9" s="1"/>
  <c r="E237" i="9" s="1"/>
  <c r="E238" i="9" s="1"/>
  <c r="E239" i="9" s="1"/>
  <c r="E240" i="9" s="1"/>
  <c r="E241" i="9" s="1"/>
  <c r="E242" i="9" s="1"/>
  <c r="E243" i="9" s="1"/>
  <c r="E244" i="9" s="1"/>
  <c r="E245" i="9" s="1"/>
  <c r="E246" i="9" s="1"/>
  <c r="E247" i="9" s="1"/>
  <c r="E248" i="9" s="1"/>
  <c r="E249" i="9" s="1"/>
  <c r="E250" i="9" s="1"/>
  <c r="E251" i="9" s="1"/>
  <c r="E252" i="9" s="1"/>
  <c r="E253" i="9" s="1"/>
  <c r="E254" i="9" s="1"/>
  <c r="E255" i="9" s="1"/>
  <c r="E256" i="9" s="1"/>
  <c r="E257" i="9" s="1"/>
  <c r="E258" i="9" s="1"/>
  <c r="E259" i="9" s="1"/>
  <c r="E260" i="9" s="1"/>
  <c r="E261" i="9" s="1"/>
  <c r="E262" i="9" s="1"/>
  <c r="E263" i="9" s="1"/>
  <c r="E264" i="9" s="1"/>
  <c r="E265" i="9" s="1"/>
  <c r="E266" i="9" s="1"/>
  <c r="E267" i="9" s="1"/>
  <c r="E268" i="9" s="1"/>
  <c r="E269" i="9" s="1"/>
  <c r="E270" i="9" s="1"/>
  <c r="E271" i="9" s="1"/>
  <c r="E272" i="9" s="1"/>
  <c r="E273" i="9" s="1"/>
  <c r="E274" i="9" s="1"/>
  <c r="E275" i="9" s="1"/>
  <c r="E276" i="9" s="1"/>
  <c r="E277" i="9" s="1"/>
  <c r="E278" i="9" s="1"/>
  <c r="E279" i="9" s="1"/>
  <c r="E280" i="9" s="1"/>
  <c r="E281" i="9" s="1"/>
  <c r="E282" i="9" s="1"/>
  <c r="E283" i="9" s="1"/>
  <c r="E284" i="9" s="1"/>
  <c r="E285" i="9" s="1"/>
  <c r="E286" i="9" s="1"/>
  <c r="E287" i="9" s="1"/>
  <c r="E288" i="9" s="1"/>
  <c r="E289" i="9" s="1"/>
  <c r="E290" i="9" s="1"/>
  <c r="E291" i="9" s="1"/>
  <c r="E292" i="9" s="1"/>
  <c r="E293" i="9" s="1"/>
  <c r="E294" i="9" s="1"/>
  <c r="E295" i="9" s="1"/>
  <c r="E296" i="9" s="1"/>
  <c r="E297" i="9" s="1"/>
  <c r="E298" i="9" s="1"/>
  <c r="E299" i="9" s="1"/>
  <c r="E300" i="9" s="1"/>
  <c r="E301" i="9" s="1"/>
  <c r="E302" i="9" s="1"/>
  <c r="E303" i="9" s="1"/>
  <c r="E304" i="9" s="1"/>
  <c r="E305" i="9" s="1"/>
  <c r="E306" i="9" s="1"/>
  <c r="E307" i="9" s="1"/>
  <c r="E308" i="9" s="1"/>
  <c r="E309" i="9" s="1"/>
  <c r="E310" i="9" s="1"/>
  <c r="E311" i="9" s="1"/>
  <c r="E312" i="9" s="1"/>
  <c r="E313" i="9" s="1"/>
  <c r="E314" i="9" s="1"/>
  <c r="E315" i="9" s="1"/>
  <c r="E316" i="9" s="1"/>
  <c r="E317" i="9" s="1"/>
  <c r="E318" i="9" s="1"/>
  <c r="E319" i="9" s="1"/>
  <c r="E320" i="9" s="1"/>
  <c r="E321" i="9" s="1"/>
  <c r="E322" i="9" s="1"/>
  <c r="E323" i="9" s="1"/>
  <c r="E324" i="9" s="1"/>
  <c r="E325" i="9" s="1"/>
  <c r="E326" i="9" s="1"/>
  <c r="E327" i="9" s="1"/>
  <c r="E328" i="9" s="1"/>
  <c r="E329" i="9" s="1"/>
  <c r="E330" i="9" s="1"/>
  <c r="E331" i="9" s="1"/>
  <c r="E332" i="9" s="1"/>
  <c r="E333" i="9" s="1"/>
  <c r="E334" i="9" s="1"/>
  <c r="E335" i="9" s="1"/>
  <c r="E336" i="9" s="1"/>
  <c r="E337" i="9" s="1"/>
  <c r="E338" i="9" s="1"/>
  <c r="E339" i="9" s="1"/>
  <c r="E340" i="9" s="1"/>
  <c r="E341" i="9" s="1"/>
  <c r="E342" i="9" s="1"/>
  <c r="E343" i="9" s="1"/>
  <c r="E344" i="9" s="1"/>
  <c r="E345" i="9" s="1"/>
  <c r="E346" i="9" s="1"/>
  <c r="E347" i="9" s="1"/>
  <c r="E348" i="9" s="1"/>
  <c r="E349" i="9" s="1"/>
  <c r="E350" i="9" s="1"/>
  <c r="E351" i="9" s="1"/>
  <c r="E352" i="9" s="1"/>
  <c r="E353" i="9" s="1"/>
  <c r="E354" i="9" s="1"/>
  <c r="E355" i="9" s="1"/>
  <c r="E356" i="9" s="1"/>
  <c r="E357" i="9" s="1"/>
  <c r="E358" i="9" s="1"/>
  <c r="E359" i="9" s="1"/>
  <c r="E360" i="9" s="1"/>
  <c r="E361" i="9" s="1"/>
  <c r="E362" i="9" s="1"/>
  <c r="E363" i="9" s="1"/>
  <c r="E364" i="9" s="1"/>
  <c r="E365" i="9" s="1"/>
  <c r="E366" i="9" s="1"/>
  <c r="E367" i="9" s="1"/>
  <c r="E368" i="9" s="1"/>
  <c r="E369" i="9" s="1"/>
  <c r="E370" i="9" s="1"/>
  <c r="E371" i="9" s="1"/>
  <c r="E372" i="9" s="1"/>
  <c r="E373" i="9" s="1"/>
  <c r="E374" i="9" s="1"/>
  <c r="E375" i="9" s="1"/>
  <c r="E376" i="9" s="1"/>
  <c r="E377" i="9" s="1"/>
  <c r="E378" i="9" s="1"/>
  <c r="E379" i="9" s="1"/>
  <c r="E380" i="9" s="1"/>
  <c r="E381" i="9" s="1"/>
  <c r="E382" i="9" s="1"/>
  <c r="E383" i="9" s="1"/>
  <c r="E384" i="9" s="1"/>
  <c r="E385" i="9" s="1"/>
  <c r="E386" i="9" s="1"/>
  <c r="E387" i="9" s="1"/>
  <c r="E388" i="9" s="1"/>
  <c r="E389" i="9" s="1"/>
  <c r="E390" i="9" s="1"/>
  <c r="E391" i="9" s="1"/>
  <c r="E392" i="9" s="1"/>
  <c r="E393" i="9" s="1"/>
  <c r="E394" i="9" s="1"/>
  <c r="E395" i="9" s="1"/>
  <c r="E396" i="9" s="1"/>
  <c r="E397" i="9" s="1"/>
  <c r="E398" i="9" s="1"/>
  <c r="E399" i="9" s="1"/>
  <c r="E400" i="9" s="1"/>
  <c r="E401" i="9" s="1"/>
  <c r="E402" i="9" s="1"/>
  <c r="E403" i="9" s="1"/>
  <c r="E404" i="9" s="1"/>
  <c r="E405" i="9" s="1"/>
  <c r="E406" i="9" s="1"/>
  <c r="E407" i="9" s="1"/>
  <c r="E408" i="9" s="1"/>
  <c r="E409" i="9" s="1"/>
  <c r="E410" i="9" s="1"/>
  <c r="E411" i="9" s="1"/>
  <c r="E412" i="9" s="1"/>
  <c r="E413" i="9" s="1"/>
  <c r="E414" i="9" s="1"/>
  <c r="E415" i="9" s="1"/>
  <c r="E416" i="9" s="1"/>
  <c r="E417" i="9" s="1"/>
  <c r="E418" i="9" s="1"/>
  <c r="E419" i="9" s="1"/>
  <c r="E420" i="9" s="1"/>
  <c r="E421" i="9" s="1"/>
  <c r="E422" i="9" s="1"/>
  <c r="E423" i="9" s="1"/>
  <c r="E424" i="9" s="1"/>
  <c r="E425" i="9" s="1"/>
  <c r="E426" i="9" s="1"/>
  <c r="E427" i="9" s="1"/>
  <c r="E428" i="9" s="1"/>
  <c r="E429" i="9" s="1"/>
  <c r="E430" i="9" s="1"/>
  <c r="E431" i="9" s="1"/>
  <c r="E432" i="9" s="1"/>
  <c r="E433" i="9" s="1"/>
  <c r="E434" i="9" s="1"/>
  <c r="E435" i="9" s="1"/>
  <c r="E436" i="9" s="1"/>
  <c r="E437" i="9" s="1"/>
  <c r="E438" i="9" s="1"/>
  <c r="E439" i="9" s="1"/>
  <c r="E440" i="9" s="1"/>
  <c r="E441" i="9" s="1"/>
  <c r="E442" i="9" s="1"/>
  <c r="E443" i="9" s="1"/>
  <c r="E444" i="9" s="1"/>
  <c r="E445" i="9" s="1"/>
  <c r="E446" i="9" s="1"/>
  <c r="E447" i="9" s="1"/>
  <c r="E448" i="9" s="1"/>
  <c r="E449" i="9" s="1"/>
  <c r="E450" i="9" s="1"/>
  <c r="E451" i="9" s="1"/>
  <c r="E452" i="9" s="1"/>
  <c r="E453" i="9" s="1"/>
  <c r="E454" i="9" s="1"/>
  <c r="E455" i="9" s="1"/>
  <c r="D86" i="9"/>
  <c r="D87" i="9" s="1"/>
  <c r="D88" i="9" s="1"/>
  <c r="D89" i="9" s="1"/>
  <c r="D90" i="9" s="1"/>
  <c r="D91" i="9" s="1"/>
  <c r="D92" i="9" s="1"/>
  <c r="D93" i="9" s="1"/>
  <c r="D94" i="9" s="1"/>
  <c r="D95" i="9" s="1"/>
  <c r="D96" i="9" s="1"/>
  <c r="D97" i="9" s="1"/>
  <c r="D98" i="9" s="1"/>
  <c r="D99" i="9" s="1"/>
  <c r="D100" i="9" s="1"/>
  <c r="D101" i="9" s="1"/>
  <c r="D102" i="9" s="1"/>
  <c r="D103" i="9" s="1"/>
  <c r="D104" i="9" s="1"/>
  <c r="D105" i="9" s="1"/>
  <c r="D106" i="9" s="1"/>
  <c r="D107" i="9" s="1"/>
  <c r="D108" i="9" s="1"/>
  <c r="D109" i="9" s="1"/>
  <c r="D110" i="9" s="1"/>
  <c r="D111" i="9" s="1"/>
  <c r="D112" i="9" s="1"/>
  <c r="D113" i="9" s="1"/>
  <c r="D114" i="9" s="1"/>
  <c r="D115" i="9" s="1"/>
  <c r="D116" i="9" s="1"/>
  <c r="D117" i="9" s="1"/>
  <c r="D118" i="9" s="1"/>
  <c r="D119" i="9" s="1"/>
  <c r="D120" i="9" s="1"/>
  <c r="D121" i="9" s="1"/>
  <c r="D122" i="9" s="1"/>
  <c r="D123" i="9" s="1"/>
  <c r="D124" i="9" s="1"/>
  <c r="D125" i="9" s="1"/>
  <c r="D126" i="9" s="1"/>
  <c r="D127" i="9" s="1"/>
  <c r="D128" i="9" s="1"/>
  <c r="D129" i="9" s="1"/>
  <c r="D130" i="9" s="1"/>
  <c r="D131" i="9" s="1"/>
  <c r="D132" i="9" s="1"/>
  <c r="D133" i="9" s="1"/>
  <c r="D134" i="9" s="1"/>
  <c r="D135" i="9" s="1"/>
  <c r="D136" i="9" s="1"/>
  <c r="D137" i="9" s="1"/>
  <c r="D138" i="9" s="1"/>
  <c r="D139" i="9" s="1"/>
  <c r="D140" i="9" s="1"/>
  <c r="D141" i="9" s="1"/>
  <c r="D142" i="9" s="1"/>
  <c r="D143" i="9" s="1"/>
  <c r="D144" i="9" s="1"/>
  <c r="D145" i="9" s="1"/>
  <c r="D146" i="9" s="1"/>
  <c r="D147" i="9" s="1"/>
  <c r="D148" i="9" s="1"/>
  <c r="D149" i="9" s="1"/>
  <c r="D150" i="9" s="1"/>
  <c r="D151" i="9" s="1"/>
  <c r="D152" i="9" s="1"/>
  <c r="D153" i="9" s="1"/>
  <c r="D154" i="9" s="1"/>
  <c r="D155" i="9" s="1"/>
  <c r="D156" i="9" s="1"/>
  <c r="D157" i="9" s="1"/>
  <c r="D158" i="9" s="1"/>
  <c r="D159" i="9" s="1"/>
  <c r="D160" i="9" s="1"/>
  <c r="D161" i="9" s="1"/>
  <c r="D162" i="9" s="1"/>
  <c r="D163" i="9" s="1"/>
  <c r="D164" i="9" s="1"/>
  <c r="D165" i="9" s="1"/>
  <c r="D166" i="9" s="1"/>
  <c r="D167" i="9" s="1"/>
  <c r="D168" i="9" s="1"/>
  <c r="D169" i="9" s="1"/>
  <c r="D170" i="9" s="1"/>
  <c r="D171" i="9" s="1"/>
  <c r="D172" i="9" s="1"/>
  <c r="D173" i="9" s="1"/>
  <c r="D174" i="9" s="1"/>
  <c r="D175" i="9" s="1"/>
  <c r="D176" i="9" s="1"/>
  <c r="D177" i="9" s="1"/>
  <c r="D178" i="9" s="1"/>
  <c r="D179" i="9" s="1"/>
  <c r="D180" i="9" s="1"/>
  <c r="D181" i="9" s="1"/>
  <c r="D182" i="9" s="1"/>
  <c r="D183" i="9" s="1"/>
  <c r="D184" i="9" s="1"/>
  <c r="D185" i="9" s="1"/>
  <c r="D186" i="9" s="1"/>
  <c r="D187" i="9" s="1"/>
  <c r="D188" i="9" s="1"/>
  <c r="D189" i="9" s="1"/>
  <c r="D190" i="9" s="1"/>
  <c r="D191" i="9" s="1"/>
  <c r="D192" i="9" s="1"/>
  <c r="D193" i="9" s="1"/>
  <c r="D194" i="9" s="1"/>
  <c r="D195" i="9" s="1"/>
  <c r="D196" i="9" s="1"/>
  <c r="D197" i="9" s="1"/>
  <c r="D198" i="9" s="1"/>
  <c r="D199" i="9" s="1"/>
  <c r="D200" i="9" s="1"/>
  <c r="D201" i="9" s="1"/>
  <c r="D202" i="9" s="1"/>
  <c r="D203" i="9" s="1"/>
  <c r="D204" i="9" s="1"/>
  <c r="D205" i="9" s="1"/>
  <c r="D206" i="9" s="1"/>
  <c r="D207" i="9" s="1"/>
  <c r="D208" i="9" s="1"/>
  <c r="D209" i="9" s="1"/>
  <c r="D210" i="9" s="1"/>
  <c r="D211" i="9" s="1"/>
  <c r="D212" i="9" s="1"/>
  <c r="D213" i="9" s="1"/>
  <c r="D214" i="9" s="1"/>
  <c r="D215" i="9" s="1"/>
  <c r="D216" i="9" s="1"/>
  <c r="D217" i="9" s="1"/>
  <c r="D218" i="9" s="1"/>
  <c r="D219" i="9" s="1"/>
  <c r="D220" i="9" s="1"/>
  <c r="D221" i="9" s="1"/>
  <c r="D222" i="9" s="1"/>
  <c r="D223" i="9" s="1"/>
  <c r="D224" i="9" s="1"/>
  <c r="D225" i="9" s="1"/>
  <c r="D226" i="9" s="1"/>
  <c r="D227" i="9" s="1"/>
  <c r="D228" i="9" s="1"/>
  <c r="D229" i="9" s="1"/>
  <c r="D230" i="9" s="1"/>
  <c r="D231" i="9" s="1"/>
  <c r="D232" i="9" s="1"/>
  <c r="D233" i="9" s="1"/>
  <c r="D234" i="9" s="1"/>
  <c r="D235" i="9" s="1"/>
  <c r="D236" i="9" s="1"/>
  <c r="D237" i="9" s="1"/>
  <c r="D238" i="9" s="1"/>
  <c r="D239" i="9" s="1"/>
  <c r="D240" i="9" s="1"/>
  <c r="D241" i="9" s="1"/>
  <c r="D242" i="9" s="1"/>
  <c r="D243" i="9" s="1"/>
  <c r="D244" i="9" s="1"/>
  <c r="D245" i="9" s="1"/>
  <c r="D246" i="9" s="1"/>
  <c r="D247" i="9" s="1"/>
  <c r="D248" i="9" s="1"/>
  <c r="D249" i="9" s="1"/>
  <c r="D250" i="9" s="1"/>
  <c r="D251" i="9" s="1"/>
  <c r="D252" i="9" s="1"/>
  <c r="D253" i="9" s="1"/>
  <c r="D254" i="9" s="1"/>
  <c r="D255" i="9" s="1"/>
  <c r="D256" i="9" s="1"/>
  <c r="D257" i="9" s="1"/>
  <c r="D258" i="9" s="1"/>
  <c r="D259" i="9" s="1"/>
  <c r="D260" i="9" s="1"/>
  <c r="D261" i="9" s="1"/>
  <c r="D262" i="9" s="1"/>
  <c r="D263" i="9" s="1"/>
  <c r="D264" i="9" s="1"/>
  <c r="D265" i="9" s="1"/>
  <c r="D266" i="9" s="1"/>
  <c r="D267" i="9" s="1"/>
  <c r="D268" i="9" s="1"/>
  <c r="D269" i="9" s="1"/>
  <c r="D270" i="9" s="1"/>
  <c r="D271" i="9" s="1"/>
  <c r="D272" i="9" s="1"/>
  <c r="D273" i="9" s="1"/>
  <c r="D274" i="9" s="1"/>
  <c r="D275" i="9" s="1"/>
  <c r="D276" i="9" s="1"/>
  <c r="D277" i="9" s="1"/>
  <c r="D278" i="9" s="1"/>
  <c r="D279" i="9" s="1"/>
  <c r="D280" i="9" s="1"/>
  <c r="D281" i="9" s="1"/>
  <c r="D282" i="9" s="1"/>
  <c r="D283" i="9" s="1"/>
  <c r="D284" i="9" s="1"/>
  <c r="D285" i="9" s="1"/>
  <c r="D286" i="9" s="1"/>
  <c r="D287" i="9" s="1"/>
  <c r="D288" i="9" s="1"/>
  <c r="D289" i="9" s="1"/>
  <c r="D290" i="9" s="1"/>
  <c r="D291" i="9" s="1"/>
  <c r="D292" i="9" s="1"/>
  <c r="D293" i="9" s="1"/>
  <c r="D294" i="9" s="1"/>
  <c r="D295" i="9" s="1"/>
  <c r="D296" i="9" s="1"/>
  <c r="D297" i="9" s="1"/>
  <c r="D298" i="9" s="1"/>
  <c r="D299" i="9" s="1"/>
  <c r="D300" i="9" s="1"/>
  <c r="D301" i="9" s="1"/>
  <c r="D302" i="9" s="1"/>
  <c r="D303" i="9" s="1"/>
  <c r="D304" i="9" s="1"/>
  <c r="D305" i="9" s="1"/>
  <c r="D306" i="9" s="1"/>
  <c r="D307" i="9" s="1"/>
  <c r="D308" i="9" s="1"/>
  <c r="D309" i="9" s="1"/>
  <c r="D310" i="9" s="1"/>
  <c r="D311" i="9" s="1"/>
  <c r="D312" i="9" s="1"/>
  <c r="D313" i="9" s="1"/>
  <c r="D314" i="9" s="1"/>
  <c r="D315" i="9" s="1"/>
  <c r="D316" i="9" s="1"/>
  <c r="D317" i="9" s="1"/>
  <c r="D318" i="9" s="1"/>
  <c r="D319" i="9" s="1"/>
  <c r="D320" i="9" s="1"/>
  <c r="D321" i="9" s="1"/>
  <c r="D322" i="9" s="1"/>
  <c r="D323" i="9" s="1"/>
  <c r="D324" i="9" s="1"/>
  <c r="D325" i="9" s="1"/>
  <c r="D326" i="9" s="1"/>
  <c r="D327" i="9" s="1"/>
  <c r="D328" i="9" s="1"/>
  <c r="D329" i="9" s="1"/>
  <c r="D330" i="9" s="1"/>
  <c r="D331" i="9" s="1"/>
  <c r="D332" i="9" s="1"/>
  <c r="D333" i="9" s="1"/>
  <c r="D334" i="9" s="1"/>
  <c r="D335" i="9" s="1"/>
  <c r="D336" i="9" s="1"/>
  <c r="D337" i="9" s="1"/>
  <c r="D338" i="9" s="1"/>
  <c r="D339" i="9" s="1"/>
  <c r="D340" i="9" s="1"/>
  <c r="D341" i="9" s="1"/>
  <c r="D342" i="9" s="1"/>
  <c r="D343" i="9" s="1"/>
  <c r="D344" i="9" s="1"/>
  <c r="D345" i="9" s="1"/>
  <c r="D346" i="9" s="1"/>
  <c r="D347" i="9" s="1"/>
  <c r="D348" i="9" s="1"/>
  <c r="D349" i="9" s="1"/>
  <c r="D350" i="9" s="1"/>
  <c r="D351" i="9" s="1"/>
  <c r="D352" i="9" s="1"/>
  <c r="D353" i="9" s="1"/>
  <c r="D354" i="9" s="1"/>
  <c r="D355" i="9" s="1"/>
  <c r="D356" i="9" s="1"/>
  <c r="D357" i="9" s="1"/>
  <c r="D358" i="9" s="1"/>
  <c r="D359" i="9" s="1"/>
  <c r="D360" i="9" s="1"/>
  <c r="D361" i="9" s="1"/>
  <c r="D362" i="9" s="1"/>
  <c r="D363" i="9" s="1"/>
  <c r="D364" i="9" s="1"/>
  <c r="D365" i="9" s="1"/>
  <c r="D366" i="9" s="1"/>
  <c r="D367" i="9" s="1"/>
  <c r="D368" i="9" s="1"/>
  <c r="D369" i="9" s="1"/>
  <c r="D370" i="9" s="1"/>
  <c r="D371" i="9" s="1"/>
  <c r="D372" i="9" s="1"/>
  <c r="D373" i="9" s="1"/>
  <c r="D374" i="9" s="1"/>
  <c r="D375" i="9" s="1"/>
  <c r="D376" i="9" s="1"/>
  <c r="D377" i="9" s="1"/>
  <c r="D378" i="9" s="1"/>
  <c r="D379" i="9" s="1"/>
  <c r="D380" i="9" s="1"/>
  <c r="D381" i="9" s="1"/>
  <c r="D382" i="9" s="1"/>
  <c r="D383" i="9" s="1"/>
  <c r="D384" i="9" s="1"/>
  <c r="D385" i="9" s="1"/>
  <c r="D386" i="9" s="1"/>
  <c r="D387" i="9" s="1"/>
  <c r="D388" i="9" s="1"/>
  <c r="D389" i="9" s="1"/>
  <c r="D390" i="9" s="1"/>
  <c r="D391" i="9" s="1"/>
  <c r="D392" i="9" s="1"/>
  <c r="D393" i="9" s="1"/>
  <c r="D394" i="9" s="1"/>
  <c r="D395" i="9" s="1"/>
  <c r="D396" i="9" s="1"/>
  <c r="D397" i="9" s="1"/>
  <c r="D398" i="9" s="1"/>
  <c r="D399" i="9" s="1"/>
  <c r="D400" i="9" s="1"/>
  <c r="D401" i="9" s="1"/>
  <c r="D402" i="9" s="1"/>
  <c r="D403" i="9" s="1"/>
  <c r="D404" i="9" s="1"/>
  <c r="D405" i="9" s="1"/>
  <c r="D406" i="9" s="1"/>
  <c r="D407" i="9" s="1"/>
  <c r="D408" i="9" s="1"/>
  <c r="D409" i="9" s="1"/>
  <c r="D410" i="9" s="1"/>
  <c r="D411" i="9" s="1"/>
  <c r="D412" i="9" s="1"/>
  <c r="D413" i="9" s="1"/>
  <c r="D414" i="9" s="1"/>
  <c r="D415" i="9" s="1"/>
  <c r="D416" i="9" s="1"/>
  <c r="D417" i="9" s="1"/>
  <c r="D418" i="9" s="1"/>
  <c r="D419" i="9" s="1"/>
  <c r="D420" i="9" s="1"/>
  <c r="D421" i="9" s="1"/>
  <c r="D422" i="9" s="1"/>
  <c r="D423" i="9" s="1"/>
  <c r="D424" i="9" s="1"/>
  <c r="D425" i="9" s="1"/>
  <c r="D426" i="9" s="1"/>
  <c r="D427" i="9" s="1"/>
  <c r="D428" i="9" s="1"/>
  <c r="D429" i="9" s="1"/>
  <c r="D430" i="9" s="1"/>
  <c r="D431" i="9" s="1"/>
  <c r="D432" i="9" s="1"/>
  <c r="D433" i="9" s="1"/>
  <c r="D434" i="9" s="1"/>
  <c r="D435" i="9" s="1"/>
  <c r="D436" i="9" s="1"/>
  <c r="D437" i="9" s="1"/>
  <c r="D438" i="9" s="1"/>
  <c r="D439" i="9" s="1"/>
  <c r="D440" i="9" s="1"/>
  <c r="D441" i="9" s="1"/>
  <c r="D442" i="9" s="1"/>
  <c r="D443" i="9" s="1"/>
  <c r="D444" i="9" s="1"/>
  <c r="D445" i="9" s="1"/>
  <c r="D446" i="9" s="1"/>
  <c r="D447" i="9" s="1"/>
  <c r="D448" i="9" s="1"/>
  <c r="D449" i="9" s="1"/>
  <c r="D450" i="9" s="1"/>
  <c r="D451" i="9" s="1"/>
  <c r="D452" i="9" s="1"/>
  <c r="D453" i="9" s="1"/>
  <c r="D454" i="9" s="1"/>
  <c r="D455" i="9" s="1"/>
  <c r="C86" i="9"/>
  <c r="J85" i="9"/>
  <c r="I85" i="9"/>
  <c r="J84" i="9"/>
  <c r="I84" i="9"/>
  <c r="J83" i="9"/>
  <c r="I83" i="9"/>
  <c r="J82" i="9"/>
  <c r="I82" i="9"/>
  <c r="J81" i="9"/>
  <c r="I81" i="9"/>
  <c r="J80" i="9"/>
  <c r="I80" i="9"/>
  <c r="J79" i="9"/>
  <c r="I79" i="9"/>
  <c r="J78" i="9"/>
  <c r="I78" i="9"/>
  <c r="J77" i="9"/>
  <c r="I77" i="9"/>
  <c r="J76" i="9"/>
  <c r="I76" i="9"/>
  <c r="J75" i="9"/>
  <c r="I75" i="9"/>
  <c r="J74" i="9"/>
  <c r="I74" i="9"/>
  <c r="J73" i="9"/>
  <c r="I73" i="9"/>
  <c r="J72" i="9"/>
  <c r="I72" i="9"/>
  <c r="J71" i="9"/>
  <c r="I71" i="9"/>
  <c r="J70" i="9"/>
  <c r="I70" i="9"/>
  <c r="J69" i="9"/>
  <c r="I69" i="9"/>
  <c r="J68" i="9"/>
  <c r="I68" i="9"/>
  <c r="J67" i="9"/>
  <c r="I67" i="9"/>
  <c r="J66" i="9"/>
  <c r="I66" i="9"/>
  <c r="J65" i="9"/>
  <c r="I65" i="9"/>
  <c r="J64" i="9"/>
  <c r="I64" i="9"/>
  <c r="J63" i="9"/>
  <c r="I63" i="9"/>
  <c r="J62" i="9"/>
  <c r="I62" i="9"/>
  <c r="J61" i="9"/>
  <c r="I61" i="9"/>
  <c r="J60" i="9"/>
  <c r="I60" i="9"/>
  <c r="J59" i="9"/>
  <c r="I59" i="9"/>
  <c r="J58" i="9"/>
  <c r="I58" i="9"/>
  <c r="J57" i="9"/>
  <c r="I57" i="9"/>
  <c r="J56" i="9"/>
  <c r="I56" i="9"/>
  <c r="J55" i="9"/>
  <c r="I55" i="9"/>
  <c r="J54" i="9"/>
  <c r="I54" i="9"/>
  <c r="J53" i="9"/>
  <c r="I53" i="9"/>
  <c r="J52" i="9"/>
  <c r="I52" i="9"/>
  <c r="J51" i="9"/>
  <c r="I51" i="9"/>
  <c r="J50" i="9"/>
  <c r="I50" i="9"/>
  <c r="J49" i="9"/>
  <c r="I49" i="9"/>
  <c r="J48" i="9"/>
  <c r="I48" i="9"/>
  <c r="J47" i="9"/>
  <c r="I47" i="9"/>
  <c r="J46" i="9"/>
  <c r="I46" i="9"/>
  <c r="J45" i="9"/>
  <c r="I45" i="9"/>
  <c r="J44" i="9"/>
  <c r="I44" i="9"/>
  <c r="J43" i="9"/>
  <c r="I43" i="9"/>
  <c r="J42" i="9"/>
  <c r="I42" i="9"/>
  <c r="J41" i="9"/>
  <c r="I41" i="9"/>
  <c r="J40" i="9"/>
  <c r="I40" i="9"/>
  <c r="J39" i="9"/>
  <c r="I39" i="9"/>
  <c r="J38" i="9"/>
  <c r="I38" i="9"/>
  <c r="J37" i="9"/>
  <c r="I37" i="9"/>
  <c r="J36" i="9"/>
  <c r="I36" i="9"/>
  <c r="J35" i="9"/>
  <c r="I35" i="9"/>
  <c r="J34" i="9"/>
  <c r="I34" i="9"/>
  <c r="J33" i="9"/>
  <c r="I33" i="9"/>
  <c r="J32" i="9"/>
  <c r="I32" i="9"/>
  <c r="J31" i="9"/>
  <c r="I31" i="9"/>
  <c r="J30" i="9"/>
  <c r="I30" i="9"/>
  <c r="J29" i="9"/>
  <c r="I29" i="9"/>
  <c r="J28" i="9"/>
  <c r="I28" i="9"/>
  <c r="J27" i="9"/>
  <c r="I27" i="9"/>
  <c r="J26" i="9"/>
  <c r="I26" i="9"/>
  <c r="J25" i="9"/>
  <c r="I25" i="9"/>
  <c r="J24" i="9"/>
  <c r="I24" i="9"/>
  <c r="J23" i="9"/>
  <c r="I23" i="9"/>
  <c r="J22" i="9"/>
  <c r="I22" i="9"/>
  <c r="J21" i="9"/>
  <c r="I21" i="9"/>
  <c r="J20" i="9"/>
  <c r="I20" i="9"/>
  <c r="J19" i="9"/>
  <c r="I19" i="9"/>
  <c r="J18" i="9"/>
  <c r="I18" i="9"/>
  <c r="J17" i="9"/>
  <c r="I17" i="9"/>
  <c r="J16" i="9"/>
  <c r="I16" i="9"/>
  <c r="J15" i="9"/>
  <c r="I15" i="9"/>
  <c r="J14" i="9"/>
  <c r="I14" i="9"/>
  <c r="J13" i="9"/>
  <c r="I13" i="9"/>
  <c r="J12" i="9"/>
  <c r="I12" i="9"/>
  <c r="J11" i="9"/>
  <c r="I11" i="9"/>
  <c r="J10" i="9"/>
  <c r="I10" i="9"/>
  <c r="J9" i="9"/>
  <c r="I9" i="9"/>
  <c r="J8" i="9"/>
  <c r="I8" i="9"/>
  <c r="J7" i="9"/>
  <c r="I7" i="9"/>
  <c r="J6" i="9"/>
  <c r="I6" i="9"/>
  <c r="J5" i="9"/>
  <c r="I5" i="9"/>
  <c r="H5" i="9"/>
  <c r="G5" i="9"/>
  <c r="G6" i="9" s="1"/>
  <c r="J455" i="8"/>
  <c r="I455" i="8"/>
  <c r="J454" i="8"/>
  <c r="I454" i="8"/>
  <c r="J453" i="8"/>
  <c r="I453" i="8"/>
  <c r="J452" i="8"/>
  <c r="I452" i="8"/>
  <c r="J451" i="8"/>
  <c r="I451" i="8"/>
  <c r="J450" i="8"/>
  <c r="I450" i="8"/>
  <c r="J449" i="8"/>
  <c r="I449" i="8"/>
  <c r="J448" i="8"/>
  <c r="I448" i="8"/>
  <c r="J447" i="8"/>
  <c r="I447" i="8"/>
  <c r="J446" i="8"/>
  <c r="I446" i="8"/>
  <c r="J445" i="8"/>
  <c r="I445" i="8"/>
  <c r="J444" i="8"/>
  <c r="I444" i="8"/>
  <c r="J443" i="8"/>
  <c r="I443" i="8"/>
  <c r="J442" i="8"/>
  <c r="I442" i="8"/>
  <c r="J441" i="8"/>
  <c r="I441" i="8"/>
  <c r="J440" i="8"/>
  <c r="I440" i="8"/>
  <c r="J439" i="8"/>
  <c r="I439" i="8"/>
  <c r="J438" i="8"/>
  <c r="I438" i="8"/>
  <c r="J437" i="8"/>
  <c r="I437" i="8"/>
  <c r="J436" i="8"/>
  <c r="I436" i="8"/>
  <c r="J435" i="8"/>
  <c r="I435" i="8"/>
  <c r="J434" i="8"/>
  <c r="I434" i="8"/>
  <c r="J433" i="8"/>
  <c r="I433" i="8"/>
  <c r="J432" i="8"/>
  <c r="I432" i="8"/>
  <c r="J431" i="8"/>
  <c r="I431" i="8"/>
  <c r="J430" i="8"/>
  <c r="I430" i="8"/>
  <c r="J429" i="8"/>
  <c r="I429" i="8"/>
  <c r="J428" i="8"/>
  <c r="I428" i="8"/>
  <c r="J427" i="8"/>
  <c r="I427" i="8"/>
  <c r="J426" i="8"/>
  <c r="I426" i="8"/>
  <c r="J425" i="8"/>
  <c r="I425" i="8"/>
  <c r="J424" i="8"/>
  <c r="I424" i="8"/>
  <c r="J423" i="8"/>
  <c r="I423" i="8"/>
  <c r="J422" i="8"/>
  <c r="I422" i="8"/>
  <c r="J421" i="8"/>
  <c r="I421" i="8"/>
  <c r="J420" i="8"/>
  <c r="I420" i="8"/>
  <c r="J419" i="8"/>
  <c r="I419" i="8"/>
  <c r="J418" i="8"/>
  <c r="I418" i="8"/>
  <c r="J417" i="8"/>
  <c r="I417" i="8"/>
  <c r="J416" i="8"/>
  <c r="I416" i="8"/>
  <c r="J415" i="8"/>
  <c r="I415" i="8"/>
  <c r="J414" i="8"/>
  <c r="I414" i="8"/>
  <c r="J413" i="8"/>
  <c r="I413" i="8"/>
  <c r="J412" i="8"/>
  <c r="I412" i="8"/>
  <c r="J411" i="8"/>
  <c r="I411" i="8"/>
  <c r="J410" i="8"/>
  <c r="I410" i="8"/>
  <c r="J409" i="8"/>
  <c r="I409" i="8"/>
  <c r="J408" i="8"/>
  <c r="I408" i="8"/>
  <c r="J407" i="8"/>
  <c r="I407" i="8"/>
  <c r="J406" i="8"/>
  <c r="I406" i="8"/>
  <c r="J405" i="8"/>
  <c r="I405" i="8"/>
  <c r="J404" i="8"/>
  <c r="I404" i="8"/>
  <c r="J403" i="8"/>
  <c r="I403" i="8"/>
  <c r="J402" i="8"/>
  <c r="I402" i="8"/>
  <c r="J401" i="8"/>
  <c r="I401" i="8"/>
  <c r="J400" i="8"/>
  <c r="I400" i="8"/>
  <c r="J399" i="8"/>
  <c r="I399" i="8"/>
  <c r="J398" i="8"/>
  <c r="I398" i="8"/>
  <c r="J397" i="8"/>
  <c r="I397" i="8"/>
  <c r="J396" i="8"/>
  <c r="I396" i="8"/>
  <c r="J395" i="8"/>
  <c r="I395" i="8"/>
  <c r="J394" i="8"/>
  <c r="I394" i="8"/>
  <c r="J393" i="8"/>
  <c r="I393" i="8"/>
  <c r="J392" i="8"/>
  <c r="I392" i="8"/>
  <c r="J391" i="8"/>
  <c r="I391" i="8"/>
  <c r="J390" i="8"/>
  <c r="I390" i="8"/>
  <c r="J389" i="8"/>
  <c r="I389" i="8"/>
  <c r="J388" i="8"/>
  <c r="I388" i="8"/>
  <c r="J387" i="8"/>
  <c r="I387" i="8"/>
  <c r="J386" i="8"/>
  <c r="I386" i="8"/>
  <c r="J385" i="8"/>
  <c r="I385" i="8"/>
  <c r="J384" i="8"/>
  <c r="I384" i="8"/>
  <c r="J383" i="8"/>
  <c r="I383" i="8"/>
  <c r="J382" i="8"/>
  <c r="I382" i="8"/>
  <c r="J381" i="8"/>
  <c r="I381" i="8"/>
  <c r="J380" i="8"/>
  <c r="I380" i="8"/>
  <c r="J379" i="8"/>
  <c r="I379" i="8"/>
  <c r="J378" i="8"/>
  <c r="I378" i="8"/>
  <c r="J377" i="8"/>
  <c r="I377" i="8"/>
  <c r="J376" i="8"/>
  <c r="I376" i="8"/>
  <c r="J375" i="8"/>
  <c r="I375" i="8"/>
  <c r="J374" i="8"/>
  <c r="I374" i="8"/>
  <c r="J373" i="8"/>
  <c r="I373" i="8"/>
  <c r="J372" i="8"/>
  <c r="I372" i="8"/>
  <c r="J371" i="8"/>
  <c r="I371" i="8"/>
  <c r="J370" i="8"/>
  <c r="I370" i="8"/>
  <c r="J369" i="8"/>
  <c r="I369" i="8"/>
  <c r="J368" i="8"/>
  <c r="I368" i="8"/>
  <c r="J367" i="8"/>
  <c r="I367" i="8"/>
  <c r="J366" i="8"/>
  <c r="I366" i="8"/>
  <c r="J365" i="8"/>
  <c r="I365" i="8"/>
  <c r="J364" i="8"/>
  <c r="I364" i="8"/>
  <c r="J363" i="8"/>
  <c r="I363" i="8"/>
  <c r="J362" i="8"/>
  <c r="I362" i="8"/>
  <c r="J361" i="8"/>
  <c r="I361" i="8"/>
  <c r="J360" i="8"/>
  <c r="I360" i="8"/>
  <c r="J359" i="8"/>
  <c r="I359" i="8"/>
  <c r="J358" i="8"/>
  <c r="I358" i="8"/>
  <c r="J357" i="8"/>
  <c r="I357" i="8"/>
  <c r="J356" i="8"/>
  <c r="I356" i="8"/>
  <c r="J355" i="8"/>
  <c r="I355" i="8"/>
  <c r="J354" i="8"/>
  <c r="I354" i="8"/>
  <c r="J353" i="8"/>
  <c r="I353" i="8"/>
  <c r="J352" i="8"/>
  <c r="I352" i="8"/>
  <c r="J351" i="8"/>
  <c r="I351" i="8"/>
  <c r="J350" i="8"/>
  <c r="I350" i="8"/>
  <c r="J349" i="8"/>
  <c r="I349" i="8"/>
  <c r="J348" i="8"/>
  <c r="I348" i="8"/>
  <c r="J347" i="8"/>
  <c r="I347" i="8"/>
  <c r="J346" i="8"/>
  <c r="I346" i="8"/>
  <c r="J345" i="8"/>
  <c r="I345" i="8"/>
  <c r="J344" i="8"/>
  <c r="I344" i="8"/>
  <c r="J343" i="8"/>
  <c r="I343" i="8"/>
  <c r="J342" i="8"/>
  <c r="I342" i="8"/>
  <c r="J341" i="8"/>
  <c r="I341" i="8"/>
  <c r="J340" i="8"/>
  <c r="I340" i="8"/>
  <c r="J339" i="8"/>
  <c r="I339" i="8"/>
  <c r="J338" i="8"/>
  <c r="I338" i="8"/>
  <c r="J337" i="8"/>
  <c r="I337" i="8"/>
  <c r="J336" i="8"/>
  <c r="I336" i="8"/>
  <c r="J335" i="8"/>
  <c r="I335" i="8"/>
  <c r="J334" i="8"/>
  <c r="I334" i="8"/>
  <c r="J333" i="8"/>
  <c r="I333" i="8"/>
  <c r="J332" i="8"/>
  <c r="I332" i="8"/>
  <c r="J331" i="8"/>
  <c r="I331" i="8"/>
  <c r="J330" i="8"/>
  <c r="I330" i="8"/>
  <c r="J329" i="8"/>
  <c r="I329" i="8"/>
  <c r="J328" i="8"/>
  <c r="I328" i="8"/>
  <c r="J327" i="8"/>
  <c r="I327" i="8"/>
  <c r="J326" i="8"/>
  <c r="I326" i="8"/>
  <c r="J325" i="8"/>
  <c r="I325" i="8"/>
  <c r="J324" i="8"/>
  <c r="I324" i="8"/>
  <c r="J323" i="8"/>
  <c r="I323" i="8"/>
  <c r="J322" i="8"/>
  <c r="I322" i="8"/>
  <c r="J321" i="8"/>
  <c r="I321" i="8"/>
  <c r="J320" i="8"/>
  <c r="I320" i="8"/>
  <c r="J319" i="8"/>
  <c r="I319" i="8"/>
  <c r="J318" i="8"/>
  <c r="I318" i="8"/>
  <c r="J317" i="8"/>
  <c r="I317" i="8"/>
  <c r="J316" i="8"/>
  <c r="I316" i="8"/>
  <c r="J315" i="8"/>
  <c r="I315" i="8"/>
  <c r="J314" i="8"/>
  <c r="I314" i="8"/>
  <c r="J313" i="8"/>
  <c r="I313" i="8"/>
  <c r="J312" i="8"/>
  <c r="I312" i="8"/>
  <c r="J311" i="8"/>
  <c r="I311" i="8"/>
  <c r="J310" i="8"/>
  <c r="I310" i="8"/>
  <c r="J309" i="8"/>
  <c r="I309" i="8"/>
  <c r="J308" i="8"/>
  <c r="I308" i="8"/>
  <c r="J307" i="8"/>
  <c r="I307" i="8"/>
  <c r="J306" i="8"/>
  <c r="I306" i="8"/>
  <c r="J305" i="8"/>
  <c r="I305" i="8"/>
  <c r="J304" i="8"/>
  <c r="I304" i="8"/>
  <c r="J303" i="8"/>
  <c r="I303" i="8"/>
  <c r="J302" i="8"/>
  <c r="I302" i="8"/>
  <c r="J301" i="8"/>
  <c r="I301" i="8"/>
  <c r="J300" i="8"/>
  <c r="I300" i="8"/>
  <c r="J299" i="8"/>
  <c r="I299" i="8"/>
  <c r="J298" i="8"/>
  <c r="I298" i="8"/>
  <c r="J297" i="8"/>
  <c r="I297" i="8"/>
  <c r="J296" i="8"/>
  <c r="I296" i="8"/>
  <c r="J295" i="8"/>
  <c r="I295" i="8"/>
  <c r="J294" i="8"/>
  <c r="I294" i="8"/>
  <c r="J293" i="8"/>
  <c r="I293" i="8"/>
  <c r="J292" i="8"/>
  <c r="I292" i="8"/>
  <c r="J291" i="8"/>
  <c r="I291" i="8"/>
  <c r="J290" i="8"/>
  <c r="I290" i="8"/>
  <c r="J289" i="8"/>
  <c r="I289" i="8"/>
  <c r="J288" i="8"/>
  <c r="I288" i="8"/>
  <c r="J287" i="8"/>
  <c r="I287" i="8"/>
  <c r="J286" i="8"/>
  <c r="I286" i="8"/>
  <c r="J285" i="8"/>
  <c r="I285" i="8"/>
  <c r="J284" i="8"/>
  <c r="I284" i="8"/>
  <c r="J283" i="8"/>
  <c r="I283" i="8"/>
  <c r="J282" i="8"/>
  <c r="I282" i="8"/>
  <c r="J281" i="8"/>
  <c r="I281" i="8"/>
  <c r="J280" i="8"/>
  <c r="I280" i="8"/>
  <c r="J279" i="8"/>
  <c r="I279" i="8"/>
  <c r="J278" i="8"/>
  <c r="I278" i="8"/>
  <c r="J277" i="8"/>
  <c r="I277" i="8"/>
  <c r="J276" i="8"/>
  <c r="I276" i="8"/>
  <c r="J275" i="8"/>
  <c r="I275" i="8"/>
  <c r="J274" i="8"/>
  <c r="I274" i="8"/>
  <c r="J273" i="8"/>
  <c r="I273" i="8"/>
  <c r="J272" i="8"/>
  <c r="I272" i="8"/>
  <c r="J271" i="8"/>
  <c r="I271" i="8"/>
  <c r="J270" i="8"/>
  <c r="I270" i="8"/>
  <c r="J269" i="8"/>
  <c r="I269" i="8"/>
  <c r="J268" i="8"/>
  <c r="I268" i="8"/>
  <c r="J267" i="8"/>
  <c r="I267" i="8"/>
  <c r="J266" i="8"/>
  <c r="I266" i="8"/>
  <c r="J265" i="8"/>
  <c r="I265" i="8"/>
  <c r="J264" i="8"/>
  <c r="I264" i="8"/>
  <c r="J263" i="8"/>
  <c r="I263" i="8"/>
  <c r="J262" i="8"/>
  <c r="I262" i="8"/>
  <c r="J261" i="8"/>
  <c r="I261" i="8"/>
  <c r="J260" i="8"/>
  <c r="I260" i="8"/>
  <c r="J259" i="8"/>
  <c r="I259" i="8"/>
  <c r="J258" i="8"/>
  <c r="I258" i="8"/>
  <c r="J257" i="8"/>
  <c r="I257" i="8"/>
  <c r="J256" i="8"/>
  <c r="I256" i="8"/>
  <c r="J255" i="8"/>
  <c r="I255" i="8"/>
  <c r="J254" i="8"/>
  <c r="I254" i="8"/>
  <c r="J253" i="8"/>
  <c r="I253" i="8"/>
  <c r="J252" i="8"/>
  <c r="I252" i="8"/>
  <c r="J251" i="8"/>
  <c r="I251" i="8"/>
  <c r="J250" i="8"/>
  <c r="I250" i="8"/>
  <c r="J249" i="8"/>
  <c r="I249" i="8"/>
  <c r="J248" i="8"/>
  <c r="I248" i="8"/>
  <c r="J247" i="8"/>
  <c r="I247" i="8"/>
  <c r="J246" i="8"/>
  <c r="I246" i="8"/>
  <c r="J245" i="8"/>
  <c r="I245" i="8"/>
  <c r="J244" i="8"/>
  <c r="I244" i="8"/>
  <c r="J243" i="8"/>
  <c r="I243" i="8"/>
  <c r="J242" i="8"/>
  <c r="I242" i="8"/>
  <c r="J241" i="8"/>
  <c r="I241" i="8"/>
  <c r="J240" i="8"/>
  <c r="I240" i="8"/>
  <c r="J239" i="8"/>
  <c r="I239" i="8"/>
  <c r="J238" i="8"/>
  <c r="I238" i="8"/>
  <c r="J237" i="8"/>
  <c r="I237" i="8"/>
  <c r="J236" i="8"/>
  <c r="I236" i="8"/>
  <c r="J235" i="8"/>
  <c r="I235" i="8"/>
  <c r="J234" i="8"/>
  <c r="I234" i="8"/>
  <c r="J233" i="8"/>
  <c r="I233" i="8"/>
  <c r="J232" i="8"/>
  <c r="I232" i="8"/>
  <c r="J231" i="8"/>
  <c r="I231" i="8"/>
  <c r="J230" i="8"/>
  <c r="I230" i="8"/>
  <c r="J229" i="8"/>
  <c r="I229" i="8"/>
  <c r="J228" i="8"/>
  <c r="I228" i="8"/>
  <c r="J227" i="8"/>
  <c r="I227" i="8"/>
  <c r="J226" i="8"/>
  <c r="I226" i="8"/>
  <c r="J225" i="8"/>
  <c r="I225" i="8"/>
  <c r="J224" i="8"/>
  <c r="I224" i="8"/>
  <c r="J223" i="8"/>
  <c r="I223" i="8"/>
  <c r="J222" i="8"/>
  <c r="I222" i="8"/>
  <c r="J221" i="8"/>
  <c r="I221" i="8"/>
  <c r="J220" i="8"/>
  <c r="I220" i="8"/>
  <c r="J219" i="8"/>
  <c r="I219" i="8"/>
  <c r="J218" i="8"/>
  <c r="I218" i="8"/>
  <c r="J217" i="8"/>
  <c r="I217" i="8"/>
  <c r="J216" i="8"/>
  <c r="I216" i="8"/>
  <c r="J215" i="8"/>
  <c r="I215" i="8"/>
  <c r="J214" i="8"/>
  <c r="I214" i="8"/>
  <c r="J213" i="8"/>
  <c r="I213" i="8"/>
  <c r="J212" i="8"/>
  <c r="I212" i="8"/>
  <c r="J211" i="8"/>
  <c r="I211" i="8"/>
  <c r="J210" i="8"/>
  <c r="I210" i="8"/>
  <c r="J209" i="8"/>
  <c r="I209" i="8"/>
  <c r="J208" i="8"/>
  <c r="I208" i="8"/>
  <c r="J207" i="8"/>
  <c r="I207" i="8"/>
  <c r="J206" i="8"/>
  <c r="I206" i="8"/>
  <c r="J205" i="8"/>
  <c r="I205" i="8"/>
  <c r="J204" i="8"/>
  <c r="I204" i="8"/>
  <c r="J203" i="8"/>
  <c r="I203" i="8"/>
  <c r="J202" i="8"/>
  <c r="I202" i="8"/>
  <c r="J201" i="8"/>
  <c r="I201" i="8"/>
  <c r="J200" i="8"/>
  <c r="I200" i="8"/>
  <c r="J199" i="8"/>
  <c r="I199" i="8"/>
  <c r="J198" i="8"/>
  <c r="I198" i="8"/>
  <c r="J197" i="8"/>
  <c r="I197" i="8"/>
  <c r="J196" i="8"/>
  <c r="I196" i="8"/>
  <c r="J195" i="8"/>
  <c r="I195" i="8"/>
  <c r="J194" i="8"/>
  <c r="I194" i="8"/>
  <c r="J193" i="8"/>
  <c r="I193" i="8"/>
  <c r="J192" i="8"/>
  <c r="I192" i="8"/>
  <c r="J191" i="8"/>
  <c r="I191" i="8"/>
  <c r="J190" i="8"/>
  <c r="I190" i="8"/>
  <c r="J189" i="8"/>
  <c r="I189" i="8"/>
  <c r="J188" i="8"/>
  <c r="I188" i="8"/>
  <c r="J187" i="8"/>
  <c r="I187" i="8"/>
  <c r="J186" i="8"/>
  <c r="I186" i="8"/>
  <c r="J185" i="8"/>
  <c r="I185" i="8"/>
  <c r="J184" i="8"/>
  <c r="I184" i="8"/>
  <c r="J183" i="8"/>
  <c r="I183" i="8"/>
  <c r="J182" i="8"/>
  <c r="I182" i="8"/>
  <c r="J181" i="8"/>
  <c r="I181" i="8"/>
  <c r="J180" i="8"/>
  <c r="I180" i="8"/>
  <c r="J179" i="8"/>
  <c r="I179" i="8"/>
  <c r="J178" i="8"/>
  <c r="I178" i="8"/>
  <c r="J177" i="8"/>
  <c r="I177" i="8"/>
  <c r="J176" i="8"/>
  <c r="I176" i="8"/>
  <c r="J175" i="8"/>
  <c r="I175" i="8"/>
  <c r="J174" i="8"/>
  <c r="I174" i="8"/>
  <c r="J173" i="8"/>
  <c r="I173" i="8"/>
  <c r="J172" i="8"/>
  <c r="I172" i="8"/>
  <c r="J171" i="8"/>
  <c r="I171" i="8"/>
  <c r="J170" i="8"/>
  <c r="I170" i="8"/>
  <c r="J169" i="8"/>
  <c r="I169" i="8"/>
  <c r="J168" i="8"/>
  <c r="I168" i="8"/>
  <c r="J167" i="8"/>
  <c r="I167" i="8"/>
  <c r="J166" i="8"/>
  <c r="I166" i="8"/>
  <c r="J165" i="8"/>
  <c r="I165" i="8"/>
  <c r="J164" i="8"/>
  <c r="I164" i="8"/>
  <c r="J163" i="8"/>
  <c r="I163" i="8"/>
  <c r="J162" i="8"/>
  <c r="I162" i="8"/>
  <c r="J161" i="8"/>
  <c r="I161" i="8"/>
  <c r="J160" i="8"/>
  <c r="I160" i="8"/>
  <c r="J159" i="8"/>
  <c r="I159" i="8"/>
  <c r="J158" i="8"/>
  <c r="I158" i="8"/>
  <c r="J157" i="8"/>
  <c r="I157" i="8"/>
  <c r="J156" i="8"/>
  <c r="I156" i="8"/>
  <c r="J155" i="8"/>
  <c r="I155" i="8"/>
  <c r="J154" i="8"/>
  <c r="I154" i="8"/>
  <c r="J153" i="8"/>
  <c r="I153" i="8"/>
  <c r="J152" i="8"/>
  <c r="I152" i="8"/>
  <c r="J151" i="8"/>
  <c r="I151" i="8"/>
  <c r="J150" i="8"/>
  <c r="I150" i="8"/>
  <c r="J149" i="8"/>
  <c r="I149" i="8"/>
  <c r="J148" i="8"/>
  <c r="I148" i="8"/>
  <c r="J147" i="8"/>
  <c r="I147" i="8"/>
  <c r="J146" i="8"/>
  <c r="I146" i="8"/>
  <c r="J145" i="8"/>
  <c r="I145" i="8"/>
  <c r="J144" i="8"/>
  <c r="I144" i="8"/>
  <c r="J143" i="8"/>
  <c r="I143" i="8"/>
  <c r="J142" i="8"/>
  <c r="I142" i="8"/>
  <c r="J141" i="8"/>
  <c r="I141" i="8"/>
  <c r="J140" i="8"/>
  <c r="I140" i="8"/>
  <c r="J139" i="8"/>
  <c r="I139" i="8"/>
  <c r="J138" i="8"/>
  <c r="I138" i="8"/>
  <c r="J137" i="8"/>
  <c r="I137" i="8"/>
  <c r="J136" i="8"/>
  <c r="I136" i="8"/>
  <c r="J135" i="8"/>
  <c r="I135" i="8"/>
  <c r="J134" i="8"/>
  <c r="I134" i="8"/>
  <c r="J133" i="8"/>
  <c r="I133" i="8"/>
  <c r="J132" i="8"/>
  <c r="I132" i="8"/>
  <c r="J131" i="8"/>
  <c r="I131" i="8"/>
  <c r="J130" i="8"/>
  <c r="I130" i="8"/>
  <c r="J129" i="8"/>
  <c r="I129" i="8"/>
  <c r="J128" i="8"/>
  <c r="I128" i="8"/>
  <c r="J127" i="8"/>
  <c r="I127" i="8"/>
  <c r="J126" i="8"/>
  <c r="I126" i="8"/>
  <c r="J125" i="8"/>
  <c r="I125" i="8"/>
  <c r="J124" i="8"/>
  <c r="I124" i="8"/>
  <c r="J123" i="8"/>
  <c r="I123" i="8"/>
  <c r="J122" i="8"/>
  <c r="I122" i="8"/>
  <c r="J121" i="8"/>
  <c r="I121" i="8"/>
  <c r="J120" i="8"/>
  <c r="I120" i="8"/>
  <c r="J119" i="8"/>
  <c r="I119" i="8"/>
  <c r="J118" i="8"/>
  <c r="I118" i="8"/>
  <c r="J117" i="8"/>
  <c r="I117" i="8"/>
  <c r="J116" i="8"/>
  <c r="I116" i="8"/>
  <c r="J115" i="8"/>
  <c r="I115" i="8"/>
  <c r="J114" i="8"/>
  <c r="I114" i="8"/>
  <c r="J113" i="8"/>
  <c r="I113" i="8"/>
  <c r="J112" i="8"/>
  <c r="I112" i="8"/>
  <c r="J111" i="8"/>
  <c r="I111" i="8"/>
  <c r="J110" i="8"/>
  <c r="I110" i="8"/>
  <c r="J109" i="8"/>
  <c r="I109" i="8"/>
  <c r="J108" i="8"/>
  <c r="I108" i="8"/>
  <c r="J107" i="8"/>
  <c r="I107" i="8"/>
  <c r="J106" i="8"/>
  <c r="I106" i="8"/>
  <c r="J105" i="8"/>
  <c r="I105" i="8"/>
  <c r="J104" i="8"/>
  <c r="I104" i="8"/>
  <c r="J103" i="8"/>
  <c r="I103" i="8"/>
  <c r="J102" i="8"/>
  <c r="I102" i="8"/>
  <c r="J101" i="8"/>
  <c r="I101" i="8"/>
  <c r="J100" i="8"/>
  <c r="I100" i="8"/>
  <c r="J99" i="8"/>
  <c r="I99" i="8"/>
  <c r="J98" i="8"/>
  <c r="I98" i="8"/>
  <c r="J97" i="8"/>
  <c r="I97" i="8"/>
  <c r="J96" i="8"/>
  <c r="I96" i="8"/>
  <c r="J95" i="8"/>
  <c r="I95" i="8"/>
  <c r="J94" i="8"/>
  <c r="I94" i="8"/>
  <c r="J93" i="8"/>
  <c r="I93" i="8"/>
  <c r="J92" i="8"/>
  <c r="I92" i="8"/>
  <c r="J91" i="8"/>
  <c r="I91" i="8"/>
  <c r="J90" i="8"/>
  <c r="I90" i="8"/>
  <c r="J89" i="8"/>
  <c r="I89" i="8"/>
  <c r="J88" i="8"/>
  <c r="I88" i="8"/>
  <c r="J87" i="8"/>
  <c r="I87" i="8"/>
  <c r="E87" i="8"/>
  <c r="E88" i="8" s="1"/>
  <c r="E89" i="8" s="1"/>
  <c r="E90" i="8" s="1"/>
  <c r="E91" i="8" s="1"/>
  <c r="E92" i="8" s="1"/>
  <c r="E93" i="8" s="1"/>
  <c r="E94" i="8" s="1"/>
  <c r="E95" i="8" s="1"/>
  <c r="E96" i="8" s="1"/>
  <c r="E97" i="8" s="1"/>
  <c r="E98" i="8" s="1"/>
  <c r="E99" i="8" s="1"/>
  <c r="E100" i="8" s="1"/>
  <c r="E101" i="8" s="1"/>
  <c r="E102" i="8" s="1"/>
  <c r="E103" i="8" s="1"/>
  <c r="E104" i="8" s="1"/>
  <c r="E105" i="8" s="1"/>
  <c r="E106" i="8" s="1"/>
  <c r="E107" i="8" s="1"/>
  <c r="E108" i="8" s="1"/>
  <c r="E109" i="8" s="1"/>
  <c r="E110" i="8" s="1"/>
  <c r="E111" i="8" s="1"/>
  <c r="E112" i="8" s="1"/>
  <c r="E113" i="8" s="1"/>
  <c r="E114" i="8" s="1"/>
  <c r="E115" i="8" s="1"/>
  <c r="E116" i="8" s="1"/>
  <c r="E117" i="8" s="1"/>
  <c r="E118" i="8" s="1"/>
  <c r="E119" i="8" s="1"/>
  <c r="E120" i="8" s="1"/>
  <c r="E121" i="8" s="1"/>
  <c r="E122" i="8" s="1"/>
  <c r="E123" i="8" s="1"/>
  <c r="E124" i="8" s="1"/>
  <c r="E125" i="8" s="1"/>
  <c r="E126" i="8" s="1"/>
  <c r="E127" i="8" s="1"/>
  <c r="E128" i="8" s="1"/>
  <c r="E129" i="8" s="1"/>
  <c r="E130" i="8" s="1"/>
  <c r="E131" i="8" s="1"/>
  <c r="E132" i="8" s="1"/>
  <c r="E133" i="8" s="1"/>
  <c r="E134" i="8" s="1"/>
  <c r="E135" i="8" s="1"/>
  <c r="E136" i="8" s="1"/>
  <c r="E137" i="8" s="1"/>
  <c r="E138" i="8" s="1"/>
  <c r="E139" i="8" s="1"/>
  <c r="E140" i="8" s="1"/>
  <c r="E141" i="8" s="1"/>
  <c r="E142" i="8" s="1"/>
  <c r="E143" i="8" s="1"/>
  <c r="E144" i="8" s="1"/>
  <c r="E145" i="8" s="1"/>
  <c r="E146" i="8" s="1"/>
  <c r="E147" i="8" s="1"/>
  <c r="E148" i="8" s="1"/>
  <c r="E149" i="8" s="1"/>
  <c r="E150" i="8" s="1"/>
  <c r="E151" i="8" s="1"/>
  <c r="E152" i="8" s="1"/>
  <c r="E153" i="8" s="1"/>
  <c r="E154" i="8" s="1"/>
  <c r="E155" i="8" s="1"/>
  <c r="E156" i="8" s="1"/>
  <c r="E157" i="8" s="1"/>
  <c r="E158" i="8" s="1"/>
  <c r="E159" i="8" s="1"/>
  <c r="E160" i="8" s="1"/>
  <c r="E161" i="8" s="1"/>
  <c r="E162" i="8" s="1"/>
  <c r="E163" i="8" s="1"/>
  <c r="E164" i="8" s="1"/>
  <c r="E165" i="8" s="1"/>
  <c r="E166" i="8" s="1"/>
  <c r="E167" i="8" s="1"/>
  <c r="E168" i="8" s="1"/>
  <c r="E169" i="8" s="1"/>
  <c r="E170" i="8" s="1"/>
  <c r="E171" i="8" s="1"/>
  <c r="E172" i="8" s="1"/>
  <c r="E173" i="8" s="1"/>
  <c r="E174" i="8" s="1"/>
  <c r="E175" i="8" s="1"/>
  <c r="E176" i="8" s="1"/>
  <c r="E177" i="8" s="1"/>
  <c r="E178" i="8" s="1"/>
  <c r="E179" i="8" s="1"/>
  <c r="E180" i="8" s="1"/>
  <c r="E181" i="8" s="1"/>
  <c r="E182" i="8" s="1"/>
  <c r="E183" i="8" s="1"/>
  <c r="E184" i="8" s="1"/>
  <c r="E185" i="8" s="1"/>
  <c r="E186" i="8" s="1"/>
  <c r="E187" i="8" s="1"/>
  <c r="E188" i="8" s="1"/>
  <c r="E189" i="8" s="1"/>
  <c r="E190" i="8" s="1"/>
  <c r="E191" i="8" s="1"/>
  <c r="E192" i="8" s="1"/>
  <c r="E193" i="8" s="1"/>
  <c r="E194" i="8" s="1"/>
  <c r="E195" i="8" s="1"/>
  <c r="E196" i="8" s="1"/>
  <c r="E197" i="8" s="1"/>
  <c r="E198" i="8" s="1"/>
  <c r="E199" i="8" s="1"/>
  <c r="E200" i="8" s="1"/>
  <c r="E201" i="8" s="1"/>
  <c r="E202" i="8" s="1"/>
  <c r="E203" i="8" s="1"/>
  <c r="E204" i="8" s="1"/>
  <c r="E205" i="8" s="1"/>
  <c r="E206" i="8" s="1"/>
  <c r="E207" i="8" s="1"/>
  <c r="E208" i="8" s="1"/>
  <c r="E209" i="8" s="1"/>
  <c r="E210" i="8" s="1"/>
  <c r="E211" i="8" s="1"/>
  <c r="E212" i="8" s="1"/>
  <c r="E213" i="8" s="1"/>
  <c r="E214" i="8" s="1"/>
  <c r="E215" i="8" s="1"/>
  <c r="E216" i="8" s="1"/>
  <c r="E217" i="8" s="1"/>
  <c r="E218" i="8" s="1"/>
  <c r="E219" i="8" s="1"/>
  <c r="E220" i="8" s="1"/>
  <c r="E221" i="8" s="1"/>
  <c r="E222" i="8" s="1"/>
  <c r="E223" i="8" s="1"/>
  <c r="E224" i="8" s="1"/>
  <c r="E225" i="8" s="1"/>
  <c r="E226" i="8" s="1"/>
  <c r="E227" i="8" s="1"/>
  <c r="E228" i="8" s="1"/>
  <c r="E229" i="8" s="1"/>
  <c r="E230" i="8" s="1"/>
  <c r="E231" i="8" s="1"/>
  <c r="E232" i="8" s="1"/>
  <c r="E233" i="8" s="1"/>
  <c r="E234" i="8" s="1"/>
  <c r="E235" i="8" s="1"/>
  <c r="E236" i="8" s="1"/>
  <c r="E237" i="8" s="1"/>
  <c r="E238" i="8" s="1"/>
  <c r="E239" i="8" s="1"/>
  <c r="E240" i="8" s="1"/>
  <c r="E241" i="8" s="1"/>
  <c r="E242" i="8" s="1"/>
  <c r="E243" i="8" s="1"/>
  <c r="E244" i="8" s="1"/>
  <c r="E245" i="8" s="1"/>
  <c r="E246" i="8" s="1"/>
  <c r="E247" i="8" s="1"/>
  <c r="E248" i="8" s="1"/>
  <c r="E249" i="8" s="1"/>
  <c r="E250" i="8" s="1"/>
  <c r="E251" i="8" s="1"/>
  <c r="E252" i="8" s="1"/>
  <c r="E253" i="8" s="1"/>
  <c r="E254" i="8" s="1"/>
  <c r="E255" i="8" s="1"/>
  <c r="E256" i="8" s="1"/>
  <c r="E257" i="8" s="1"/>
  <c r="E258" i="8" s="1"/>
  <c r="E259" i="8" s="1"/>
  <c r="E260" i="8" s="1"/>
  <c r="E261" i="8" s="1"/>
  <c r="E262" i="8" s="1"/>
  <c r="E263" i="8" s="1"/>
  <c r="E264" i="8" s="1"/>
  <c r="E265" i="8" s="1"/>
  <c r="E266" i="8" s="1"/>
  <c r="E267" i="8" s="1"/>
  <c r="E268" i="8" s="1"/>
  <c r="E269" i="8" s="1"/>
  <c r="E270" i="8" s="1"/>
  <c r="E271" i="8" s="1"/>
  <c r="E272" i="8" s="1"/>
  <c r="E273" i="8" s="1"/>
  <c r="E274" i="8" s="1"/>
  <c r="E275" i="8" s="1"/>
  <c r="E276" i="8" s="1"/>
  <c r="E277" i="8" s="1"/>
  <c r="E278" i="8" s="1"/>
  <c r="E279" i="8" s="1"/>
  <c r="E280" i="8" s="1"/>
  <c r="E281" i="8" s="1"/>
  <c r="E282" i="8" s="1"/>
  <c r="E283" i="8" s="1"/>
  <c r="E284" i="8" s="1"/>
  <c r="E285" i="8" s="1"/>
  <c r="E286" i="8" s="1"/>
  <c r="E287" i="8" s="1"/>
  <c r="E288" i="8" s="1"/>
  <c r="E289" i="8" s="1"/>
  <c r="E290" i="8" s="1"/>
  <c r="E291" i="8" s="1"/>
  <c r="E292" i="8" s="1"/>
  <c r="E293" i="8" s="1"/>
  <c r="E294" i="8" s="1"/>
  <c r="E295" i="8" s="1"/>
  <c r="E296" i="8" s="1"/>
  <c r="E297" i="8" s="1"/>
  <c r="E298" i="8" s="1"/>
  <c r="E299" i="8" s="1"/>
  <c r="E300" i="8" s="1"/>
  <c r="E301" i="8" s="1"/>
  <c r="E302" i="8" s="1"/>
  <c r="E303" i="8" s="1"/>
  <c r="E304" i="8" s="1"/>
  <c r="E305" i="8" s="1"/>
  <c r="E306" i="8" s="1"/>
  <c r="E307" i="8" s="1"/>
  <c r="E308" i="8" s="1"/>
  <c r="E309" i="8" s="1"/>
  <c r="E310" i="8" s="1"/>
  <c r="E311" i="8" s="1"/>
  <c r="E312" i="8" s="1"/>
  <c r="E313" i="8" s="1"/>
  <c r="E314" i="8" s="1"/>
  <c r="E315" i="8" s="1"/>
  <c r="E316" i="8" s="1"/>
  <c r="E317" i="8" s="1"/>
  <c r="E318" i="8" s="1"/>
  <c r="E319" i="8" s="1"/>
  <c r="E320" i="8" s="1"/>
  <c r="E321" i="8" s="1"/>
  <c r="E322" i="8" s="1"/>
  <c r="E323" i="8" s="1"/>
  <c r="E324" i="8" s="1"/>
  <c r="E325" i="8" s="1"/>
  <c r="E326" i="8" s="1"/>
  <c r="E327" i="8" s="1"/>
  <c r="E328" i="8" s="1"/>
  <c r="E329" i="8" s="1"/>
  <c r="E330" i="8" s="1"/>
  <c r="E331" i="8" s="1"/>
  <c r="E332" i="8" s="1"/>
  <c r="E333" i="8" s="1"/>
  <c r="E334" i="8" s="1"/>
  <c r="E335" i="8" s="1"/>
  <c r="E336" i="8" s="1"/>
  <c r="E337" i="8" s="1"/>
  <c r="E338" i="8" s="1"/>
  <c r="E339" i="8" s="1"/>
  <c r="E340" i="8" s="1"/>
  <c r="E341" i="8" s="1"/>
  <c r="E342" i="8" s="1"/>
  <c r="E343" i="8" s="1"/>
  <c r="E344" i="8" s="1"/>
  <c r="E345" i="8" s="1"/>
  <c r="E346" i="8" s="1"/>
  <c r="E347" i="8" s="1"/>
  <c r="E348" i="8" s="1"/>
  <c r="E349" i="8" s="1"/>
  <c r="E350" i="8" s="1"/>
  <c r="E351" i="8" s="1"/>
  <c r="E352" i="8" s="1"/>
  <c r="E353" i="8" s="1"/>
  <c r="E354" i="8" s="1"/>
  <c r="E355" i="8" s="1"/>
  <c r="E356" i="8" s="1"/>
  <c r="E357" i="8" s="1"/>
  <c r="E358" i="8" s="1"/>
  <c r="E359" i="8" s="1"/>
  <c r="E360" i="8" s="1"/>
  <c r="E361" i="8" s="1"/>
  <c r="E362" i="8" s="1"/>
  <c r="E363" i="8" s="1"/>
  <c r="E364" i="8" s="1"/>
  <c r="E365" i="8" s="1"/>
  <c r="E366" i="8" s="1"/>
  <c r="E367" i="8" s="1"/>
  <c r="E368" i="8" s="1"/>
  <c r="E369" i="8" s="1"/>
  <c r="E370" i="8" s="1"/>
  <c r="E371" i="8" s="1"/>
  <c r="E372" i="8" s="1"/>
  <c r="E373" i="8" s="1"/>
  <c r="E374" i="8" s="1"/>
  <c r="E375" i="8" s="1"/>
  <c r="E376" i="8" s="1"/>
  <c r="E377" i="8" s="1"/>
  <c r="E378" i="8" s="1"/>
  <c r="E379" i="8" s="1"/>
  <c r="E380" i="8" s="1"/>
  <c r="E381" i="8" s="1"/>
  <c r="E382" i="8" s="1"/>
  <c r="E383" i="8" s="1"/>
  <c r="E384" i="8" s="1"/>
  <c r="E385" i="8" s="1"/>
  <c r="E386" i="8" s="1"/>
  <c r="E387" i="8" s="1"/>
  <c r="E388" i="8" s="1"/>
  <c r="E389" i="8" s="1"/>
  <c r="E390" i="8" s="1"/>
  <c r="E391" i="8" s="1"/>
  <c r="E392" i="8" s="1"/>
  <c r="E393" i="8" s="1"/>
  <c r="E394" i="8" s="1"/>
  <c r="E395" i="8" s="1"/>
  <c r="E396" i="8" s="1"/>
  <c r="E397" i="8" s="1"/>
  <c r="E398" i="8" s="1"/>
  <c r="E399" i="8" s="1"/>
  <c r="E400" i="8" s="1"/>
  <c r="E401" i="8" s="1"/>
  <c r="E402" i="8" s="1"/>
  <c r="E403" i="8" s="1"/>
  <c r="E404" i="8" s="1"/>
  <c r="E405" i="8" s="1"/>
  <c r="E406" i="8" s="1"/>
  <c r="E407" i="8" s="1"/>
  <c r="E408" i="8" s="1"/>
  <c r="E409" i="8" s="1"/>
  <c r="E410" i="8" s="1"/>
  <c r="E411" i="8" s="1"/>
  <c r="E412" i="8" s="1"/>
  <c r="E413" i="8" s="1"/>
  <c r="E414" i="8" s="1"/>
  <c r="E415" i="8" s="1"/>
  <c r="E416" i="8" s="1"/>
  <c r="E417" i="8" s="1"/>
  <c r="E418" i="8" s="1"/>
  <c r="E419" i="8" s="1"/>
  <c r="E420" i="8" s="1"/>
  <c r="E421" i="8" s="1"/>
  <c r="E422" i="8" s="1"/>
  <c r="E423" i="8" s="1"/>
  <c r="E424" i="8" s="1"/>
  <c r="E425" i="8" s="1"/>
  <c r="E426" i="8" s="1"/>
  <c r="E427" i="8" s="1"/>
  <c r="E428" i="8" s="1"/>
  <c r="E429" i="8" s="1"/>
  <c r="E430" i="8" s="1"/>
  <c r="E431" i="8" s="1"/>
  <c r="E432" i="8" s="1"/>
  <c r="E433" i="8" s="1"/>
  <c r="E434" i="8" s="1"/>
  <c r="E435" i="8" s="1"/>
  <c r="E436" i="8" s="1"/>
  <c r="E437" i="8" s="1"/>
  <c r="E438" i="8" s="1"/>
  <c r="E439" i="8" s="1"/>
  <c r="E440" i="8" s="1"/>
  <c r="E441" i="8" s="1"/>
  <c r="E442" i="8" s="1"/>
  <c r="E443" i="8" s="1"/>
  <c r="E444" i="8" s="1"/>
  <c r="E445" i="8" s="1"/>
  <c r="E446" i="8" s="1"/>
  <c r="E447" i="8" s="1"/>
  <c r="E448" i="8" s="1"/>
  <c r="E449" i="8" s="1"/>
  <c r="E450" i="8" s="1"/>
  <c r="E451" i="8" s="1"/>
  <c r="E452" i="8" s="1"/>
  <c r="E453" i="8" s="1"/>
  <c r="E454" i="8" s="1"/>
  <c r="E455" i="8" s="1"/>
  <c r="D87" i="8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100" i="8" s="1"/>
  <c r="D101" i="8" s="1"/>
  <c r="D102" i="8" s="1"/>
  <c r="D103" i="8" s="1"/>
  <c r="D104" i="8" s="1"/>
  <c r="D105" i="8" s="1"/>
  <c r="D106" i="8" s="1"/>
  <c r="D107" i="8" s="1"/>
  <c r="D108" i="8" s="1"/>
  <c r="D109" i="8" s="1"/>
  <c r="D110" i="8" s="1"/>
  <c r="D111" i="8" s="1"/>
  <c r="D112" i="8" s="1"/>
  <c r="D113" i="8" s="1"/>
  <c r="D114" i="8" s="1"/>
  <c r="D115" i="8" s="1"/>
  <c r="D116" i="8" s="1"/>
  <c r="D117" i="8" s="1"/>
  <c r="D118" i="8" s="1"/>
  <c r="D119" i="8" s="1"/>
  <c r="D120" i="8" s="1"/>
  <c r="D121" i="8" s="1"/>
  <c r="D122" i="8" s="1"/>
  <c r="D123" i="8" s="1"/>
  <c r="D124" i="8" s="1"/>
  <c r="D125" i="8" s="1"/>
  <c r="D126" i="8" s="1"/>
  <c r="D127" i="8" s="1"/>
  <c r="D128" i="8" s="1"/>
  <c r="D129" i="8" s="1"/>
  <c r="D130" i="8" s="1"/>
  <c r="D131" i="8" s="1"/>
  <c r="D132" i="8" s="1"/>
  <c r="D133" i="8" s="1"/>
  <c r="D134" i="8" s="1"/>
  <c r="D135" i="8" s="1"/>
  <c r="D136" i="8" s="1"/>
  <c r="D137" i="8" s="1"/>
  <c r="D138" i="8" s="1"/>
  <c r="D139" i="8" s="1"/>
  <c r="D140" i="8" s="1"/>
  <c r="D141" i="8" s="1"/>
  <c r="D142" i="8" s="1"/>
  <c r="D143" i="8" s="1"/>
  <c r="D144" i="8" s="1"/>
  <c r="D145" i="8" s="1"/>
  <c r="D146" i="8" s="1"/>
  <c r="D147" i="8" s="1"/>
  <c r="D148" i="8" s="1"/>
  <c r="D149" i="8" s="1"/>
  <c r="D150" i="8" s="1"/>
  <c r="D151" i="8" s="1"/>
  <c r="D152" i="8" s="1"/>
  <c r="D153" i="8" s="1"/>
  <c r="D154" i="8" s="1"/>
  <c r="D155" i="8" s="1"/>
  <c r="D156" i="8" s="1"/>
  <c r="D157" i="8" s="1"/>
  <c r="D158" i="8" s="1"/>
  <c r="D159" i="8" s="1"/>
  <c r="D160" i="8" s="1"/>
  <c r="D161" i="8" s="1"/>
  <c r="D162" i="8" s="1"/>
  <c r="D163" i="8" s="1"/>
  <c r="D164" i="8" s="1"/>
  <c r="D165" i="8" s="1"/>
  <c r="D166" i="8" s="1"/>
  <c r="D167" i="8" s="1"/>
  <c r="D168" i="8" s="1"/>
  <c r="D169" i="8" s="1"/>
  <c r="D170" i="8" s="1"/>
  <c r="D171" i="8" s="1"/>
  <c r="D172" i="8" s="1"/>
  <c r="D173" i="8" s="1"/>
  <c r="D174" i="8" s="1"/>
  <c r="D175" i="8" s="1"/>
  <c r="D176" i="8" s="1"/>
  <c r="D177" i="8" s="1"/>
  <c r="D178" i="8" s="1"/>
  <c r="D179" i="8" s="1"/>
  <c r="D180" i="8" s="1"/>
  <c r="D181" i="8" s="1"/>
  <c r="D182" i="8" s="1"/>
  <c r="D183" i="8" s="1"/>
  <c r="D184" i="8" s="1"/>
  <c r="D185" i="8" s="1"/>
  <c r="D186" i="8" s="1"/>
  <c r="D187" i="8" s="1"/>
  <c r="D188" i="8" s="1"/>
  <c r="D189" i="8" s="1"/>
  <c r="D190" i="8" s="1"/>
  <c r="D191" i="8" s="1"/>
  <c r="D192" i="8" s="1"/>
  <c r="D193" i="8" s="1"/>
  <c r="D194" i="8" s="1"/>
  <c r="D195" i="8" s="1"/>
  <c r="D196" i="8" s="1"/>
  <c r="D197" i="8" s="1"/>
  <c r="D198" i="8" s="1"/>
  <c r="D199" i="8" s="1"/>
  <c r="D200" i="8" s="1"/>
  <c r="D201" i="8" s="1"/>
  <c r="D202" i="8" s="1"/>
  <c r="D203" i="8" s="1"/>
  <c r="D204" i="8" s="1"/>
  <c r="D205" i="8" s="1"/>
  <c r="D206" i="8" s="1"/>
  <c r="D207" i="8" s="1"/>
  <c r="D208" i="8" s="1"/>
  <c r="D209" i="8" s="1"/>
  <c r="D210" i="8" s="1"/>
  <c r="D211" i="8" s="1"/>
  <c r="D212" i="8" s="1"/>
  <c r="D213" i="8" s="1"/>
  <c r="D214" i="8" s="1"/>
  <c r="D215" i="8" s="1"/>
  <c r="D216" i="8" s="1"/>
  <c r="D217" i="8" s="1"/>
  <c r="D218" i="8" s="1"/>
  <c r="D219" i="8" s="1"/>
  <c r="D220" i="8" s="1"/>
  <c r="D221" i="8" s="1"/>
  <c r="D222" i="8" s="1"/>
  <c r="D223" i="8" s="1"/>
  <c r="D224" i="8" s="1"/>
  <c r="D225" i="8" s="1"/>
  <c r="D226" i="8" s="1"/>
  <c r="D227" i="8" s="1"/>
  <c r="D228" i="8" s="1"/>
  <c r="D229" i="8" s="1"/>
  <c r="D230" i="8" s="1"/>
  <c r="D231" i="8" s="1"/>
  <c r="D232" i="8" s="1"/>
  <c r="D233" i="8" s="1"/>
  <c r="D234" i="8" s="1"/>
  <c r="D235" i="8" s="1"/>
  <c r="D236" i="8" s="1"/>
  <c r="D237" i="8" s="1"/>
  <c r="D238" i="8" s="1"/>
  <c r="D239" i="8" s="1"/>
  <c r="D240" i="8" s="1"/>
  <c r="D241" i="8" s="1"/>
  <c r="D242" i="8" s="1"/>
  <c r="D243" i="8" s="1"/>
  <c r="D244" i="8" s="1"/>
  <c r="D245" i="8" s="1"/>
  <c r="D246" i="8" s="1"/>
  <c r="D247" i="8" s="1"/>
  <c r="D248" i="8" s="1"/>
  <c r="D249" i="8" s="1"/>
  <c r="D250" i="8" s="1"/>
  <c r="D251" i="8" s="1"/>
  <c r="D252" i="8" s="1"/>
  <c r="D253" i="8" s="1"/>
  <c r="D254" i="8" s="1"/>
  <c r="D255" i="8" s="1"/>
  <c r="D256" i="8" s="1"/>
  <c r="D257" i="8" s="1"/>
  <c r="D258" i="8" s="1"/>
  <c r="D259" i="8" s="1"/>
  <c r="D260" i="8" s="1"/>
  <c r="D261" i="8" s="1"/>
  <c r="D262" i="8" s="1"/>
  <c r="D263" i="8" s="1"/>
  <c r="D264" i="8" s="1"/>
  <c r="D265" i="8" s="1"/>
  <c r="D266" i="8" s="1"/>
  <c r="D267" i="8" s="1"/>
  <c r="D268" i="8" s="1"/>
  <c r="D269" i="8" s="1"/>
  <c r="D270" i="8" s="1"/>
  <c r="D271" i="8" s="1"/>
  <c r="D272" i="8" s="1"/>
  <c r="D273" i="8" s="1"/>
  <c r="D274" i="8" s="1"/>
  <c r="D275" i="8" s="1"/>
  <c r="D276" i="8" s="1"/>
  <c r="D277" i="8" s="1"/>
  <c r="D278" i="8" s="1"/>
  <c r="D279" i="8" s="1"/>
  <c r="D280" i="8" s="1"/>
  <c r="D281" i="8" s="1"/>
  <c r="D282" i="8" s="1"/>
  <c r="D283" i="8" s="1"/>
  <c r="D284" i="8" s="1"/>
  <c r="D285" i="8" s="1"/>
  <c r="D286" i="8" s="1"/>
  <c r="D287" i="8" s="1"/>
  <c r="D288" i="8" s="1"/>
  <c r="D289" i="8" s="1"/>
  <c r="D290" i="8" s="1"/>
  <c r="D291" i="8" s="1"/>
  <c r="D292" i="8" s="1"/>
  <c r="D293" i="8" s="1"/>
  <c r="D294" i="8" s="1"/>
  <c r="D295" i="8" s="1"/>
  <c r="D296" i="8" s="1"/>
  <c r="D297" i="8" s="1"/>
  <c r="D298" i="8" s="1"/>
  <c r="D299" i="8" s="1"/>
  <c r="D300" i="8" s="1"/>
  <c r="D301" i="8" s="1"/>
  <c r="D302" i="8" s="1"/>
  <c r="D303" i="8" s="1"/>
  <c r="D304" i="8" s="1"/>
  <c r="D305" i="8" s="1"/>
  <c r="D306" i="8" s="1"/>
  <c r="D307" i="8" s="1"/>
  <c r="D308" i="8" s="1"/>
  <c r="D309" i="8" s="1"/>
  <c r="D310" i="8" s="1"/>
  <c r="D311" i="8" s="1"/>
  <c r="D312" i="8" s="1"/>
  <c r="D313" i="8" s="1"/>
  <c r="D314" i="8" s="1"/>
  <c r="D315" i="8" s="1"/>
  <c r="D316" i="8" s="1"/>
  <c r="D317" i="8" s="1"/>
  <c r="D318" i="8" s="1"/>
  <c r="D319" i="8" s="1"/>
  <c r="D320" i="8" s="1"/>
  <c r="D321" i="8" s="1"/>
  <c r="D322" i="8" s="1"/>
  <c r="D323" i="8" s="1"/>
  <c r="D324" i="8" s="1"/>
  <c r="D325" i="8" s="1"/>
  <c r="D326" i="8" s="1"/>
  <c r="D327" i="8" s="1"/>
  <c r="D328" i="8" s="1"/>
  <c r="D329" i="8" s="1"/>
  <c r="D330" i="8" s="1"/>
  <c r="D331" i="8" s="1"/>
  <c r="D332" i="8" s="1"/>
  <c r="D333" i="8" s="1"/>
  <c r="D334" i="8" s="1"/>
  <c r="D335" i="8" s="1"/>
  <c r="D336" i="8" s="1"/>
  <c r="D337" i="8" s="1"/>
  <c r="D338" i="8" s="1"/>
  <c r="D339" i="8" s="1"/>
  <c r="D340" i="8" s="1"/>
  <c r="D341" i="8" s="1"/>
  <c r="D342" i="8" s="1"/>
  <c r="D343" i="8" s="1"/>
  <c r="D344" i="8" s="1"/>
  <c r="D345" i="8" s="1"/>
  <c r="D346" i="8" s="1"/>
  <c r="D347" i="8" s="1"/>
  <c r="D348" i="8" s="1"/>
  <c r="D349" i="8" s="1"/>
  <c r="D350" i="8" s="1"/>
  <c r="D351" i="8" s="1"/>
  <c r="D352" i="8" s="1"/>
  <c r="D353" i="8" s="1"/>
  <c r="D354" i="8" s="1"/>
  <c r="D355" i="8" s="1"/>
  <c r="D356" i="8" s="1"/>
  <c r="D357" i="8" s="1"/>
  <c r="D358" i="8" s="1"/>
  <c r="D359" i="8" s="1"/>
  <c r="D360" i="8" s="1"/>
  <c r="D361" i="8" s="1"/>
  <c r="D362" i="8" s="1"/>
  <c r="D363" i="8" s="1"/>
  <c r="D364" i="8" s="1"/>
  <c r="D365" i="8" s="1"/>
  <c r="D366" i="8" s="1"/>
  <c r="D367" i="8" s="1"/>
  <c r="D368" i="8" s="1"/>
  <c r="D369" i="8" s="1"/>
  <c r="D370" i="8" s="1"/>
  <c r="D371" i="8" s="1"/>
  <c r="D372" i="8" s="1"/>
  <c r="D373" i="8" s="1"/>
  <c r="D374" i="8" s="1"/>
  <c r="D375" i="8" s="1"/>
  <c r="D376" i="8" s="1"/>
  <c r="D377" i="8" s="1"/>
  <c r="D378" i="8" s="1"/>
  <c r="D379" i="8" s="1"/>
  <c r="D380" i="8" s="1"/>
  <c r="D381" i="8" s="1"/>
  <c r="D382" i="8" s="1"/>
  <c r="D383" i="8" s="1"/>
  <c r="D384" i="8" s="1"/>
  <c r="D385" i="8" s="1"/>
  <c r="D386" i="8" s="1"/>
  <c r="D387" i="8" s="1"/>
  <c r="D388" i="8" s="1"/>
  <c r="D389" i="8" s="1"/>
  <c r="D390" i="8" s="1"/>
  <c r="D391" i="8" s="1"/>
  <c r="D392" i="8" s="1"/>
  <c r="D393" i="8" s="1"/>
  <c r="D394" i="8" s="1"/>
  <c r="D395" i="8" s="1"/>
  <c r="D396" i="8" s="1"/>
  <c r="D397" i="8" s="1"/>
  <c r="D398" i="8" s="1"/>
  <c r="D399" i="8" s="1"/>
  <c r="D400" i="8" s="1"/>
  <c r="D401" i="8" s="1"/>
  <c r="D402" i="8" s="1"/>
  <c r="D403" i="8" s="1"/>
  <c r="D404" i="8" s="1"/>
  <c r="D405" i="8" s="1"/>
  <c r="D406" i="8" s="1"/>
  <c r="D407" i="8" s="1"/>
  <c r="D408" i="8" s="1"/>
  <c r="D409" i="8" s="1"/>
  <c r="D410" i="8" s="1"/>
  <c r="D411" i="8" s="1"/>
  <c r="D412" i="8" s="1"/>
  <c r="D413" i="8" s="1"/>
  <c r="D414" i="8" s="1"/>
  <c r="D415" i="8" s="1"/>
  <c r="D416" i="8" s="1"/>
  <c r="D417" i="8" s="1"/>
  <c r="D418" i="8" s="1"/>
  <c r="D419" i="8" s="1"/>
  <c r="D420" i="8" s="1"/>
  <c r="D421" i="8" s="1"/>
  <c r="D422" i="8" s="1"/>
  <c r="D423" i="8" s="1"/>
  <c r="D424" i="8" s="1"/>
  <c r="D425" i="8" s="1"/>
  <c r="D426" i="8" s="1"/>
  <c r="D427" i="8" s="1"/>
  <c r="D428" i="8" s="1"/>
  <c r="D429" i="8" s="1"/>
  <c r="D430" i="8" s="1"/>
  <c r="D431" i="8" s="1"/>
  <c r="D432" i="8" s="1"/>
  <c r="D433" i="8" s="1"/>
  <c r="D434" i="8" s="1"/>
  <c r="D435" i="8" s="1"/>
  <c r="D436" i="8" s="1"/>
  <c r="D437" i="8" s="1"/>
  <c r="D438" i="8" s="1"/>
  <c r="D439" i="8" s="1"/>
  <c r="D440" i="8" s="1"/>
  <c r="D441" i="8" s="1"/>
  <c r="D442" i="8" s="1"/>
  <c r="D443" i="8" s="1"/>
  <c r="D444" i="8" s="1"/>
  <c r="D445" i="8" s="1"/>
  <c r="D446" i="8" s="1"/>
  <c r="D447" i="8" s="1"/>
  <c r="D448" i="8" s="1"/>
  <c r="D449" i="8" s="1"/>
  <c r="D450" i="8" s="1"/>
  <c r="D451" i="8" s="1"/>
  <c r="D452" i="8" s="1"/>
  <c r="D453" i="8" s="1"/>
  <c r="D454" i="8" s="1"/>
  <c r="D455" i="8" s="1"/>
  <c r="C87" i="8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C132" i="8" s="1"/>
  <c r="C133" i="8" s="1"/>
  <c r="C134" i="8" s="1"/>
  <c r="C135" i="8" s="1"/>
  <c r="C136" i="8" s="1"/>
  <c r="C137" i="8" s="1"/>
  <c r="C138" i="8" s="1"/>
  <c r="C139" i="8" s="1"/>
  <c r="C140" i="8" s="1"/>
  <c r="C141" i="8" s="1"/>
  <c r="C142" i="8" s="1"/>
  <c r="C143" i="8" s="1"/>
  <c r="C144" i="8" s="1"/>
  <c r="C145" i="8" s="1"/>
  <c r="C146" i="8" s="1"/>
  <c r="C147" i="8" s="1"/>
  <c r="C148" i="8" s="1"/>
  <c r="C149" i="8" s="1"/>
  <c r="C150" i="8" s="1"/>
  <c r="C151" i="8" s="1"/>
  <c r="C152" i="8" s="1"/>
  <c r="C153" i="8" s="1"/>
  <c r="C154" i="8" s="1"/>
  <c r="C155" i="8" s="1"/>
  <c r="C156" i="8" s="1"/>
  <c r="C157" i="8" s="1"/>
  <c r="C158" i="8" s="1"/>
  <c r="C159" i="8" s="1"/>
  <c r="C160" i="8" s="1"/>
  <c r="C161" i="8" s="1"/>
  <c r="C162" i="8" s="1"/>
  <c r="C163" i="8" s="1"/>
  <c r="C164" i="8" s="1"/>
  <c r="C165" i="8" s="1"/>
  <c r="C166" i="8" s="1"/>
  <c r="C167" i="8" s="1"/>
  <c r="C168" i="8" s="1"/>
  <c r="C169" i="8" s="1"/>
  <c r="C170" i="8" s="1"/>
  <c r="C171" i="8" s="1"/>
  <c r="C172" i="8" s="1"/>
  <c r="C173" i="8" s="1"/>
  <c r="C174" i="8" s="1"/>
  <c r="C175" i="8" s="1"/>
  <c r="C176" i="8" s="1"/>
  <c r="C177" i="8" s="1"/>
  <c r="C178" i="8" s="1"/>
  <c r="C179" i="8" s="1"/>
  <c r="C180" i="8" s="1"/>
  <c r="C181" i="8" s="1"/>
  <c r="C182" i="8" s="1"/>
  <c r="C183" i="8" s="1"/>
  <c r="C184" i="8" s="1"/>
  <c r="C185" i="8" s="1"/>
  <c r="C186" i="8" s="1"/>
  <c r="C187" i="8" s="1"/>
  <c r="C188" i="8" s="1"/>
  <c r="C189" i="8" s="1"/>
  <c r="C190" i="8" s="1"/>
  <c r="C191" i="8" s="1"/>
  <c r="C192" i="8" s="1"/>
  <c r="C193" i="8" s="1"/>
  <c r="C194" i="8" s="1"/>
  <c r="C195" i="8" s="1"/>
  <c r="C196" i="8" s="1"/>
  <c r="C197" i="8" s="1"/>
  <c r="C198" i="8" s="1"/>
  <c r="C199" i="8" s="1"/>
  <c r="C200" i="8" s="1"/>
  <c r="C201" i="8" s="1"/>
  <c r="C202" i="8" s="1"/>
  <c r="C203" i="8" s="1"/>
  <c r="C204" i="8" s="1"/>
  <c r="C205" i="8" s="1"/>
  <c r="C206" i="8" s="1"/>
  <c r="C207" i="8" s="1"/>
  <c r="C208" i="8" s="1"/>
  <c r="C209" i="8" s="1"/>
  <c r="C210" i="8" s="1"/>
  <c r="C211" i="8" s="1"/>
  <c r="C212" i="8" s="1"/>
  <c r="C213" i="8" s="1"/>
  <c r="C214" i="8" s="1"/>
  <c r="C215" i="8" s="1"/>
  <c r="C216" i="8" s="1"/>
  <c r="C217" i="8" s="1"/>
  <c r="C218" i="8" s="1"/>
  <c r="C219" i="8" s="1"/>
  <c r="C220" i="8" s="1"/>
  <c r="C221" i="8" s="1"/>
  <c r="C222" i="8" s="1"/>
  <c r="C223" i="8" s="1"/>
  <c r="C224" i="8" s="1"/>
  <c r="C225" i="8" s="1"/>
  <c r="C226" i="8" s="1"/>
  <c r="C227" i="8" s="1"/>
  <c r="C228" i="8" s="1"/>
  <c r="C229" i="8" s="1"/>
  <c r="C230" i="8" s="1"/>
  <c r="C231" i="8" s="1"/>
  <c r="C232" i="8" s="1"/>
  <c r="C233" i="8" s="1"/>
  <c r="C234" i="8" s="1"/>
  <c r="C235" i="8" s="1"/>
  <c r="C236" i="8" s="1"/>
  <c r="C237" i="8" s="1"/>
  <c r="C238" i="8" s="1"/>
  <c r="C239" i="8" s="1"/>
  <c r="C240" i="8" s="1"/>
  <c r="C241" i="8" s="1"/>
  <c r="C242" i="8" s="1"/>
  <c r="C243" i="8" s="1"/>
  <c r="C244" i="8" s="1"/>
  <c r="C245" i="8" s="1"/>
  <c r="C246" i="8" s="1"/>
  <c r="C247" i="8" s="1"/>
  <c r="C248" i="8" s="1"/>
  <c r="C249" i="8" s="1"/>
  <c r="C250" i="8" s="1"/>
  <c r="C251" i="8" s="1"/>
  <c r="C252" i="8" s="1"/>
  <c r="C253" i="8" s="1"/>
  <c r="C254" i="8" s="1"/>
  <c r="C255" i="8" s="1"/>
  <c r="C256" i="8" s="1"/>
  <c r="C257" i="8" s="1"/>
  <c r="C258" i="8" s="1"/>
  <c r="C259" i="8" s="1"/>
  <c r="C260" i="8" s="1"/>
  <c r="C261" i="8" s="1"/>
  <c r="C262" i="8" s="1"/>
  <c r="C263" i="8" s="1"/>
  <c r="C264" i="8" s="1"/>
  <c r="C265" i="8" s="1"/>
  <c r="C266" i="8" s="1"/>
  <c r="C267" i="8" s="1"/>
  <c r="C268" i="8" s="1"/>
  <c r="C269" i="8" s="1"/>
  <c r="C270" i="8" s="1"/>
  <c r="C271" i="8" s="1"/>
  <c r="C272" i="8" s="1"/>
  <c r="C273" i="8" s="1"/>
  <c r="C274" i="8" s="1"/>
  <c r="C275" i="8" s="1"/>
  <c r="C276" i="8" s="1"/>
  <c r="C277" i="8" s="1"/>
  <c r="C278" i="8" s="1"/>
  <c r="C279" i="8" s="1"/>
  <c r="C280" i="8" s="1"/>
  <c r="C281" i="8" s="1"/>
  <c r="C282" i="8" s="1"/>
  <c r="C283" i="8" s="1"/>
  <c r="C284" i="8" s="1"/>
  <c r="C285" i="8" s="1"/>
  <c r="C286" i="8" s="1"/>
  <c r="C287" i="8" s="1"/>
  <c r="C288" i="8" s="1"/>
  <c r="C289" i="8" s="1"/>
  <c r="C290" i="8" s="1"/>
  <c r="C291" i="8" s="1"/>
  <c r="C292" i="8" s="1"/>
  <c r="C293" i="8" s="1"/>
  <c r="C294" i="8" s="1"/>
  <c r="C295" i="8" s="1"/>
  <c r="C296" i="8" s="1"/>
  <c r="C297" i="8" s="1"/>
  <c r="C298" i="8" s="1"/>
  <c r="C299" i="8" s="1"/>
  <c r="C300" i="8" s="1"/>
  <c r="C301" i="8" s="1"/>
  <c r="C302" i="8" s="1"/>
  <c r="C303" i="8" s="1"/>
  <c r="C304" i="8" s="1"/>
  <c r="C305" i="8" s="1"/>
  <c r="C306" i="8" s="1"/>
  <c r="C307" i="8" s="1"/>
  <c r="C308" i="8" s="1"/>
  <c r="C309" i="8" s="1"/>
  <c r="C310" i="8" s="1"/>
  <c r="C311" i="8" s="1"/>
  <c r="C312" i="8" s="1"/>
  <c r="C313" i="8" s="1"/>
  <c r="C314" i="8" s="1"/>
  <c r="C315" i="8" s="1"/>
  <c r="C316" i="8" s="1"/>
  <c r="C317" i="8" s="1"/>
  <c r="C318" i="8" s="1"/>
  <c r="C319" i="8" s="1"/>
  <c r="C320" i="8" s="1"/>
  <c r="C321" i="8" s="1"/>
  <c r="C322" i="8" s="1"/>
  <c r="C323" i="8" s="1"/>
  <c r="C324" i="8" s="1"/>
  <c r="C325" i="8" s="1"/>
  <c r="C326" i="8" s="1"/>
  <c r="C327" i="8" s="1"/>
  <c r="C328" i="8" s="1"/>
  <c r="C329" i="8" s="1"/>
  <c r="C330" i="8" s="1"/>
  <c r="C331" i="8" s="1"/>
  <c r="C332" i="8" s="1"/>
  <c r="C333" i="8" s="1"/>
  <c r="C334" i="8" s="1"/>
  <c r="C335" i="8" s="1"/>
  <c r="C336" i="8" s="1"/>
  <c r="C337" i="8" s="1"/>
  <c r="C338" i="8" s="1"/>
  <c r="C339" i="8" s="1"/>
  <c r="C340" i="8" s="1"/>
  <c r="C341" i="8" s="1"/>
  <c r="C342" i="8" s="1"/>
  <c r="C343" i="8" s="1"/>
  <c r="C344" i="8" s="1"/>
  <c r="C345" i="8" s="1"/>
  <c r="C346" i="8" s="1"/>
  <c r="C347" i="8" s="1"/>
  <c r="C348" i="8" s="1"/>
  <c r="C349" i="8" s="1"/>
  <c r="C350" i="8" s="1"/>
  <c r="C351" i="8" s="1"/>
  <c r="C352" i="8" s="1"/>
  <c r="C353" i="8" s="1"/>
  <c r="C354" i="8" s="1"/>
  <c r="C355" i="8" s="1"/>
  <c r="C356" i="8" s="1"/>
  <c r="C357" i="8" s="1"/>
  <c r="C358" i="8" s="1"/>
  <c r="C359" i="8" s="1"/>
  <c r="C360" i="8" s="1"/>
  <c r="C361" i="8" s="1"/>
  <c r="C362" i="8" s="1"/>
  <c r="C363" i="8" s="1"/>
  <c r="C364" i="8" s="1"/>
  <c r="C365" i="8" s="1"/>
  <c r="C366" i="8" s="1"/>
  <c r="C367" i="8" s="1"/>
  <c r="C368" i="8" s="1"/>
  <c r="C369" i="8" s="1"/>
  <c r="C370" i="8" s="1"/>
  <c r="C371" i="8" s="1"/>
  <c r="C372" i="8" s="1"/>
  <c r="C373" i="8" s="1"/>
  <c r="C374" i="8" s="1"/>
  <c r="C375" i="8" s="1"/>
  <c r="C376" i="8" s="1"/>
  <c r="C377" i="8" s="1"/>
  <c r="C378" i="8" s="1"/>
  <c r="C379" i="8" s="1"/>
  <c r="C380" i="8" s="1"/>
  <c r="C381" i="8" s="1"/>
  <c r="C382" i="8" s="1"/>
  <c r="C383" i="8" s="1"/>
  <c r="C384" i="8" s="1"/>
  <c r="C385" i="8" s="1"/>
  <c r="C386" i="8" s="1"/>
  <c r="C387" i="8" s="1"/>
  <c r="C388" i="8" s="1"/>
  <c r="C389" i="8" s="1"/>
  <c r="C390" i="8" s="1"/>
  <c r="C391" i="8" s="1"/>
  <c r="C392" i="8" s="1"/>
  <c r="C393" i="8" s="1"/>
  <c r="C394" i="8" s="1"/>
  <c r="C395" i="8" s="1"/>
  <c r="C396" i="8" s="1"/>
  <c r="C397" i="8" s="1"/>
  <c r="C398" i="8" s="1"/>
  <c r="C399" i="8" s="1"/>
  <c r="C400" i="8" s="1"/>
  <c r="C401" i="8" s="1"/>
  <c r="C402" i="8" s="1"/>
  <c r="C403" i="8" s="1"/>
  <c r="C404" i="8" s="1"/>
  <c r="C405" i="8" s="1"/>
  <c r="C406" i="8" s="1"/>
  <c r="C407" i="8" s="1"/>
  <c r="C408" i="8" s="1"/>
  <c r="C409" i="8" s="1"/>
  <c r="C410" i="8" s="1"/>
  <c r="C411" i="8" s="1"/>
  <c r="C412" i="8" s="1"/>
  <c r="C413" i="8" s="1"/>
  <c r="C414" i="8" s="1"/>
  <c r="C415" i="8" s="1"/>
  <c r="C416" i="8" s="1"/>
  <c r="C417" i="8" s="1"/>
  <c r="C418" i="8" s="1"/>
  <c r="C419" i="8" s="1"/>
  <c r="C420" i="8" s="1"/>
  <c r="C421" i="8" s="1"/>
  <c r="C422" i="8" s="1"/>
  <c r="C423" i="8" s="1"/>
  <c r="C424" i="8" s="1"/>
  <c r="C425" i="8" s="1"/>
  <c r="C426" i="8" s="1"/>
  <c r="C427" i="8" s="1"/>
  <c r="C428" i="8" s="1"/>
  <c r="C429" i="8" s="1"/>
  <c r="C430" i="8" s="1"/>
  <c r="C431" i="8" s="1"/>
  <c r="C432" i="8" s="1"/>
  <c r="C433" i="8" s="1"/>
  <c r="C434" i="8" s="1"/>
  <c r="C435" i="8" s="1"/>
  <c r="C436" i="8" s="1"/>
  <c r="C437" i="8" s="1"/>
  <c r="C438" i="8" s="1"/>
  <c r="C439" i="8" s="1"/>
  <c r="C440" i="8" s="1"/>
  <c r="C441" i="8" s="1"/>
  <c r="C442" i="8" s="1"/>
  <c r="C443" i="8" s="1"/>
  <c r="C444" i="8" s="1"/>
  <c r="C445" i="8" s="1"/>
  <c r="C446" i="8" s="1"/>
  <c r="C447" i="8" s="1"/>
  <c r="C448" i="8" s="1"/>
  <c r="C449" i="8" s="1"/>
  <c r="C450" i="8" s="1"/>
  <c r="C451" i="8" s="1"/>
  <c r="C452" i="8" s="1"/>
  <c r="C453" i="8" s="1"/>
  <c r="C454" i="8" s="1"/>
  <c r="C455" i="8" s="1"/>
  <c r="J86" i="8"/>
  <c r="I86" i="8"/>
  <c r="F86" i="8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125" i="8" s="1"/>
  <c r="F126" i="8" s="1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54" i="8" s="1"/>
  <c r="F155" i="8" s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s="1"/>
  <c r="F176" i="8" s="1"/>
  <c r="F177" i="8" s="1"/>
  <c r="F178" i="8" s="1"/>
  <c r="F179" i="8" s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s="1"/>
  <c r="F217" i="8" s="1"/>
  <c r="F218" i="8" s="1"/>
  <c r="F219" i="8" s="1"/>
  <c r="F220" i="8" s="1"/>
  <c r="F221" i="8" s="1"/>
  <c r="F222" i="8" s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234" i="8" s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290" i="8" s="1"/>
  <c r="F291" i="8" s="1"/>
  <c r="F292" i="8" s="1"/>
  <c r="F293" i="8" s="1"/>
  <c r="F294" i="8" s="1"/>
  <c r="F295" i="8" s="1"/>
  <c r="F296" i="8" s="1"/>
  <c r="F297" i="8" s="1"/>
  <c r="F298" i="8" s="1"/>
  <c r="F299" i="8" s="1"/>
  <c r="F300" i="8" s="1"/>
  <c r="F301" i="8" s="1"/>
  <c r="F302" i="8" s="1"/>
  <c r="F303" i="8" s="1"/>
  <c r="F304" i="8" s="1"/>
  <c r="F305" i="8" s="1"/>
  <c r="F306" i="8" s="1"/>
  <c r="F307" i="8" s="1"/>
  <c r="F308" i="8" s="1"/>
  <c r="F309" i="8" s="1"/>
  <c r="F310" i="8" s="1"/>
  <c r="F311" i="8" s="1"/>
  <c r="F312" i="8" s="1"/>
  <c r="F313" i="8" s="1"/>
  <c r="F314" i="8" s="1"/>
  <c r="F315" i="8" s="1"/>
  <c r="F316" i="8" s="1"/>
  <c r="F317" i="8" s="1"/>
  <c r="F318" i="8" s="1"/>
  <c r="F319" i="8" s="1"/>
  <c r="F320" i="8" s="1"/>
  <c r="F321" i="8" s="1"/>
  <c r="F322" i="8" s="1"/>
  <c r="F323" i="8" s="1"/>
  <c r="F324" i="8" s="1"/>
  <c r="F325" i="8" s="1"/>
  <c r="F326" i="8" s="1"/>
  <c r="F327" i="8" s="1"/>
  <c r="F328" i="8" s="1"/>
  <c r="F329" i="8" s="1"/>
  <c r="F330" i="8" s="1"/>
  <c r="F331" i="8" s="1"/>
  <c r="F332" i="8" s="1"/>
  <c r="F333" i="8" s="1"/>
  <c r="F334" i="8" s="1"/>
  <c r="F335" i="8" s="1"/>
  <c r="F336" i="8" s="1"/>
  <c r="F337" i="8" s="1"/>
  <c r="F338" i="8" s="1"/>
  <c r="F339" i="8" s="1"/>
  <c r="F340" i="8" s="1"/>
  <c r="F341" i="8" s="1"/>
  <c r="F342" i="8" s="1"/>
  <c r="F343" i="8" s="1"/>
  <c r="F344" i="8" s="1"/>
  <c r="F345" i="8" s="1"/>
  <c r="F346" i="8" s="1"/>
  <c r="F347" i="8" s="1"/>
  <c r="F348" i="8" s="1"/>
  <c r="F349" i="8" s="1"/>
  <c r="F350" i="8" s="1"/>
  <c r="F351" i="8" s="1"/>
  <c r="F352" i="8" s="1"/>
  <c r="F353" i="8" s="1"/>
  <c r="F354" i="8" s="1"/>
  <c r="F355" i="8" s="1"/>
  <c r="F356" i="8" s="1"/>
  <c r="F357" i="8" s="1"/>
  <c r="F358" i="8" s="1"/>
  <c r="F359" i="8" s="1"/>
  <c r="F360" i="8" s="1"/>
  <c r="F361" i="8" s="1"/>
  <c r="F362" i="8" s="1"/>
  <c r="F363" i="8" s="1"/>
  <c r="F364" i="8" s="1"/>
  <c r="F365" i="8" s="1"/>
  <c r="F366" i="8" s="1"/>
  <c r="F367" i="8" s="1"/>
  <c r="F368" i="8" s="1"/>
  <c r="F369" i="8" s="1"/>
  <c r="F370" i="8" s="1"/>
  <c r="F371" i="8" s="1"/>
  <c r="F372" i="8" s="1"/>
  <c r="F373" i="8" s="1"/>
  <c r="F374" i="8" s="1"/>
  <c r="F375" i="8" s="1"/>
  <c r="F376" i="8" s="1"/>
  <c r="F377" i="8" s="1"/>
  <c r="F378" i="8" s="1"/>
  <c r="F379" i="8" s="1"/>
  <c r="F380" i="8" s="1"/>
  <c r="F381" i="8" s="1"/>
  <c r="F382" i="8" s="1"/>
  <c r="F383" i="8" s="1"/>
  <c r="F384" i="8" s="1"/>
  <c r="F385" i="8" s="1"/>
  <c r="F386" i="8" s="1"/>
  <c r="F387" i="8" s="1"/>
  <c r="F388" i="8" s="1"/>
  <c r="F389" i="8" s="1"/>
  <c r="F390" i="8" s="1"/>
  <c r="F391" i="8" s="1"/>
  <c r="F392" i="8" s="1"/>
  <c r="F393" i="8" s="1"/>
  <c r="F394" i="8" s="1"/>
  <c r="F395" i="8" s="1"/>
  <c r="F396" i="8" s="1"/>
  <c r="F397" i="8" s="1"/>
  <c r="F398" i="8" s="1"/>
  <c r="F399" i="8" s="1"/>
  <c r="F400" i="8" s="1"/>
  <c r="F401" i="8" s="1"/>
  <c r="F402" i="8" s="1"/>
  <c r="F403" i="8" s="1"/>
  <c r="F404" i="8" s="1"/>
  <c r="F405" i="8" s="1"/>
  <c r="F406" i="8" s="1"/>
  <c r="F407" i="8" s="1"/>
  <c r="F408" i="8" s="1"/>
  <c r="F409" i="8" s="1"/>
  <c r="F410" i="8" s="1"/>
  <c r="F411" i="8" s="1"/>
  <c r="F412" i="8" s="1"/>
  <c r="F413" i="8" s="1"/>
  <c r="F414" i="8" s="1"/>
  <c r="F415" i="8" s="1"/>
  <c r="F416" i="8" s="1"/>
  <c r="F417" i="8" s="1"/>
  <c r="F418" i="8" s="1"/>
  <c r="F419" i="8" s="1"/>
  <c r="F420" i="8" s="1"/>
  <c r="F421" i="8" s="1"/>
  <c r="F422" i="8" s="1"/>
  <c r="F423" i="8" s="1"/>
  <c r="F424" i="8" s="1"/>
  <c r="F425" i="8" s="1"/>
  <c r="F426" i="8" s="1"/>
  <c r="F427" i="8" s="1"/>
  <c r="F428" i="8" s="1"/>
  <c r="F429" i="8" s="1"/>
  <c r="F430" i="8" s="1"/>
  <c r="F431" i="8" s="1"/>
  <c r="F432" i="8" s="1"/>
  <c r="F433" i="8" s="1"/>
  <c r="F434" i="8" s="1"/>
  <c r="F435" i="8" s="1"/>
  <c r="F436" i="8" s="1"/>
  <c r="F437" i="8" s="1"/>
  <c r="F438" i="8" s="1"/>
  <c r="F439" i="8" s="1"/>
  <c r="F440" i="8" s="1"/>
  <c r="F441" i="8" s="1"/>
  <c r="F442" i="8" s="1"/>
  <c r="F443" i="8" s="1"/>
  <c r="F444" i="8" s="1"/>
  <c r="F445" i="8" s="1"/>
  <c r="F446" i="8" s="1"/>
  <c r="F447" i="8" s="1"/>
  <c r="F448" i="8" s="1"/>
  <c r="F449" i="8" s="1"/>
  <c r="F450" i="8" s="1"/>
  <c r="F451" i="8" s="1"/>
  <c r="F452" i="8" s="1"/>
  <c r="F453" i="8" s="1"/>
  <c r="F454" i="8" s="1"/>
  <c r="F455" i="8" s="1"/>
  <c r="E86" i="8"/>
  <c r="D86" i="8"/>
  <c r="C86" i="8"/>
  <c r="J85" i="8"/>
  <c r="I85" i="8"/>
  <c r="J84" i="8"/>
  <c r="I84" i="8"/>
  <c r="J83" i="8"/>
  <c r="I83" i="8"/>
  <c r="J82" i="8"/>
  <c r="I82" i="8"/>
  <c r="J81" i="8"/>
  <c r="I81" i="8"/>
  <c r="J80" i="8"/>
  <c r="I80" i="8"/>
  <c r="J79" i="8"/>
  <c r="I79" i="8"/>
  <c r="J78" i="8"/>
  <c r="I78" i="8"/>
  <c r="J77" i="8"/>
  <c r="I77" i="8"/>
  <c r="J76" i="8"/>
  <c r="I76" i="8"/>
  <c r="J75" i="8"/>
  <c r="I75" i="8"/>
  <c r="J74" i="8"/>
  <c r="I74" i="8"/>
  <c r="J73" i="8"/>
  <c r="I73" i="8"/>
  <c r="J72" i="8"/>
  <c r="I72" i="8"/>
  <c r="J71" i="8"/>
  <c r="I71" i="8"/>
  <c r="J70" i="8"/>
  <c r="I70" i="8"/>
  <c r="J69" i="8"/>
  <c r="I69" i="8"/>
  <c r="J68" i="8"/>
  <c r="I68" i="8"/>
  <c r="J67" i="8"/>
  <c r="I67" i="8"/>
  <c r="J66" i="8"/>
  <c r="I66" i="8"/>
  <c r="J65" i="8"/>
  <c r="I65" i="8"/>
  <c r="J64" i="8"/>
  <c r="I64" i="8"/>
  <c r="J63" i="8"/>
  <c r="I63" i="8"/>
  <c r="J62" i="8"/>
  <c r="I62" i="8"/>
  <c r="J61" i="8"/>
  <c r="I61" i="8"/>
  <c r="J60" i="8"/>
  <c r="I60" i="8"/>
  <c r="J59" i="8"/>
  <c r="I59" i="8"/>
  <c r="J58" i="8"/>
  <c r="I58" i="8"/>
  <c r="J57" i="8"/>
  <c r="I57" i="8"/>
  <c r="J56" i="8"/>
  <c r="I56" i="8"/>
  <c r="J55" i="8"/>
  <c r="I55" i="8"/>
  <c r="J54" i="8"/>
  <c r="I54" i="8"/>
  <c r="J53" i="8"/>
  <c r="I53" i="8"/>
  <c r="J52" i="8"/>
  <c r="I52" i="8"/>
  <c r="J51" i="8"/>
  <c r="I51" i="8"/>
  <c r="J50" i="8"/>
  <c r="I50" i="8"/>
  <c r="J49" i="8"/>
  <c r="I49" i="8"/>
  <c r="J48" i="8"/>
  <c r="I48" i="8"/>
  <c r="J47" i="8"/>
  <c r="I47" i="8"/>
  <c r="J46" i="8"/>
  <c r="I46" i="8"/>
  <c r="J45" i="8"/>
  <c r="I45" i="8"/>
  <c r="J44" i="8"/>
  <c r="I44" i="8"/>
  <c r="J43" i="8"/>
  <c r="I43" i="8"/>
  <c r="J42" i="8"/>
  <c r="I42" i="8"/>
  <c r="J41" i="8"/>
  <c r="I41" i="8"/>
  <c r="J40" i="8"/>
  <c r="I40" i="8"/>
  <c r="J39" i="8"/>
  <c r="I39" i="8"/>
  <c r="J38" i="8"/>
  <c r="I38" i="8"/>
  <c r="J37" i="8"/>
  <c r="I37" i="8"/>
  <c r="J36" i="8"/>
  <c r="I36" i="8"/>
  <c r="J35" i="8"/>
  <c r="I35" i="8"/>
  <c r="J34" i="8"/>
  <c r="I34" i="8"/>
  <c r="J33" i="8"/>
  <c r="I33" i="8"/>
  <c r="J32" i="8"/>
  <c r="I32" i="8"/>
  <c r="J31" i="8"/>
  <c r="I31" i="8"/>
  <c r="J30" i="8"/>
  <c r="I30" i="8"/>
  <c r="J29" i="8"/>
  <c r="I29" i="8"/>
  <c r="J28" i="8"/>
  <c r="I28" i="8"/>
  <c r="J27" i="8"/>
  <c r="I27" i="8"/>
  <c r="J26" i="8"/>
  <c r="I26" i="8"/>
  <c r="J25" i="8"/>
  <c r="I25" i="8"/>
  <c r="J24" i="8"/>
  <c r="I24" i="8"/>
  <c r="J23" i="8"/>
  <c r="I23" i="8"/>
  <c r="J22" i="8"/>
  <c r="I22" i="8"/>
  <c r="J21" i="8"/>
  <c r="I21" i="8"/>
  <c r="J20" i="8"/>
  <c r="I20" i="8"/>
  <c r="J19" i="8"/>
  <c r="I19" i="8"/>
  <c r="J18" i="8"/>
  <c r="I18" i="8"/>
  <c r="J17" i="8"/>
  <c r="I17" i="8"/>
  <c r="J16" i="8"/>
  <c r="I16" i="8"/>
  <c r="J15" i="8"/>
  <c r="I15" i="8"/>
  <c r="J14" i="8"/>
  <c r="I14" i="8"/>
  <c r="J13" i="8"/>
  <c r="I13" i="8"/>
  <c r="J12" i="8"/>
  <c r="I12" i="8"/>
  <c r="J11" i="8"/>
  <c r="I11" i="8"/>
  <c r="J10" i="8"/>
  <c r="I10" i="8"/>
  <c r="J9" i="8"/>
  <c r="I9" i="8"/>
  <c r="J8" i="8"/>
  <c r="I8" i="8"/>
  <c r="J7" i="8"/>
  <c r="I7" i="8"/>
  <c r="J6" i="8"/>
  <c r="I6" i="8"/>
  <c r="G6" i="8"/>
  <c r="H6" i="8" s="1"/>
  <c r="J5" i="8"/>
  <c r="I5" i="8"/>
  <c r="H5" i="8"/>
  <c r="G5" i="8"/>
  <c r="J455" i="7"/>
  <c r="I455" i="7"/>
  <c r="J454" i="7"/>
  <c r="I454" i="7"/>
  <c r="J453" i="7"/>
  <c r="I453" i="7"/>
  <c r="J452" i="7"/>
  <c r="I452" i="7"/>
  <c r="J451" i="7"/>
  <c r="I451" i="7"/>
  <c r="J450" i="7"/>
  <c r="I450" i="7"/>
  <c r="J449" i="7"/>
  <c r="I449" i="7"/>
  <c r="J448" i="7"/>
  <c r="I448" i="7"/>
  <c r="J447" i="7"/>
  <c r="I447" i="7"/>
  <c r="J446" i="7"/>
  <c r="I446" i="7"/>
  <c r="J445" i="7"/>
  <c r="I445" i="7"/>
  <c r="J444" i="7"/>
  <c r="I444" i="7"/>
  <c r="J443" i="7"/>
  <c r="I443" i="7"/>
  <c r="J442" i="7"/>
  <c r="I442" i="7"/>
  <c r="J441" i="7"/>
  <c r="I441" i="7"/>
  <c r="J440" i="7"/>
  <c r="I440" i="7"/>
  <c r="J439" i="7"/>
  <c r="I439" i="7"/>
  <c r="J438" i="7"/>
  <c r="I438" i="7"/>
  <c r="J437" i="7"/>
  <c r="I437" i="7"/>
  <c r="J436" i="7"/>
  <c r="I436" i="7"/>
  <c r="J435" i="7"/>
  <c r="I435" i="7"/>
  <c r="J434" i="7"/>
  <c r="I434" i="7"/>
  <c r="J433" i="7"/>
  <c r="I433" i="7"/>
  <c r="J432" i="7"/>
  <c r="I432" i="7"/>
  <c r="J431" i="7"/>
  <c r="I431" i="7"/>
  <c r="J430" i="7"/>
  <c r="I430" i="7"/>
  <c r="J429" i="7"/>
  <c r="I429" i="7"/>
  <c r="J428" i="7"/>
  <c r="I428" i="7"/>
  <c r="J427" i="7"/>
  <c r="I427" i="7"/>
  <c r="J426" i="7"/>
  <c r="I426" i="7"/>
  <c r="J425" i="7"/>
  <c r="I425" i="7"/>
  <c r="J424" i="7"/>
  <c r="I424" i="7"/>
  <c r="J423" i="7"/>
  <c r="I423" i="7"/>
  <c r="J422" i="7"/>
  <c r="I422" i="7"/>
  <c r="J421" i="7"/>
  <c r="I421" i="7"/>
  <c r="J420" i="7"/>
  <c r="I420" i="7"/>
  <c r="J419" i="7"/>
  <c r="I419" i="7"/>
  <c r="J418" i="7"/>
  <c r="I418" i="7"/>
  <c r="J417" i="7"/>
  <c r="I417" i="7"/>
  <c r="J416" i="7"/>
  <c r="I416" i="7"/>
  <c r="J415" i="7"/>
  <c r="I415" i="7"/>
  <c r="J414" i="7"/>
  <c r="I414" i="7"/>
  <c r="J413" i="7"/>
  <c r="I413" i="7"/>
  <c r="J412" i="7"/>
  <c r="I412" i="7"/>
  <c r="J411" i="7"/>
  <c r="I411" i="7"/>
  <c r="J410" i="7"/>
  <c r="I410" i="7"/>
  <c r="J409" i="7"/>
  <c r="I409" i="7"/>
  <c r="J408" i="7"/>
  <c r="I408" i="7"/>
  <c r="J407" i="7"/>
  <c r="I407" i="7"/>
  <c r="J406" i="7"/>
  <c r="I406" i="7"/>
  <c r="J405" i="7"/>
  <c r="I405" i="7"/>
  <c r="J404" i="7"/>
  <c r="I404" i="7"/>
  <c r="J403" i="7"/>
  <c r="I403" i="7"/>
  <c r="J402" i="7"/>
  <c r="I402" i="7"/>
  <c r="J401" i="7"/>
  <c r="I401" i="7"/>
  <c r="J400" i="7"/>
  <c r="I400" i="7"/>
  <c r="J399" i="7"/>
  <c r="I399" i="7"/>
  <c r="J398" i="7"/>
  <c r="I398" i="7"/>
  <c r="J397" i="7"/>
  <c r="I397" i="7"/>
  <c r="J396" i="7"/>
  <c r="I396" i="7"/>
  <c r="J395" i="7"/>
  <c r="I395" i="7"/>
  <c r="J394" i="7"/>
  <c r="I394" i="7"/>
  <c r="J393" i="7"/>
  <c r="I393" i="7"/>
  <c r="J392" i="7"/>
  <c r="I392" i="7"/>
  <c r="J391" i="7"/>
  <c r="I391" i="7"/>
  <c r="J390" i="7"/>
  <c r="I390" i="7"/>
  <c r="J389" i="7"/>
  <c r="I389" i="7"/>
  <c r="J388" i="7"/>
  <c r="I388" i="7"/>
  <c r="J387" i="7"/>
  <c r="I387" i="7"/>
  <c r="J386" i="7"/>
  <c r="I386" i="7"/>
  <c r="J385" i="7"/>
  <c r="I385" i="7"/>
  <c r="J384" i="7"/>
  <c r="I384" i="7"/>
  <c r="J383" i="7"/>
  <c r="I383" i="7"/>
  <c r="J382" i="7"/>
  <c r="I382" i="7"/>
  <c r="J381" i="7"/>
  <c r="I381" i="7"/>
  <c r="J380" i="7"/>
  <c r="I380" i="7"/>
  <c r="J379" i="7"/>
  <c r="I379" i="7"/>
  <c r="J378" i="7"/>
  <c r="I378" i="7"/>
  <c r="J377" i="7"/>
  <c r="I377" i="7"/>
  <c r="J376" i="7"/>
  <c r="I376" i="7"/>
  <c r="J375" i="7"/>
  <c r="I375" i="7"/>
  <c r="J374" i="7"/>
  <c r="I374" i="7"/>
  <c r="J373" i="7"/>
  <c r="I373" i="7"/>
  <c r="J372" i="7"/>
  <c r="I372" i="7"/>
  <c r="J371" i="7"/>
  <c r="I371" i="7"/>
  <c r="J370" i="7"/>
  <c r="I370" i="7"/>
  <c r="J369" i="7"/>
  <c r="I369" i="7"/>
  <c r="J368" i="7"/>
  <c r="I368" i="7"/>
  <c r="J367" i="7"/>
  <c r="I367" i="7"/>
  <c r="J366" i="7"/>
  <c r="I366" i="7"/>
  <c r="J365" i="7"/>
  <c r="I365" i="7"/>
  <c r="J364" i="7"/>
  <c r="I364" i="7"/>
  <c r="J363" i="7"/>
  <c r="I363" i="7"/>
  <c r="J362" i="7"/>
  <c r="I362" i="7"/>
  <c r="J361" i="7"/>
  <c r="I361" i="7"/>
  <c r="J360" i="7"/>
  <c r="I360" i="7"/>
  <c r="J359" i="7"/>
  <c r="I359" i="7"/>
  <c r="J358" i="7"/>
  <c r="I358" i="7"/>
  <c r="J357" i="7"/>
  <c r="I357" i="7"/>
  <c r="J356" i="7"/>
  <c r="I356" i="7"/>
  <c r="J355" i="7"/>
  <c r="I355" i="7"/>
  <c r="J354" i="7"/>
  <c r="I354" i="7"/>
  <c r="J353" i="7"/>
  <c r="I353" i="7"/>
  <c r="J352" i="7"/>
  <c r="I352" i="7"/>
  <c r="J351" i="7"/>
  <c r="I351" i="7"/>
  <c r="J350" i="7"/>
  <c r="I350" i="7"/>
  <c r="J349" i="7"/>
  <c r="I349" i="7"/>
  <c r="J348" i="7"/>
  <c r="I348" i="7"/>
  <c r="J347" i="7"/>
  <c r="I347" i="7"/>
  <c r="J346" i="7"/>
  <c r="I346" i="7"/>
  <c r="J345" i="7"/>
  <c r="I345" i="7"/>
  <c r="J344" i="7"/>
  <c r="I344" i="7"/>
  <c r="J343" i="7"/>
  <c r="I343" i="7"/>
  <c r="J342" i="7"/>
  <c r="I342" i="7"/>
  <c r="J341" i="7"/>
  <c r="I341" i="7"/>
  <c r="J340" i="7"/>
  <c r="I340" i="7"/>
  <c r="J339" i="7"/>
  <c r="I339" i="7"/>
  <c r="J338" i="7"/>
  <c r="I338" i="7"/>
  <c r="J337" i="7"/>
  <c r="I337" i="7"/>
  <c r="J336" i="7"/>
  <c r="I336" i="7"/>
  <c r="J335" i="7"/>
  <c r="I335" i="7"/>
  <c r="J334" i="7"/>
  <c r="I334" i="7"/>
  <c r="J333" i="7"/>
  <c r="I333" i="7"/>
  <c r="J332" i="7"/>
  <c r="I332" i="7"/>
  <c r="J331" i="7"/>
  <c r="I331" i="7"/>
  <c r="J330" i="7"/>
  <c r="I330" i="7"/>
  <c r="J329" i="7"/>
  <c r="I329" i="7"/>
  <c r="J328" i="7"/>
  <c r="I328" i="7"/>
  <c r="J327" i="7"/>
  <c r="I327" i="7"/>
  <c r="J326" i="7"/>
  <c r="I326" i="7"/>
  <c r="J325" i="7"/>
  <c r="I325" i="7"/>
  <c r="J324" i="7"/>
  <c r="I324" i="7"/>
  <c r="J323" i="7"/>
  <c r="I323" i="7"/>
  <c r="J322" i="7"/>
  <c r="I322" i="7"/>
  <c r="J321" i="7"/>
  <c r="I321" i="7"/>
  <c r="J320" i="7"/>
  <c r="I320" i="7"/>
  <c r="J319" i="7"/>
  <c r="I319" i="7"/>
  <c r="J318" i="7"/>
  <c r="I318" i="7"/>
  <c r="J317" i="7"/>
  <c r="I317" i="7"/>
  <c r="J316" i="7"/>
  <c r="I316" i="7"/>
  <c r="J315" i="7"/>
  <c r="I315" i="7"/>
  <c r="J314" i="7"/>
  <c r="I314" i="7"/>
  <c r="J313" i="7"/>
  <c r="I313" i="7"/>
  <c r="J312" i="7"/>
  <c r="I312" i="7"/>
  <c r="J311" i="7"/>
  <c r="I311" i="7"/>
  <c r="J310" i="7"/>
  <c r="I310" i="7"/>
  <c r="J309" i="7"/>
  <c r="I309" i="7"/>
  <c r="J308" i="7"/>
  <c r="I308" i="7"/>
  <c r="J307" i="7"/>
  <c r="I307" i="7"/>
  <c r="J306" i="7"/>
  <c r="I306" i="7"/>
  <c r="J305" i="7"/>
  <c r="I305" i="7"/>
  <c r="J304" i="7"/>
  <c r="I304" i="7"/>
  <c r="J303" i="7"/>
  <c r="I303" i="7"/>
  <c r="J302" i="7"/>
  <c r="I302" i="7"/>
  <c r="J301" i="7"/>
  <c r="I301" i="7"/>
  <c r="J300" i="7"/>
  <c r="I300" i="7"/>
  <c r="J299" i="7"/>
  <c r="I299" i="7"/>
  <c r="J298" i="7"/>
  <c r="I298" i="7"/>
  <c r="J297" i="7"/>
  <c r="I297" i="7"/>
  <c r="J296" i="7"/>
  <c r="I296" i="7"/>
  <c r="J295" i="7"/>
  <c r="I295" i="7"/>
  <c r="J294" i="7"/>
  <c r="I294" i="7"/>
  <c r="J293" i="7"/>
  <c r="I293" i="7"/>
  <c r="J292" i="7"/>
  <c r="I292" i="7"/>
  <c r="J291" i="7"/>
  <c r="I291" i="7"/>
  <c r="J290" i="7"/>
  <c r="I290" i="7"/>
  <c r="J289" i="7"/>
  <c r="I289" i="7"/>
  <c r="J288" i="7"/>
  <c r="I288" i="7"/>
  <c r="J287" i="7"/>
  <c r="I287" i="7"/>
  <c r="J286" i="7"/>
  <c r="I286" i="7"/>
  <c r="J285" i="7"/>
  <c r="I285" i="7"/>
  <c r="J284" i="7"/>
  <c r="I284" i="7"/>
  <c r="J283" i="7"/>
  <c r="I283" i="7"/>
  <c r="J282" i="7"/>
  <c r="I282" i="7"/>
  <c r="J281" i="7"/>
  <c r="I281" i="7"/>
  <c r="J280" i="7"/>
  <c r="I280" i="7"/>
  <c r="J279" i="7"/>
  <c r="I279" i="7"/>
  <c r="J278" i="7"/>
  <c r="I278" i="7"/>
  <c r="J277" i="7"/>
  <c r="I277" i="7"/>
  <c r="J276" i="7"/>
  <c r="I276" i="7"/>
  <c r="J275" i="7"/>
  <c r="I275" i="7"/>
  <c r="J274" i="7"/>
  <c r="I274" i="7"/>
  <c r="J273" i="7"/>
  <c r="I273" i="7"/>
  <c r="J272" i="7"/>
  <c r="I272" i="7"/>
  <c r="J271" i="7"/>
  <c r="I271" i="7"/>
  <c r="J270" i="7"/>
  <c r="I270" i="7"/>
  <c r="J269" i="7"/>
  <c r="I269" i="7"/>
  <c r="J268" i="7"/>
  <c r="I268" i="7"/>
  <c r="J267" i="7"/>
  <c r="I267" i="7"/>
  <c r="J266" i="7"/>
  <c r="I266" i="7"/>
  <c r="J265" i="7"/>
  <c r="I265" i="7"/>
  <c r="J264" i="7"/>
  <c r="I264" i="7"/>
  <c r="J263" i="7"/>
  <c r="I263" i="7"/>
  <c r="J262" i="7"/>
  <c r="I262" i="7"/>
  <c r="J261" i="7"/>
  <c r="I261" i="7"/>
  <c r="J260" i="7"/>
  <c r="I260" i="7"/>
  <c r="J259" i="7"/>
  <c r="I259" i="7"/>
  <c r="J258" i="7"/>
  <c r="I258" i="7"/>
  <c r="J257" i="7"/>
  <c r="I257" i="7"/>
  <c r="J256" i="7"/>
  <c r="I256" i="7"/>
  <c r="J255" i="7"/>
  <c r="I255" i="7"/>
  <c r="J254" i="7"/>
  <c r="I254" i="7"/>
  <c r="J253" i="7"/>
  <c r="I253" i="7"/>
  <c r="J252" i="7"/>
  <c r="I252" i="7"/>
  <c r="J251" i="7"/>
  <c r="I251" i="7"/>
  <c r="J250" i="7"/>
  <c r="I250" i="7"/>
  <c r="J249" i="7"/>
  <c r="I249" i="7"/>
  <c r="J248" i="7"/>
  <c r="I248" i="7"/>
  <c r="J247" i="7"/>
  <c r="I247" i="7"/>
  <c r="J246" i="7"/>
  <c r="I246" i="7"/>
  <c r="J245" i="7"/>
  <c r="I245" i="7"/>
  <c r="J244" i="7"/>
  <c r="I244" i="7"/>
  <c r="J243" i="7"/>
  <c r="I243" i="7"/>
  <c r="J242" i="7"/>
  <c r="I242" i="7"/>
  <c r="J241" i="7"/>
  <c r="I241" i="7"/>
  <c r="J240" i="7"/>
  <c r="I240" i="7"/>
  <c r="J239" i="7"/>
  <c r="I239" i="7"/>
  <c r="J238" i="7"/>
  <c r="I238" i="7"/>
  <c r="J237" i="7"/>
  <c r="I237" i="7"/>
  <c r="J236" i="7"/>
  <c r="I236" i="7"/>
  <c r="J235" i="7"/>
  <c r="I235" i="7"/>
  <c r="J234" i="7"/>
  <c r="I234" i="7"/>
  <c r="J233" i="7"/>
  <c r="I233" i="7"/>
  <c r="J232" i="7"/>
  <c r="I232" i="7"/>
  <c r="J231" i="7"/>
  <c r="I231" i="7"/>
  <c r="J230" i="7"/>
  <c r="I230" i="7"/>
  <c r="J229" i="7"/>
  <c r="I229" i="7"/>
  <c r="J228" i="7"/>
  <c r="I228" i="7"/>
  <c r="J227" i="7"/>
  <c r="I227" i="7"/>
  <c r="J226" i="7"/>
  <c r="I226" i="7"/>
  <c r="J225" i="7"/>
  <c r="I225" i="7"/>
  <c r="J224" i="7"/>
  <c r="I224" i="7"/>
  <c r="J223" i="7"/>
  <c r="I223" i="7"/>
  <c r="J222" i="7"/>
  <c r="I222" i="7"/>
  <c r="J221" i="7"/>
  <c r="I221" i="7"/>
  <c r="J220" i="7"/>
  <c r="I220" i="7"/>
  <c r="J219" i="7"/>
  <c r="I219" i="7"/>
  <c r="J218" i="7"/>
  <c r="I218" i="7"/>
  <c r="J217" i="7"/>
  <c r="I217" i="7"/>
  <c r="J216" i="7"/>
  <c r="I216" i="7"/>
  <c r="J215" i="7"/>
  <c r="I215" i="7"/>
  <c r="J214" i="7"/>
  <c r="I214" i="7"/>
  <c r="J213" i="7"/>
  <c r="I213" i="7"/>
  <c r="J212" i="7"/>
  <c r="I212" i="7"/>
  <c r="J211" i="7"/>
  <c r="I211" i="7"/>
  <c r="J210" i="7"/>
  <c r="I210" i="7"/>
  <c r="J209" i="7"/>
  <c r="I209" i="7"/>
  <c r="J208" i="7"/>
  <c r="I208" i="7"/>
  <c r="J207" i="7"/>
  <c r="I207" i="7"/>
  <c r="J206" i="7"/>
  <c r="I206" i="7"/>
  <c r="J205" i="7"/>
  <c r="I205" i="7"/>
  <c r="J204" i="7"/>
  <c r="I204" i="7"/>
  <c r="J203" i="7"/>
  <c r="I203" i="7"/>
  <c r="J202" i="7"/>
  <c r="I202" i="7"/>
  <c r="J201" i="7"/>
  <c r="I201" i="7"/>
  <c r="J200" i="7"/>
  <c r="I200" i="7"/>
  <c r="J199" i="7"/>
  <c r="I199" i="7"/>
  <c r="J198" i="7"/>
  <c r="I198" i="7"/>
  <c r="J197" i="7"/>
  <c r="I197" i="7"/>
  <c r="J196" i="7"/>
  <c r="I196" i="7"/>
  <c r="J195" i="7"/>
  <c r="I195" i="7"/>
  <c r="J194" i="7"/>
  <c r="I194" i="7"/>
  <c r="J193" i="7"/>
  <c r="I193" i="7"/>
  <c r="J192" i="7"/>
  <c r="I192" i="7"/>
  <c r="J191" i="7"/>
  <c r="I191" i="7"/>
  <c r="J190" i="7"/>
  <c r="I190" i="7"/>
  <c r="J189" i="7"/>
  <c r="I189" i="7"/>
  <c r="J188" i="7"/>
  <c r="I188" i="7"/>
  <c r="J187" i="7"/>
  <c r="I187" i="7"/>
  <c r="J186" i="7"/>
  <c r="I186" i="7"/>
  <c r="J185" i="7"/>
  <c r="I185" i="7"/>
  <c r="J184" i="7"/>
  <c r="I184" i="7"/>
  <c r="J183" i="7"/>
  <c r="I183" i="7"/>
  <c r="J182" i="7"/>
  <c r="I182" i="7"/>
  <c r="J181" i="7"/>
  <c r="I181" i="7"/>
  <c r="J180" i="7"/>
  <c r="I180" i="7"/>
  <c r="J179" i="7"/>
  <c r="I179" i="7"/>
  <c r="J178" i="7"/>
  <c r="I178" i="7"/>
  <c r="J177" i="7"/>
  <c r="I177" i="7"/>
  <c r="J176" i="7"/>
  <c r="I176" i="7"/>
  <c r="J175" i="7"/>
  <c r="I175" i="7"/>
  <c r="J174" i="7"/>
  <c r="I174" i="7"/>
  <c r="J173" i="7"/>
  <c r="I173" i="7"/>
  <c r="J172" i="7"/>
  <c r="I172" i="7"/>
  <c r="J171" i="7"/>
  <c r="I171" i="7"/>
  <c r="J170" i="7"/>
  <c r="I170" i="7"/>
  <c r="J169" i="7"/>
  <c r="I169" i="7"/>
  <c r="J168" i="7"/>
  <c r="I168" i="7"/>
  <c r="J167" i="7"/>
  <c r="I167" i="7"/>
  <c r="J166" i="7"/>
  <c r="I166" i="7"/>
  <c r="J165" i="7"/>
  <c r="I165" i="7"/>
  <c r="J164" i="7"/>
  <c r="I164" i="7"/>
  <c r="J163" i="7"/>
  <c r="I163" i="7"/>
  <c r="J162" i="7"/>
  <c r="I162" i="7"/>
  <c r="J161" i="7"/>
  <c r="I161" i="7"/>
  <c r="J160" i="7"/>
  <c r="I160" i="7"/>
  <c r="J159" i="7"/>
  <c r="I159" i="7"/>
  <c r="J158" i="7"/>
  <c r="I158" i="7"/>
  <c r="J157" i="7"/>
  <c r="I157" i="7"/>
  <c r="J156" i="7"/>
  <c r="I156" i="7"/>
  <c r="J155" i="7"/>
  <c r="I155" i="7"/>
  <c r="J154" i="7"/>
  <c r="I154" i="7"/>
  <c r="J153" i="7"/>
  <c r="I153" i="7"/>
  <c r="J152" i="7"/>
  <c r="I152" i="7"/>
  <c r="J151" i="7"/>
  <c r="I151" i="7"/>
  <c r="J150" i="7"/>
  <c r="I150" i="7"/>
  <c r="J149" i="7"/>
  <c r="I149" i="7"/>
  <c r="J148" i="7"/>
  <c r="I148" i="7"/>
  <c r="J147" i="7"/>
  <c r="I147" i="7"/>
  <c r="J146" i="7"/>
  <c r="I146" i="7"/>
  <c r="J145" i="7"/>
  <c r="I145" i="7"/>
  <c r="J144" i="7"/>
  <c r="I144" i="7"/>
  <c r="J143" i="7"/>
  <c r="I143" i="7"/>
  <c r="J142" i="7"/>
  <c r="I142" i="7"/>
  <c r="J141" i="7"/>
  <c r="I141" i="7"/>
  <c r="J140" i="7"/>
  <c r="I140" i="7"/>
  <c r="J139" i="7"/>
  <c r="I139" i="7"/>
  <c r="J138" i="7"/>
  <c r="I138" i="7"/>
  <c r="J137" i="7"/>
  <c r="I137" i="7"/>
  <c r="J136" i="7"/>
  <c r="I136" i="7"/>
  <c r="J135" i="7"/>
  <c r="I135" i="7"/>
  <c r="J134" i="7"/>
  <c r="I134" i="7"/>
  <c r="J133" i="7"/>
  <c r="I133" i="7"/>
  <c r="J132" i="7"/>
  <c r="I132" i="7"/>
  <c r="J131" i="7"/>
  <c r="I131" i="7"/>
  <c r="J130" i="7"/>
  <c r="I130" i="7"/>
  <c r="J129" i="7"/>
  <c r="I129" i="7"/>
  <c r="J128" i="7"/>
  <c r="I128" i="7"/>
  <c r="J127" i="7"/>
  <c r="I127" i="7"/>
  <c r="J126" i="7"/>
  <c r="I126" i="7"/>
  <c r="J125" i="7"/>
  <c r="I125" i="7"/>
  <c r="J124" i="7"/>
  <c r="I124" i="7"/>
  <c r="J123" i="7"/>
  <c r="I123" i="7"/>
  <c r="J122" i="7"/>
  <c r="I122" i="7"/>
  <c r="J121" i="7"/>
  <c r="I121" i="7"/>
  <c r="J120" i="7"/>
  <c r="I120" i="7"/>
  <c r="J119" i="7"/>
  <c r="I119" i="7"/>
  <c r="J118" i="7"/>
  <c r="I118" i="7"/>
  <c r="J117" i="7"/>
  <c r="I117" i="7"/>
  <c r="J116" i="7"/>
  <c r="I116" i="7"/>
  <c r="J115" i="7"/>
  <c r="I115" i="7"/>
  <c r="J114" i="7"/>
  <c r="I114" i="7"/>
  <c r="J113" i="7"/>
  <c r="I113" i="7"/>
  <c r="J112" i="7"/>
  <c r="I112" i="7"/>
  <c r="J111" i="7"/>
  <c r="I111" i="7"/>
  <c r="J110" i="7"/>
  <c r="I110" i="7"/>
  <c r="J109" i="7"/>
  <c r="I109" i="7"/>
  <c r="J108" i="7"/>
  <c r="I108" i="7"/>
  <c r="J107" i="7"/>
  <c r="I107" i="7"/>
  <c r="J106" i="7"/>
  <c r="I106" i="7"/>
  <c r="J105" i="7"/>
  <c r="I105" i="7"/>
  <c r="J104" i="7"/>
  <c r="I104" i="7"/>
  <c r="J103" i="7"/>
  <c r="I103" i="7"/>
  <c r="J102" i="7"/>
  <c r="I102" i="7"/>
  <c r="J101" i="7"/>
  <c r="I101" i="7"/>
  <c r="J100" i="7"/>
  <c r="I100" i="7"/>
  <c r="J99" i="7"/>
  <c r="I99" i="7"/>
  <c r="J98" i="7"/>
  <c r="I98" i="7"/>
  <c r="J97" i="7"/>
  <c r="I97" i="7"/>
  <c r="J96" i="7"/>
  <c r="I96" i="7"/>
  <c r="J95" i="7"/>
  <c r="I95" i="7"/>
  <c r="J94" i="7"/>
  <c r="I94" i="7"/>
  <c r="J93" i="7"/>
  <c r="I93" i="7"/>
  <c r="J92" i="7"/>
  <c r="I92" i="7"/>
  <c r="E92" i="7"/>
  <c r="E93" i="7" s="1"/>
  <c r="E94" i="7" s="1"/>
  <c r="E95" i="7" s="1"/>
  <c r="E96" i="7" s="1"/>
  <c r="E97" i="7" s="1"/>
  <c r="E98" i="7" s="1"/>
  <c r="E99" i="7" s="1"/>
  <c r="E100" i="7" s="1"/>
  <c r="E101" i="7" s="1"/>
  <c r="E102" i="7" s="1"/>
  <c r="E103" i="7" s="1"/>
  <c r="E104" i="7" s="1"/>
  <c r="E105" i="7" s="1"/>
  <c r="E106" i="7" s="1"/>
  <c r="E107" i="7" s="1"/>
  <c r="E108" i="7" s="1"/>
  <c r="E109" i="7" s="1"/>
  <c r="E110" i="7" s="1"/>
  <c r="E111" i="7" s="1"/>
  <c r="E112" i="7" s="1"/>
  <c r="E113" i="7" s="1"/>
  <c r="E114" i="7" s="1"/>
  <c r="E115" i="7" s="1"/>
  <c r="E116" i="7" s="1"/>
  <c r="E117" i="7" s="1"/>
  <c r="E118" i="7" s="1"/>
  <c r="E119" i="7" s="1"/>
  <c r="E120" i="7" s="1"/>
  <c r="E121" i="7" s="1"/>
  <c r="E122" i="7" s="1"/>
  <c r="E123" i="7" s="1"/>
  <c r="E124" i="7" s="1"/>
  <c r="E125" i="7" s="1"/>
  <c r="E126" i="7" s="1"/>
  <c r="E127" i="7" s="1"/>
  <c r="E128" i="7" s="1"/>
  <c r="E129" i="7" s="1"/>
  <c r="E130" i="7" s="1"/>
  <c r="E131" i="7" s="1"/>
  <c r="E132" i="7" s="1"/>
  <c r="E133" i="7" s="1"/>
  <c r="E134" i="7" s="1"/>
  <c r="E135" i="7" s="1"/>
  <c r="E136" i="7" s="1"/>
  <c r="E137" i="7" s="1"/>
  <c r="E138" i="7" s="1"/>
  <c r="E139" i="7" s="1"/>
  <c r="E140" i="7" s="1"/>
  <c r="E141" i="7" s="1"/>
  <c r="E142" i="7" s="1"/>
  <c r="E143" i="7" s="1"/>
  <c r="E144" i="7" s="1"/>
  <c r="E145" i="7" s="1"/>
  <c r="E146" i="7" s="1"/>
  <c r="E147" i="7" s="1"/>
  <c r="E148" i="7" s="1"/>
  <c r="E149" i="7" s="1"/>
  <c r="E150" i="7" s="1"/>
  <c r="E151" i="7" s="1"/>
  <c r="E152" i="7" s="1"/>
  <c r="E153" i="7" s="1"/>
  <c r="E154" i="7" s="1"/>
  <c r="E155" i="7" s="1"/>
  <c r="E156" i="7" s="1"/>
  <c r="E157" i="7" s="1"/>
  <c r="E158" i="7" s="1"/>
  <c r="E159" i="7" s="1"/>
  <c r="E160" i="7" s="1"/>
  <c r="E161" i="7" s="1"/>
  <c r="E162" i="7" s="1"/>
  <c r="E163" i="7" s="1"/>
  <c r="E164" i="7" s="1"/>
  <c r="E165" i="7" s="1"/>
  <c r="E166" i="7" s="1"/>
  <c r="E167" i="7" s="1"/>
  <c r="E168" i="7" s="1"/>
  <c r="E169" i="7" s="1"/>
  <c r="E170" i="7" s="1"/>
  <c r="E171" i="7" s="1"/>
  <c r="E172" i="7" s="1"/>
  <c r="E173" i="7" s="1"/>
  <c r="E174" i="7" s="1"/>
  <c r="E175" i="7" s="1"/>
  <c r="E176" i="7" s="1"/>
  <c r="E177" i="7" s="1"/>
  <c r="E178" i="7" s="1"/>
  <c r="E179" i="7" s="1"/>
  <c r="E180" i="7" s="1"/>
  <c r="E181" i="7" s="1"/>
  <c r="E182" i="7" s="1"/>
  <c r="E183" i="7" s="1"/>
  <c r="E184" i="7" s="1"/>
  <c r="E185" i="7" s="1"/>
  <c r="E186" i="7" s="1"/>
  <c r="E187" i="7" s="1"/>
  <c r="E188" i="7" s="1"/>
  <c r="E189" i="7" s="1"/>
  <c r="E190" i="7" s="1"/>
  <c r="E191" i="7" s="1"/>
  <c r="E192" i="7" s="1"/>
  <c r="E193" i="7" s="1"/>
  <c r="E194" i="7" s="1"/>
  <c r="E195" i="7" s="1"/>
  <c r="E196" i="7" s="1"/>
  <c r="E197" i="7" s="1"/>
  <c r="E198" i="7" s="1"/>
  <c r="E199" i="7" s="1"/>
  <c r="E200" i="7" s="1"/>
  <c r="E201" i="7" s="1"/>
  <c r="E202" i="7" s="1"/>
  <c r="E203" i="7" s="1"/>
  <c r="E204" i="7" s="1"/>
  <c r="E205" i="7" s="1"/>
  <c r="E206" i="7" s="1"/>
  <c r="E207" i="7" s="1"/>
  <c r="E208" i="7" s="1"/>
  <c r="E209" i="7" s="1"/>
  <c r="E210" i="7" s="1"/>
  <c r="E211" i="7" s="1"/>
  <c r="E212" i="7" s="1"/>
  <c r="E213" i="7" s="1"/>
  <c r="E214" i="7" s="1"/>
  <c r="E215" i="7" s="1"/>
  <c r="E216" i="7" s="1"/>
  <c r="E217" i="7" s="1"/>
  <c r="E218" i="7" s="1"/>
  <c r="E219" i="7" s="1"/>
  <c r="E220" i="7" s="1"/>
  <c r="E221" i="7" s="1"/>
  <c r="E222" i="7" s="1"/>
  <c r="E223" i="7" s="1"/>
  <c r="E224" i="7" s="1"/>
  <c r="E225" i="7" s="1"/>
  <c r="E226" i="7" s="1"/>
  <c r="E227" i="7" s="1"/>
  <c r="E228" i="7" s="1"/>
  <c r="E229" i="7" s="1"/>
  <c r="E230" i="7" s="1"/>
  <c r="E231" i="7" s="1"/>
  <c r="E232" i="7" s="1"/>
  <c r="E233" i="7" s="1"/>
  <c r="E234" i="7" s="1"/>
  <c r="E235" i="7" s="1"/>
  <c r="E236" i="7" s="1"/>
  <c r="E237" i="7" s="1"/>
  <c r="E238" i="7" s="1"/>
  <c r="E239" i="7" s="1"/>
  <c r="E240" i="7" s="1"/>
  <c r="E241" i="7" s="1"/>
  <c r="E242" i="7" s="1"/>
  <c r="E243" i="7" s="1"/>
  <c r="E244" i="7" s="1"/>
  <c r="E245" i="7" s="1"/>
  <c r="E246" i="7" s="1"/>
  <c r="E247" i="7" s="1"/>
  <c r="E248" i="7" s="1"/>
  <c r="E249" i="7" s="1"/>
  <c r="E250" i="7" s="1"/>
  <c r="E251" i="7" s="1"/>
  <c r="E252" i="7" s="1"/>
  <c r="E253" i="7" s="1"/>
  <c r="E254" i="7" s="1"/>
  <c r="E255" i="7" s="1"/>
  <c r="E256" i="7" s="1"/>
  <c r="E257" i="7" s="1"/>
  <c r="E258" i="7" s="1"/>
  <c r="E259" i="7" s="1"/>
  <c r="E260" i="7" s="1"/>
  <c r="E261" i="7" s="1"/>
  <c r="E262" i="7" s="1"/>
  <c r="E263" i="7" s="1"/>
  <c r="E264" i="7" s="1"/>
  <c r="E265" i="7" s="1"/>
  <c r="E266" i="7" s="1"/>
  <c r="E267" i="7" s="1"/>
  <c r="E268" i="7" s="1"/>
  <c r="E269" i="7" s="1"/>
  <c r="E270" i="7" s="1"/>
  <c r="E271" i="7" s="1"/>
  <c r="E272" i="7" s="1"/>
  <c r="E273" i="7" s="1"/>
  <c r="E274" i="7" s="1"/>
  <c r="E275" i="7" s="1"/>
  <c r="E276" i="7" s="1"/>
  <c r="E277" i="7" s="1"/>
  <c r="E278" i="7" s="1"/>
  <c r="E279" i="7" s="1"/>
  <c r="E280" i="7" s="1"/>
  <c r="E281" i="7" s="1"/>
  <c r="E282" i="7" s="1"/>
  <c r="E283" i="7" s="1"/>
  <c r="E284" i="7" s="1"/>
  <c r="E285" i="7" s="1"/>
  <c r="E286" i="7" s="1"/>
  <c r="E287" i="7" s="1"/>
  <c r="E288" i="7" s="1"/>
  <c r="E289" i="7" s="1"/>
  <c r="E290" i="7" s="1"/>
  <c r="E291" i="7" s="1"/>
  <c r="E292" i="7" s="1"/>
  <c r="E293" i="7" s="1"/>
  <c r="E294" i="7" s="1"/>
  <c r="E295" i="7" s="1"/>
  <c r="E296" i="7" s="1"/>
  <c r="E297" i="7" s="1"/>
  <c r="E298" i="7" s="1"/>
  <c r="E299" i="7" s="1"/>
  <c r="E300" i="7" s="1"/>
  <c r="E301" i="7" s="1"/>
  <c r="E302" i="7" s="1"/>
  <c r="E303" i="7" s="1"/>
  <c r="E304" i="7" s="1"/>
  <c r="E305" i="7" s="1"/>
  <c r="E306" i="7" s="1"/>
  <c r="E307" i="7" s="1"/>
  <c r="E308" i="7" s="1"/>
  <c r="E309" i="7" s="1"/>
  <c r="E310" i="7" s="1"/>
  <c r="E311" i="7" s="1"/>
  <c r="E312" i="7" s="1"/>
  <c r="E313" i="7" s="1"/>
  <c r="E314" i="7" s="1"/>
  <c r="E315" i="7" s="1"/>
  <c r="E316" i="7" s="1"/>
  <c r="E317" i="7" s="1"/>
  <c r="E318" i="7" s="1"/>
  <c r="E319" i="7" s="1"/>
  <c r="E320" i="7" s="1"/>
  <c r="E321" i="7" s="1"/>
  <c r="E322" i="7" s="1"/>
  <c r="E323" i="7" s="1"/>
  <c r="E324" i="7" s="1"/>
  <c r="E325" i="7" s="1"/>
  <c r="E326" i="7" s="1"/>
  <c r="E327" i="7" s="1"/>
  <c r="E328" i="7" s="1"/>
  <c r="E329" i="7" s="1"/>
  <c r="E330" i="7" s="1"/>
  <c r="E331" i="7" s="1"/>
  <c r="E332" i="7" s="1"/>
  <c r="E333" i="7" s="1"/>
  <c r="E334" i="7" s="1"/>
  <c r="E335" i="7" s="1"/>
  <c r="E336" i="7" s="1"/>
  <c r="E337" i="7" s="1"/>
  <c r="E338" i="7" s="1"/>
  <c r="E339" i="7" s="1"/>
  <c r="E340" i="7" s="1"/>
  <c r="E341" i="7" s="1"/>
  <c r="E342" i="7" s="1"/>
  <c r="E343" i="7" s="1"/>
  <c r="E344" i="7" s="1"/>
  <c r="E345" i="7" s="1"/>
  <c r="E346" i="7" s="1"/>
  <c r="E347" i="7" s="1"/>
  <c r="E348" i="7" s="1"/>
  <c r="E349" i="7" s="1"/>
  <c r="E350" i="7" s="1"/>
  <c r="E351" i="7" s="1"/>
  <c r="E352" i="7" s="1"/>
  <c r="E353" i="7" s="1"/>
  <c r="E354" i="7" s="1"/>
  <c r="E355" i="7" s="1"/>
  <c r="E356" i="7" s="1"/>
  <c r="E357" i="7" s="1"/>
  <c r="E358" i="7" s="1"/>
  <c r="E359" i="7" s="1"/>
  <c r="E360" i="7" s="1"/>
  <c r="E361" i="7" s="1"/>
  <c r="E362" i="7" s="1"/>
  <c r="E363" i="7" s="1"/>
  <c r="E364" i="7" s="1"/>
  <c r="E365" i="7" s="1"/>
  <c r="E366" i="7" s="1"/>
  <c r="E367" i="7" s="1"/>
  <c r="E368" i="7" s="1"/>
  <c r="E369" i="7" s="1"/>
  <c r="E370" i="7" s="1"/>
  <c r="E371" i="7" s="1"/>
  <c r="E372" i="7" s="1"/>
  <c r="E373" i="7" s="1"/>
  <c r="E374" i="7" s="1"/>
  <c r="E375" i="7" s="1"/>
  <c r="E376" i="7" s="1"/>
  <c r="E377" i="7" s="1"/>
  <c r="E378" i="7" s="1"/>
  <c r="E379" i="7" s="1"/>
  <c r="E380" i="7" s="1"/>
  <c r="E381" i="7" s="1"/>
  <c r="E382" i="7" s="1"/>
  <c r="E383" i="7" s="1"/>
  <c r="E384" i="7" s="1"/>
  <c r="E385" i="7" s="1"/>
  <c r="E386" i="7" s="1"/>
  <c r="E387" i="7" s="1"/>
  <c r="E388" i="7" s="1"/>
  <c r="E389" i="7" s="1"/>
  <c r="E390" i="7" s="1"/>
  <c r="E391" i="7" s="1"/>
  <c r="E392" i="7" s="1"/>
  <c r="E393" i="7" s="1"/>
  <c r="E394" i="7" s="1"/>
  <c r="E395" i="7" s="1"/>
  <c r="E396" i="7" s="1"/>
  <c r="E397" i="7" s="1"/>
  <c r="E398" i="7" s="1"/>
  <c r="E399" i="7" s="1"/>
  <c r="E400" i="7" s="1"/>
  <c r="E401" i="7" s="1"/>
  <c r="E402" i="7" s="1"/>
  <c r="E403" i="7" s="1"/>
  <c r="E404" i="7" s="1"/>
  <c r="E405" i="7" s="1"/>
  <c r="E406" i="7" s="1"/>
  <c r="E407" i="7" s="1"/>
  <c r="E408" i="7" s="1"/>
  <c r="E409" i="7" s="1"/>
  <c r="E410" i="7" s="1"/>
  <c r="E411" i="7" s="1"/>
  <c r="E412" i="7" s="1"/>
  <c r="E413" i="7" s="1"/>
  <c r="E414" i="7" s="1"/>
  <c r="E415" i="7" s="1"/>
  <c r="E416" i="7" s="1"/>
  <c r="E417" i="7" s="1"/>
  <c r="E418" i="7" s="1"/>
  <c r="E419" i="7" s="1"/>
  <c r="E420" i="7" s="1"/>
  <c r="E421" i="7" s="1"/>
  <c r="E422" i="7" s="1"/>
  <c r="E423" i="7" s="1"/>
  <c r="E424" i="7" s="1"/>
  <c r="E425" i="7" s="1"/>
  <c r="E426" i="7" s="1"/>
  <c r="E427" i="7" s="1"/>
  <c r="E428" i="7" s="1"/>
  <c r="E429" i="7" s="1"/>
  <c r="E430" i="7" s="1"/>
  <c r="E431" i="7" s="1"/>
  <c r="E432" i="7" s="1"/>
  <c r="E433" i="7" s="1"/>
  <c r="E434" i="7" s="1"/>
  <c r="E435" i="7" s="1"/>
  <c r="E436" i="7" s="1"/>
  <c r="E437" i="7" s="1"/>
  <c r="E438" i="7" s="1"/>
  <c r="E439" i="7" s="1"/>
  <c r="E440" i="7" s="1"/>
  <c r="E441" i="7" s="1"/>
  <c r="E442" i="7" s="1"/>
  <c r="E443" i="7" s="1"/>
  <c r="E444" i="7" s="1"/>
  <c r="E445" i="7" s="1"/>
  <c r="E446" i="7" s="1"/>
  <c r="E447" i="7" s="1"/>
  <c r="E448" i="7" s="1"/>
  <c r="E449" i="7" s="1"/>
  <c r="E450" i="7" s="1"/>
  <c r="E451" i="7" s="1"/>
  <c r="E452" i="7" s="1"/>
  <c r="E453" i="7" s="1"/>
  <c r="E454" i="7" s="1"/>
  <c r="E455" i="7" s="1"/>
  <c r="J91" i="7"/>
  <c r="I91" i="7"/>
  <c r="J90" i="7"/>
  <c r="I90" i="7"/>
  <c r="J89" i="7"/>
  <c r="I89" i="7"/>
  <c r="D89" i="7"/>
  <c r="D90" i="7" s="1"/>
  <c r="D91" i="7" s="1"/>
  <c r="D92" i="7" s="1"/>
  <c r="D93" i="7" s="1"/>
  <c r="D94" i="7" s="1"/>
  <c r="D95" i="7" s="1"/>
  <c r="D96" i="7" s="1"/>
  <c r="D97" i="7" s="1"/>
  <c r="D98" i="7" s="1"/>
  <c r="D99" i="7" s="1"/>
  <c r="D100" i="7" s="1"/>
  <c r="D101" i="7" s="1"/>
  <c r="D102" i="7" s="1"/>
  <c r="D103" i="7" s="1"/>
  <c r="D104" i="7" s="1"/>
  <c r="D105" i="7" s="1"/>
  <c r="D106" i="7" s="1"/>
  <c r="D107" i="7" s="1"/>
  <c r="D108" i="7" s="1"/>
  <c r="D109" i="7" s="1"/>
  <c r="D110" i="7" s="1"/>
  <c r="D111" i="7" s="1"/>
  <c r="D112" i="7" s="1"/>
  <c r="D113" i="7" s="1"/>
  <c r="D114" i="7" s="1"/>
  <c r="D115" i="7" s="1"/>
  <c r="D116" i="7" s="1"/>
  <c r="D117" i="7" s="1"/>
  <c r="D118" i="7" s="1"/>
  <c r="D119" i="7" s="1"/>
  <c r="D120" i="7" s="1"/>
  <c r="D121" i="7" s="1"/>
  <c r="D122" i="7" s="1"/>
  <c r="D123" i="7" s="1"/>
  <c r="D124" i="7" s="1"/>
  <c r="D125" i="7" s="1"/>
  <c r="D126" i="7" s="1"/>
  <c r="D127" i="7" s="1"/>
  <c r="D128" i="7" s="1"/>
  <c r="D129" i="7" s="1"/>
  <c r="D130" i="7" s="1"/>
  <c r="D131" i="7" s="1"/>
  <c r="D132" i="7" s="1"/>
  <c r="D133" i="7" s="1"/>
  <c r="D134" i="7" s="1"/>
  <c r="D135" i="7" s="1"/>
  <c r="D136" i="7" s="1"/>
  <c r="D137" i="7" s="1"/>
  <c r="D138" i="7" s="1"/>
  <c r="D139" i="7" s="1"/>
  <c r="D140" i="7" s="1"/>
  <c r="D141" i="7" s="1"/>
  <c r="D142" i="7" s="1"/>
  <c r="D143" i="7" s="1"/>
  <c r="D144" i="7" s="1"/>
  <c r="D145" i="7" s="1"/>
  <c r="D146" i="7" s="1"/>
  <c r="D147" i="7" s="1"/>
  <c r="D148" i="7" s="1"/>
  <c r="D149" i="7" s="1"/>
  <c r="D150" i="7" s="1"/>
  <c r="D151" i="7" s="1"/>
  <c r="D152" i="7" s="1"/>
  <c r="D153" i="7" s="1"/>
  <c r="D154" i="7" s="1"/>
  <c r="D155" i="7" s="1"/>
  <c r="D156" i="7" s="1"/>
  <c r="D157" i="7" s="1"/>
  <c r="D158" i="7" s="1"/>
  <c r="D159" i="7" s="1"/>
  <c r="D160" i="7" s="1"/>
  <c r="D161" i="7" s="1"/>
  <c r="D162" i="7" s="1"/>
  <c r="D163" i="7" s="1"/>
  <c r="D164" i="7" s="1"/>
  <c r="D165" i="7" s="1"/>
  <c r="D166" i="7" s="1"/>
  <c r="D167" i="7" s="1"/>
  <c r="D168" i="7" s="1"/>
  <c r="D169" i="7" s="1"/>
  <c r="D170" i="7" s="1"/>
  <c r="D171" i="7" s="1"/>
  <c r="D172" i="7" s="1"/>
  <c r="D173" i="7" s="1"/>
  <c r="D174" i="7" s="1"/>
  <c r="D175" i="7" s="1"/>
  <c r="D176" i="7" s="1"/>
  <c r="D177" i="7" s="1"/>
  <c r="D178" i="7" s="1"/>
  <c r="D179" i="7" s="1"/>
  <c r="D180" i="7" s="1"/>
  <c r="D181" i="7" s="1"/>
  <c r="D182" i="7" s="1"/>
  <c r="D183" i="7" s="1"/>
  <c r="D184" i="7" s="1"/>
  <c r="D185" i="7" s="1"/>
  <c r="D186" i="7" s="1"/>
  <c r="D187" i="7" s="1"/>
  <c r="D188" i="7" s="1"/>
  <c r="D189" i="7" s="1"/>
  <c r="D190" i="7" s="1"/>
  <c r="D191" i="7" s="1"/>
  <c r="D192" i="7" s="1"/>
  <c r="D193" i="7" s="1"/>
  <c r="D194" i="7" s="1"/>
  <c r="D195" i="7" s="1"/>
  <c r="D196" i="7" s="1"/>
  <c r="D197" i="7" s="1"/>
  <c r="D198" i="7" s="1"/>
  <c r="D199" i="7" s="1"/>
  <c r="D200" i="7" s="1"/>
  <c r="D201" i="7" s="1"/>
  <c r="D202" i="7" s="1"/>
  <c r="D203" i="7" s="1"/>
  <c r="D204" i="7" s="1"/>
  <c r="D205" i="7" s="1"/>
  <c r="D206" i="7" s="1"/>
  <c r="D207" i="7" s="1"/>
  <c r="D208" i="7" s="1"/>
  <c r="D209" i="7" s="1"/>
  <c r="D210" i="7" s="1"/>
  <c r="D211" i="7" s="1"/>
  <c r="D212" i="7" s="1"/>
  <c r="D213" i="7" s="1"/>
  <c r="D214" i="7" s="1"/>
  <c r="D215" i="7" s="1"/>
  <c r="D216" i="7" s="1"/>
  <c r="D217" i="7" s="1"/>
  <c r="D218" i="7" s="1"/>
  <c r="D219" i="7" s="1"/>
  <c r="D220" i="7" s="1"/>
  <c r="D221" i="7" s="1"/>
  <c r="D222" i="7" s="1"/>
  <c r="D223" i="7" s="1"/>
  <c r="D224" i="7" s="1"/>
  <c r="D225" i="7" s="1"/>
  <c r="D226" i="7" s="1"/>
  <c r="D227" i="7" s="1"/>
  <c r="D228" i="7" s="1"/>
  <c r="D229" i="7" s="1"/>
  <c r="D230" i="7" s="1"/>
  <c r="D231" i="7" s="1"/>
  <c r="D232" i="7" s="1"/>
  <c r="D233" i="7" s="1"/>
  <c r="D234" i="7" s="1"/>
  <c r="D235" i="7" s="1"/>
  <c r="D236" i="7" s="1"/>
  <c r="D237" i="7" s="1"/>
  <c r="D238" i="7" s="1"/>
  <c r="D239" i="7" s="1"/>
  <c r="D240" i="7" s="1"/>
  <c r="D241" i="7" s="1"/>
  <c r="D242" i="7" s="1"/>
  <c r="D243" i="7" s="1"/>
  <c r="D244" i="7" s="1"/>
  <c r="D245" i="7" s="1"/>
  <c r="D246" i="7" s="1"/>
  <c r="D247" i="7" s="1"/>
  <c r="D248" i="7" s="1"/>
  <c r="D249" i="7" s="1"/>
  <c r="D250" i="7" s="1"/>
  <c r="D251" i="7" s="1"/>
  <c r="D252" i="7" s="1"/>
  <c r="D253" i="7" s="1"/>
  <c r="D254" i="7" s="1"/>
  <c r="D255" i="7" s="1"/>
  <c r="D256" i="7" s="1"/>
  <c r="D257" i="7" s="1"/>
  <c r="D258" i="7" s="1"/>
  <c r="D259" i="7" s="1"/>
  <c r="D260" i="7" s="1"/>
  <c r="D261" i="7" s="1"/>
  <c r="D262" i="7" s="1"/>
  <c r="D263" i="7" s="1"/>
  <c r="D264" i="7" s="1"/>
  <c r="D265" i="7" s="1"/>
  <c r="D266" i="7" s="1"/>
  <c r="D267" i="7" s="1"/>
  <c r="D268" i="7" s="1"/>
  <c r="D269" i="7" s="1"/>
  <c r="D270" i="7" s="1"/>
  <c r="D271" i="7" s="1"/>
  <c r="D272" i="7" s="1"/>
  <c r="D273" i="7" s="1"/>
  <c r="D274" i="7" s="1"/>
  <c r="D275" i="7" s="1"/>
  <c r="D276" i="7" s="1"/>
  <c r="D277" i="7" s="1"/>
  <c r="D278" i="7" s="1"/>
  <c r="D279" i="7" s="1"/>
  <c r="D280" i="7" s="1"/>
  <c r="D281" i="7" s="1"/>
  <c r="D282" i="7" s="1"/>
  <c r="D283" i="7" s="1"/>
  <c r="D284" i="7" s="1"/>
  <c r="D285" i="7" s="1"/>
  <c r="D286" i="7" s="1"/>
  <c r="D287" i="7" s="1"/>
  <c r="D288" i="7" s="1"/>
  <c r="D289" i="7" s="1"/>
  <c r="D290" i="7" s="1"/>
  <c r="D291" i="7" s="1"/>
  <c r="D292" i="7" s="1"/>
  <c r="D293" i="7" s="1"/>
  <c r="D294" i="7" s="1"/>
  <c r="D295" i="7" s="1"/>
  <c r="D296" i="7" s="1"/>
  <c r="D297" i="7" s="1"/>
  <c r="D298" i="7" s="1"/>
  <c r="D299" i="7" s="1"/>
  <c r="D300" i="7" s="1"/>
  <c r="D301" i="7" s="1"/>
  <c r="D302" i="7" s="1"/>
  <c r="D303" i="7" s="1"/>
  <c r="D304" i="7" s="1"/>
  <c r="D305" i="7" s="1"/>
  <c r="D306" i="7" s="1"/>
  <c r="D307" i="7" s="1"/>
  <c r="D308" i="7" s="1"/>
  <c r="D309" i="7" s="1"/>
  <c r="D310" i="7" s="1"/>
  <c r="D311" i="7" s="1"/>
  <c r="D312" i="7" s="1"/>
  <c r="D313" i="7" s="1"/>
  <c r="D314" i="7" s="1"/>
  <c r="D315" i="7" s="1"/>
  <c r="D316" i="7" s="1"/>
  <c r="D317" i="7" s="1"/>
  <c r="D318" i="7" s="1"/>
  <c r="D319" i="7" s="1"/>
  <c r="D320" i="7" s="1"/>
  <c r="D321" i="7" s="1"/>
  <c r="D322" i="7" s="1"/>
  <c r="D323" i="7" s="1"/>
  <c r="D324" i="7" s="1"/>
  <c r="D325" i="7" s="1"/>
  <c r="D326" i="7" s="1"/>
  <c r="D327" i="7" s="1"/>
  <c r="D328" i="7" s="1"/>
  <c r="D329" i="7" s="1"/>
  <c r="D330" i="7" s="1"/>
  <c r="D331" i="7" s="1"/>
  <c r="D332" i="7" s="1"/>
  <c r="D333" i="7" s="1"/>
  <c r="D334" i="7" s="1"/>
  <c r="D335" i="7" s="1"/>
  <c r="D336" i="7" s="1"/>
  <c r="D337" i="7" s="1"/>
  <c r="D338" i="7" s="1"/>
  <c r="D339" i="7" s="1"/>
  <c r="D340" i="7" s="1"/>
  <c r="D341" i="7" s="1"/>
  <c r="D342" i="7" s="1"/>
  <c r="D343" i="7" s="1"/>
  <c r="D344" i="7" s="1"/>
  <c r="D345" i="7" s="1"/>
  <c r="D346" i="7" s="1"/>
  <c r="D347" i="7" s="1"/>
  <c r="D348" i="7" s="1"/>
  <c r="D349" i="7" s="1"/>
  <c r="D350" i="7" s="1"/>
  <c r="D351" i="7" s="1"/>
  <c r="D352" i="7" s="1"/>
  <c r="D353" i="7" s="1"/>
  <c r="D354" i="7" s="1"/>
  <c r="D355" i="7" s="1"/>
  <c r="D356" i="7" s="1"/>
  <c r="D357" i="7" s="1"/>
  <c r="D358" i="7" s="1"/>
  <c r="D359" i="7" s="1"/>
  <c r="D360" i="7" s="1"/>
  <c r="D361" i="7" s="1"/>
  <c r="D362" i="7" s="1"/>
  <c r="D363" i="7" s="1"/>
  <c r="D364" i="7" s="1"/>
  <c r="D365" i="7" s="1"/>
  <c r="D366" i="7" s="1"/>
  <c r="D367" i="7" s="1"/>
  <c r="D368" i="7" s="1"/>
  <c r="D369" i="7" s="1"/>
  <c r="D370" i="7" s="1"/>
  <c r="D371" i="7" s="1"/>
  <c r="D372" i="7" s="1"/>
  <c r="D373" i="7" s="1"/>
  <c r="D374" i="7" s="1"/>
  <c r="D375" i="7" s="1"/>
  <c r="D376" i="7" s="1"/>
  <c r="D377" i="7" s="1"/>
  <c r="D378" i="7" s="1"/>
  <c r="D379" i="7" s="1"/>
  <c r="D380" i="7" s="1"/>
  <c r="D381" i="7" s="1"/>
  <c r="D382" i="7" s="1"/>
  <c r="D383" i="7" s="1"/>
  <c r="D384" i="7" s="1"/>
  <c r="D385" i="7" s="1"/>
  <c r="D386" i="7" s="1"/>
  <c r="D387" i="7" s="1"/>
  <c r="D388" i="7" s="1"/>
  <c r="D389" i="7" s="1"/>
  <c r="D390" i="7" s="1"/>
  <c r="D391" i="7" s="1"/>
  <c r="D392" i="7" s="1"/>
  <c r="D393" i="7" s="1"/>
  <c r="D394" i="7" s="1"/>
  <c r="D395" i="7" s="1"/>
  <c r="D396" i="7" s="1"/>
  <c r="D397" i="7" s="1"/>
  <c r="D398" i="7" s="1"/>
  <c r="D399" i="7" s="1"/>
  <c r="D400" i="7" s="1"/>
  <c r="D401" i="7" s="1"/>
  <c r="D402" i="7" s="1"/>
  <c r="D403" i="7" s="1"/>
  <c r="D404" i="7" s="1"/>
  <c r="D405" i="7" s="1"/>
  <c r="D406" i="7" s="1"/>
  <c r="D407" i="7" s="1"/>
  <c r="D408" i="7" s="1"/>
  <c r="D409" i="7" s="1"/>
  <c r="D410" i="7" s="1"/>
  <c r="D411" i="7" s="1"/>
  <c r="D412" i="7" s="1"/>
  <c r="D413" i="7" s="1"/>
  <c r="D414" i="7" s="1"/>
  <c r="D415" i="7" s="1"/>
  <c r="D416" i="7" s="1"/>
  <c r="D417" i="7" s="1"/>
  <c r="D418" i="7" s="1"/>
  <c r="D419" i="7" s="1"/>
  <c r="D420" i="7" s="1"/>
  <c r="D421" i="7" s="1"/>
  <c r="D422" i="7" s="1"/>
  <c r="D423" i="7" s="1"/>
  <c r="D424" i="7" s="1"/>
  <c r="D425" i="7" s="1"/>
  <c r="D426" i="7" s="1"/>
  <c r="D427" i="7" s="1"/>
  <c r="D428" i="7" s="1"/>
  <c r="D429" i="7" s="1"/>
  <c r="D430" i="7" s="1"/>
  <c r="D431" i="7" s="1"/>
  <c r="D432" i="7" s="1"/>
  <c r="D433" i="7" s="1"/>
  <c r="D434" i="7" s="1"/>
  <c r="D435" i="7" s="1"/>
  <c r="D436" i="7" s="1"/>
  <c r="D437" i="7" s="1"/>
  <c r="D438" i="7" s="1"/>
  <c r="D439" i="7" s="1"/>
  <c r="D440" i="7" s="1"/>
  <c r="D441" i="7" s="1"/>
  <c r="D442" i="7" s="1"/>
  <c r="D443" i="7" s="1"/>
  <c r="D444" i="7" s="1"/>
  <c r="D445" i="7" s="1"/>
  <c r="D446" i="7" s="1"/>
  <c r="D447" i="7" s="1"/>
  <c r="D448" i="7" s="1"/>
  <c r="D449" i="7" s="1"/>
  <c r="D450" i="7" s="1"/>
  <c r="D451" i="7" s="1"/>
  <c r="D452" i="7" s="1"/>
  <c r="D453" i="7" s="1"/>
  <c r="D454" i="7" s="1"/>
  <c r="D455" i="7" s="1"/>
  <c r="J88" i="7"/>
  <c r="I88" i="7"/>
  <c r="J87" i="7"/>
  <c r="I87" i="7"/>
  <c r="D87" i="7"/>
  <c r="D88" i="7" s="1"/>
  <c r="J86" i="7"/>
  <c r="I86" i="7"/>
  <c r="F86" i="7"/>
  <c r="F87" i="7" s="1"/>
  <c r="F88" i="7" s="1"/>
  <c r="F89" i="7" s="1"/>
  <c r="F90" i="7" s="1"/>
  <c r="F91" i="7" s="1"/>
  <c r="F92" i="7" s="1"/>
  <c r="F93" i="7" s="1"/>
  <c r="F94" i="7" s="1"/>
  <c r="F95" i="7" s="1"/>
  <c r="F96" i="7" s="1"/>
  <c r="F97" i="7" s="1"/>
  <c r="F98" i="7" s="1"/>
  <c r="F99" i="7" s="1"/>
  <c r="F100" i="7" s="1"/>
  <c r="F101" i="7" s="1"/>
  <c r="F102" i="7" s="1"/>
  <c r="F103" i="7" s="1"/>
  <c r="F104" i="7" s="1"/>
  <c r="F105" i="7" s="1"/>
  <c r="F106" i="7" s="1"/>
  <c r="F107" i="7" s="1"/>
  <c r="F108" i="7" s="1"/>
  <c r="F109" i="7" s="1"/>
  <c r="F110" i="7" s="1"/>
  <c r="F111" i="7" s="1"/>
  <c r="F112" i="7" s="1"/>
  <c r="F113" i="7" s="1"/>
  <c r="F114" i="7" s="1"/>
  <c r="F115" i="7" s="1"/>
  <c r="F116" i="7" s="1"/>
  <c r="F117" i="7" s="1"/>
  <c r="F118" i="7" s="1"/>
  <c r="F119" i="7" s="1"/>
  <c r="F120" i="7" s="1"/>
  <c r="F121" i="7" s="1"/>
  <c r="F122" i="7" s="1"/>
  <c r="F123" i="7" s="1"/>
  <c r="F124" i="7" s="1"/>
  <c r="F125" i="7" s="1"/>
  <c r="F126" i="7" s="1"/>
  <c r="F127" i="7" s="1"/>
  <c r="F128" i="7" s="1"/>
  <c r="F129" i="7" s="1"/>
  <c r="F130" i="7" s="1"/>
  <c r="F131" i="7" s="1"/>
  <c r="F132" i="7" s="1"/>
  <c r="F133" i="7" s="1"/>
  <c r="F134" i="7" s="1"/>
  <c r="F135" i="7" s="1"/>
  <c r="F136" i="7" s="1"/>
  <c r="F137" i="7" s="1"/>
  <c r="F138" i="7" s="1"/>
  <c r="F139" i="7" s="1"/>
  <c r="F140" i="7" s="1"/>
  <c r="F141" i="7" s="1"/>
  <c r="F142" i="7" s="1"/>
  <c r="F143" i="7" s="1"/>
  <c r="F144" i="7" s="1"/>
  <c r="F145" i="7" s="1"/>
  <c r="F146" i="7" s="1"/>
  <c r="F147" i="7" s="1"/>
  <c r="F148" i="7" s="1"/>
  <c r="F149" i="7" s="1"/>
  <c r="F150" i="7" s="1"/>
  <c r="F151" i="7" s="1"/>
  <c r="F152" i="7" s="1"/>
  <c r="F153" i="7" s="1"/>
  <c r="F154" i="7" s="1"/>
  <c r="F155" i="7" s="1"/>
  <c r="F156" i="7" s="1"/>
  <c r="F157" i="7" s="1"/>
  <c r="F158" i="7" s="1"/>
  <c r="F159" i="7" s="1"/>
  <c r="F160" i="7" s="1"/>
  <c r="F161" i="7" s="1"/>
  <c r="F162" i="7" s="1"/>
  <c r="F163" i="7" s="1"/>
  <c r="F164" i="7" s="1"/>
  <c r="F165" i="7" s="1"/>
  <c r="F166" i="7" s="1"/>
  <c r="F167" i="7" s="1"/>
  <c r="F168" i="7" s="1"/>
  <c r="F169" i="7" s="1"/>
  <c r="F170" i="7" s="1"/>
  <c r="F171" i="7" s="1"/>
  <c r="F172" i="7" s="1"/>
  <c r="F173" i="7" s="1"/>
  <c r="F174" i="7" s="1"/>
  <c r="F175" i="7" s="1"/>
  <c r="F176" i="7" s="1"/>
  <c r="F177" i="7" s="1"/>
  <c r="F178" i="7" s="1"/>
  <c r="F179" i="7" s="1"/>
  <c r="F180" i="7" s="1"/>
  <c r="F181" i="7" s="1"/>
  <c r="F182" i="7" s="1"/>
  <c r="F183" i="7" s="1"/>
  <c r="F184" i="7" s="1"/>
  <c r="F185" i="7" s="1"/>
  <c r="F186" i="7" s="1"/>
  <c r="F187" i="7" s="1"/>
  <c r="F188" i="7" s="1"/>
  <c r="F189" i="7" s="1"/>
  <c r="F190" i="7" s="1"/>
  <c r="F191" i="7" s="1"/>
  <c r="F192" i="7" s="1"/>
  <c r="F193" i="7" s="1"/>
  <c r="F194" i="7" s="1"/>
  <c r="F195" i="7" s="1"/>
  <c r="F196" i="7" s="1"/>
  <c r="F197" i="7" s="1"/>
  <c r="F198" i="7" s="1"/>
  <c r="F199" i="7" s="1"/>
  <c r="F200" i="7" s="1"/>
  <c r="F201" i="7" s="1"/>
  <c r="F202" i="7" s="1"/>
  <c r="F203" i="7" s="1"/>
  <c r="F204" i="7" s="1"/>
  <c r="F205" i="7" s="1"/>
  <c r="F206" i="7" s="1"/>
  <c r="F207" i="7" s="1"/>
  <c r="F208" i="7" s="1"/>
  <c r="F209" i="7" s="1"/>
  <c r="F210" i="7" s="1"/>
  <c r="F211" i="7" s="1"/>
  <c r="F212" i="7" s="1"/>
  <c r="F213" i="7" s="1"/>
  <c r="F214" i="7" s="1"/>
  <c r="F215" i="7" s="1"/>
  <c r="F216" i="7" s="1"/>
  <c r="F217" i="7" s="1"/>
  <c r="F218" i="7" s="1"/>
  <c r="F219" i="7" s="1"/>
  <c r="F220" i="7" s="1"/>
  <c r="F221" i="7" s="1"/>
  <c r="F222" i="7" s="1"/>
  <c r="F223" i="7" s="1"/>
  <c r="F224" i="7" s="1"/>
  <c r="F225" i="7" s="1"/>
  <c r="F226" i="7" s="1"/>
  <c r="F227" i="7" s="1"/>
  <c r="F228" i="7" s="1"/>
  <c r="F229" i="7" s="1"/>
  <c r="F230" i="7" s="1"/>
  <c r="F231" i="7" s="1"/>
  <c r="F232" i="7" s="1"/>
  <c r="F233" i="7" s="1"/>
  <c r="F234" i="7" s="1"/>
  <c r="F235" i="7" s="1"/>
  <c r="F236" i="7" s="1"/>
  <c r="F237" i="7" s="1"/>
  <c r="F238" i="7" s="1"/>
  <c r="F239" i="7" s="1"/>
  <c r="F240" i="7" s="1"/>
  <c r="F241" i="7" s="1"/>
  <c r="F242" i="7" s="1"/>
  <c r="F243" i="7" s="1"/>
  <c r="F244" i="7" s="1"/>
  <c r="F245" i="7" s="1"/>
  <c r="F246" i="7" s="1"/>
  <c r="F247" i="7" s="1"/>
  <c r="F248" i="7" s="1"/>
  <c r="F249" i="7" s="1"/>
  <c r="F250" i="7" s="1"/>
  <c r="F251" i="7" s="1"/>
  <c r="F252" i="7" s="1"/>
  <c r="F253" i="7" s="1"/>
  <c r="F254" i="7" s="1"/>
  <c r="F255" i="7" s="1"/>
  <c r="F256" i="7" s="1"/>
  <c r="F257" i="7" s="1"/>
  <c r="F258" i="7" s="1"/>
  <c r="F259" i="7" s="1"/>
  <c r="F260" i="7" s="1"/>
  <c r="F261" i="7" s="1"/>
  <c r="F262" i="7" s="1"/>
  <c r="F263" i="7" s="1"/>
  <c r="F264" i="7" s="1"/>
  <c r="F265" i="7" s="1"/>
  <c r="F266" i="7" s="1"/>
  <c r="F267" i="7" s="1"/>
  <c r="F268" i="7" s="1"/>
  <c r="F269" i="7" s="1"/>
  <c r="F270" i="7" s="1"/>
  <c r="F271" i="7" s="1"/>
  <c r="F272" i="7" s="1"/>
  <c r="F273" i="7" s="1"/>
  <c r="F274" i="7" s="1"/>
  <c r="F275" i="7" s="1"/>
  <c r="F276" i="7" s="1"/>
  <c r="F277" i="7" s="1"/>
  <c r="F278" i="7" s="1"/>
  <c r="F279" i="7" s="1"/>
  <c r="F280" i="7" s="1"/>
  <c r="F281" i="7" s="1"/>
  <c r="F282" i="7" s="1"/>
  <c r="F283" i="7" s="1"/>
  <c r="F284" i="7" s="1"/>
  <c r="F285" i="7" s="1"/>
  <c r="F286" i="7" s="1"/>
  <c r="F287" i="7" s="1"/>
  <c r="F288" i="7" s="1"/>
  <c r="F289" i="7" s="1"/>
  <c r="F290" i="7" s="1"/>
  <c r="F291" i="7" s="1"/>
  <c r="F292" i="7" s="1"/>
  <c r="F293" i="7" s="1"/>
  <c r="F294" i="7" s="1"/>
  <c r="F295" i="7" s="1"/>
  <c r="F296" i="7" s="1"/>
  <c r="F297" i="7" s="1"/>
  <c r="F298" i="7" s="1"/>
  <c r="F299" i="7" s="1"/>
  <c r="F300" i="7" s="1"/>
  <c r="F301" i="7" s="1"/>
  <c r="F302" i="7" s="1"/>
  <c r="F303" i="7" s="1"/>
  <c r="F304" i="7" s="1"/>
  <c r="F305" i="7" s="1"/>
  <c r="F306" i="7" s="1"/>
  <c r="F307" i="7" s="1"/>
  <c r="F308" i="7" s="1"/>
  <c r="F309" i="7" s="1"/>
  <c r="F310" i="7" s="1"/>
  <c r="F311" i="7" s="1"/>
  <c r="F312" i="7" s="1"/>
  <c r="F313" i="7" s="1"/>
  <c r="F314" i="7" s="1"/>
  <c r="F315" i="7" s="1"/>
  <c r="F316" i="7" s="1"/>
  <c r="F317" i="7" s="1"/>
  <c r="F318" i="7" s="1"/>
  <c r="F319" i="7" s="1"/>
  <c r="F320" i="7" s="1"/>
  <c r="F321" i="7" s="1"/>
  <c r="F322" i="7" s="1"/>
  <c r="F323" i="7" s="1"/>
  <c r="F324" i="7" s="1"/>
  <c r="F325" i="7" s="1"/>
  <c r="F326" i="7" s="1"/>
  <c r="F327" i="7" s="1"/>
  <c r="F328" i="7" s="1"/>
  <c r="F329" i="7" s="1"/>
  <c r="F330" i="7" s="1"/>
  <c r="F331" i="7" s="1"/>
  <c r="F332" i="7" s="1"/>
  <c r="F333" i="7" s="1"/>
  <c r="F334" i="7" s="1"/>
  <c r="F335" i="7" s="1"/>
  <c r="F336" i="7" s="1"/>
  <c r="F337" i="7" s="1"/>
  <c r="F338" i="7" s="1"/>
  <c r="F339" i="7" s="1"/>
  <c r="F340" i="7" s="1"/>
  <c r="F341" i="7" s="1"/>
  <c r="F342" i="7" s="1"/>
  <c r="F343" i="7" s="1"/>
  <c r="F344" i="7" s="1"/>
  <c r="F345" i="7" s="1"/>
  <c r="F346" i="7" s="1"/>
  <c r="F347" i="7" s="1"/>
  <c r="F348" i="7" s="1"/>
  <c r="F349" i="7" s="1"/>
  <c r="F350" i="7" s="1"/>
  <c r="F351" i="7" s="1"/>
  <c r="F352" i="7" s="1"/>
  <c r="F353" i="7" s="1"/>
  <c r="F354" i="7" s="1"/>
  <c r="F355" i="7" s="1"/>
  <c r="F356" i="7" s="1"/>
  <c r="F357" i="7" s="1"/>
  <c r="F358" i="7" s="1"/>
  <c r="F359" i="7" s="1"/>
  <c r="F360" i="7" s="1"/>
  <c r="F361" i="7" s="1"/>
  <c r="F362" i="7" s="1"/>
  <c r="F363" i="7" s="1"/>
  <c r="F364" i="7" s="1"/>
  <c r="F365" i="7" s="1"/>
  <c r="F366" i="7" s="1"/>
  <c r="F367" i="7" s="1"/>
  <c r="F368" i="7" s="1"/>
  <c r="F369" i="7" s="1"/>
  <c r="F370" i="7" s="1"/>
  <c r="F371" i="7" s="1"/>
  <c r="F372" i="7" s="1"/>
  <c r="F373" i="7" s="1"/>
  <c r="F374" i="7" s="1"/>
  <c r="F375" i="7" s="1"/>
  <c r="F376" i="7" s="1"/>
  <c r="F377" i="7" s="1"/>
  <c r="F378" i="7" s="1"/>
  <c r="F379" i="7" s="1"/>
  <c r="F380" i="7" s="1"/>
  <c r="F381" i="7" s="1"/>
  <c r="F382" i="7" s="1"/>
  <c r="F383" i="7" s="1"/>
  <c r="F384" i="7" s="1"/>
  <c r="F385" i="7" s="1"/>
  <c r="F386" i="7" s="1"/>
  <c r="F387" i="7" s="1"/>
  <c r="F388" i="7" s="1"/>
  <c r="F389" i="7" s="1"/>
  <c r="F390" i="7" s="1"/>
  <c r="F391" i="7" s="1"/>
  <c r="F392" i="7" s="1"/>
  <c r="F393" i="7" s="1"/>
  <c r="F394" i="7" s="1"/>
  <c r="F395" i="7" s="1"/>
  <c r="F396" i="7" s="1"/>
  <c r="F397" i="7" s="1"/>
  <c r="F398" i="7" s="1"/>
  <c r="F399" i="7" s="1"/>
  <c r="F400" i="7" s="1"/>
  <c r="F401" i="7" s="1"/>
  <c r="F402" i="7" s="1"/>
  <c r="F403" i="7" s="1"/>
  <c r="F404" i="7" s="1"/>
  <c r="F405" i="7" s="1"/>
  <c r="F406" i="7" s="1"/>
  <c r="F407" i="7" s="1"/>
  <c r="F408" i="7" s="1"/>
  <c r="F409" i="7" s="1"/>
  <c r="F410" i="7" s="1"/>
  <c r="F411" i="7" s="1"/>
  <c r="F412" i="7" s="1"/>
  <c r="F413" i="7" s="1"/>
  <c r="F414" i="7" s="1"/>
  <c r="F415" i="7" s="1"/>
  <c r="F416" i="7" s="1"/>
  <c r="F417" i="7" s="1"/>
  <c r="F418" i="7" s="1"/>
  <c r="F419" i="7" s="1"/>
  <c r="F420" i="7" s="1"/>
  <c r="F421" i="7" s="1"/>
  <c r="F422" i="7" s="1"/>
  <c r="F423" i="7" s="1"/>
  <c r="F424" i="7" s="1"/>
  <c r="F425" i="7" s="1"/>
  <c r="F426" i="7" s="1"/>
  <c r="F427" i="7" s="1"/>
  <c r="F428" i="7" s="1"/>
  <c r="F429" i="7" s="1"/>
  <c r="F430" i="7" s="1"/>
  <c r="F431" i="7" s="1"/>
  <c r="F432" i="7" s="1"/>
  <c r="F433" i="7" s="1"/>
  <c r="F434" i="7" s="1"/>
  <c r="F435" i="7" s="1"/>
  <c r="F436" i="7" s="1"/>
  <c r="F437" i="7" s="1"/>
  <c r="F438" i="7" s="1"/>
  <c r="F439" i="7" s="1"/>
  <c r="F440" i="7" s="1"/>
  <c r="F441" i="7" s="1"/>
  <c r="F442" i="7" s="1"/>
  <c r="F443" i="7" s="1"/>
  <c r="F444" i="7" s="1"/>
  <c r="F445" i="7" s="1"/>
  <c r="F446" i="7" s="1"/>
  <c r="F447" i="7" s="1"/>
  <c r="F448" i="7" s="1"/>
  <c r="F449" i="7" s="1"/>
  <c r="F450" i="7" s="1"/>
  <c r="F451" i="7" s="1"/>
  <c r="F452" i="7" s="1"/>
  <c r="F453" i="7" s="1"/>
  <c r="F454" i="7" s="1"/>
  <c r="F455" i="7" s="1"/>
  <c r="E86" i="7"/>
  <c r="E87" i="7" s="1"/>
  <c r="E88" i="7" s="1"/>
  <c r="E89" i="7" s="1"/>
  <c r="E90" i="7" s="1"/>
  <c r="E91" i="7" s="1"/>
  <c r="D86" i="7"/>
  <c r="C86" i="7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C127" i="7" s="1"/>
  <c r="C128" i="7" s="1"/>
  <c r="C129" i="7" s="1"/>
  <c r="C130" i="7" s="1"/>
  <c r="C131" i="7" s="1"/>
  <c r="C132" i="7" s="1"/>
  <c r="C133" i="7" s="1"/>
  <c r="C134" i="7" s="1"/>
  <c r="C135" i="7" s="1"/>
  <c r="C136" i="7" s="1"/>
  <c r="C137" i="7" s="1"/>
  <c r="C138" i="7" s="1"/>
  <c r="C139" i="7" s="1"/>
  <c r="C140" i="7" s="1"/>
  <c r="C141" i="7" s="1"/>
  <c r="C142" i="7" s="1"/>
  <c r="C143" i="7" s="1"/>
  <c r="C144" i="7" s="1"/>
  <c r="C145" i="7" s="1"/>
  <c r="C146" i="7" s="1"/>
  <c r="C147" i="7" s="1"/>
  <c r="C148" i="7" s="1"/>
  <c r="C149" i="7" s="1"/>
  <c r="C150" i="7" s="1"/>
  <c r="C151" i="7" s="1"/>
  <c r="C152" i="7" s="1"/>
  <c r="C153" i="7" s="1"/>
  <c r="C154" i="7" s="1"/>
  <c r="C155" i="7" s="1"/>
  <c r="C156" i="7" s="1"/>
  <c r="C157" i="7" s="1"/>
  <c r="C158" i="7" s="1"/>
  <c r="C159" i="7" s="1"/>
  <c r="C160" i="7" s="1"/>
  <c r="C161" i="7" s="1"/>
  <c r="C162" i="7" s="1"/>
  <c r="C163" i="7" s="1"/>
  <c r="C164" i="7" s="1"/>
  <c r="C165" i="7" s="1"/>
  <c r="C166" i="7" s="1"/>
  <c r="C167" i="7" s="1"/>
  <c r="C168" i="7" s="1"/>
  <c r="C169" i="7" s="1"/>
  <c r="C170" i="7" s="1"/>
  <c r="C171" i="7" s="1"/>
  <c r="C172" i="7" s="1"/>
  <c r="C173" i="7" s="1"/>
  <c r="C174" i="7" s="1"/>
  <c r="C175" i="7" s="1"/>
  <c r="C176" i="7" s="1"/>
  <c r="C177" i="7" s="1"/>
  <c r="C178" i="7" s="1"/>
  <c r="C179" i="7" s="1"/>
  <c r="C180" i="7" s="1"/>
  <c r="C181" i="7" s="1"/>
  <c r="C182" i="7" s="1"/>
  <c r="C183" i="7" s="1"/>
  <c r="C184" i="7" s="1"/>
  <c r="C185" i="7" s="1"/>
  <c r="C186" i="7" s="1"/>
  <c r="C187" i="7" s="1"/>
  <c r="C188" i="7" s="1"/>
  <c r="C189" i="7" s="1"/>
  <c r="C190" i="7" s="1"/>
  <c r="C191" i="7" s="1"/>
  <c r="C192" i="7" s="1"/>
  <c r="C193" i="7" s="1"/>
  <c r="C194" i="7" s="1"/>
  <c r="C195" i="7" s="1"/>
  <c r="C196" i="7" s="1"/>
  <c r="C197" i="7" s="1"/>
  <c r="C198" i="7" s="1"/>
  <c r="C199" i="7" s="1"/>
  <c r="C200" i="7" s="1"/>
  <c r="C201" i="7" s="1"/>
  <c r="C202" i="7" s="1"/>
  <c r="C203" i="7" s="1"/>
  <c r="C204" i="7" s="1"/>
  <c r="C205" i="7" s="1"/>
  <c r="C206" i="7" s="1"/>
  <c r="C207" i="7" s="1"/>
  <c r="C208" i="7" s="1"/>
  <c r="C209" i="7" s="1"/>
  <c r="C210" i="7" s="1"/>
  <c r="C211" i="7" s="1"/>
  <c r="C212" i="7" s="1"/>
  <c r="C213" i="7" s="1"/>
  <c r="C214" i="7" s="1"/>
  <c r="C215" i="7" s="1"/>
  <c r="C216" i="7" s="1"/>
  <c r="C217" i="7" s="1"/>
  <c r="C218" i="7" s="1"/>
  <c r="C219" i="7" s="1"/>
  <c r="C220" i="7" s="1"/>
  <c r="C221" i="7" s="1"/>
  <c r="C222" i="7" s="1"/>
  <c r="C223" i="7" s="1"/>
  <c r="C224" i="7" s="1"/>
  <c r="C225" i="7" s="1"/>
  <c r="C226" i="7" s="1"/>
  <c r="C227" i="7" s="1"/>
  <c r="C228" i="7" s="1"/>
  <c r="C229" i="7" s="1"/>
  <c r="C230" i="7" s="1"/>
  <c r="C231" i="7" s="1"/>
  <c r="C232" i="7" s="1"/>
  <c r="C233" i="7" s="1"/>
  <c r="C234" i="7" s="1"/>
  <c r="C235" i="7" s="1"/>
  <c r="C236" i="7" s="1"/>
  <c r="C237" i="7" s="1"/>
  <c r="C238" i="7" s="1"/>
  <c r="C239" i="7" s="1"/>
  <c r="C240" i="7" s="1"/>
  <c r="C241" i="7" s="1"/>
  <c r="C242" i="7" s="1"/>
  <c r="C243" i="7" s="1"/>
  <c r="C244" i="7" s="1"/>
  <c r="C245" i="7" s="1"/>
  <c r="C246" i="7" s="1"/>
  <c r="C247" i="7" s="1"/>
  <c r="C248" i="7" s="1"/>
  <c r="C249" i="7" s="1"/>
  <c r="C250" i="7" s="1"/>
  <c r="C251" i="7" s="1"/>
  <c r="C252" i="7" s="1"/>
  <c r="C253" i="7" s="1"/>
  <c r="C254" i="7" s="1"/>
  <c r="C255" i="7" s="1"/>
  <c r="C256" i="7" s="1"/>
  <c r="C257" i="7" s="1"/>
  <c r="C258" i="7" s="1"/>
  <c r="C259" i="7" s="1"/>
  <c r="C260" i="7" s="1"/>
  <c r="C261" i="7" s="1"/>
  <c r="C262" i="7" s="1"/>
  <c r="C263" i="7" s="1"/>
  <c r="C264" i="7" s="1"/>
  <c r="C265" i="7" s="1"/>
  <c r="C266" i="7" s="1"/>
  <c r="C267" i="7" s="1"/>
  <c r="C268" i="7" s="1"/>
  <c r="C269" i="7" s="1"/>
  <c r="C270" i="7" s="1"/>
  <c r="C271" i="7" s="1"/>
  <c r="C272" i="7" s="1"/>
  <c r="C273" i="7" s="1"/>
  <c r="C274" i="7" s="1"/>
  <c r="C275" i="7" s="1"/>
  <c r="C276" i="7" s="1"/>
  <c r="C277" i="7" s="1"/>
  <c r="C278" i="7" s="1"/>
  <c r="C279" i="7" s="1"/>
  <c r="C280" i="7" s="1"/>
  <c r="C281" i="7" s="1"/>
  <c r="C282" i="7" s="1"/>
  <c r="C283" i="7" s="1"/>
  <c r="C284" i="7" s="1"/>
  <c r="C285" i="7" s="1"/>
  <c r="C286" i="7" s="1"/>
  <c r="C287" i="7" s="1"/>
  <c r="C288" i="7" s="1"/>
  <c r="C289" i="7" s="1"/>
  <c r="C290" i="7" s="1"/>
  <c r="C291" i="7" s="1"/>
  <c r="C292" i="7" s="1"/>
  <c r="C293" i="7" s="1"/>
  <c r="C294" i="7" s="1"/>
  <c r="C295" i="7" s="1"/>
  <c r="C296" i="7" s="1"/>
  <c r="C297" i="7" s="1"/>
  <c r="C298" i="7" s="1"/>
  <c r="C299" i="7" s="1"/>
  <c r="C300" i="7" s="1"/>
  <c r="C301" i="7" s="1"/>
  <c r="C302" i="7" s="1"/>
  <c r="C303" i="7" s="1"/>
  <c r="C304" i="7" s="1"/>
  <c r="C305" i="7" s="1"/>
  <c r="C306" i="7" s="1"/>
  <c r="C307" i="7" s="1"/>
  <c r="C308" i="7" s="1"/>
  <c r="C309" i="7" s="1"/>
  <c r="C310" i="7" s="1"/>
  <c r="C311" i="7" s="1"/>
  <c r="C312" i="7" s="1"/>
  <c r="C313" i="7" s="1"/>
  <c r="C314" i="7" s="1"/>
  <c r="C315" i="7" s="1"/>
  <c r="C316" i="7" s="1"/>
  <c r="C317" i="7" s="1"/>
  <c r="C318" i="7" s="1"/>
  <c r="C319" i="7" s="1"/>
  <c r="C320" i="7" s="1"/>
  <c r="C321" i="7" s="1"/>
  <c r="C322" i="7" s="1"/>
  <c r="C323" i="7" s="1"/>
  <c r="C324" i="7" s="1"/>
  <c r="C325" i="7" s="1"/>
  <c r="C326" i="7" s="1"/>
  <c r="C327" i="7" s="1"/>
  <c r="C328" i="7" s="1"/>
  <c r="C329" i="7" s="1"/>
  <c r="C330" i="7" s="1"/>
  <c r="C331" i="7" s="1"/>
  <c r="C332" i="7" s="1"/>
  <c r="C333" i="7" s="1"/>
  <c r="C334" i="7" s="1"/>
  <c r="C335" i="7" s="1"/>
  <c r="C336" i="7" s="1"/>
  <c r="C337" i="7" s="1"/>
  <c r="C338" i="7" s="1"/>
  <c r="C339" i="7" s="1"/>
  <c r="C340" i="7" s="1"/>
  <c r="C341" i="7" s="1"/>
  <c r="C342" i="7" s="1"/>
  <c r="C343" i="7" s="1"/>
  <c r="C344" i="7" s="1"/>
  <c r="C345" i="7" s="1"/>
  <c r="C346" i="7" s="1"/>
  <c r="C347" i="7" s="1"/>
  <c r="C348" i="7" s="1"/>
  <c r="C349" i="7" s="1"/>
  <c r="C350" i="7" s="1"/>
  <c r="C351" i="7" s="1"/>
  <c r="C352" i="7" s="1"/>
  <c r="C353" i="7" s="1"/>
  <c r="C354" i="7" s="1"/>
  <c r="C355" i="7" s="1"/>
  <c r="C356" i="7" s="1"/>
  <c r="C357" i="7" s="1"/>
  <c r="C358" i="7" s="1"/>
  <c r="C359" i="7" s="1"/>
  <c r="C360" i="7" s="1"/>
  <c r="C361" i="7" s="1"/>
  <c r="C362" i="7" s="1"/>
  <c r="C363" i="7" s="1"/>
  <c r="C364" i="7" s="1"/>
  <c r="C365" i="7" s="1"/>
  <c r="C366" i="7" s="1"/>
  <c r="C367" i="7" s="1"/>
  <c r="C368" i="7" s="1"/>
  <c r="C369" i="7" s="1"/>
  <c r="C370" i="7" s="1"/>
  <c r="C371" i="7" s="1"/>
  <c r="C372" i="7" s="1"/>
  <c r="C373" i="7" s="1"/>
  <c r="C374" i="7" s="1"/>
  <c r="C375" i="7" s="1"/>
  <c r="C376" i="7" s="1"/>
  <c r="C377" i="7" s="1"/>
  <c r="C378" i="7" s="1"/>
  <c r="C379" i="7" s="1"/>
  <c r="C380" i="7" s="1"/>
  <c r="C381" i="7" s="1"/>
  <c r="C382" i="7" s="1"/>
  <c r="C383" i="7" s="1"/>
  <c r="C384" i="7" s="1"/>
  <c r="C385" i="7" s="1"/>
  <c r="C386" i="7" s="1"/>
  <c r="C387" i="7" s="1"/>
  <c r="C388" i="7" s="1"/>
  <c r="C389" i="7" s="1"/>
  <c r="C390" i="7" s="1"/>
  <c r="C391" i="7" s="1"/>
  <c r="C392" i="7" s="1"/>
  <c r="C393" i="7" s="1"/>
  <c r="C394" i="7" s="1"/>
  <c r="C395" i="7" s="1"/>
  <c r="C396" i="7" s="1"/>
  <c r="C397" i="7" s="1"/>
  <c r="C398" i="7" s="1"/>
  <c r="C399" i="7" s="1"/>
  <c r="C400" i="7" s="1"/>
  <c r="C401" i="7" s="1"/>
  <c r="C402" i="7" s="1"/>
  <c r="C403" i="7" s="1"/>
  <c r="C404" i="7" s="1"/>
  <c r="C405" i="7" s="1"/>
  <c r="C406" i="7" s="1"/>
  <c r="C407" i="7" s="1"/>
  <c r="C408" i="7" s="1"/>
  <c r="C409" i="7" s="1"/>
  <c r="C410" i="7" s="1"/>
  <c r="C411" i="7" s="1"/>
  <c r="C412" i="7" s="1"/>
  <c r="C413" i="7" s="1"/>
  <c r="C414" i="7" s="1"/>
  <c r="C415" i="7" s="1"/>
  <c r="C416" i="7" s="1"/>
  <c r="C417" i="7" s="1"/>
  <c r="C418" i="7" s="1"/>
  <c r="C419" i="7" s="1"/>
  <c r="C420" i="7" s="1"/>
  <c r="C421" i="7" s="1"/>
  <c r="C422" i="7" s="1"/>
  <c r="C423" i="7" s="1"/>
  <c r="C424" i="7" s="1"/>
  <c r="C425" i="7" s="1"/>
  <c r="C426" i="7" s="1"/>
  <c r="C427" i="7" s="1"/>
  <c r="C428" i="7" s="1"/>
  <c r="C429" i="7" s="1"/>
  <c r="C430" i="7" s="1"/>
  <c r="C431" i="7" s="1"/>
  <c r="C432" i="7" s="1"/>
  <c r="C433" i="7" s="1"/>
  <c r="C434" i="7" s="1"/>
  <c r="C435" i="7" s="1"/>
  <c r="C436" i="7" s="1"/>
  <c r="C437" i="7" s="1"/>
  <c r="C438" i="7" s="1"/>
  <c r="C439" i="7" s="1"/>
  <c r="C440" i="7" s="1"/>
  <c r="C441" i="7" s="1"/>
  <c r="C442" i="7" s="1"/>
  <c r="C443" i="7" s="1"/>
  <c r="C444" i="7" s="1"/>
  <c r="C445" i="7" s="1"/>
  <c r="C446" i="7" s="1"/>
  <c r="C447" i="7" s="1"/>
  <c r="C448" i="7" s="1"/>
  <c r="C449" i="7" s="1"/>
  <c r="C450" i="7" s="1"/>
  <c r="C451" i="7" s="1"/>
  <c r="C452" i="7" s="1"/>
  <c r="C453" i="7" s="1"/>
  <c r="C454" i="7" s="1"/>
  <c r="C455" i="7" s="1"/>
  <c r="J85" i="7"/>
  <c r="I85" i="7"/>
  <c r="J84" i="7"/>
  <c r="I84" i="7"/>
  <c r="J83" i="7"/>
  <c r="I83" i="7"/>
  <c r="J82" i="7"/>
  <c r="I82" i="7"/>
  <c r="J81" i="7"/>
  <c r="I81" i="7"/>
  <c r="J80" i="7"/>
  <c r="I80" i="7"/>
  <c r="J79" i="7"/>
  <c r="I79" i="7"/>
  <c r="J78" i="7"/>
  <c r="I78" i="7"/>
  <c r="J77" i="7"/>
  <c r="I77" i="7"/>
  <c r="J76" i="7"/>
  <c r="I76" i="7"/>
  <c r="J75" i="7"/>
  <c r="I75" i="7"/>
  <c r="J74" i="7"/>
  <c r="I74" i="7"/>
  <c r="J73" i="7"/>
  <c r="I73" i="7"/>
  <c r="J72" i="7"/>
  <c r="I72" i="7"/>
  <c r="J71" i="7"/>
  <c r="I71" i="7"/>
  <c r="J70" i="7"/>
  <c r="I70" i="7"/>
  <c r="J69" i="7"/>
  <c r="I69" i="7"/>
  <c r="J68" i="7"/>
  <c r="I68" i="7"/>
  <c r="J67" i="7"/>
  <c r="I67" i="7"/>
  <c r="J66" i="7"/>
  <c r="I66" i="7"/>
  <c r="J65" i="7"/>
  <c r="I65" i="7"/>
  <c r="J64" i="7"/>
  <c r="I64" i="7"/>
  <c r="J63" i="7"/>
  <c r="I63" i="7"/>
  <c r="J62" i="7"/>
  <c r="I62" i="7"/>
  <c r="J61" i="7"/>
  <c r="I61" i="7"/>
  <c r="J60" i="7"/>
  <c r="I60" i="7"/>
  <c r="J59" i="7"/>
  <c r="I59" i="7"/>
  <c r="J58" i="7"/>
  <c r="I58" i="7"/>
  <c r="J57" i="7"/>
  <c r="I57" i="7"/>
  <c r="J56" i="7"/>
  <c r="I56" i="7"/>
  <c r="J55" i="7"/>
  <c r="I55" i="7"/>
  <c r="J54" i="7"/>
  <c r="I54" i="7"/>
  <c r="J53" i="7"/>
  <c r="I53" i="7"/>
  <c r="J52" i="7"/>
  <c r="I52" i="7"/>
  <c r="J51" i="7"/>
  <c r="I51" i="7"/>
  <c r="J50" i="7"/>
  <c r="I50" i="7"/>
  <c r="J49" i="7"/>
  <c r="I49" i="7"/>
  <c r="J48" i="7"/>
  <c r="I48" i="7"/>
  <c r="J47" i="7"/>
  <c r="I47" i="7"/>
  <c r="J46" i="7"/>
  <c r="I46" i="7"/>
  <c r="J45" i="7"/>
  <c r="I45" i="7"/>
  <c r="J44" i="7"/>
  <c r="I44" i="7"/>
  <c r="J43" i="7"/>
  <c r="I43" i="7"/>
  <c r="J42" i="7"/>
  <c r="I42" i="7"/>
  <c r="J41" i="7"/>
  <c r="I41" i="7"/>
  <c r="J40" i="7"/>
  <c r="I40" i="7"/>
  <c r="J39" i="7"/>
  <c r="I39" i="7"/>
  <c r="J38" i="7"/>
  <c r="I38" i="7"/>
  <c r="J37" i="7"/>
  <c r="I37" i="7"/>
  <c r="J36" i="7"/>
  <c r="I36" i="7"/>
  <c r="J35" i="7"/>
  <c r="I35" i="7"/>
  <c r="J34" i="7"/>
  <c r="I34" i="7"/>
  <c r="J33" i="7"/>
  <c r="I33" i="7"/>
  <c r="J32" i="7"/>
  <c r="I32" i="7"/>
  <c r="J31" i="7"/>
  <c r="I31" i="7"/>
  <c r="J30" i="7"/>
  <c r="I30" i="7"/>
  <c r="J29" i="7"/>
  <c r="I29" i="7"/>
  <c r="J28" i="7"/>
  <c r="I28" i="7"/>
  <c r="J27" i="7"/>
  <c r="I27" i="7"/>
  <c r="J26" i="7"/>
  <c r="I26" i="7"/>
  <c r="J25" i="7"/>
  <c r="I25" i="7"/>
  <c r="J24" i="7"/>
  <c r="I24" i="7"/>
  <c r="J23" i="7"/>
  <c r="I23" i="7"/>
  <c r="J22" i="7"/>
  <c r="I22" i="7"/>
  <c r="J21" i="7"/>
  <c r="I21" i="7"/>
  <c r="J20" i="7"/>
  <c r="I20" i="7"/>
  <c r="J19" i="7"/>
  <c r="I19" i="7"/>
  <c r="J18" i="7"/>
  <c r="I18" i="7"/>
  <c r="J17" i="7"/>
  <c r="I17" i="7"/>
  <c r="J16" i="7"/>
  <c r="I16" i="7"/>
  <c r="J15" i="7"/>
  <c r="I15" i="7"/>
  <c r="J14" i="7"/>
  <c r="I14" i="7"/>
  <c r="J13" i="7"/>
  <c r="I13" i="7"/>
  <c r="J12" i="7"/>
  <c r="I12" i="7"/>
  <c r="J11" i="7"/>
  <c r="I11" i="7"/>
  <c r="J10" i="7"/>
  <c r="I10" i="7"/>
  <c r="J9" i="7"/>
  <c r="I9" i="7"/>
  <c r="J8" i="7"/>
  <c r="I8" i="7"/>
  <c r="J7" i="7"/>
  <c r="I7" i="7"/>
  <c r="J6" i="7"/>
  <c r="I6" i="7"/>
  <c r="J5" i="7"/>
  <c r="I5" i="7"/>
  <c r="H5" i="7"/>
  <c r="G5" i="7"/>
  <c r="G6" i="7" s="1"/>
  <c r="J455" i="5"/>
  <c r="J454" i="5"/>
  <c r="J453" i="5"/>
  <c r="J452" i="5"/>
  <c r="J451" i="5"/>
  <c r="J450" i="5"/>
  <c r="J449" i="5"/>
  <c r="J448" i="5"/>
  <c r="J447" i="5"/>
  <c r="J446" i="5"/>
  <c r="J445" i="5"/>
  <c r="J444" i="5"/>
  <c r="J443" i="5"/>
  <c r="J442" i="5"/>
  <c r="J441" i="5"/>
  <c r="J440" i="5"/>
  <c r="J439" i="5"/>
  <c r="J438" i="5"/>
  <c r="J437" i="5"/>
  <c r="J436" i="5"/>
  <c r="J435" i="5"/>
  <c r="J434" i="5"/>
  <c r="J433" i="5"/>
  <c r="J432" i="5"/>
  <c r="J431" i="5"/>
  <c r="J430" i="5"/>
  <c r="J429" i="5"/>
  <c r="J428" i="5"/>
  <c r="J427" i="5"/>
  <c r="J426" i="5"/>
  <c r="J425" i="5"/>
  <c r="J424" i="5"/>
  <c r="J423" i="5"/>
  <c r="J422" i="5"/>
  <c r="J421" i="5"/>
  <c r="J420" i="5"/>
  <c r="J419" i="5"/>
  <c r="J418" i="5"/>
  <c r="J417" i="5"/>
  <c r="J416" i="5"/>
  <c r="J415" i="5"/>
  <c r="J414" i="5"/>
  <c r="J413" i="5"/>
  <c r="J412" i="5"/>
  <c r="J411" i="5"/>
  <c r="J410" i="5"/>
  <c r="J409" i="5"/>
  <c r="J408" i="5"/>
  <c r="J407" i="5"/>
  <c r="J406" i="5"/>
  <c r="J405" i="5"/>
  <c r="J404" i="5"/>
  <c r="J403" i="5"/>
  <c r="J402" i="5"/>
  <c r="J401" i="5"/>
  <c r="J400" i="5"/>
  <c r="J399" i="5"/>
  <c r="J398" i="5"/>
  <c r="J397" i="5"/>
  <c r="J396" i="5"/>
  <c r="J395" i="5"/>
  <c r="J394" i="5"/>
  <c r="J393" i="5"/>
  <c r="J392" i="5"/>
  <c r="J391" i="5"/>
  <c r="J390" i="5"/>
  <c r="J389" i="5"/>
  <c r="J388" i="5"/>
  <c r="J387" i="5"/>
  <c r="J386" i="5"/>
  <c r="J385" i="5"/>
  <c r="J384" i="5"/>
  <c r="J383" i="5"/>
  <c r="J382" i="5"/>
  <c r="J381" i="5"/>
  <c r="J380" i="5"/>
  <c r="J379" i="5"/>
  <c r="J378" i="5"/>
  <c r="J377" i="5"/>
  <c r="J376" i="5"/>
  <c r="J375" i="5"/>
  <c r="J374" i="5"/>
  <c r="J373" i="5"/>
  <c r="J372" i="5"/>
  <c r="J371" i="5"/>
  <c r="J370" i="5"/>
  <c r="J369" i="5"/>
  <c r="J368" i="5"/>
  <c r="J367" i="5"/>
  <c r="J366" i="5"/>
  <c r="J365" i="5"/>
  <c r="J364" i="5"/>
  <c r="J363" i="5"/>
  <c r="J362" i="5"/>
  <c r="J361" i="5"/>
  <c r="J360" i="5"/>
  <c r="J359" i="5"/>
  <c r="J358" i="5"/>
  <c r="J357" i="5"/>
  <c r="J356" i="5"/>
  <c r="J355" i="5"/>
  <c r="J354" i="5"/>
  <c r="J353" i="5"/>
  <c r="J352" i="5"/>
  <c r="J351" i="5"/>
  <c r="J350" i="5"/>
  <c r="J349" i="5"/>
  <c r="J348" i="5"/>
  <c r="J347" i="5"/>
  <c r="J346" i="5"/>
  <c r="J345" i="5"/>
  <c r="J344" i="5"/>
  <c r="J343" i="5"/>
  <c r="J342" i="5"/>
  <c r="J341" i="5"/>
  <c r="J340" i="5"/>
  <c r="J339" i="5"/>
  <c r="J338" i="5"/>
  <c r="J337" i="5"/>
  <c r="J336" i="5"/>
  <c r="J335" i="5"/>
  <c r="J334" i="5"/>
  <c r="J333" i="5"/>
  <c r="J332" i="5"/>
  <c r="J331" i="5"/>
  <c r="J330" i="5"/>
  <c r="J329" i="5"/>
  <c r="J328" i="5"/>
  <c r="J327" i="5"/>
  <c r="J326" i="5"/>
  <c r="J325" i="5"/>
  <c r="J324" i="5"/>
  <c r="J323" i="5"/>
  <c r="J322" i="5"/>
  <c r="J321" i="5"/>
  <c r="J320" i="5"/>
  <c r="J319" i="5"/>
  <c r="J318" i="5"/>
  <c r="J317" i="5"/>
  <c r="J316" i="5"/>
  <c r="J315" i="5"/>
  <c r="J314" i="5"/>
  <c r="J313" i="5"/>
  <c r="J312" i="5"/>
  <c r="J311" i="5"/>
  <c r="J310" i="5"/>
  <c r="J309" i="5"/>
  <c r="J308" i="5"/>
  <c r="J307" i="5"/>
  <c r="J306" i="5"/>
  <c r="J305" i="5"/>
  <c r="J304" i="5"/>
  <c r="J303" i="5"/>
  <c r="J302" i="5"/>
  <c r="J301" i="5"/>
  <c r="J300" i="5"/>
  <c r="J299" i="5"/>
  <c r="J298" i="5"/>
  <c r="J297" i="5"/>
  <c r="J296" i="5"/>
  <c r="J295" i="5"/>
  <c r="J294" i="5"/>
  <c r="J293" i="5"/>
  <c r="J292" i="5"/>
  <c r="J291" i="5"/>
  <c r="J290" i="5"/>
  <c r="J289" i="5"/>
  <c r="J288" i="5"/>
  <c r="J287" i="5"/>
  <c r="J286" i="5"/>
  <c r="J285" i="5"/>
  <c r="J284" i="5"/>
  <c r="J283" i="5"/>
  <c r="J282" i="5"/>
  <c r="J281" i="5"/>
  <c r="J280" i="5"/>
  <c r="J279" i="5"/>
  <c r="J278" i="5"/>
  <c r="J277" i="5"/>
  <c r="J276" i="5"/>
  <c r="J275" i="5"/>
  <c r="J274" i="5"/>
  <c r="J273" i="5"/>
  <c r="J272" i="5"/>
  <c r="J271" i="5"/>
  <c r="J270" i="5"/>
  <c r="J269" i="5"/>
  <c r="J268" i="5"/>
  <c r="J267" i="5"/>
  <c r="J266" i="5"/>
  <c r="J265" i="5"/>
  <c r="J264" i="5"/>
  <c r="J263" i="5"/>
  <c r="J262" i="5"/>
  <c r="J261" i="5"/>
  <c r="J260" i="5"/>
  <c r="J259" i="5"/>
  <c r="J258" i="5"/>
  <c r="J257" i="5"/>
  <c r="J256" i="5"/>
  <c r="J255" i="5"/>
  <c r="J254" i="5"/>
  <c r="J253" i="5"/>
  <c r="J252" i="5"/>
  <c r="J251" i="5"/>
  <c r="J250" i="5"/>
  <c r="J249" i="5"/>
  <c r="J248" i="5"/>
  <c r="J247" i="5"/>
  <c r="J246" i="5"/>
  <c r="J245" i="5"/>
  <c r="J244" i="5"/>
  <c r="J243" i="5"/>
  <c r="J242" i="5"/>
  <c r="J241" i="5"/>
  <c r="J240" i="5"/>
  <c r="J239" i="5"/>
  <c r="J238" i="5"/>
  <c r="J237" i="5"/>
  <c r="J236" i="5"/>
  <c r="J235" i="5"/>
  <c r="J234" i="5"/>
  <c r="J233" i="5"/>
  <c r="J232" i="5"/>
  <c r="J231" i="5"/>
  <c r="J230" i="5"/>
  <c r="J229" i="5"/>
  <c r="J228" i="5"/>
  <c r="J227" i="5"/>
  <c r="J226" i="5"/>
  <c r="J225" i="5"/>
  <c r="J224" i="5"/>
  <c r="J223" i="5"/>
  <c r="J222" i="5"/>
  <c r="J221" i="5"/>
  <c r="J220" i="5"/>
  <c r="J219" i="5"/>
  <c r="J218" i="5"/>
  <c r="J217" i="5"/>
  <c r="J216" i="5"/>
  <c r="J215" i="5"/>
  <c r="J214" i="5"/>
  <c r="J213" i="5"/>
  <c r="J212" i="5"/>
  <c r="J211" i="5"/>
  <c r="J210" i="5"/>
  <c r="J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F90" i="5"/>
  <c r="F91" i="5" s="1"/>
  <c r="F92" i="5" s="1"/>
  <c r="F93" i="5" s="1"/>
  <c r="F94" i="5" s="1"/>
  <c r="F95" i="5" s="1"/>
  <c r="F96" i="5" s="1"/>
  <c r="F97" i="5" s="1"/>
  <c r="F98" i="5" s="1"/>
  <c r="F99" i="5" s="1"/>
  <c r="F100" i="5" s="1"/>
  <c r="F101" i="5" s="1"/>
  <c r="F102" i="5" s="1"/>
  <c r="F103" i="5" s="1"/>
  <c r="F104" i="5" s="1"/>
  <c r="F105" i="5" s="1"/>
  <c r="F106" i="5" s="1"/>
  <c r="F107" i="5" s="1"/>
  <c r="F108" i="5" s="1"/>
  <c r="F109" i="5" s="1"/>
  <c r="F110" i="5" s="1"/>
  <c r="F111" i="5" s="1"/>
  <c r="F112" i="5" s="1"/>
  <c r="F113" i="5" s="1"/>
  <c r="F114" i="5" s="1"/>
  <c r="F115" i="5" s="1"/>
  <c r="F116" i="5" s="1"/>
  <c r="F117" i="5" s="1"/>
  <c r="F118" i="5" s="1"/>
  <c r="F119" i="5" s="1"/>
  <c r="F120" i="5" s="1"/>
  <c r="F121" i="5" s="1"/>
  <c r="F122" i="5" s="1"/>
  <c r="F123" i="5" s="1"/>
  <c r="F124" i="5" s="1"/>
  <c r="F125" i="5" s="1"/>
  <c r="F126" i="5" s="1"/>
  <c r="F127" i="5" s="1"/>
  <c r="F128" i="5" s="1"/>
  <c r="F129" i="5" s="1"/>
  <c r="F130" i="5" s="1"/>
  <c r="F131" i="5" s="1"/>
  <c r="F132" i="5" s="1"/>
  <c r="F133" i="5" s="1"/>
  <c r="F134" i="5" s="1"/>
  <c r="F135" i="5" s="1"/>
  <c r="F136" i="5" s="1"/>
  <c r="F137" i="5" s="1"/>
  <c r="F138" i="5" s="1"/>
  <c r="F139" i="5" s="1"/>
  <c r="F140" i="5" s="1"/>
  <c r="F141" i="5" s="1"/>
  <c r="F142" i="5" s="1"/>
  <c r="F143" i="5" s="1"/>
  <c r="F144" i="5" s="1"/>
  <c r="F145" i="5" s="1"/>
  <c r="F146" i="5" s="1"/>
  <c r="F147" i="5" s="1"/>
  <c r="F148" i="5" s="1"/>
  <c r="F149" i="5" s="1"/>
  <c r="F150" i="5" s="1"/>
  <c r="F151" i="5" s="1"/>
  <c r="F152" i="5" s="1"/>
  <c r="F153" i="5" s="1"/>
  <c r="F154" i="5" s="1"/>
  <c r="F155" i="5" s="1"/>
  <c r="F156" i="5" s="1"/>
  <c r="F157" i="5" s="1"/>
  <c r="F158" i="5" s="1"/>
  <c r="F159" i="5" s="1"/>
  <c r="F160" i="5" s="1"/>
  <c r="F161" i="5" s="1"/>
  <c r="F162" i="5" s="1"/>
  <c r="F163" i="5" s="1"/>
  <c r="F164" i="5" s="1"/>
  <c r="F165" i="5" s="1"/>
  <c r="F166" i="5" s="1"/>
  <c r="F167" i="5" s="1"/>
  <c r="F168" i="5" s="1"/>
  <c r="F169" i="5" s="1"/>
  <c r="F170" i="5" s="1"/>
  <c r="F171" i="5" s="1"/>
  <c r="F172" i="5" s="1"/>
  <c r="F173" i="5" s="1"/>
  <c r="F174" i="5" s="1"/>
  <c r="F175" i="5" s="1"/>
  <c r="F176" i="5" s="1"/>
  <c r="F177" i="5" s="1"/>
  <c r="F178" i="5" s="1"/>
  <c r="F179" i="5" s="1"/>
  <c r="F180" i="5" s="1"/>
  <c r="F181" i="5" s="1"/>
  <c r="F182" i="5" s="1"/>
  <c r="F183" i="5" s="1"/>
  <c r="F184" i="5" s="1"/>
  <c r="F185" i="5" s="1"/>
  <c r="F186" i="5" s="1"/>
  <c r="F187" i="5" s="1"/>
  <c r="F188" i="5" s="1"/>
  <c r="F189" i="5" s="1"/>
  <c r="F190" i="5" s="1"/>
  <c r="F191" i="5" s="1"/>
  <c r="F192" i="5" s="1"/>
  <c r="F193" i="5" s="1"/>
  <c r="F194" i="5" s="1"/>
  <c r="F195" i="5" s="1"/>
  <c r="F196" i="5" s="1"/>
  <c r="F197" i="5" s="1"/>
  <c r="F198" i="5" s="1"/>
  <c r="F199" i="5" s="1"/>
  <c r="F200" i="5" s="1"/>
  <c r="F201" i="5" s="1"/>
  <c r="F202" i="5" s="1"/>
  <c r="F203" i="5" s="1"/>
  <c r="F204" i="5" s="1"/>
  <c r="F205" i="5" s="1"/>
  <c r="F206" i="5" s="1"/>
  <c r="F207" i="5" s="1"/>
  <c r="F208" i="5" s="1"/>
  <c r="F209" i="5" s="1"/>
  <c r="F210" i="5" s="1"/>
  <c r="F211" i="5" s="1"/>
  <c r="F212" i="5" s="1"/>
  <c r="F213" i="5" s="1"/>
  <c r="F214" i="5" s="1"/>
  <c r="F215" i="5" s="1"/>
  <c r="F216" i="5" s="1"/>
  <c r="F217" i="5" s="1"/>
  <c r="F218" i="5" s="1"/>
  <c r="F219" i="5" s="1"/>
  <c r="F220" i="5" s="1"/>
  <c r="F221" i="5" s="1"/>
  <c r="F222" i="5" s="1"/>
  <c r="F223" i="5" s="1"/>
  <c r="F224" i="5" s="1"/>
  <c r="F225" i="5" s="1"/>
  <c r="F226" i="5" s="1"/>
  <c r="F227" i="5" s="1"/>
  <c r="F228" i="5" s="1"/>
  <c r="F229" i="5" s="1"/>
  <c r="F230" i="5" s="1"/>
  <c r="F231" i="5" s="1"/>
  <c r="F232" i="5" s="1"/>
  <c r="F233" i="5" s="1"/>
  <c r="F234" i="5" s="1"/>
  <c r="F235" i="5" s="1"/>
  <c r="F236" i="5" s="1"/>
  <c r="F237" i="5" s="1"/>
  <c r="F238" i="5" s="1"/>
  <c r="F239" i="5" s="1"/>
  <c r="F240" i="5" s="1"/>
  <c r="F241" i="5" s="1"/>
  <c r="F242" i="5" s="1"/>
  <c r="F243" i="5" s="1"/>
  <c r="F244" i="5" s="1"/>
  <c r="F245" i="5" s="1"/>
  <c r="F246" i="5" s="1"/>
  <c r="F247" i="5" s="1"/>
  <c r="F248" i="5" s="1"/>
  <c r="F249" i="5" s="1"/>
  <c r="F250" i="5" s="1"/>
  <c r="F251" i="5" s="1"/>
  <c r="F252" i="5" s="1"/>
  <c r="F253" i="5" s="1"/>
  <c r="F254" i="5" s="1"/>
  <c r="F255" i="5" s="1"/>
  <c r="F256" i="5" s="1"/>
  <c r="F257" i="5" s="1"/>
  <c r="F258" i="5" s="1"/>
  <c r="F259" i="5" s="1"/>
  <c r="F260" i="5" s="1"/>
  <c r="F261" i="5" s="1"/>
  <c r="F262" i="5" s="1"/>
  <c r="F263" i="5" s="1"/>
  <c r="F264" i="5" s="1"/>
  <c r="F265" i="5" s="1"/>
  <c r="F266" i="5" s="1"/>
  <c r="F267" i="5" s="1"/>
  <c r="F268" i="5" s="1"/>
  <c r="F269" i="5" s="1"/>
  <c r="F270" i="5" s="1"/>
  <c r="F271" i="5" s="1"/>
  <c r="F272" i="5" s="1"/>
  <c r="F273" i="5" s="1"/>
  <c r="F274" i="5" s="1"/>
  <c r="F275" i="5" s="1"/>
  <c r="F276" i="5" s="1"/>
  <c r="F277" i="5" s="1"/>
  <c r="F278" i="5" s="1"/>
  <c r="F279" i="5" s="1"/>
  <c r="F280" i="5" s="1"/>
  <c r="F281" i="5" s="1"/>
  <c r="F282" i="5" s="1"/>
  <c r="F283" i="5" s="1"/>
  <c r="F284" i="5" s="1"/>
  <c r="F285" i="5" s="1"/>
  <c r="F286" i="5" s="1"/>
  <c r="F287" i="5" s="1"/>
  <c r="F288" i="5" s="1"/>
  <c r="F289" i="5" s="1"/>
  <c r="F290" i="5" s="1"/>
  <c r="F291" i="5" s="1"/>
  <c r="F292" i="5" s="1"/>
  <c r="F293" i="5" s="1"/>
  <c r="F294" i="5" s="1"/>
  <c r="F295" i="5" s="1"/>
  <c r="F296" i="5" s="1"/>
  <c r="F297" i="5" s="1"/>
  <c r="F298" i="5" s="1"/>
  <c r="F299" i="5" s="1"/>
  <c r="F300" i="5" s="1"/>
  <c r="F301" i="5" s="1"/>
  <c r="F302" i="5" s="1"/>
  <c r="F303" i="5" s="1"/>
  <c r="F304" i="5" s="1"/>
  <c r="F305" i="5" s="1"/>
  <c r="F306" i="5" s="1"/>
  <c r="F307" i="5" s="1"/>
  <c r="F308" i="5" s="1"/>
  <c r="F309" i="5" s="1"/>
  <c r="F310" i="5" s="1"/>
  <c r="F311" i="5" s="1"/>
  <c r="F312" i="5" s="1"/>
  <c r="F313" i="5" s="1"/>
  <c r="F314" i="5" s="1"/>
  <c r="F315" i="5" s="1"/>
  <c r="F316" i="5" s="1"/>
  <c r="F317" i="5" s="1"/>
  <c r="F318" i="5" s="1"/>
  <c r="F319" i="5" s="1"/>
  <c r="F320" i="5" s="1"/>
  <c r="F321" i="5" s="1"/>
  <c r="F322" i="5" s="1"/>
  <c r="F323" i="5" s="1"/>
  <c r="F324" i="5" s="1"/>
  <c r="F325" i="5" s="1"/>
  <c r="F326" i="5" s="1"/>
  <c r="F327" i="5" s="1"/>
  <c r="F328" i="5" s="1"/>
  <c r="F329" i="5" s="1"/>
  <c r="F330" i="5" s="1"/>
  <c r="F331" i="5" s="1"/>
  <c r="F332" i="5" s="1"/>
  <c r="F333" i="5" s="1"/>
  <c r="F334" i="5" s="1"/>
  <c r="F335" i="5" s="1"/>
  <c r="F336" i="5" s="1"/>
  <c r="F337" i="5" s="1"/>
  <c r="F338" i="5" s="1"/>
  <c r="F339" i="5" s="1"/>
  <c r="F340" i="5" s="1"/>
  <c r="F341" i="5" s="1"/>
  <c r="F342" i="5" s="1"/>
  <c r="F343" i="5" s="1"/>
  <c r="F344" i="5" s="1"/>
  <c r="F345" i="5" s="1"/>
  <c r="F346" i="5" s="1"/>
  <c r="F347" i="5" s="1"/>
  <c r="F348" i="5" s="1"/>
  <c r="F349" i="5" s="1"/>
  <c r="F350" i="5" s="1"/>
  <c r="F351" i="5" s="1"/>
  <c r="F352" i="5" s="1"/>
  <c r="F353" i="5" s="1"/>
  <c r="F354" i="5" s="1"/>
  <c r="F355" i="5" s="1"/>
  <c r="F356" i="5" s="1"/>
  <c r="F357" i="5" s="1"/>
  <c r="F358" i="5" s="1"/>
  <c r="F359" i="5" s="1"/>
  <c r="F360" i="5" s="1"/>
  <c r="F361" i="5" s="1"/>
  <c r="F362" i="5" s="1"/>
  <c r="F363" i="5" s="1"/>
  <c r="F364" i="5" s="1"/>
  <c r="F365" i="5" s="1"/>
  <c r="F366" i="5" s="1"/>
  <c r="F367" i="5" s="1"/>
  <c r="F368" i="5" s="1"/>
  <c r="F369" i="5" s="1"/>
  <c r="F370" i="5" s="1"/>
  <c r="F371" i="5" s="1"/>
  <c r="F372" i="5" s="1"/>
  <c r="F373" i="5" s="1"/>
  <c r="F374" i="5" s="1"/>
  <c r="F375" i="5" s="1"/>
  <c r="F376" i="5" s="1"/>
  <c r="F377" i="5" s="1"/>
  <c r="F378" i="5" s="1"/>
  <c r="F379" i="5" s="1"/>
  <c r="F380" i="5" s="1"/>
  <c r="F381" i="5" s="1"/>
  <c r="F382" i="5" s="1"/>
  <c r="F383" i="5" s="1"/>
  <c r="F384" i="5" s="1"/>
  <c r="F385" i="5" s="1"/>
  <c r="F386" i="5" s="1"/>
  <c r="F387" i="5" s="1"/>
  <c r="F388" i="5" s="1"/>
  <c r="F389" i="5" s="1"/>
  <c r="F390" i="5" s="1"/>
  <c r="F391" i="5" s="1"/>
  <c r="F392" i="5" s="1"/>
  <c r="F393" i="5" s="1"/>
  <c r="F394" i="5" s="1"/>
  <c r="F395" i="5" s="1"/>
  <c r="F396" i="5" s="1"/>
  <c r="F397" i="5" s="1"/>
  <c r="F398" i="5" s="1"/>
  <c r="F399" i="5" s="1"/>
  <c r="F400" i="5" s="1"/>
  <c r="F401" i="5" s="1"/>
  <c r="F402" i="5" s="1"/>
  <c r="F403" i="5" s="1"/>
  <c r="F404" i="5" s="1"/>
  <c r="F405" i="5" s="1"/>
  <c r="F406" i="5" s="1"/>
  <c r="F407" i="5" s="1"/>
  <c r="F408" i="5" s="1"/>
  <c r="F409" i="5" s="1"/>
  <c r="F410" i="5" s="1"/>
  <c r="F411" i="5" s="1"/>
  <c r="F412" i="5" s="1"/>
  <c r="F413" i="5" s="1"/>
  <c r="F414" i="5" s="1"/>
  <c r="F415" i="5" s="1"/>
  <c r="F416" i="5" s="1"/>
  <c r="F417" i="5" s="1"/>
  <c r="F418" i="5" s="1"/>
  <c r="F419" i="5" s="1"/>
  <c r="F420" i="5" s="1"/>
  <c r="F421" i="5" s="1"/>
  <c r="F422" i="5" s="1"/>
  <c r="F423" i="5" s="1"/>
  <c r="F424" i="5" s="1"/>
  <c r="F425" i="5" s="1"/>
  <c r="F426" i="5" s="1"/>
  <c r="F427" i="5" s="1"/>
  <c r="F428" i="5" s="1"/>
  <c r="F429" i="5" s="1"/>
  <c r="F430" i="5" s="1"/>
  <c r="F431" i="5" s="1"/>
  <c r="F432" i="5" s="1"/>
  <c r="F433" i="5" s="1"/>
  <c r="F434" i="5" s="1"/>
  <c r="F435" i="5" s="1"/>
  <c r="F436" i="5" s="1"/>
  <c r="F437" i="5" s="1"/>
  <c r="F438" i="5" s="1"/>
  <c r="F439" i="5" s="1"/>
  <c r="F440" i="5" s="1"/>
  <c r="F441" i="5" s="1"/>
  <c r="F442" i="5" s="1"/>
  <c r="F443" i="5" s="1"/>
  <c r="F444" i="5" s="1"/>
  <c r="F445" i="5" s="1"/>
  <c r="F446" i="5" s="1"/>
  <c r="F447" i="5" s="1"/>
  <c r="F448" i="5" s="1"/>
  <c r="F449" i="5" s="1"/>
  <c r="F450" i="5" s="1"/>
  <c r="F451" i="5" s="1"/>
  <c r="F452" i="5" s="1"/>
  <c r="F453" i="5" s="1"/>
  <c r="F454" i="5" s="1"/>
  <c r="F455" i="5" s="1"/>
  <c r="J89" i="5"/>
  <c r="D89" i="5"/>
  <c r="D90" i="5" s="1"/>
  <c r="D91" i="5" s="1"/>
  <c r="D92" i="5" s="1"/>
  <c r="D93" i="5" s="1"/>
  <c r="D94" i="5" s="1"/>
  <c r="D95" i="5" s="1"/>
  <c r="D96" i="5" s="1"/>
  <c r="D97" i="5" s="1"/>
  <c r="D98" i="5" s="1"/>
  <c r="D99" i="5" s="1"/>
  <c r="D100" i="5" s="1"/>
  <c r="D101" i="5" s="1"/>
  <c r="D102" i="5" s="1"/>
  <c r="D103" i="5" s="1"/>
  <c r="D104" i="5" s="1"/>
  <c r="D105" i="5" s="1"/>
  <c r="D106" i="5" s="1"/>
  <c r="D107" i="5" s="1"/>
  <c r="D108" i="5" s="1"/>
  <c r="D109" i="5" s="1"/>
  <c r="D110" i="5" s="1"/>
  <c r="D111" i="5" s="1"/>
  <c r="D112" i="5" s="1"/>
  <c r="D113" i="5" s="1"/>
  <c r="D114" i="5" s="1"/>
  <c r="D115" i="5" s="1"/>
  <c r="D116" i="5" s="1"/>
  <c r="D117" i="5" s="1"/>
  <c r="D118" i="5" s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D130" i="5" s="1"/>
  <c r="D131" i="5" s="1"/>
  <c r="D132" i="5" s="1"/>
  <c r="D133" i="5" s="1"/>
  <c r="D134" i="5" s="1"/>
  <c r="D135" i="5" s="1"/>
  <c r="D136" i="5" s="1"/>
  <c r="D137" i="5" s="1"/>
  <c r="D138" i="5" s="1"/>
  <c r="D139" i="5" s="1"/>
  <c r="D140" i="5" s="1"/>
  <c r="D141" i="5" s="1"/>
  <c r="D142" i="5" s="1"/>
  <c r="D143" i="5" s="1"/>
  <c r="D144" i="5" s="1"/>
  <c r="D145" i="5" s="1"/>
  <c r="D146" i="5" s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D163" i="5" s="1"/>
  <c r="D164" i="5" s="1"/>
  <c r="D165" i="5" s="1"/>
  <c r="D166" i="5" s="1"/>
  <c r="D167" i="5" s="1"/>
  <c r="D168" i="5" s="1"/>
  <c r="D169" i="5" s="1"/>
  <c r="D170" i="5" s="1"/>
  <c r="D171" i="5" s="1"/>
  <c r="D172" i="5" s="1"/>
  <c r="D173" i="5" s="1"/>
  <c r="D174" i="5" s="1"/>
  <c r="D175" i="5" s="1"/>
  <c r="D176" i="5" s="1"/>
  <c r="D177" i="5" s="1"/>
  <c r="D178" i="5" s="1"/>
  <c r="D179" i="5" s="1"/>
  <c r="D180" i="5" s="1"/>
  <c r="D181" i="5" s="1"/>
  <c r="D182" i="5" s="1"/>
  <c r="D183" i="5" s="1"/>
  <c r="D184" i="5" s="1"/>
  <c r="D185" i="5" s="1"/>
  <c r="D186" i="5" s="1"/>
  <c r="D187" i="5" s="1"/>
  <c r="D188" i="5" s="1"/>
  <c r="D189" i="5" s="1"/>
  <c r="D190" i="5" s="1"/>
  <c r="D191" i="5" s="1"/>
  <c r="D192" i="5" s="1"/>
  <c r="D193" i="5" s="1"/>
  <c r="D194" i="5" s="1"/>
  <c r="D195" i="5" s="1"/>
  <c r="D196" i="5" s="1"/>
  <c r="D197" i="5" s="1"/>
  <c r="D198" i="5" s="1"/>
  <c r="D199" i="5" s="1"/>
  <c r="D200" i="5" s="1"/>
  <c r="D201" i="5" s="1"/>
  <c r="D202" i="5" s="1"/>
  <c r="D203" i="5" s="1"/>
  <c r="D204" i="5" s="1"/>
  <c r="D205" i="5" s="1"/>
  <c r="D206" i="5" s="1"/>
  <c r="D207" i="5" s="1"/>
  <c r="D208" i="5" s="1"/>
  <c r="D209" i="5" s="1"/>
  <c r="D210" i="5" s="1"/>
  <c r="D211" i="5" s="1"/>
  <c r="D212" i="5" s="1"/>
  <c r="D213" i="5" s="1"/>
  <c r="D214" i="5" s="1"/>
  <c r="D215" i="5" s="1"/>
  <c r="D216" i="5" s="1"/>
  <c r="D217" i="5" s="1"/>
  <c r="D218" i="5" s="1"/>
  <c r="D219" i="5" s="1"/>
  <c r="D220" i="5" s="1"/>
  <c r="D221" i="5" s="1"/>
  <c r="D222" i="5" s="1"/>
  <c r="D223" i="5" s="1"/>
  <c r="D224" i="5" s="1"/>
  <c r="D225" i="5" s="1"/>
  <c r="D226" i="5" s="1"/>
  <c r="D227" i="5" s="1"/>
  <c r="D228" i="5" s="1"/>
  <c r="D229" i="5" s="1"/>
  <c r="D230" i="5" s="1"/>
  <c r="D231" i="5" s="1"/>
  <c r="D232" i="5" s="1"/>
  <c r="D233" i="5" s="1"/>
  <c r="D234" i="5" s="1"/>
  <c r="D235" i="5" s="1"/>
  <c r="D236" i="5" s="1"/>
  <c r="D237" i="5" s="1"/>
  <c r="D238" i="5" s="1"/>
  <c r="D239" i="5" s="1"/>
  <c r="D240" i="5" s="1"/>
  <c r="D241" i="5" s="1"/>
  <c r="D242" i="5" s="1"/>
  <c r="D243" i="5" s="1"/>
  <c r="D244" i="5" s="1"/>
  <c r="D245" i="5" s="1"/>
  <c r="D246" i="5" s="1"/>
  <c r="D247" i="5" s="1"/>
  <c r="D248" i="5" s="1"/>
  <c r="D249" i="5" s="1"/>
  <c r="D250" i="5" s="1"/>
  <c r="D251" i="5" s="1"/>
  <c r="D252" i="5" s="1"/>
  <c r="D253" i="5" s="1"/>
  <c r="D254" i="5" s="1"/>
  <c r="D255" i="5" s="1"/>
  <c r="D256" i="5" s="1"/>
  <c r="D257" i="5" s="1"/>
  <c r="D258" i="5" s="1"/>
  <c r="D259" i="5" s="1"/>
  <c r="D260" i="5" s="1"/>
  <c r="D261" i="5" s="1"/>
  <c r="D262" i="5" s="1"/>
  <c r="D263" i="5" s="1"/>
  <c r="D264" i="5" s="1"/>
  <c r="D265" i="5" s="1"/>
  <c r="D266" i="5" s="1"/>
  <c r="D267" i="5" s="1"/>
  <c r="D268" i="5" s="1"/>
  <c r="D269" i="5" s="1"/>
  <c r="D270" i="5" s="1"/>
  <c r="D271" i="5" s="1"/>
  <c r="D272" i="5" s="1"/>
  <c r="D273" i="5" s="1"/>
  <c r="D274" i="5" s="1"/>
  <c r="D275" i="5" s="1"/>
  <c r="D276" i="5" s="1"/>
  <c r="D277" i="5" s="1"/>
  <c r="D278" i="5" s="1"/>
  <c r="D279" i="5" s="1"/>
  <c r="D280" i="5" s="1"/>
  <c r="D281" i="5" s="1"/>
  <c r="D282" i="5" s="1"/>
  <c r="D283" i="5" s="1"/>
  <c r="D284" i="5" s="1"/>
  <c r="D285" i="5" s="1"/>
  <c r="D286" i="5" s="1"/>
  <c r="D287" i="5" s="1"/>
  <c r="D288" i="5" s="1"/>
  <c r="D289" i="5" s="1"/>
  <c r="D290" i="5" s="1"/>
  <c r="D291" i="5" s="1"/>
  <c r="D292" i="5" s="1"/>
  <c r="D293" i="5" s="1"/>
  <c r="D294" i="5" s="1"/>
  <c r="D295" i="5" s="1"/>
  <c r="D296" i="5" s="1"/>
  <c r="D297" i="5" s="1"/>
  <c r="D298" i="5" s="1"/>
  <c r="D299" i="5" s="1"/>
  <c r="D300" i="5" s="1"/>
  <c r="D301" i="5" s="1"/>
  <c r="D302" i="5" s="1"/>
  <c r="D303" i="5" s="1"/>
  <c r="D304" i="5" s="1"/>
  <c r="D305" i="5" s="1"/>
  <c r="D306" i="5" s="1"/>
  <c r="D307" i="5" s="1"/>
  <c r="D308" i="5" s="1"/>
  <c r="D309" i="5" s="1"/>
  <c r="D310" i="5" s="1"/>
  <c r="D311" i="5" s="1"/>
  <c r="D312" i="5" s="1"/>
  <c r="D313" i="5" s="1"/>
  <c r="D314" i="5" s="1"/>
  <c r="D315" i="5" s="1"/>
  <c r="D316" i="5" s="1"/>
  <c r="D317" i="5" s="1"/>
  <c r="D318" i="5" s="1"/>
  <c r="D319" i="5" s="1"/>
  <c r="D320" i="5" s="1"/>
  <c r="D321" i="5" s="1"/>
  <c r="D322" i="5" s="1"/>
  <c r="D323" i="5" s="1"/>
  <c r="D324" i="5" s="1"/>
  <c r="D325" i="5" s="1"/>
  <c r="D326" i="5" s="1"/>
  <c r="D327" i="5" s="1"/>
  <c r="D328" i="5" s="1"/>
  <c r="D329" i="5" s="1"/>
  <c r="D330" i="5" s="1"/>
  <c r="D331" i="5" s="1"/>
  <c r="D332" i="5" s="1"/>
  <c r="D333" i="5" s="1"/>
  <c r="D334" i="5" s="1"/>
  <c r="D335" i="5" s="1"/>
  <c r="D336" i="5" s="1"/>
  <c r="D337" i="5" s="1"/>
  <c r="D338" i="5" s="1"/>
  <c r="D339" i="5" s="1"/>
  <c r="D340" i="5" s="1"/>
  <c r="D341" i="5" s="1"/>
  <c r="D342" i="5" s="1"/>
  <c r="D343" i="5" s="1"/>
  <c r="D344" i="5" s="1"/>
  <c r="D345" i="5" s="1"/>
  <c r="D346" i="5" s="1"/>
  <c r="D347" i="5" s="1"/>
  <c r="D348" i="5" s="1"/>
  <c r="D349" i="5" s="1"/>
  <c r="D350" i="5" s="1"/>
  <c r="D351" i="5" s="1"/>
  <c r="D352" i="5" s="1"/>
  <c r="D353" i="5" s="1"/>
  <c r="D354" i="5" s="1"/>
  <c r="D355" i="5" s="1"/>
  <c r="D356" i="5" s="1"/>
  <c r="D357" i="5" s="1"/>
  <c r="D358" i="5" s="1"/>
  <c r="D359" i="5" s="1"/>
  <c r="D360" i="5" s="1"/>
  <c r="D361" i="5" s="1"/>
  <c r="D362" i="5" s="1"/>
  <c r="D363" i="5" s="1"/>
  <c r="D364" i="5" s="1"/>
  <c r="D365" i="5" s="1"/>
  <c r="D366" i="5" s="1"/>
  <c r="D367" i="5" s="1"/>
  <c r="D368" i="5" s="1"/>
  <c r="D369" i="5" s="1"/>
  <c r="D370" i="5" s="1"/>
  <c r="D371" i="5" s="1"/>
  <c r="D372" i="5" s="1"/>
  <c r="D373" i="5" s="1"/>
  <c r="D374" i="5" s="1"/>
  <c r="D375" i="5" s="1"/>
  <c r="D376" i="5" s="1"/>
  <c r="D377" i="5" s="1"/>
  <c r="D378" i="5" s="1"/>
  <c r="D379" i="5" s="1"/>
  <c r="D380" i="5" s="1"/>
  <c r="D381" i="5" s="1"/>
  <c r="D382" i="5" s="1"/>
  <c r="D383" i="5" s="1"/>
  <c r="D384" i="5" s="1"/>
  <c r="D385" i="5" s="1"/>
  <c r="D386" i="5" s="1"/>
  <c r="D387" i="5" s="1"/>
  <c r="D388" i="5" s="1"/>
  <c r="D389" i="5" s="1"/>
  <c r="D390" i="5" s="1"/>
  <c r="D391" i="5" s="1"/>
  <c r="D392" i="5" s="1"/>
  <c r="D393" i="5" s="1"/>
  <c r="D394" i="5" s="1"/>
  <c r="D395" i="5" s="1"/>
  <c r="D396" i="5" s="1"/>
  <c r="D397" i="5" s="1"/>
  <c r="D398" i="5" s="1"/>
  <c r="D399" i="5" s="1"/>
  <c r="D400" i="5" s="1"/>
  <c r="D401" i="5" s="1"/>
  <c r="D402" i="5" s="1"/>
  <c r="D403" i="5" s="1"/>
  <c r="D404" i="5" s="1"/>
  <c r="D405" i="5" s="1"/>
  <c r="D406" i="5" s="1"/>
  <c r="D407" i="5" s="1"/>
  <c r="D408" i="5" s="1"/>
  <c r="D409" i="5" s="1"/>
  <c r="D410" i="5" s="1"/>
  <c r="D411" i="5" s="1"/>
  <c r="D412" i="5" s="1"/>
  <c r="D413" i="5" s="1"/>
  <c r="D414" i="5" s="1"/>
  <c r="D415" i="5" s="1"/>
  <c r="D416" i="5" s="1"/>
  <c r="D417" i="5" s="1"/>
  <c r="D418" i="5" s="1"/>
  <c r="D419" i="5" s="1"/>
  <c r="D420" i="5" s="1"/>
  <c r="D421" i="5" s="1"/>
  <c r="D422" i="5" s="1"/>
  <c r="D423" i="5" s="1"/>
  <c r="D424" i="5" s="1"/>
  <c r="D425" i="5" s="1"/>
  <c r="D426" i="5" s="1"/>
  <c r="D427" i="5" s="1"/>
  <c r="D428" i="5" s="1"/>
  <c r="D429" i="5" s="1"/>
  <c r="D430" i="5" s="1"/>
  <c r="D431" i="5" s="1"/>
  <c r="D432" i="5" s="1"/>
  <c r="D433" i="5" s="1"/>
  <c r="D434" i="5" s="1"/>
  <c r="D435" i="5" s="1"/>
  <c r="D436" i="5" s="1"/>
  <c r="D437" i="5" s="1"/>
  <c r="D438" i="5" s="1"/>
  <c r="D439" i="5" s="1"/>
  <c r="D440" i="5" s="1"/>
  <c r="D441" i="5" s="1"/>
  <c r="D442" i="5" s="1"/>
  <c r="D443" i="5" s="1"/>
  <c r="D444" i="5" s="1"/>
  <c r="D445" i="5" s="1"/>
  <c r="D446" i="5" s="1"/>
  <c r="D447" i="5" s="1"/>
  <c r="D448" i="5" s="1"/>
  <c r="D449" i="5" s="1"/>
  <c r="D450" i="5" s="1"/>
  <c r="D451" i="5" s="1"/>
  <c r="D452" i="5" s="1"/>
  <c r="D453" i="5" s="1"/>
  <c r="D454" i="5" s="1"/>
  <c r="D455" i="5" s="1"/>
  <c r="J88" i="5"/>
  <c r="D88" i="5"/>
  <c r="J87" i="5"/>
  <c r="C87" i="5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C147" i="5" s="1"/>
  <c r="C148" i="5" s="1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78" i="5" s="1"/>
  <c r="C179" i="5" s="1"/>
  <c r="C180" i="5" s="1"/>
  <c r="C181" i="5" s="1"/>
  <c r="C182" i="5" s="1"/>
  <c r="C183" i="5" s="1"/>
  <c r="C184" i="5" s="1"/>
  <c r="C185" i="5" s="1"/>
  <c r="C186" i="5" s="1"/>
  <c r="C187" i="5" s="1"/>
  <c r="C188" i="5" s="1"/>
  <c r="C189" i="5" s="1"/>
  <c r="C190" i="5" s="1"/>
  <c r="C191" i="5" s="1"/>
  <c r="C192" i="5" s="1"/>
  <c r="C193" i="5" s="1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5" i="5" s="1"/>
  <c r="C206" i="5" s="1"/>
  <c r="C207" i="5" s="1"/>
  <c r="C208" i="5" s="1"/>
  <c r="C209" i="5" s="1"/>
  <c r="C210" i="5" s="1"/>
  <c r="C211" i="5" s="1"/>
  <c r="C212" i="5" s="1"/>
  <c r="C213" i="5" s="1"/>
  <c r="C214" i="5" s="1"/>
  <c r="C215" i="5" s="1"/>
  <c r="C216" i="5" s="1"/>
  <c r="C217" i="5" s="1"/>
  <c r="C218" i="5" s="1"/>
  <c r="C219" i="5" s="1"/>
  <c r="C220" i="5" s="1"/>
  <c r="C221" i="5" s="1"/>
  <c r="C222" i="5" s="1"/>
  <c r="C223" i="5" s="1"/>
  <c r="C224" i="5" s="1"/>
  <c r="C225" i="5" s="1"/>
  <c r="C226" i="5" s="1"/>
  <c r="C227" i="5" s="1"/>
  <c r="C228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C244" i="5" s="1"/>
  <c r="C245" i="5" s="1"/>
  <c r="C246" i="5" s="1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C259" i="5" s="1"/>
  <c r="C260" i="5" s="1"/>
  <c r="C261" i="5" s="1"/>
  <c r="C262" i="5" s="1"/>
  <c r="C263" i="5" s="1"/>
  <c r="C264" i="5" s="1"/>
  <c r="C265" i="5" s="1"/>
  <c r="C266" i="5" s="1"/>
  <c r="C267" i="5" s="1"/>
  <c r="C268" i="5" s="1"/>
  <c r="C269" i="5" s="1"/>
  <c r="C270" i="5" s="1"/>
  <c r="C271" i="5" s="1"/>
  <c r="C272" i="5" s="1"/>
  <c r="C273" i="5" s="1"/>
  <c r="C274" i="5" s="1"/>
  <c r="C275" i="5" s="1"/>
  <c r="C276" i="5" s="1"/>
  <c r="C277" i="5" s="1"/>
  <c r="C278" i="5" s="1"/>
  <c r="C279" i="5" s="1"/>
  <c r="C280" i="5" s="1"/>
  <c r="C281" i="5" s="1"/>
  <c r="C282" i="5" s="1"/>
  <c r="C283" i="5" s="1"/>
  <c r="C284" i="5" s="1"/>
  <c r="C285" i="5" s="1"/>
  <c r="C286" i="5" s="1"/>
  <c r="C287" i="5" s="1"/>
  <c r="C288" i="5" s="1"/>
  <c r="C289" i="5" s="1"/>
  <c r="C290" i="5" s="1"/>
  <c r="C291" i="5" s="1"/>
  <c r="C292" i="5" s="1"/>
  <c r="C293" i="5" s="1"/>
  <c r="C294" i="5" s="1"/>
  <c r="C295" i="5" s="1"/>
  <c r="C296" i="5" s="1"/>
  <c r="C297" i="5" s="1"/>
  <c r="C298" i="5" s="1"/>
  <c r="C299" i="5" s="1"/>
  <c r="C300" i="5" s="1"/>
  <c r="C301" i="5" s="1"/>
  <c r="C302" i="5" s="1"/>
  <c r="C303" i="5" s="1"/>
  <c r="C304" i="5" s="1"/>
  <c r="C305" i="5" s="1"/>
  <c r="C306" i="5" s="1"/>
  <c r="C307" i="5" s="1"/>
  <c r="C308" i="5" s="1"/>
  <c r="C309" i="5" s="1"/>
  <c r="C310" i="5" s="1"/>
  <c r="C311" i="5" s="1"/>
  <c r="C312" i="5" s="1"/>
  <c r="C313" i="5" s="1"/>
  <c r="C314" i="5" s="1"/>
  <c r="C315" i="5" s="1"/>
  <c r="C316" i="5" s="1"/>
  <c r="C317" i="5" s="1"/>
  <c r="C318" i="5" s="1"/>
  <c r="C319" i="5" s="1"/>
  <c r="C320" i="5" s="1"/>
  <c r="C321" i="5" s="1"/>
  <c r="C322" i="5" s="1"/>
  <c r="C323" i="5" s="1"/>
  <c r="C324" i="5" s="1"/>
  <c r="C325" i="5" s="1"/>
  <c r="C326" i="5" s="1"/>
  <c r="C327" i="5" s="1"/>
  <c r="C328" i="5" s="1"/>
  <c r="C329" i="5" s="1"/>
  <c r="C330" i="5" s="1"/>
  <c r="C331" i="5" s="1"/>
  <c r="C332" i="5" s="1"/>
  <c r="C333" i="5" s="1"/>
  <c r="C334" i="5" s="1"/>
  <c r="C335" i="5" s="1"/>
  <c r="C336" i="5" s="1"/>
  <c r="C337" i="5" s="1"/>
  <c r="C338" i="5" s="1"/>
  <c r="C339" i="5" s="1"/>
  <c r="C340" i="5" s="1"/>
  <c r="C341" i="5" s="1"/>
  <c r="C342" i="5" s="1"/>
  <c r="C343" i="5" s="1"/>
  <c r="C344" i="5" s="1"/>
  <c r="C345" i="5" s="1"/>
  <c r="C346" i="5" s="1"/>
  <c r="C347" i="5" s="1"/>
  <c r="C348" i="5" s="1"/>
  <c r="C349" i="5" s="1"/>
  <c r="C350" i="5" s="1"/>
  <c r="C351" i="5" s="1"/>
  <c r="C352" i="5" s="1"/>
  <c r="C353" i="5" s="1"/>
  <c r="C354" i="5" s="1"/>
  <c r="C355" i="5" s="1"/>
  <c r="C356" i="5" s="1"/>
  <c r="C357" i="5" s="1"/>
  <c r="C358" i="5" s="1"/>
  <c r="C359" i="5" s="1"/>
  <c r="C360" i="5" s="1"/>
  <c r="C361" i="5" s="1"/>
  <c r="C362" i="5" s="1"/>
  <c r="C363" i="5" s="1"/>
  <c r="C364" i="5" s="1"/>
  <c r="C365" i="5" s="1"/>
  <c r="C366" i="5" s="1"/>
  <c r="C367" i="5" s="1"/>
  <c r="C368" i="5" s="1"/>
  <c r="C369" i="5" s="1"/>
  <c r="C370" i="5" s="1"/>
  <c r="C371" i="5" s="1"/>
  <c r="C372" i="5" s="1"/>
  <c r="C373" i="5" s="1"/>
  <c r="C374" i="5" s="1"/>
  <c r="C375" i="5" s="1"/>
  <c r="C376" i="5" s="1"/>
  <c r="C377" i="5" s="1"/>
  <c r="C378" i="5" s="1"/>
  <c r="C379" i="5" s="1"/>
  <c r="C380" i="5" s="1"/>
  <c r="C381" i="5" s="1"/>
  <c r="C382" i="5" s="1"/>
  <c r="C383" i="5" s="1"/>
  <c r="C384" i="5" s="1"/>
  <c r="C385" i="5" s="1"/>
  <c r="C386" i="5" s="1"/>
  <c r="C387" i="5" s="1"/>
  <c r="C388" i="5" s="1"/>
  <c r="C389" i="5" s="1"/>
  <c r="C390" i="5" s="1"/>
  <c r="C391" i="5" s="1"/>
  <c r="C392" i="5" s="1"/>
  <c r="C393" i="5" s="1"/>
  <c r="C394" i="5" s="1"/>
  <c r="C395" i="5" s="1"/>
  <c r="C396" i="5" s="1"/>
  <c r="C397" i="5" s="1"/>
  <c r="C398" i="5" s="1"/>
  <c r="C399" i="5" s="1"/>
  <c r="C400" i="5" s="1"/>
  <c r="C401" i="5" s="1"/>
  <c r="C402" i="5" s="1"/>
  <c r="C403" i="5" s="1"/>
  <c r="C404" i="5" s="1"/>
  <c r="C405" i="5" s="1"/>
  <c r="C406" i="5" s="1"/>
  <c r="C407" i="5" s="1"/>
  <c r="C408" i="5" s="1"/>
  <c r="C409" i="5" s="1"/>
  <c r="C410" i="5" s="1"/>
  <c r="C411" i="5" s="1"/>
  <c r="C412" i="5" s="1"/>
  <c r="C413" i="5" s="1"/>
  <c r="C414" i="5" s="1"/>
  <c r="C415" i="5" s="1"/>
  <c r="C416" i="5" s="1"/>
  <c r="C417" i="5" s="1"/>
  <c r="C418" i="5" s="1"/>
  <c r="C419" i="5" s="1"/>
  <c r="C420" i="5" s="1"/>
  <c r="C421" i="5" s="1"/>
  <c r="C422" i="5" s="1"/>
  <c r="C423" i="5" s="1"/>
  <c r="C424" i="5" s="1"/>
  <c r="C425" i="5" s="1"/>
  <c r="C426" i="5" s="1"/>
  <c r="C427" i="5" s="1"/>
  <c r="C428" i="5" s="1"/>
  <c r="C429" i="5" s="1"/>
  <c r="C430" i="5" s="1"/>
  <c r="C431" i="5" s="1"/>
  <c r="C432" i="5" s="1"/>
  <c r="C433" i="5" s="1"/>
  <c r="C434" i="5" s="1"/>
  <c r="C435" i="5" s="1"/>
  <c r="C436" i="5" s="1"/>
  <c r="C437" i="5" s="1"/>
  <c r="C438" i="5" s="1"/>
  <c r="C439" i="5" s="1"/>
  <c r="C440" i="5" s="1"/>
  <c r="C441" i="5" s="1"/>
  <c r="C442" i="5" s="1"/>
  <c r="C443" i="5" s="1"/>
  <c r="C444" i="5" s="1"/>
  <c r="C445" i="5" s="1"/>
  <c r="C446" i="5" s="1"/>
  <c r="C447" i="5" s="1"/>
  <c r="C448" i="5" s="1"/>
  <c r="C449" i="5" s="1"/>
  <c r="C450" i="5" s="1"/>
  <c r="C451" i="5" s="1"/>
  <c r="C452" i="5" s="1"/>
  <c r="C453" i="5" s="1"/>
  <c r="C454" i="5" s="1"/>
  <c r="C455" i="5" s="1"/>
  <c r="J86" i="5"/>
  <c r="F86" i="5"/>
  <c r="F87" i="5" s="1"/>
  <c r="F88" i="5" s="1"/>
  <c r="F89" i="5" s="1"/>
  <c r="E86" i="5"/>
  <c r="D86" i="5"/>
  <c r="D87" i="5" s="1"/>
  <c r="C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G6" i="5"/>
  <c r="G7" i="5" s="1"/>
  <c r="J5" i="5"/>
  <c r="G5" i="5"/>
  <c r="H5" i="5" s="1"/>
  <c r="J455" i="6"/>
  <c r="J454" i="6"/>
  <c r="J453" i="6"/>
  <c r="J452" i="6"/>
  <c r="J451" i="6"/>
  <c r="J450" i="6"/>
  <c r="J449" i="6"/>
  <c r="J448" i="6"/>
  <c r="J447" i="6"/>
  <c r="J446" i="6"/>
  <c r="J445" i="6"/>
  <c r="J444" i="6"/>
  <c r="J443" i="6"/>
  <c r="J442" i="6"/>
  <c r="J441" i="6"/>
  <c r="J440" i="6"/>
  <c r="J439" i="6"/>
  <c r="J438" i="6"/>
  <c r="J437" i="6"/>
  <c r="J436" i="6"/>
  <c r="J435" i="6"/>
  <c r="J434" i="6"/>
  <c r="J433" i="6"/>
  <c r="J432" i="6"/>
  <c r="J431" i="6"/>
  <c r="J430" i="6"/>
  <c r="J429" i="6"/>
  <c r="J428" i="6"/>
  <c r="J427" i="6"/>
  <c r="J426" i="6"/>
  <c r="J425" i="6"/>
  <c r="J424" i="6"/>
  <c r="J423" i="6"/>
  <c r="J422" i="6"/>
  <c r="J421" i="6"/>
  <c r="J420" i="6"/>
  <c r="J419" i="6"/>
  <c r="J418" i="6"/>
  <c r="J417" i="6"/>
  <c r="J416" i="6"/>
  <c r="J415" i="6"/>
  <c r="J414" i="6"/>
  <c r="J413" i="6"/>
  <c r="J412" i="6"/>
  <c r="J411" i="6"/>
  <c r="J410" i="6"/>
  <c r="J409" i="6"/>
  <c r="J408" i="6"/>
  <c r="J407" i="6"/>
  <c r="J406" i="6"/>
  <c r="J405" i="6"/>
  <c r="J404" i="6"/>
  <c r="J403" i="6"/>
  <c r="J402" i="6"/>
  <c r="J401" i="6"/>
  <c r="J400" i="6"/>
  <c r="J399" i="6"/>
  <c r="J398" i="6"/>
  <c r="J397" i="6"/>
  <c r="J396" i="6"/>
  <c r="J395" i="6"/>
  <c r="J394" i="6"/>
  <c r="J393" i="6"/>
  <c r="J392" i="6"/>
  <c r="J391" i="6"/>
  <c r="J390" i="6"/>
  <c r="J389" i="6"/>
  <c r="J388" i="6"/>
  <c r="J387" i="6"/>
  <c r="J386" i="6"/>
  <c r="J385" i="6"/>
  <c r="J384" i="6"/>
  <c r="J383" i="6"/>
  <c r="J382" i="6"/>
  <c r="J381" i="6"/>
  <c r="J380" i="6"/>
  <c r="J379" i="6"/>
  <c r="J378" i="6"/>
  <c r="J377" i="6"/>
  <c r="J376" i="6"/>
  <c r="J375" i="6"/>
  <c r="J374" i="6"/>
  <c r="J373" i="6"/>
  <c r="J372" i="6"/>
  <c r="J371" i="6"/>
  <c r="J370" i="6"/>
  <c r="J369" i="6"/>
  <c r="J368" i="6"/>
  <c r="J367" i="6"/>
  <c r="J366" i="6"/>
  <c r="J365" i="6"/>
  <c r="J364" i="6"/>
  <c r="J363" i="6"/>
  <c r="J362" i="6"/>
  <c r="J361" i="6"/>
  <c r="J360" i="6"/>
  <c r="J359" i="6"/>
  <c r="J358" i="6"/>
  <c r="J357" i="6"/>
  <c r="J356" i="6"/>
  <c r="J355" i="6"/>
  <c r="J354" i="6"/>
  <c r="J353" i="6"/>
  <c r="J352" i="6"/>
  <c r="J351" i="6"/>
  <c r="J350" i="6"/>
  <c r="J349" i="6"/>
  <c r="J348" i="6"/>
  <c r="J347" i="6"/>
  <c r="J346" i="6"/>
  <c r="J345" i="6"/>
  <c r="J344" i="6"/>
  <c r="J343" i="6"/>
  <c r="J342" i="6"/>
  <c r="J341" i="6"/>
  <c r="J340" i="6"/>
  <c r="J339" i="6"/>
  <c r="J338" i="6"/>
  <c r="J337" i="6"/>
  <c r="J336" i="6"/>
  <c r="J335" i="6"/>
  <c r="J334" i="6"/>
  <c r="J333" i="6"/>
  <c r="J332" i="6"/>
  <c r="J331" i="6"/>
  <c r="J330" i="6"/>
  <c r="J329" i="6"/>
  <c r="J328" i="6"/>
  <c r="J327" i="6"/>
  <c r="J326" i="6"/>
  <c r="J325" i="6"/>
  <c r="J324" i="6"/>
  <c r="J323" i="6"/>
  <c r="J322" i="6"/>
  <c r="J321" i="6"/>
  <c r="J320" i="6"/>
  <c r="J319" i="6"/>
  <c r="J318" i="6"/>
  <c r="J317" i="6"/>
  <c r="J316" i="6"/>
  <c r="J315" i="6"/>
  <c r="J314" i="6"/>
  <c r="J313" i="6"/>
  <c r="J312" i="6"/>
  <c r="J311" i="6"/>
  <c r="J310" i="6"/>
  <c r="J309" i="6"/>
  <c r="J308" i="6"/>
  <c r="J307" i="6"/>
  <c r="J306" i="6"/>
  <c r="J305" i="6"/>
  <c r="J304" i="6"/>
  <c r="J303" i="6"/>
  <c r="J302" i="6"/>
  <c r="J301" i="6"/>
  <c r="J300" i="6"/>
  <c r="J299" i="6"/>
  <c r="J298" i="6"/>
  <c r="J297" i="6"/>
  <c r="J296" i="6"/>
  <c r="J295" i="6"/>
  <c r="J294" i="6"/>
  <c r="J293" i="6"/>
  <c r="J292" i="6"/>
  <c r="J291" i="6"/>
  <c r="J290" i="6"/>
  <c r="J289" i="6"/>
  <c r="I289" i="6"/>
  <c r="J288" i="6"/>
  <c r="J287" i="6"/>
  <c r="J286" i="6"/>
  <c r="J285" i="6"/>
  <c r="J284" i="6"/>
  <c r="J283" i="6"/>
  <c r="J282" i="6"/>
  <c r="J281" i="6"/>
  <c r="J280" i="6"/>
  <c r="I280" i="6"/>
  <c r="J279" i="6"/>
  <c r="J278" i="6"/>
  <c r="J277" i="6"/>
  <c r="J276" i="6"/>
  <c r="J275" i="6"/>
  <c r="J274" i="6"/>
  <c r="J273" i="6"/>
  <c r="J272" i="6"/>
  <c r="J271" i="6"/>
  <c r="J270" i="6"/>
  <c r="J269" i="6"/>
  <c r="J268" i="6"/>
  <c r="J267" i="6"/>
  <c r="J266" i="6"/>
  <c r="J265" i="6"/>
  <c r="J264" i="6"/>
  <c r="J263" i="6"/>
  <c r="J262" i="6"/>
  <c r="J261" i="6"/>
  <c r="J260" i="6"/>
  <c r="J259" i="6"/>
  <c r="J258" i="6"/>
  <c r="J257" i="6"/>
  <c r="J256" i="6"/>
  <c r="J255" i="6"/>
  <c r="J254" i="6"/>
  <c r="J253" i="6"/>
  <c r="J252" i="6"/>
  <c r="J251" i="6"/>
  <c r="J250" i="6"/>
  <c r="J249" i="6"/>
  <c r="J248" i="6"/>
  <c r="J247" i="6"/>
  <c r="J246" i="6"/>
  <c r="J245" i="6"/>
  <c r="J244" i="6"/>
  <c r="J243" i="6"/>
  <c r="J242" i="6"/>
  <c r="J241" i="6"/>
  <c r="J240" i="6"/>
  <c r="J239" i="6"/>
  <c r="J238" i="6"/>
  <c r="J237" i="6"/>
  <c r="J236" i="6"/>
  <c r="J235" i="6"/>
  <c r="J234" i="6"/>
  <c r="J233" i="6"/>
  <c r="J232" i="6"/>
  <c r="J231" i="6"/>
  <c r="J230" i="6"/>
  <c r="J229" i="6"/>
  <c r="J228" i="6"/>
  <c r="J227" i="6"/>
  <c r="J226" i="6"/>
  <c r="J225" i="6"/>
  <c r="J224" i="6"/>
  <c r="J223" i="6"/>
  <c r="J222" i="6"/>
  <c r="J221" i="6"/>
  <c r="J220" i="6"/>
  <c r="J219" i="6"/>
  <c r="J218" i="6"/>
  <c r="J217" i="6"/>
  <c r="J216" i="6"/>
  <c r="J215" i="6"/>
  <c r="J214" i="6"/>
  <c r="J213" i="6"/>
  <c r="J212" i="6"/>
  <c r="J211" i="6"/>
  <c r="J210" i="6"/>
  <c r="J209" i="6"/>
  <c r="J208" i="6"/>
  <c r="J207" i="6"/>
  <c r="J206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92" i="6"/>
  <c r="J191" i="6"/>
  <c r="J190" i="6"/>
  <c r="J189" i="6"/>
  <c r="J188" i="6"/>
  <c r="J187" i="6"/>
  <c r="J186" i="6"/>
  <c r="J185" i="6"/>
  <c r="J184" i="6"/>
  <c r="J183" i="6"/>
  <c r="J182" i="6"/>
  <c r="J181" i="6"/>
  <c r="J180" i="6"/>
  <c r="J179" i="6"/>
  <c r="J178" i="6"/>
  <c r="J177" i="6"/>
  <c r="J176" i="6"/>
  <c r="J175" i="6"/>
  <c r="J174" i="6"/>
  <c r="J173" i="6"/>
  <c r="J172" i="6"/>
  <c r="J171" i="6"/>
  <c r="J170" i="6"/>
  <c r="J169" i="6"/>
  <c r="J168" i="6"/>
  <c r="J167" i="6"/>
  <c r="J166" i="6"/>
  <c r="J165" i="6"/>
  <c r="J164" i="6"/>
  <c r="J163" i="6"/>
  <c r="J162" i="6"/>
  <c r="J161" i="6"/>
  <c r="J160" i="6"/>
  <c r="J159" i="6"/>
  <c r="J158" i="6"/>
  <c r="J157" i="6"/>
  <c r="J156" i="6"/>
  <c r="J155" i="6"/>
  <c r="J154" i="6"/>
  <c r="J153" i="6"/>
  <c r="J152" i="6"/>
  <c r="J151" i="6"/>
  <c r="J150" i="6"/>
  <c r="J149" i="6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I114" i="6"/>
  <c r="J113" i="6"/>
  <c r="I113" i="6"/>
  <c r="J112" i="6"/>
  <c r="J111" i="6"/>
  <c r="J110" i="6"/>
  <c r="J109" i="6"/>
  <c r="J108" i="6"/>
  <c r="J107" i="6"/>
  <c r="J106" i="6"/>
  <c r="I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D92" i="6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D153" i="6" s="1"/>
  <c r="D154" i="6" s="1"/>
  <c r="D155" i="6" s="1"/>
  <c r="D156" i="6" s="1"/>
  <c r="D157" i="6" s="1"/>
  <c r="D158" i="6" s="1"/>
  <c r="D159" i="6" s="1"/>
  <c r="D160" i="6" s="1"/>
  <c r="D161" i="6" s="1"/>
  <c r="D162" i="6" s="1"/>
  <c r="D163" i="6" s="1"/>
  <c r="D164" i="6" s="1"/>
  <c r="D165" i="6" s="1"/>
  <c r="D166" i="6" s="1"/>
  <c r="D167" i="6" s="1"/>
  <c r="D168" i="6" s="1"/>
  <c r="D169" i="6" s="1"/>
  <c r="D170" i="6" s="1"/>
  <c r="D171" i="6" s="1"/>
  <c r="D172" i="6" s="1"/>
  <c r="D173" i="6" s="1"/>
  <c r="D174" i="6" s="1"/>
  <c r="D175" i="6" s="1"/>
  <c r="D176" i="6" s="1"/>
  <c r="D177" i="6" s="1"/>
  <c r="D178" i="6" s="1"/>
  <c r="D179" i="6" s="1"/>
  <c r="D180" i="6" s="1"/>
  <c r="D181" i="6" s="1"/>
  <c r="D182" i="6" s="1"/>
  <c r="D183" i="6" s="1"/>
  <c r="D184" i="6" s="1"/>
  <c r="D185" i="6" s="1"/>
  <c r="D186" i="6" s="1"/>
  <c r="D187" i="6" s="1"/>
  <c r="D188" i="6" s="1"/>
  <c r="D189" i="6" s="1"/>
  <c r="D190" i="6" s="1"/>
  <c r="D191" i="6" s="1"/>
  <c r="D192" i="6" s="1"/>
  <c r="D193" i="6" s="1"/>
  <c r="D194" i="6" s="1"/>
  <c r="D195" i="6" s="1"/>
  <c r="D196" i="6" s="1"/>
  <c r="D197" i="6" s="1"/>
  <c r="D198" i="6" s="1"/>
  <c r="D199" i="6" s="1"/>
  <c r="D200" i="6" s="1"/>
  <c r="D201" i="6" s="1"/>
  <c r="D202" i="6" s="1"/>
  <c r="D203" i="6" s="1"/>
  <c r="D204" i="6" s="1"/>
  <c r="D205" i="6" s="1"/>
  <c r="D206" i="6" s="1"/>
  <c r="D207" i="6" s="1"/>
  <c r="D208" i="6" s="1"/>
  <c r="D209" i="6" s="1"/>
  <c r="D210" i="6" s="1"/>
  <c r="D211" i="6" s="1"/>
  <c r="D212" i="6" s="1"/>
  <c r="D213" i="6" s="1"/>
  <c r="D214" i="6" s="1"/>
  <c r="D215" i="6" s="1"/>
  <c r="D216" i="6" s="1"/>
  <c r="D217" i="6" s="1"/>
  <c r="D218" i="6" s="1"/>
  <c r="D219" i="6" s="1"/>
  <c r="D220" i="6" s="1"/>
  <c r="D221" i="6" s="1"/>
  <c r="D222" i="6" s="1"/>
  <c r="D223" i="6" s="1"/>
  <c r="D224" i="6" s="1"/>
  <c r="D225" i="6" s="1"/>
  <c r="D226" i="6" s="1"/>
  <c r="D227" i="6" s="1"/>
  <c r="D228" i="6" s="1"/>
  <c r="D229" i="6" s="1"/>
  <c r="D230" i="6" s="1"/>
  <c r="D231" i="6" s="1"/>
  <c r="D232" i="6" s="1"/>
  <c r="D233" i="6" s="1"/>
  <c r="D234" i="6" s="1"/>
  <c r="D235" i="6" s="1"/>
  <c r="D236" i="6" s="1"/>
  <c r="D237" i="6" s="1"/>
  <c r="D238" i="6" s="1"/>
  <c r="D239" i="6" s="1"/>
  <c r="D240" i="6" s="1"/>
  <c r="D241" i="6" s="1"/>
  <c r="D242" i="6" s="1"/>
  <c r="D243" i="6" s="1"/>
  <c r="D244" i="6" s="1"/>
  <c r="D245" i="6" s="1"/>
  <c r="D246" i="6" s="1"/>
  <c r="D247" i="6" s="1"/>
  <c r="D248" i="6" s="1"/>
  <c r="D249" i="6" s="1"/>
  <c r="D250" i="6" s="1"/>
  <c r="D251" i="6" s="1"/>
  <c r="D252" i="6" s="1"/>
  <c r="D253" i="6" s="1"/>
  <c r="D254" i="6" s="1"/>
  <c r="D255" i="6" s="1"/>
  <c r="D256" i="6" s="1"/>
  <c r="D257" i="6" s="1"/>
  <c r="D258" i="6" s="1"/>
  <c r="D259" i="6" s="1"/>
  <c r="D260" i="6" s="1"/>
  <c r="D261" i="6" s="1"/>
  <c r="D262" i="6" s="1"/>
  <c r="D263" i="6" s="1"/>
  <c r="D264" i="6" s="1"/>
  <c r="D265" i="6" s="1"/>
  <c r="D266" i="6" s="1"/>
  <c r="D267" i="6" s="1"/>
  <c r="D268" i="6" s="1"/>
  <c r="D269" i="6" s="1"/>
  <c r="D270" i="6" s="1"/>
  <c r="D271" i="6" s="1"/>
  <c r="D272" i="6" s="1"/>
  <c r="D273" i="6" s="1"/>
  <c r="D274" i="6" s="1"/>
  <c r="D275" i="6" s="1"/>
  <c r="D276" i="6" s="1"/>
  <c r="D277" i="6" s="1"/>
  <c r="D278" i="6" s="1"/>
  <c r="D279" i="6" s="1"/>
  <c r="D280" i="6" s="1"/>
  <c r="D281" i="6" s="1"/>
  <c r="D282" i="6" s="1"/>
  <c r="D283" i="6" s="1"/>
  <c r="D284" i="6" s="1"/>
  <c r="D285" i="6" s="1"/>
  <c r="D286" i="6" s="1"/>
  <c r="D287" i="6" s="1"/>
  <c r="D288" i="6" s="1"/>
  <c r="D289" i="6" s="1"/>
  <c r="D290" i="6" s="1"/>
  <c r="D291" i="6" s="1"/>
  <c r="D292" i="6" s="1"/>
  <c r="D293" i="6" s="1"/>
  <c r="D294" i="6" s="1"/>
  <c r="D295" i="6" s="1"/>
  <c r="D296" i="6" s="1"/>
  <c r="D297" i="6" s="1"/>
  <c r="D298" i="6" s="1"/>
  <c r="D299" i="6" s="1"/>
  <c r="D300" i="6" s="1"/>
  <c r="D301" i="6" s="1"/>
  <c r="D302" i="6" s="1"/>
  <c r="D303" i="6" s="1"/>
  <c r="D304" i="6" s="1"/>
  <c r="D305" i="6" s="1"/>
  <c r="D306" i="6" s="1"/>
  <c r="D307" i="6" s="1"/>
  <c r="D308" i="6" s="1"/>
  <c r="D309" i="6" s="1"/>
  <c r="D310" i="6" s="1"/>
  <c r="D311" i="6" s="1"/>
  <c r="D312" i="6" s="1"/>
  <c r="D313" i="6" s="1"/>
  <c r="D314" i="6" s="1"/>
  <c r="D315" i="6" s="1"/>
  <c r="D316" i="6" s="1"/>
  <c r="D317" i="6" s="1"/>
  <c r="D318" i="6" s="1"/>
  <c r="D319" i="6" s="1"/>
  <c r="D320" i="6" s="1"/>
  <c r="D321" i="6" s="1"/>
  <c r="D322" i="6" s="1"/>
  <c r="D323" i="6" s="1"/>
  <c r="D324" i="6" s="1"/>
  <c r="D325" i="6" s="1"/>
  <c r="D326" i="6" s="1"/>
  <c r="D327" i="6" s="1"/>
  <c r="D328" i="6" s="1"/>
  <c r="D329" i="6" s="1"/>
  <c r="D330" i="6" s="1"/>
  <c r="D331" i="6" s="1"/>
  <c r="D332" i="6" s="1"/>
  <c r="D333" i="6" s="1"/>
  <c r="D334" i="6" s="1"/>
  <c r="D335" i="6" s="1"/>
  <c r="D336" i="6" s="1"/>
  <c r="D337" i="6" s="1"/>
  <c r="D338" i="6" s="1"/>
  <c r="D339" i="6" s="1"/>
  <c r="D340" i="6" s="1"/>
  <c r="D341" i="6" s="1"/>
  <c r="D342" i="6" s="1"/>
  <c r="D343" i="6" s="1"/>
  <c r="D344" i="6" s="1"/>
  <c r="D345" i="6" s="1"/>
  <c r="D346" i="6" s="1"/>
  <c r="D347" i="6" s="1"/>
  <c r="D348" i="6" s="1"/>
  <c r="D349" i="6" s="1"/>
  <c r="D350" i="6" s="1"/>
  <c r="D351" i="6" s="1"/>
  <c r="D352" i="6" s="1"/>
  <c r="D353" i="6" s="1"/>
  <c r="D354" i="6" s="1"/>
  <c r="D355" i="6" s="1"/>
  <c r="D356" i="6" s="1"/>
  <c r="D357" i="6" s="1"/>
  <c r="D358" i="6" s="1"/>
  <c r="D359" i="6" s="1"/>
  <c r="D360" i="6" s="1"/>
  <c r="D361" i="6" s="1"/>
  <c r="D362" i="6" s="1"/>
  <c r="D363" i="6" s="1"/>
  <c r="D364" i="6" s="1"/>
  <c r="D365" i="6" s="1"/>
  <c r="D366" i="6" s="1"/>
  <c r="D367" i="6" s="1"/>
  <c r="D368" i="6" s="1"/>
  <c r="D369" i="6" s="1"/>
  <c r="D370" i="6" s="1"/>
  <c r="D371" i="6" s="1"/>
  <c r="D372" i="6" s="1"/>
  <c r="D373" i="6" s="1"/>
  <c r="D374" i="6" s="1"/>
  <c r="D375" i="6" s="1"/>
  <c r="D376" i="6" s="1"/>
  <c r="D377" i="6" s="1"/>
  <c r="D378" i="6" s="1"/>
  <c r="D379" i="6" s="1"/>
  <c r="D380" i="6" s="1"/>
  <c r="D381" i="6" s="1"/>
  <c r="D382" i="6" s="1"/>
  <c r="D383" i="6" s="1"/>
  <c r="D384" i="6" s="1"/>
  <c r="D385" i="6" s="1"/>
  <c r="D386" i="6" s="1"/>
  <c r="D387" i="6" s="1"/>
  <c r="D388" i="6" s="1"/>
  <c r="D389" i="6" s="1"/>
  <c r="D390" i="6" s="1"/>
  <c r="D391" i="6" s="1"/>
  <c r="D392" i="6" s="1"/>
  <c r="D393" i="6" s="1"/>
  <c r="D394" i="6" s="1"/>
  <c r="D395" i="6" s="1"/>
  <c r="D396" i="6" s="1"/>
  <c r="D397" i="6" s="1"/>
  <c r="D398" i="6" s="1"/>
  <c r="D399" i="6" s="1"/>
  <c r="D400" i="6" s="1"/>
  <c r="D401" i="6" s="1"/>
  <c r="D402" i="6" s="1"/>
  <c r="D403" i="6" s="1"/>
  <c r="D404" i="6" s="1"/>
  <c r="D405" i="6" s="1"/>
  <c r="D406" i="6" s="1"/>
  <c r="D407" i="6" s="1"/>
  <c r="D408" i="6" s="1"/>
  <c r="D409" i="6" s="1"/>
  <c r="D410" i="6" s="1"/>
  <c r="D411" i="6" s="1"/>
  <c r="D412" i="6" s="1"/>
  <c r="D413" i="6" s="1"/>
  <c r="D414" i="6" s="1"/>
  <c r="D415" i="6" s="1"/>
  <c r="D416" i="6" s="1"/>
  <c r="D417" i="6" s="1"/>
  <c r="D418" i="6" s="1"/>
  <c r="D419" i="6" s="1"/>
  <c r="D420" i="6" s="1"/>
  <c r="D421" i="6" s="1"/>
  <c r="D422" i="6" s="1"/>
  <c r="D423" i="6" s="1"/>
  <c r="D424" i="6" s="1"/>
  <c r="D425" i="6" s="1"/>
  <c r="D426" i="6" s="1"/>
  <c r="D427" i="6" s="1"/>
  <c r="D428" i="6" s="1"/>
  <c r="D429" i="6" s="1"/>
  <c r="D430" i="6" s="1"/>
  <c r="D431" i="6" s="1"/>
  <c r="D432" i="6" s="1"/>
  <c r="D433" i="6" s="1"/>
  <c r="D434" i="6" s="1"/>
  <c r="D435" i="6" s="1"/>
  <c r="D436" i="6" s="1"/>
  <c r="D437" i="6" s="1"/>
  <c r="D438" i="6" s="1"/>
  <c r="D439" i="6" s="1"/>
  <c r="D440" i="6" s="1"/>
  <c r="D441" i="6" s="1"/>
  <c r="D442" i="6" s="1"/>
  <c r="D443" i="6" s="1"/>
  <c r="D444" i="6" s="1"/>
  <c r="D445" i="6" s="1"/>
  <c r="D446" i="6" s="1"/>
  <c r="D447" i="6" s="1"/>
  <c r="D448" i="6" s="1"/>
  <c r="D449" i="6" s="1"/>
  <c r="D450" i="6" s="1"/>
  <c r="D451" i="6" s="1"/>
  <c r="D452" i="6" s="1"/>
  <c r="D453" i="6" s="1"/>
  <c r="D454" i="6" s="1"/>
  <c r="D455" i="6" s="1"/>
  <c r="J91" i="6"/>
  <c r="J90" i="6"/>
  <c r="C90" i="6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C105" i="6" s="1"/>
  <c r="C106" i="6" s="1"/>
  <c r="C107" i="6" s="1"/>
  <c r="C108" i="6" s="1"/>
  <c r="C109" i="6" s="1"/>
  <c r="C110" i="6" s="1"/>
  <c r="C111" i="6" s="1"/>
  <c r="C112" i="6" s="1"/>
  <c r="C113" i="6" s="1"/>
  <c r="C114" i="6" s="1"/>
  <c r="C115" i="6" s="1"/>
  <c r="C116" i="6" s="1"/>
  <c r="C117" i="6" s="1"/>
  <c r="C118" i="6" s="1"/>
  <c r="C119" i="6" s="1"/>
  <c r="C120" i="6" s="1"/>
  <c r="C121" i="6" s="1"/>
  <c r="C122" i="6" s="1"/>
  <c r="C123" i="6" s="1"/>
  <c r="C124" i="6" s="1"/>
  <c r="C125" i="6" s="1"/>
  <c r="C126" i="6" s="1"/>
  <c r="C127" i="6" s="1"/>
  <c r="C128" i="6" s="1"/>
  <c r="C129" i="6" s="1"/>
  <c r="C130" i="6" s="1"/>
  <c r="C131" i="6" s="1"/>
  <c r="C132" i="6" s="1"/>
  <c r="C133" i="6" s="1"/>
  <c r="C134" i="6" s="1"/>
  <c r="C135" i="6" s="1"/>
  <c r="C136" i="6" s="1"/>
  <c r="C137" i="6" s="1"/>
  <c r="C138" i="6" s="1"/>
  <c r="C139" i="6" s="1"/>
  <c r="C140" i="6" s="1"/>
  <c r="C141" i="6" s="1"/>
  <c r="C142" i="6" s="1"/>
  <c r="C143" i="6" s="1"/>
  <c r="C144" i="6" s="1"/>
  <c r="C145" i="6" s="1"/>
  <c r="C146" i="6" s="1"/>
  <c r="C147" i="6" s="1"/>
  <c r="C148" i="6" s="1"/>
  <c r="C149" i="6" s="1"/>
  <c r="C150" i="6" s="1"/>
  <c r="C151" i="6" s="1"/>
  <c r="C152" i="6" s="1"/>
  <c r="C153" i="6" s="1"/>
  <c r="C154" i="6" s="1"/>
  <c r="C155" i="6" s="1"/>
  <c r="C156" i="6" s="1"/>
  <c r="C157" i="6" s="1"/>
  <c r="C158" i="6" s="1"/>
  <c r="C159" i="6" s="1"/>
  <c r="C160" i="6" s="1"/>
  <c r="C161" i="6" s="1"/>
  <c r="C162" i="6" s="1"/>
  <c r="C163" i="6" s="1"/>
  <c r="C164" i="6" s="1"/>
  <c r="C165" i="6" s="1"/>
  <c r="C166" i="6" s="1"/>
  <c r="C167" i="6" s="1"/>
  <c r="C168" i="6" s="1"/>
  <c r="C169" i="6" s="1"/>
  <c r="C170" i="6" s="1"/>
  <c r="C171" i="6" s="1"/>
  <c r="C172" i="6" s="1"/>
  <c r="C173" i="6" s="1"/>
  <c r="C174" i="6" s="1"/>
  <c r="C175" i="6" s="1"/>
  <c r="C176" i="6" s="1"/>
  <c r="C177" i="6" s="1"/>
  <c r="C178" i="6" s="1"/>
  <c r="C179" i="6" s="1"/>
  <c r="C180" i="6" s="1"/>
  <c r="C181" i="6" s="1"/>
  <c r="C182" i="6" s="1"/>
  <c r="C183" i="6" s="1"/>
  <c r="C184" i="6" s="1"/>
  <c r="C185" i="6" s="1"/>
  <c r="C186" i="6" s="1"/>
  <c r="C187" i="6" s="1"/>
  <c r="C188" i="6" s="1"/>
  <c r="C189" i="6" s="1"/>
  <c r="C190" i="6" s="1"/>
  <c r="C191" i="6" s="1"/>
  <c r="C192" i="6" s="1"/>
  <c r="C193" i="6" s="1"/>
  <c r="C194" i="6" s="1"/>
  <c r="C195" i="6" s="1"/>
  <c r="C196" i="6" s="1"/>
  <c r="C197" i="6" s="1"/>
  <c r="C198" i="6" s="1"/>
  <c r="C199" i="6" s="1"/>
  <c r="C200" i="6" s="1"/>
  <c r="C201" i="6" s="1"/>
  <c r="C202" i="6" s="1"/>
  <c r="C203" i="6" s="1"/>
  <c r="C204" i="6" s="1"/>
  <c r="C205" i="6" s="1"/>
  <c r="C206" i="6" s="1"/>
  <c r="C207" i="6" s="1"/>
  <c r="C208" i="6" s="1"/>
  <c r="C209" i="6" s="1"/>
  <c r="C210" i="6" s="1"/>
  <c r="C211" i="6" s="1"/>
  <c r="C212" i="6" s="1"/>
  <c r="C213" i="6" s="1"/>
  <c r="C214" i="6" s="1"/>
  <c r="C215" i="6" s="1"/>
  <c r="C216" i="6" s="1"/>
  <c r="C217" i="6" s="1"/>
  <c r="C218" i="6" s="1"/>
  <c r="C219" i="6" s="1"/>
  <c r="C220" i="6" s="1"/>
  <c r="C221" i="6" s="1"/>
  <c r="C222" i="6" s="1"/>
  <c r="C223" i="6" s="1"/>
  <c r="C224" i="6" s="1"/>
  <c r="C225" i="6" s="1"/>
  <c r="C226" i="6" s="1"/>
  <c r="C227" i="6" s="1"/>
  <c r="C228" i="6" s="1"/>
  <c r="C229" i="6" s="1"/>
  <c r="C230" i="6" s="1"/>
  <c r="C231" i="6" s="1"/>
  <c r="C232" i="6" s="1"/>
  <c r="C233" i="6" s="1"/>
  <c r="C234" i="6" s="1"/>
  <c r="C235" i="6" s="1"/>
  <c r="C236" i="6" s="1"/>
  <c r="C237" i="6" s="1"/>
  <c r="C238" i="6" s="1"/>
  <c r="C239" i="6" s="1"/>
  <c r="C240" i="6" s="1"/>
  <c r="C241" i="6" s="1"/>
  <c r="C242" i="6" s="1"/>
  <c r="C243" i="6" s="1"/>
  <c r="C244" i="6" s="1"/>
  <c r="C245" i="6" s="1"/>
  <c r="C246" i="6" s="1"/>
  <c r="C247" i="6" s="1"/>
  <c r="C248" i="6" s="1"/>
  <c r="C249" i="6" s="1"/>
  <c r="C250" i="6" s="1"/>
  <c r="C251" i="6" s="1"/>
  <c r="C252" i="6" s="1"/>
  <c r="C253" i="6" s="1"/>
  <c r="C254" i="6" s="1"/>
  <c r="C255" i="6" s="1"/>
  <c r="C256" i="6" s="1"/>
  <c r="C257" i="6" s="1"/>
  <c r="C258" i="6" s="1"/>
  <c r="C259" i="6" s="1"/>
  <c r="C260" i="6" s="1"/>
  <c r="C261" i="6" s="1"/>
  <c r="C262" i="6" s="1"/>
  <c r="C263" i="6" s="1"/>
  <c r="C264" i="6" s="1"/>
  <c r="C265" i="6" s="1"/>
  <c r="C266" i="6" s="1"/>
  <c r="C267" i="6" s="1"/>
  <c r="C268" i="6" s="1"/>
  <c r="C269" i="6" s="1"/>
  <c r="C270" i="6" s="1"/>
  <c r="C271" i="6" s="1"/>
  <c r="C272" i="6" s="1"/>
  <c r="C273" i="6" s="1"/>
  <c r="C274" i="6" s="1"/>
  <c r="C275" i="6" s="1"/>
  <c r="C276" i="6" s="1"/>
  <c r="C277" i="6" s="1"/>
  <c r="C278" i="6" s="1"/>
  <c r="C279" i="6" s="1"/>
  <c r="C280" i="6" s="1"/>
  <c r="C281" i="6" s="1"/>
  <c r="C282" i="6" s="1"/>
  <c r="C283" i="6" s="1"/>
  <c r="C284" i="6" s="1"/>
  <c r="C285" i="6" s="1"/>
  <c r="C286" i="6" s="1"/>
  <c r="C287" i="6" s="1"/>
  <c r="C288" i="6" s="1"/>
  <c r="C289" i="6" s="1"/>
  <c r="C290" i="6" s="1"/>
  <c r="C291" i="6" s="1"/>
  <c r="C292" i="6" s="1"/>
  <c r="C293" i="6" s="1"/>
  <c r="C294" i="6" s="1"/>
  <c r="C295" i="6" s="1"/>
  <c r="C296" i="6" s="1"/>
  <c r="C297" i="6" s="1"/>
  <c r="C298" i="6" s="1"/>
  <c r="C299" i="6" s="1"/>
  <c r="C300" i="6" s="1"/>
  <c r="C301" i="6" s="1"/>
  <c r="C302" i="6" s="1"/>
  <c r="C303" i="6" s="1"/>
  <c r="C304" i="6" s="1"/>
  <c r="C305" i="6" s="1"/>
  <c r="C306" i="6" s="1"/>
  <c r="C307" i="6" s="1"/>
  <c r="C308" i="6" s="1"/>
  <c r="C309" i="6" s="1"/>
  <c r="C310" i="6" s="1"/>
  <c r="C311" i="6" s="1"/>
  <c r="C312" i="6" s="1"/>
  <c r="C313" i="6" s="1"/>
  <c r="C314" i="6" s="1"/>
  <c r="C315" i="6" s="1"/>
  <c r="C316" i="6" s="1"/>
  <c r="C317" i="6" s="1"/>
  <c r="C318" i="6" s="1"/>
  <c r="C319" i="6" s="1"/>
  <c r="C320" i="6" s="1"/>
  <c r="C321" i="6" s="1"/>
  <c r="C322" i="6" s="1"/>
  <c r="C323" i="6" s="1"/>
  <c r="C324" i="6" s="1"/>
  <c r="C325" i="6" s="1"/>
  <c r="C326" i="6" s="1"/>
  <c r="C327" i="6" s="1"/>
  <c r="C328" i="6" s="1"/>
  <c r="C329" i="6" s="1"/>
  <c r="C330" i="6" s="1"/>
  <c r="C331" i="6" s="1"/>
  <c r="C332" i="6" s="1"/>
  <c r="C333" i="6" s="1"/>
  <c r="C334" i="6" s="1"/>
  <c r="C335" i="6" s="1"/>
  <c r="C336" i="6" s="1"/>
  <c r="C337" i="6" s="1"/>
  <c r="C338" i="6" s="1"/>
  <c r="C339" i="6" s="1"/>
  <c r="C340" i="6" s="1"/>
  <c r="C341" i="6" s="1"/>
  <c r="C342" i="6" s="1"/>
  <c r="C343" i="6" s="1"/>
  <c r="C344" i="6" s="1"/>
  <c r="C345" i="6" s="1"/>
  <c r="C346" i="6" s="1"/>
  <c r="C347" i="6" s="1"/>
  <c r="C348" i="6" s="1"/>
  <c r="C349" i="6" s="1"/>
  <c r="C350" i="6" s="1"/>
  <c r="C351" i="6" s="1"/>
  <c r="C352" i="6" s="1"/>
  <c r="C353" i="6" s="1"/>
  <c r="C354" i="6" s="1"/>
  <c r="C355" i="6" s="1"/>
  <c r="C356" i="6" s="1"/>
  <c r="C357" i="6" s="1"/>
  <c r="C358" i="6" s="1"/>
  <c r="C359" i="6" s="1"/>
  <c r="C360" i="6" s="1"/>
  <c r="C361" i="6" s="1"/>
  <c r="C362" i="6" s="1"/>
  <c r="C363" i="6" s="1"/>
  <c r="C364" i="6" s="1"/>
  <c r="C365" i="6" s="1"/>
  <c r="C366" i="6" s="1"/>
  <c r="C367" i="6" s="1"/>
  <c r="C368" i="6" s="1"/>
  <c r="C369" i="6" s="1"/>
  <c r="C370" i="6" s="1"/>
  <c r="C371" i="6" s="1"/>
  <c r="C372" i="6" s="1"/>
  <c r="C373" i="6" s="1"/>
  <c r="C374" i="6" s="1"/>
  <c r="C375" i="6" s="1"/>
  <c r="C376" i="6" s="1"/>
  <c r="C377" i="6" s="1"/>
  <c r="C378" i="6" s="1"/>
  <c r="C379" i="6" s="1"/>
  <c r="C380" i="6" s="1"/>
  <c r="C381" i="6" s="1"/>
  <c r="C382" i="6" s="1"/>
  <c r="C383" i="6" s="1"/>
  <c r="C384" i="6" s="1"/>
  <c r="C385" i="6" s="1"/>
  <c r="C386" i="6" s="1"/>
  <c r="C387" i="6" s="1"/>
  <c r="C388" i="6" s="1"/>
  <c r="C389" i="6" s="1"/>
  <c r="C390" i="6" s="1"/>
  <c r="C391" i="6" s="1"/>
  <c r="C392" i="6" s="1"/>
  <c r="C393" i="6" s="1"/>
  <c r="C394" i="6" s="1"/>
  <c r="C395" i="6" s="1"/>
  <c r="C396" i="6" s="1"/>
  <c r="C397" i="6" s="1"/>
  <c r="C398" i="6" s="1"/>
  <c r="C399" i="6" s="1"/>
  <c r="C400" i="6" s="1"/>
  <c r="C401" i="6" s="1"/>
  <c r="C402" i="6" s="1"/>
  <c r="C403" i="6" s="1"/>
  <c r="C404" i="6" s="1"/>
  <c r="C405" i="6" s="1"/>
  <c r="C406" i="6" s="1"/>
  <c r="C407" i="6" s="1"/>
  <c r="C408" i="6" s="1"/>
  <c r="C409" i="6" s="1"/>
  <c r="C410" i="6" s="1"/>
  <c r="C411" i="6" s="1"/>
  <c r="C412" i="6" s="1"/>
  <c r="C413" i="6" s="1"/>
  <c r="C414" i="6" s="1"/>
  <c r="C415" i="6" s="1"/>
  <c r="C416" i="6" s="1"/>
  <c r="C417" i="6" s="1"/>
  <c r="C418" i="6" s="1"/>
  <c r="C419" i="6" s="1"/>
  <c r="C420" i="6" s="1"/>
  <c r="C421" i="6" s="1"/>
  <c r="C422" i="6" s="1"/>
  <c r="C423" i="6" s="1"/>
  <c r="C424" i="6" s="1"/>
  <c r="C425" i="6" s="1"/>
  <c r="C426" i="6" s="1"/>
  <c r="C427" i="6" s="1"/>
  <c r="C428" i="6" s="1"/>
  <c r="C429" i="6" s="1"/>
  <c r="C430" i="6" s="1"/>
  <c r="C431" i="6" s="1"/>
  <c r="C432" i="6" s="1"/>
  <c r="C433" i="6" s="1"/>
  <c r="C434" i="6" s="1"/>
  <c r="C435" i="6" s="1"/>
  <c r="C436" i="6" s="1"/>
  <c r="C437" i="6" s="1"/>
  <c r="C438" i="6" s="1"/>
  <c r="C439" i="6" s="1"/>
  <c r="C440" i="6" s="1"/>
  <c r="C441" i="6" s="1"/>
  <c r="C442" i="6" s="1"/>
  <c r="C443" i="6" s="1"/>
  <c r="C444" i="6" s="1"/>
  <c r="C445" i="6" s="1"/>
  <c r="C446" i="6" s="1"/>
  <c r="C447" i="6" s="1"/>
  <c r="C448" i="6" s="1"/>
  <c r="C449" i="6" s="1"/>
  <c r="C450" i="6" s="1"/>
  <c r="C451" i="6" s="1"/>
  <c r="C452" i="6" s="1"/>
  <c r="C453" i="6" s="1"/>
  <c r="C454" i="6" s="1"/>
  <c r="C455" i="6" s="1"/>
  <c r="J89" i="6"/>
  <c r="J88" i="6"/>
  <c r="J87" i="6"/>
  <c r="D87" i="6"/>
  <c r="D88" i="6" s="1"/>
  <c r="D89" i="6" s="1"/>
  <c r="D90" i="6" s="1"/>
  <c r="D91" i="6" s="1"/>
  <c r="C87" i="6"/>
  <c r="C88" i="6" s="1"/>
  <c r="C89" i="6" s="1"/>
  <c r="J86" i="6"/>
  <c r="F86" i="6"/>
  <c r="E86" i="6"/>
  <c r="E87" i="6" s="1"/>
  <c r="E88" i="6" s="1"/>
  <c r="E89" i="6" s="1"/>
  <c r="E90" i="6" s="1"/>
  <c r="E91" i="6" s="1"/>
  <c r="E92" i="6" s="1"/>
  <c r="E93" i="6" s="1"/>
  <c r="E94" i="6" s="1"/>
  <c r="E95" i="6" s="1"/>
  <c r="E96" i="6" s="1"/>
  <c r="E97" i="6" s="1"/>
  <c r="E98" i="6" s="1"/>
  <c r="E99" i="6" s="1"/>
  <c r="E100" i="6" s="1"/>
  <c r="E101" i="6" s="1"/>
  <c r="E102" i="6" s="1"/>
  <c r="E103" i="6" s="1"/>
  <c r="E104" i="6" s="1"/>
  <c r="E105" i="6" s="1"/>
  <c r="E106" i="6" s="1"/>
  <c r="E107" i="6" s="1"/>
  <c r="E108" i="6" s="1"/>
  <c r="E109" i="6" s="1"/>
  <c r="E110" i="6" s="1"/>
  <c r="E111" i="6" s="1"/>
  <c r="E112" i="6" s="1"/>
  <c r="E113" i="6" s="1"/>
  <c r="E114" i="6" s="1"/>
  <c r="E115" i="6" s="1"/>
  <c r="E116" i="6" s="1"/>
  <c r="E117" i="6" s="1"/>
  <c r="E118" i="6" s="1"/>
  <c r="E119" i="6" s="1"/>
  <c r="E120" i="6" s="1"/>
  <c r="E121" i="6" s="1"/>
  <c r="E122" i="6" s="1"/>
  <c r="E123" i="6" s="1"/>
  <c r="E124" i="6" s="1"/>
  <c r="E125" i="6" s="1"/>
  <c r="E126" i="6" s="1"/>
  <c r="E127" i="6" s="1"/>
  <c r="E128" i="6" s="1"/>
  <c r="E129" i="6" s="1"/>
  <c r="E130" i="6" s="1"/>
  <c r="E131" i="6" s="1"/>
  <c r="E132" i="6" s="1"/>
  <c r="E133" i="6" s="1"/>
  <c r="E134" i="6" s="1"/>
  <c r="E135" i="6" s="1"/>
  <c r="E136" i="6" s="1"/>
  <c r="E137" i="6" s="1"/>
  <c r="E138" i="6" s="1"/>
  <c r="E139" i="6" s="1"/>
  <c r="E140" i="6" s="1"/>
  <c r="E141" i="6" s="1"/>
  <c r="E142" i="6" s="1"/>
  <c r="E143" i="6" s="1"/>
  <c r="E144" i="6" s="1"/>
  <c r="E145" i="6" s="1"/>
  <c r="E146" i="6" s="1"/>
  <c r="E147" i="6" s="1"/>
  <c r="E148" i="6" s="1"/>
  <c r="E149" i="6" s="1"/>
  <c r="E150" i="6" s="1"/>
  <c r="E151" i="6" s="1"/>
  <c r="E152" i="6" s="1"/>
  <c r="E153" i="6" s="1"/>
  <c r="E154" i="6" s="1"/>
  <c r="E155" i="6" s="1"/>
  <c r="E156" i="6" s="1"/>
  <c r="E157" i="6" s="1"/>
  <c r="E158" i="6" s="1"/>
  <c r="E159" i="6" s="1"/>
  <c r="E160" i="6" s="1"/>
  <c r="E161" i="6" s="1"/>
  <c r="E162" i="6" s="1"/>
  <c r="E163" i="6" s="1"/>
  <c r="E164" i="6" s="1"/>
  <c r="E165" i="6" s="1"/>
  <c r="E166" i="6" s="1"/>
  <c r="E167" i="6" s="1"/>
  <c r="E168" i="6" s="1"/>
  <c r="E169" i="6" s="1"/>
  <c r="E170" i="6" s="1"/>
  <c r="E171" i="6" s="1"/>
  <c r="E172" i="6" s="1"/>
  <c r="E173" i="6" s="1"/>
  <c r="E174" i="6" s="1"/>
  <c r="E175" i="6" s="1"/>
  <c r="E176" i="6" s="1"/>
  <c r="E177" i="6" s="1"/>
  <c r="E178" i="6" s="1"/>
  <c r="E179" i="6" s="1"/>
  <c r="E180" i="6" s="1"/>
  <c r="E181" i="6" s="1"/>
  <c r="E182" i="6" s="1"/>
  <c r="E183" i="6" s="1"/>
  <c r="E184" i="6" s="1"/>
  <c r="E185" i="6" s="1"/>
  <c r="E186" i="6" s="1"/>
  <c r="E187" i="6" s="1"/>
  <c r="E188" i="6" s="1"/>
  <c r="E189" i="6" s="1"/>
  <c r="E190" i="6" s="1"/>
  <c r="E191" i="6" s="1"/>
  <c r="E192" i="6" s="1"/>
  <c r="E193" i="6" s="1"/>
  <c r="E194" i="6" s="1"/>
  <c r="E195" i="6" s="1"/>
  <c r="E196" i="6" s="1"/>
  <c r="E197" i="6" s="1"/>
  <c r="E198" i="6" s="1"/>
  <c r="E199" i="6" s="1"/>
  <c r="E200" i="6" s="1"/>
  <c r="E201" i="6" s="1"/>
  <c r="E202" i="6" s="1"/>
  <c r="E203" i="6" s="1"/>
  <c r="E204" i="6" s="1"/>
  <c r="E205" i="6" s="1"/>
  <c r="E206" i="6" s="1"/>
  <c r="E207" i="6" s="1"/>
  <c r="E208" i="6" s="1"/>
  <c r="E209" i="6" s="1"/>
  <c r="E210" i="6" s="1"/>
  <c r="E211" i="6" s="1"/>
  <c r="E212" i="6" s="1"/>
  <c r="E213" i="6" s="1"/>
  <c r="E214" i="6" s="1"/>
  <c r="E215" i="6" s="1"/>
  <c r="E216" i="6" s="1"/>
  <c r="E217" i="6" s="1"/>
  <c r="E218" i="6" s="1"/>
  <c r="E219" i="6" s="1"/>
  <c r="E220" i="6" s="1"/>
  <c r="E221" i="6" s="1"/>
  <c r="E222" i="6" s="1"/>
  <c r="E223" i="6" s="1"/>
  <c r="E224" i="6" s="1"/>
  <c r="E225" i="6" s="1"/>
  <c r="E226" i="6" s="1"/>
  <c r="E227" i="6" s="1"/>
  <c r="E228" i="6" s="1"/>
  <c r="E229" i="6" s="1"/>
  <c r="E230" i="6" s="1"/>
  <c r="E231" i="6" s="1"/>
  <c r="E232" i="6" s="1"/>
  <c r="E233" i="6" s="1"/>
  <c r="E234" i="6" s="1"/>
  <c r="E235" i="6" s="1"/>
  <c r="E236" i="6" s="1"/>
  <c r="E237" i="6" s="1"/>
  <c r="E238" i="6" s="1"/>
  <c r="E239" i="6" s="1"/>
  <c r="E240" i="6" s="1"/>
  <c r="E241" i="6" s="1"/>
  <c r="E242" i="6" s="1"/>
  <c r="E243" i="6" s="1"/>
  <c r="E244" i="6" s="1"/>
  <c r="E245" i="6" s="1"/>
  <c r="E246" i="6" s="1"/>
  <c r="E247" i="6" s="1"/>
  <c r="E248" i="6" s="1"/>
  <c r="E249" i="6" s="1"/>
  <c r="E250" i="6" s="1"/>
  <c r="E251" i="6" s="1"/>
  <c r="E252" i="6" s="1"/>
  <c r="E253" i="6" s="1"/>
  <c r="E254" i="6" s="1"/>
  <c r="E255" i="6" s="1"/>
  <c r="E256" i="6" s="1"/>
  <c r="E257" i="6" s="1"/>
  <c r="E258" i="6" s="1"/>
  <c r="E259" i="6" s="1"/>
  <c r="E260" i="6" s="1"/>
  <c r="E261" i="6" s="1"/>
  <c r="E262" i="6" s="1"/>
  <c r="E263" i="6" s="1"/>
  <c r="E264" i="6" s="1"/>
  <c r="E265" i="6" s="1"/>
  <c r="E266" i="6" s="1"/>
  <c r="E267" i="6" s="1"/>
  <c r="E268" i="6" s="1"/>
  <c r="E269" i="6" s="1"/>
  <c r="E270" i="6" s="1"/>
  <c r="E271" i="6" s="1"/>
  <c r="E272" i="6" s="1"/>
  <c r="E273" i="6" s="1"/>
  <c r="E274" i="6" s="1"/>
  <c r="E275" i="6" s="1"/>
  <c r="E276" i="6" s="1"/>
  <c r="E277" i="6" s="1"/>
  <c r="E278" i="6" s="1"/>
  <c r="E279" i="6" s="1"/>
  <c r="E280" i="6" s="1"/>
  <c r="E281" i="6" s="1"/>
  <c r="E282" i="6" s="1"/>
  <c r="E283" i="6" s="1"/>
  <c r="E284" i="6" s="1"/>
  <c r="E285" i="6" s="1"/>
  <c r="E286" i="6" s="1"/>
  <c r="E287" i="6" s="1"/>
  <c r="E288" i="6" s="1"/>
  <c r="E289" i="6" s="1"/>
  <c r="E290" i="6" s="1"/>
  <c r="E291" i="6" s="1"/>
  <c r="E292" i="6" s="1"/>
  <c r="E293" i="6" s="1"/>
  <c r="E294" i="6" s="1"/>
  <c r="E295" i="6" s="1"/>
  <c r="E296" i="6" s="1"/>
  <c r="E297" i="6" s="1"/>
  <c r="E298" i="6" s="1"/>
  <c r="E299" i="6" s="1"/>
  <c r="E300" i="6" s="1"/>
  <c r="E301" i="6" s="1"/>
  <c r="E302" i="6" s="1"/>
  <c r="E303" i="6" s="1"/>
  <c r="E304" i="6" s="1"/>
  <c r="E305" i="6" s="1"/>
  <c r="E306" i="6" s="1"/>
  <c r="E307" i="6" s="1"/>
  <c r="E308" i="6" s="1"/>
  <c r="E309" i="6" s="1"/>
  <c r="E310" i="6" s="1"/>
  <c r="E311" i="6" s="1"/>
  <c r="E312" i="6" s="1"/>
  <c r="E313" i="6" s="1"/>
  <c r="E314" i="6" s="1"/>
  <c r="E315" i="6" s="1"/>
  <c r="E316" i="6" s="1"/>
  <c r="E317" i="6" s="1"/>
  <c r="E318" i="6" s="1"/>
  <c r="E319" i="6" s="1"/>
  <c r="E320" i="6" s="1"/>
  <c r="E321" i="6" s="1"/>
  <c r="E322" i="6" s="1"/>
  <c r="E323" i="6" s="1"/>
  <c r="E324" i="6" s="1"/>
  <c r="E325" i="6" s="1"/>
  <c r="E326" i="6" s="1"/>
  <c r="E327" i="6" s="1"/>
  <c r="E328" i="6" s="1"/>
  <c r="E329" i="6" s="1"/>
  <c r="E330" i="6" s="1"/>
  <c r="E331" i="6" s="1"/>
  <c r="E332" i="6" s="1"/>
  <c r="E333" i="6" s="1"/>
  <c r="E334" i="6" s="1"/>
  <c r="E335" i="6" s="1"/>
  <c r="E336" i="6" s="1"/>
  <c r="E337" i="6" s="1"/>
  <c r="E338" i="6" s="1"/>
  <c r="E339" i="6" s="1"/>
  <c r="E340" i="6" s="1"/>
  <c r="E341" i="6" s="1"/>
  <c r="E342" i="6" s="1"/>
  <c r="E343" i="6" s="1"/>
  <c r="E344" i="6" s="1"/>
  <c r="E345" i="6" s="1"/>
  <c r="E346" i="6" s="1"/>
  <c r="E347" i="6" s="1"/>
  <c r="E348" i="6" s="1"/>
  <c r="E349" i="6" s="1"/>
  <c r="E350" i="6" s="1"/>
  <c r="E351" i="6" s="1"/>
  <c r="E352" i="6" s="1"/>
  <c r="E353" i="6" s="1"/>
  <c r="E354" i="6" s="1"/>
  <c r="E355" i="6" s="1"/>
  <c r="E356" i="6" s="1"/>
  <c r="E357" i="6" s="1"/>
  <c r="E358" i="6" s="1"/>
  <c r="E359" i="6" s="1"/>
  <c r="E360" i="6" s="1"/>
  <c r="E361" i="6" s="1"/>
  <c r="E362" i="6" s="1"/>
  <c r="E363" i="6" s="1"/>
  <c r="E364" i="6" s="1"/>
  <c r="E365" i="6" s="1"/>
  <c r="E366" i="6" s="1"/>
  <c r="E367" i="6" s="1"/>
  <c r="E368" i="6" s="1"/>
  <c r="E369" i="6" s="1"/>
  <c r="E370" i="6" s="1"/>
  <c r="E371" i="6" s="1"/>
  <c r="E372" i="6" s="1"/>
  <c r="E373" i="6" s="1"/>
  <c r="E374" i="6" s="1"/>
  <c r="E375" i="6" s="1"/>
  <c r="E376" i="6" s="1"/>
  <c r="E377" i="6" s="1"/>
  <c r="E378" i="6" s="1"/>
  <c r="E379" i="6" s="1"/>
  <c r="E380" i="6" s="1"/>
  <c r="E381" i="6" s="1"/>
  <c r="E382" i="6" s="1"/>
  <c r="E383" i="6" s="1"/>
  <c r="E384" i="6" s="1"/>
  <c r="E385" i="6" s="1"/>
  <c r="E386" i="6" s="1"/>
  <c r="E387" i="6" s="1"/>
  <c r="E388" i="6" s="1"/>
  <c r="E389" i="6" s="1"/>
  <c r="E390" i="6" s="1"/>
  <c r="E391" i="6" s="1"/>
  <c r="E392" i="6" s="1"/>
  <c r="E393" i="6" s="1"/>
  <c r="E394" i="6" s="1"/>
  <c r="E395" i="6" s="1"/>
  <c r="E396" i="6" s="1"/>
  <c r="E397" i="6" s="1"/>
  <c r="E398" i="6" s="1"/>
  <c r="E399" i="6" s="1"/>
  <c r="E400" i="6" s="1"/>
  <c r="E401" i="6" s="1"/>
  <c r="E402" i="6" s="1"/>
  <c r="E403" i="6" s="1"/>
  <c r="E404" i="6" s="1"/>
  <c r="E405" i="6" s="1"/>
  <c r="E406" i="6" s="1"/>
  <c r="E407" i="6" s="1"/>
  <c r="E408" i="6" s="1"/>
  <c r="E409" i="6" s="1"/>
  <c r="E410" i="6" s="1"/>
  <c r="E411" i="6" s="1"/>
  <c r="E412" i="6" s="1"/>
  <c r="E413" i="6" s="1"/>
  <c r="E414" i="6" s="1"/>
  <c r="E415" i="6" s="1"/>
  <c r="E416" i="6" s="1"/>
  <c r="E417" i="6" s="1"/>
  <c r="E418" i="6" s="1"/>
  <c r="E419" i="6" s="1"/>
  <c r="E420" i="6" s="1"/>
  <c r="E421" i="6" s="1"/>
  <c r="E422" i="6" s="1"/>
  <c r="E423" i="6" s="1"/>
  <c r="E424" i="6" s="1"/>
  <c r="E425" i="6" s="1"/>
  <c r="E426" i="6" s="1"/>
  <c r="E427" i="6" s="1"/>
  <c r="E428" i="6" s="1"/>
  <c r="E429" i="6" s="1"/>
  <c r="E430" i="6" s="1"/>
  <c r="E431" i="6" s="1"/>
  <c r="E432" i="6" s="1"/>
  <c r="E433" i="6" s="1"/>
  <c r="E434" i="6" s="1"/>
  <c r="E435" i="6" s="1"/>
  <c r="E436" i="6" s="1"/>
  <c r="E437" i="6" s="1"/>
  <c r="E438" i="6" s="1"/>
  <c r="E439" i="6" s="1"/>
  <c r="E440" i="6" s="1"/>
  <c r="E441" i="6" s="1"/>
  <c r="E442" i="6" s="1"/>
  <c r="E443" i="6" s="1"/>
  <c r="E444" i="6" s="1"/>
  <c r="E445" i="6" s="1"/>
  <c r="E446" i="6" s="1"/>
  <c r="E447" i="6" s="1"/>
  <c r="E448" i="6" s="1"/>
  <c r="E449" i="6" s="1"/>
  <c r="E450" i="6" s="1"/>
  <c r="E451" i="6" s="1"/>
  <c r="E452" i="6" s="1"/>
  <c r="E453" i="6" s="1"/>
  <c r="E454" i="6" s="1"/>
  <c r="E455" i="6" s="1"/>
  <c r="D86" i="6"/>
  <c r="C86" i="6"/>
  <c r="J85" i="6"/>
  <c r="J84" i="6"/>
  <c r="J83" i="6"/>
  <c r="J82" i="6"/>
  <c r="J81" i="6"/>
  <c r="J80" i="6"/>
  <c r="J79" i="6"/>
  <c r="J78" i="6"/>
  <c r="J77" i="6"/>
  <c r="J76" i="6"/>
  <c r="I76" i="6"/>
  <c r="J75" i="6"/>
  <c r="I75" i="6"/>
  <c r="J74" i="6"/>
  <c r="J73" i="6"/>
  <c r="J72" i="6"/>
  <c r="J71" i="6"/>
  <c r="J70" i="6"/>
  <c r="J69" i="6"/>
  <c r="J68" i="6"/>
  <c r="I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I44" i="6"/>
  <c r="J43" i="6"/>
  <c r="J42" i="6"/>
  <c r="J41" i="6"/>
  <c r="J40" i="6"/>
  <c r="J39" i="6"/>
  <c r="J38" i="6"/>
  <c r="J37" i="6"/>
  <c r="J36" i="6"/>
  <c r="I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I11" i="6"/>
  <c r="J10" i="6"/>
  <c r="J9" i="6"/>
  <c r="J8" i="6"/>
  <c r="J7" i="6"/>
  <c r="J6" i="6"/>
  <c r="J5" i="6"/>
  <c r="G5" i="6"/>
  <c r="G6" i="6" s="1"/>
  <c r="J455" i="4"/>
  <c r="J454" i="4"/>
  <c r="J453" i="4"/>
  <c r="J452" i="4"/>
  <c r="J451" i="4"/>
  <c r="J450" i="4"/>
  <c r="J449" i="4"/>
  <c r="J448" i="4"/>
  <c r="J447" i="4"/>
  <c r="J446" i="4"/>
  <c r="J445" i="4"/>
  <c r="J444" i="4"/>
  <c r="J443" i="4"/>
  <c r="I443" i="4"/>
  <c r="J442" i="4"/>
  <c r="J441" i="4"/>
  <c r="J440" i="4"/>
  <c r="J439" i="4"/>
  <c r="J438" i="4"/>
  <c r="J437" i="4"/>
  <c r="J436" i="4"/>
  <c r="J435" i="4"/>
  <c r="J434" i="4"/>
  <c r="J433" i="4"/>
  <c r="J432" i="4"/>
  <c r="J431" i="4"/>
  <c r="J430" i="4"/>
  <c r="J429" i="4"/>
  <c r="J428" i="4"/>
  <c r="J427" i="4"/>
  <c r="J426" i="4"/>
  <c r="J425" i="4"/>
  <c r="I425" i="4"/>
  <c r="J424" i="4"/>
  <c r="J423" i="4"/>
  <c r="J422" i="4"/>
  <c r="J421" i="4"/>
  <c r="J420" i="4"/>
  <c r="J419" i="4"/>
  <c r="J418" i="4"/>
  <c r="J417" i="4"/>
  <c r="J416" i="4"/>
  <c r="J415" i="4"/>
  <c r="J414" i="4"/>
  <c r="J413" i="4"/>
  <c r="J412" i="4"/>
  <c r="J411" i="4"/>
  <c r="I411" i="4"/>
  <c r="J410" i="4"/>
  <c r="J409" i="4"/>
  <c r="J408" i="4"/>
  <c r="J407" i="4"/>
  <c r="J406" i="4"/>
  <c r="J405" i="4"/>
  <c r="J404" i="4"/>
  <c r="J403" i="4"/>
  <c r="J402" i="4"/>
  <c r="J401" i="4"/>
  <c r="J400" i="4"/>
  <c r="J399" i="4"/>
  <c r="J398" i="4"/>
  <c r="J397" i="4"/>
  <c r="J396" i="4"/>
  <c r="J395" i="4"/>
  <c r="J394" i="4"/>
  <c r="I394" i="4"/>
  <c r="J393" i="4"/>
  <c r="J392" i="4"/>
  <c r="J391" i="4"/>
  <c r="J390" i="4"/>
  <c r="J389" i="4"/>
  <c r="J388" i="4"/>
  <c r="J387" i="4"/>
  <c r="J386" i="4"/>
  <c r="J385" i="4"/>
  <c r="J384" i="4"/>
  <c r="J383" i="4"/>
  <c r="J382" i="4"/>
  <c r="J381" i="4"/>
  <c r="J380" i="4"/>
  <c r="J379" i="4"/>
  <c r="J378" i="4"/>
  <c r="J377" i="4"/>
  <c r="J376" i="4"/>
  <c r="J375" i="4"/>
  <c r="J374" i="4"/>
  <c r="J373" i="4"/>
  <c r="J372" i="4"/>
  <c r="J371" i="4"/>
  <c r="J370" i="4"/>
  <c r="J369" i="4"/>
  <c r="J368" i="4"/>
  <c r="J367" i="4"/>
  <c r="J366" i="4"/>
  <c r="J365" i="4"/>
  <c r="J364" i="4"/>
  <c r="J363" i="4"/>
  <c r="J362" i="4"/>
  <c r="I362" i="4"/>
  <c r="J361" i="4"/>
  <c r="I361" i="4"/>
  <c r="J360" i="4"/>
  <c r="J359" i="4"/>
  <c r="J358" i="4"/>
  <c r="J357" i="4"/>
  <c r="J356" i="4"/>
  <c r="J355" i="4"/>
  <c r="J354" i="4"/>
  <c r="J353" i="4"/>
  <c r="J352" i="4"/>
  <c r="J351" i="4"/>
  <c r="J350" i="4"/>
  <c r="J349" i="4"/>
  <c r="J348" i="4"/>
  <c r="J347" i="4"/>
  <c r="I347" i="4"/>
  <c r="J346" i="4"/>
  <c r="J345" i="4"/>
  <c r="J344" i="4"/>
  <c r="J343" i="4"/>
  <c r="J342" i="4"/>
  <c r="J341" i="4"/>
  <c r="J340" i="4"/>
  <c r="J339" i="4"/>
  <c r="J338" i="4"/>
  <c r="J337" i="4"/>
  <c r="J336" i="4"/>
  <c r="J335" i="4"/>
  <c r="J334" i="4"/>
  <c r="J333" i="4"/>
  <c r="J332" i="4"/>
  <c r="J331" i="4"/>
  <c r="J330" i="4"/>
  <c r="I330" i="4"/>
  <c r="J329" i="4"/>
  <c r="I329" i="4"/>
  <c r="J328" i="4"/>
  <c r="J327" i="4"/>
  <c r="J326" i="4"/>
  <c r="J325" i="4"/>
  <c r="J324" i="4"/>
  <c r="J323" i="4"/>
  <c r="J322" i="4"/>
  <c r="J321" i="4"/>
  <c r="J320" i="4"/>
  <c r="J319" i="4"/>
  <c r="J318" i="4"/>
  <c r="J317" i="4"/>
  <c r="J316" i="4"/>
  <c r="J315" i="4"/>
  <c r="J314" i="4"/>
  <c r="J313" i="4"/>
  <c r="J312" i="4"/>
  <c r="J311" i="4"/>
  <c r="J310" i="4"/>
  <c r="J309" i="4"/>
  <c r="J308" i="4"/>
  <c r="J307" i="4"/>
  <c r="J306" i="4"/>
  <c r="J305" i="4"/>
  <c r="J304" i="4"/>
  <c r="J303" i="4"/>
  <c r="J302" i="4"/>
  <c r="J301" i="4"/>
  <c r="J300" i="4"/>
  <c r="J299" i="4"/>
  <c r="J298" i="4"/>
  <c r="J297" i="4"/>
  <c r="J296" i="4"/>
  <c r="J295" i="4"/>
  <c r="J294" i="4"/>
  <c r="J293" i="4"/>
  <c r="J292" i="4"/>
  <c r="J291" i="4"/>
  <c r="J290" i="4"/>
  <c r="J289" i="4"/>
  <c r="J288" i="4"/>
  <c r="J287" i="4"/>
  <c r="J286" i="4"/>
  <c r="J285" i="4"/>
  <c r="J284" i="4"/>
  <c r="J283" i="4"/>
  <c r="J282" i="4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I239" i="4"/>
  <c r="J238" i="4"/>
  <c r="J237" i="4"/>
  <c r="J236" i="4"/>
  <c r="J235" i="4"/>
  <c r="J234" i="4"/>
  <c r="J233" i="4"/>
  <c r="J232" i="4"/>
  <c r="J231" i="4"/>
  <c r="I231" i="4"/>
  <c r="J230" i="4"/>
  <c r="J229" i="4"/>
  <c r="J228" i="4"/>
  <c r="J227" i="4"/>
  <c r="J226" i="4"/>
  <c r="J225" i="4"/>
  <c r="J224" i="4"/>
  <c r="J223" i="4"/>
  <c r="I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I211" i="4"/>
  <c r="J210" i="4"/>
  <c r="J209" i="4"/>
  <c r="J208" i="4"/>
  <c r="J207" i="4"/>
  <c r="I207" i="4"/>
  <c r="J206" i="4"/>
  <c r="J205" i="4"/>
  <c r="J204" i="4"/>
  <c r="J203" i="4"/>
  <c r="J202" i="4"/>
  <c r="J201" i="4"/>
  <c r="J200" i="4"/>
  <c r="J199" i="4"/>
  <c r="I199" i="4"/>
  <c r="J198" i="4"/>
  <c r="J197" i="4"/>
  <c r="J196" i="4"/>
  <c r="J195" i="4"/>
  <c r="J194" i="4"/>
  <c r="J193" i="4"/>
  <c r="J192" i="4"/>
  <c r="J191" i="4"/>
  <c r="I191" i="4"/>
  <c r="J190" i="4"/>
  <c r="J189" i="4"/>
  <c r="J188" i="4"/>
  <c r="J187" i="4"/>
  <c r="I187" i="4"/>
  <c r="J186" i="4"/>
  <c r="J185" i="4"/>
  <c r="J184" i="4"/>
  <c r="J183" i="4"/>
  <c r="J182" i="4"/>
  <c r="J181" i="4"/>
  <c r="J180" i="4"/>
  <c r="J179" i="4"/>
  <c r="I179" i="4"/>
  <c r="J178" i="4"/>
  <c r="J177" i="4"/>
  <c r="J176" i="4"/>
  <c r="J175" i="4"/>
  <c r="I175" i="4"/>
  <c r="J174" i="4"/>
  <c r="J173" i="4"/>
  <c r="J172" i="4"/>
  <c r="J171" i="4"/>
  <c r="J170" i="4"/>
  <c r="J169" i="4"/>
  <c r="J168" i="4"/>
  <c r="J167" i="4"/>
  <c r="I167" i="4"/>
  <c r="J166" i="4"/>
  <c r="J165" i="4"/>
  <c r="J164" i="4"/>
  <c r="J163" i="4"/>
  <c r="J162" i="4"/>
  <c r="J161" i="4"/>
  <c r="J160" i="4"/>
  <c r="J159" i="4"/>
  <c r="I159" i="4"/>
  <c r="J158" i="4"/>
  <c r="J157" i="4"/>
  <c r="J156" i="4"/>
  <c r="J155" i="4"/>
  <c r="I155" i="4"/>
  <c r="J154" i="4"/>
  <c r="J153" i="4"/>
  <c r="J152" i="4"/>
  <c r="J151" i="4"/>
  <c r="J150" i="4"/>
  <c r="J149" i="4"/>
  <c r="J148" i="4"/>
  <c r="J147" i="4"/>
  <c r="I147" i="4"/>
  <c r="J146" i="4"/>
  <c r="J145" i="4"/>
  <c r="J144" i="4"/>
  <c r="J143" i="4"/>
  <c r="I143" i="4"/>
  <c r="J142" i="4"/>
  <c r="J141" i="4"/>
  <c r="J140" i="4"/>
  <c r="J139" i="4"/>
  <c r="J138" i="4"/>
  <c r="J137" i="4"/>
  <c r="J136" i="4"/>
  <c r="J135" i="4"/>
  <c r="I135" i="4"/>
  <c r="J134" i="4"/>
  <c r="J133" i="4"/>
  <c r="J132" i="4"/>
  <c r="J131" i="4"/>
  <c r="J130" i="4"/>
  <c r="J129" i="4"/>
  <c r="J128" i="4"/>
  <c r="J127" i="4"/>
  <c r="I127" i="4"/>
  <c r="J126" i="4"/>
  <c r="J125" i="4"/>
  <c r="J124" i="4"/>
  <c r="J123" i="4"/>
  <c r="I123" i="4"/>
  <c r="J122" i="4"/>
  <c r="J121" i="4"/>
  <c r="J120" i="4"/>
  <c r="J119" i="4"/>
  <c r="J118" i="4"/>
  <c r="J117" i="4"/>
  <c r="J116" i="4"/>
  <c r="J115" i="4"/>
  <c r="I115" i="4"/>
  <c r="J114" i="4"/>
  <c r="J113" i="4"/>
  <c r="J112" i="4"/>
  <c r="J111" i="4"/>
  <c r="I111" i="4"/>
  <c r="J110" i="4"/>
  <c r="J109" i="4"/>
  <c r="J108" i="4"/>
  <c r="J107" i="4"/>
  <c r="J106" i="4"/>
  <c r="J105" i="4"/>
  <c r="J104" i="4"/>
  <c r="J103" i="4"/>
  <c r="I103" i="4"/>
  <c r="J102" i="4"/>
  <c r="J101" i="4"/>
  <c r="J100" i="4"/>
  <c r="J99" i="4"/>
  <c r="J98" i="4"/>
  <c r="J97" i="4"/>
  <c r="J96" i="4"/>
  <c r="J95" i="4"/>
  <c r="I95" i="4"/>
  <c r="J94" i="4"/>
  <c r="J93" i="4"/>
  <c r="J92" i="4"/>
  <c r="J91" i="4"/>
  <c r="I91" i="4"/>
  <c r="J90" i="4"/>
  <c r="J89" i="4"/>
  <c r="J88" i="4"/>
  <c r="J87" i="4"/>
  <c r="C87" i="4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C262" i="4" s="1"/>
  <c r="C263" i="4" s="1"/>
  <c r="C264" i="4" s="1"/>
  <c r="C265" i="4" s="1"/>
  <c r="C266" i="4" s="1"/>
  <c r="C267" i="4" s="1"/>
  <c r="C268" i="4" s="1"/>
  <c r="C269" i="4" s="1"/>
  <c r="C270" i="4" s="1"/>
  <c r="C271" i="4" s="1"/>
  <c r="C272" i="4" s="1"/>
  <c r="C273" i="4" s="1"/>
  <c r="C274" i="4" s="1"/>
  <c r="C275" i="4" s="1"/>
  <c r="C276" i="4" s="1"/>
  <c r="C277" i="4" s="1"/>
  <c r="C278" i="4" s="1"/>
  <c r="C279" i="4" s="1"/>
  <c r="C280" i="4" s="1"/>
  <c r="C281" i="4" s="1"/>
  <c r="C282" i="4" s="1"/>
  <c r="C283" i="4" s="1"/>
  <c r="C284" i="4" s="1"/>
  <c r="C285" i="4" s="1"/>
  <c r="C286" i="4" s="1"/>
  <c r="C287" i="4" s="1"/>
  <c r="C288" i="4" s="1"/>
  <c r="C289" i="4" s="1"/>
  <c r="C290" i="4" s="1"/>
  <c r="C291" i="4" s="1"/>
  <c r="C292" i="4" s="1"/>
  <c r="C293" i="4" s="1"/>
  <c r="C294" i="4" s="1"/>
  <c r="C295" i="4" s="1"/>
  <c r="C296" i="4" s="1"/>
  <c r="C297" i="4" s="1"/>
  <c r="C298" i="4" s="1"/>
  <c r="C299" i="4" s="1"/>
  <c r="C300" i="4" s="1"/>
  <c r="C301" i="4" s="1"/>
  <c r="C302" i="4" s="1"/>
  <c r="C303" i="4" s="1"/>
  <c r="C304" i="4" s="1"/>
  <c r="C305" i="4" s="1"/>
  <c r="C306" i="4" s="1"/>
  <c r="C307" i="4" s="1"/>
  <c r="C308" i="4" s="1"/>
  <c r="C309" i="4" s="1"/>
  <c r="C310" i="4" s="1"/>
  <c r="C311" i="4" s="1"/>
  <c r="C312" i="4" s="1"/>
  <c r="C313" i="4" s="1"/>
  <c r="C314" i="4" s="1"/>
  <c r="C315" i="4" s="1"/>
  <c r="C316" i="4" s="1"/>
  <c r="C317" i="4" s="1"/>
  <c r="C318" i="4" s="1"/>
  <c r="C319" i="4" s="1"/>
  <c r="C320" i="4" s="1"/>
  <c r="C321" i="4" s="1"/>
  <c r="C322" i="4" s="1"/>
  <c r="C323" i="4" s="1"/>
  <c r="C324" i="4" s="1"/>
  <c r="C325" i="4" s="1"/>
  <c r="C326" i="4" s="1"/>
  <c r="C327" i="4" s="1"/>
  <c r="C328" i="4" s="1"/>
  <c r="C329" i="4" s="1"/>
  <c r="C330" i="4" s="1"/>
  <c r="C331" i="4" s="1"/>
  <c r="C332" i="4" s="1"/>
  <c r="C333" i="4" s="1"/>
  <c r="C334" i="4" s="1"/>
  <c r="C335" i="4" s="1"/>
  <c r="C336" i="4" s="1"/>
  <c r="C337" i="4" s="1"/>
  <c r="C338" i="4" s="1"/>
  <c r="C339" i="4" s="1"/>
  <c r="C340" i="4" s="1"/>
  <c r="C341" i="4" s="1"/>
  <c r="C342" i="4" s="1"/>
  <c r="C343" i="4" s="1"/>
  <c r="C344" i="4" s="1"/>
  <c r="C345" i="4" s="1"/>
  <c r="C346" i="4" s="1"/>
  <c r="C347" i="4" s="1"/>
  <c r="C348" i="4" s="1"/>
  <c r="C349" i="4" s="1"/>
  <c r="C350" i="4" s="1"/>
  <c r="C351" i="4" s="1"/>
  <c r="C352" i="4" s="1"/>
  <c r="C353" i="4" s="1"/>
  <c r="C354" i="4" s="1"/>
  <c r="C355" i="4" s="1"/>
  <c r="C356" i="4" s="1"/>
  <c r="C357" i="4" s="1"/>
  <c r="C358" i="4" s="1"/>
  <c r="C359" i="4" s="1"/>
  <c r="C360" i="4" s="1"/>
  <c r="C361" i="4" s="1"/>
  <c r="C362" i="4" s="1"/>
  <c r="C363" i="4" s="1"/>
  <c r="C364" i="4" s="1"/>
  <c r="C365" i="4" s="1"/>
  <c r="C366" i="4" s="1"/>
  <c r="C367" i="4" s="1"/>
  <c r="C368" i="4" s="1"/>
  <c r="C369" i="4" s="1"/>
  <c r="C370" i="4" s="1"/>
  <c r="C371" i="4" s="1"/>
  <c r="C372" i="4" s="1"/>
  <c r="C373" i="4" s="1"/>
  <c r="C374" i="4" s="1"/>
  <c r="C375" i="4" s="1"/>
  <c r="C376" i="4" s="1"/>
  <c r="C377" i="4" s="1"/>
  <c r="C378" i="4" s="1"/>
  <c r="C379" i="4" s="1"/>
  <c r="C380" i="4" s="1"/>
  <c r="C381" i="4" s="1"/>
  <c r="C382" i="4" s="1"/>
  <c r="C383" i="4" s="1"/>
  <c r="C384" i="4" s="1"/>
  <c r="C385" i="4" s="1"/>
  <c r="C386" i="4" s="1"/>
  <c r="C387" i="4" s="1"/>
  <c r="C388" i="4" s="1"/>
  <c r="C389" i="4" s="1"/>
  <c r="C390" i="4" s="1"/>
  <c r="C391" i="4" s="1"/>
  <c r="C392" i="4" s="1"/>
  <c r="C393" i="4" s="1"/>
  <c r="C394" i="4" s="1"/>
  <c r="C395" i="4" s="1"/>
  <c r="C396" i="4" s="1"/>
  <c r="C397" i="4" s="1"/>
  <c r="C398" i="4" s="1"/>
  <c r="C399" i="4" s="1"/>
  <c r="C400" i="4" s="1"/>
  <c r="C401" i="4" s="1"/>
  <c r="C402" i="4" s="1"/>
  <c r="C403" i="4" s="1"/>
  <c r="C404" i="4" s="1"/>
  <c r="C405" i="4" s="1"/>
  <c r="C406" i="4" s="1"/>
  <c r="C407" i="4" s="1"/>
  <c r="C408" i="4" s="1"/>
  <c r="C409" i="4" s="1"/>
  <c r="C410" i="4" s="1"/>
  <c r="C411" i="4" s="1"/>
  <c r="C412" i="4" s="1"/>
  <c r="C413" i="4" s="1"/>
  <c r="C414" i="4" s="1"/>
  <c r="C415" i="4" s="1"/>
  <c r="C416" i="4" s="1"/>
  <c r="C417" i="4" s="1"/>
  <c r="C418" i="4" s="1"/>
  <c r="C419" i="4" s="1"/>
  <c r="C420" i="4" s="1"/>
  <c r="C421" i="4" s="1"/>
  <c r="C422" i="4" s="1"/>
  <c r="C423" i="4" s="1"/>
  <c r="C424" i="4" s="1"/>
  <c r="C425" i="4" s="1"/>
  <c r="C426" i="4" s="1"/>
  <c r="C427" i="4" s="1"/>
  <c r="C428" i="4" s="1"/>
  <c r="C429" i="4" s="1"/>
  <c r="C430" i="4" s="1"/>
  <c r="C431" i="4" s="1"/>
  <c r="C432" i="4" s="1"/>
  <c r="C433" i="4" s="1"/>
  <c r="C434" i="4" s="1"/>
  <c r="C435" i="4" s="1"/>
  <c r="C436" i="4" s="1"/>
  <c r="C437" i="4" s="1"/>
  <c r="C438" i="4" s="1"/>
  <c r="C439" i="4" s="1"/>
  <c r="C440" i="4" s="1"/>
  <c r="C441" i="4" s="1"/>
  <c r="C442" i="4" s="1"/>
  <c r="C443" i="4" s="1"/>
  <c r="C444" i="4" s="1"/>
  <c r="C445" i="4" s="1"/>
  <c r="C446" i="4" s="1"/>
  <c r="C447" i="4" s="1"/>
  <c r="C448" i="4" s="1"/>
  <c r="C449" i="4" s="1"/>
  <c r="C450" i="4" s="1"/>
  <c r="C451" i="4" s="1"/>
  <c r="C452" i="4" s="1"/>
  <c r="C453" i="4" s="1"/>
  <c r="C454" i="4" s="1"/>
  <c r="C455" i="4" s="1"/>
  <c r="J86" i="4"/>
  <c r="F86" i="4"/>
  <c r="E86" i="4"/>
  <c r="D86" i="4"/>
  <c r="C86" i="4"/>
  <c r="J85" i="4"/>
  <c r="J84" i="4"/>
  <c r="I84" i="4"/>
  <c r="J83" i="4"/>
  <c r="I83" i="4"/>
  <c r="J82" i="4"/>
  <c r="J81" i="4"/>
  <c r="J80" i="4"/>
  <c r="I80" i="4"/>
  <c r="J79" i="4"/>
  <c r="J78" i="4"/>
  <c r="J77" i="4"/>
  <c r="J76" i="4"/>
  <c r="J75" i="4"/>
  <c r="J74" i="4"/>
  <c r="J73" i="4"/>
  <c r="J72" i="4"/>
  <c r="J71" i="4"/>
  <c r="I71" i="4"/>
  <c r="J70" i="4"/>
  <c r="J69" i="4"/>
  <c r="J68" i="4"/>
  <c r="I68" i="4"/>
  <c r="J67" i="4"/>
  <c r="I67" i="4"/>
  <c r="J66" i="4"/>
  <c r="J65" i="4"/>
  <c r="J64" i="4"/>
  <c r="I64" i="4"/>
  <c r="J63" i="4"/>
  <c r="J62" i="4"/>
  <c r="J61" i="4"/>
  <c r="J60" i="4"/>
  <c r="J59" i="4"/>
  <c r="I59" i="4"/>
  <c r="J58" i="4"/>
  <c r="J57" i="4"/>
  <c r="J56" i="4"/>
  <c r="I56" i="4"/>
  <c r="J55" i="4"/>
  <c r="I55" i="4"/>
  <c r="J54" i="4"/>
  <c r="J53" i="4"/>
  <c r="J52" i="4"/>
  <c r="I52" i="4"/>
  <c r="J51" i="4"/>
  <c r="I51" i="4"/>
  <c r="J50" i="4"/>
  <c r="J49" i="4"/>
  <c r="J48" i="4"/>
  <c r="I48" i="4"/>
  <c r="J47" i="4"/>
  <c r="J46" i="4"/>
  <c r="J45" i="4"/>
  <c r="J44" i="4"/>
  <c r="J43" i="4"/>
  <c r="I43" i="4"/>
  <c r="J42" i="4"/>
  <c r="J41" i="4"/>
  <c r="J40" i="4"/>
  <c r="I40" i="4"/>
  <c r="J39" i="4"/>
  <c r="I39" i="4"/>
  <c r="J38" i="4"/>
  <c r="J37" i="4"/>
  <c r="J36" i="4"/>
  <c r="I36" i="4"/>
  <c r="J35" i="4"/>
  <c r="I35" i="4"/>
  <c r="J34" i="4"/>
  <c r="J33" i="4"/>
  <c r="J32" i="4"/>
  <c r="I32" i="4"/>
  <c r="J31" i="4"/>
  <c r="J30" i="4"/>
  <c r="J29" i="4"/>
  <c r="J28" i="4"/>
  <c r="J27" i="4"/>
  <c r="I27" i="4"/>
  <c r="J26" i="4"/>
  <c r="J25" i="4"/>
  <c r="J24" i="4"/>
  <c r="I24" i="4"/>
  <c r="J23" i="4"/>
  <c r="I23" i="4"/>
  <c r="J22" i="4"/>
  <c r="J21" i="4"/>
  <c r="J20" i="4"/>
  <c r="I20" i="4"/>
  <c r="J19" i="4"/>
  <c r="I19" i="4"/>
  <c r="J18" i="4"/>
  <c r="J17" i="4"/>
  <c r="J16" i="4"/>
  <c r="I16" i="4"/>
  <c r="J15" i="4"/>
  <c r="J14" i="4"/>
  <c r="J13" i="4"/>
  <c r="J12" i="4"/>
  <c r="J11" i="4"/>
  <c r="I11" i="4"/>
  <c r="J10" i="4"/>
  <c r="J9" i="4"/>
  <c r="J8" i="4"/>
  <c r="I8" i="4"/>
  <c r="J7" i="4"/>
  <c r="I7" i="4"/>
  <c r="H7" i="4"/>
  <c r="G7" i="4"/>
  <c r="G8" i="4" s="1"/>
  <c r="J6" i="4"/>
  <c r="I6" i="4"/>
  <c r="H6" i="4"/>
  <c r="J5" i="4"/>
  <c r="H5" i="4"/>
  <c r="G5" i="4"/>
  <c r="G6" i="4" s="1"/>
  <c r="AA88" i="2"/>
  <c r="Z88" i="2"/>
  <c r="Y88" i="2"/>
  <c r="X88" i="2"/>
  <c r="AA87" i="2"/>
  <c r="Z87" i="2"/>
  <c r="Y87" i="2"/>
  <c r="X87" i="2"/>
  <c r="AA86" i="2"/>
  <c r="Z86" i="2"/>
  <c r="Y86" i="2"/>
  <c r="X86" i="2"/>
  <c r="AA85" i="2"/>
  <c r="Z85" i="2"/>
  <c r="Y85" i="2"/>
  <c r="X85" i="2"/>
  <c r="AA84" i="2"/>
  <c r="Z84" i="2"/>
  <c r="Y84" i="2"/>
  <c r="X84" i="2"/>
  <c r="AA83" i="2"/>
  <c r="Z83" i="2"/>
  <c r="Y83" i="2"/>
  <c r="X83" i="2"/>
  <c r="AA82" i="2"/>
  <c r="Z82" i="2"/>
  <c r="Y82" i="2"/>
  <c r="X82" i="2"/>
  <c r="AA81" i="2"/>
  <c r="Z81" i="2"/>
  <c r="Y81" i="2"/>
  <c r="X81" i="2"/>
  <c r="AA80" i="2"/>
  <c r="Z80" i="2"/>
  <c r="Y80" i="2"/>
  <c r="X80" i="2"/>
  <c r="AA79" i="2"/>
  <c r="Z79" i="2"/>
  <c r="Y79" i="2"/>
  <c r="X79" i="2"/>
  <c r="AA78" i="2"/>
  <c r="Z78" i="2"/>
  <c r="Y78" i="2"/>
  <c r="X78" i="2"/>
  <c r="AA77" i="2"/>
  <c r="Z77" i="2"/>
  <c r="Y77" i="2"/>
  <c r="X77" i="2"/>
  <c r="AA76" i="2"/>
  <c r="Z76" i="2"/>
  <c r="Y76" i="2"/>
  <c r="X76" i="2"/>
  <c r="AA75" i="2"/>
  <c r="Z75" i="2"/>
  <c r="Y75" i="2"/>
  <c r="X75" i="2"/>
  <c r="AA74" i="2"/>
  <c r="Z74" i="2"/>
  <c r="Y74" i="2"/>
  <c r="X74" i="2"/>
  <c r="AA73" i="2"/>
  <c r="Z73" i="2"/>
  <c r="Y73" i="2"/>
  <c r="X73" i="2"/>
  <c r="AA72" i="2"/>
  <c r="Z72" i="2"/>
  <c r="Y72" i="2"/>
  <c r="X72" i="2"/>
  <c r="AA71" i="2"/>
  <c r="Z71" i="2"/>
  <c r="Y71" i="2"/>
  <c r="X71" i="2"/>
  <c r="AA70" i="2"/>
  <c r="Z70" i="2"/>
  <c r="Y70" i="2"/>
  <c r="X70" i="2"/>
  <c r="AA69" i="2"/>
  <c r="Z69" i="2"/>
  <c r="Y69" i="2"/>
  <c r="X69" i="2"/>
  <c r="AA68" i="2"/>
  <c r="Z68" i="2"/>
  <c r="Y68" i="2"/>
  <c r="X68" i="2"/>
  <c r="AA67" i="2"/>
  <c r="Z67" i="2"/>
  <c r="Y67" i="2"/>
  <c r="X67" i="2"/>
  <c r="AA66" i="2"/>
  <c r="Z66" i="2"/>
  <c r="Y66" i="2"/>
  <c r="X66" i="2"/>
  <c r="AA65" i="2"/>
  <c r="Z65" i="2"/>
  <c r="Y65" i="2"/>
  <c r="X65" i="2"/>
  <c r="AA64" i="2"/>
  <c r="Z64" i="2"/>
  <c r="Y64" i="2"/>
  <c r="X64" i="2"/>
  <c r="AA63" i="2"/>
  <c r="Z63" i="2"/>
  <c r="Y63" i="2"/>
  <c r="X63" i="2"/>
  <c r="AA62" i="2"/>
  <c r="Z62" i="2"/>
  <c r="Y62" i="2"/>
  <c r="X62" i="2"/>
  <c r="AA61" i="2"/>
  <c r="Z61" i="2"/>
  <c r="Y61" i="2"/>
  <c r="X61" i="2"/>
  <c r="AA60" i="2"/>
  <c r="Z60" i="2"/>
  <c r="Y60" i="2"/>
  <c r="X60" i="2"/>
  <c r="AA59" i="2"/>
  <c r="Z59" i="2"/>
  <c r="Y59" i="2"/>
  <c r="X59" i="2"/>
  <c r="AA58" i="2"/>
  <c r="Z58" i="2"/>
  <c r="Y58" i="2"/>
  <c r="X58" i="2"/>
  <c r="AA57" i="2"/>
  <c r="Z57" i="2"/>
  <c r="Y57" i="2"/>
  <c r="X57" i="2"/>
  <c r="AA56" i="2"/>
  <c r="Z56" i="2"/>
  <c r="Y56" i="2"/>
  <c r="X56" i="2"/>
  <c r="AA55" i="2"/>
  <c r="Z55" i="2"/>
  <c r="Y55" i="2"/>
  <c r="X55" i="2"/>
  <c r="AA54" i="2"/>
  <c r="Z54" i="2"/>
  <c r="Y54" i="2"/>
  <c r="X54" i="2"/>
  <c r="AA53" i="2"/>
  <c r="Z53" i="2"/>
  <c r="Y53" i="2"/>
  <c r="X53" i="2"/>
  <c r="AA52" i="2"/>
  <c r="Z52" i="2"/>
  <c r="Y52" i="2"/>
  <c r="X52" i="2"/>
  <c r="AA51" i="2"/>
  <c r="Z51" i="2"/>
  <c r="Y51" i="2"/>
  <c r="X51" i="2"/>
  <c r="AA50" i="2"/>
  <c r="Z50" i="2"/>
  <c r="Y50" i="2"/>
  <c r="X50" i="2"/>
  <c r="AA49" i="2"/>
  <c r="Z49" i="2"/>
  <c r="Y49" i="2"/>
  <c r="X49" i="2"/>
  <c r="AA48" i="2"/>
  <c r="Z48" i="2"/>
  <c r="Y48" i="2"/>
  <c r="X48" i="2"/>
  <c r="AA47" i="2"/>
  <c r="Z47" i="2"/>
  <c r="Y47" i="2"/>
  <c r="X47" i="2"/>
  <c r="AA46" i="2"/>
  <c r="Z46" i="2"/>
  <c r="Y46" i="2"/>
  <c r="X46" i="2"/>
  <c r="AA45" i="2"/>
  <c r="Z45" i="2"/>
  <c r="Y45" i="2"/>
  <c r="X45" i="2"/>
  <c r="AA44" i="2"/>
  <c r="Z44" i="2"/>
  <c r="Y44" i="2"/>
  <c r="X44" i="2"/>
  <c r="AA43" i="2"/>
  <c r="Z43" i="2"/>
  <c r="Y43" i="2"/>
  <c r="X43" i="2"/>
  <c r="AA42" i="2"/>
  <c r="Z42" i="2"/>
  <c r="Y42" i="2"/>
  <c r="X42" i="2"/>
  <c r="AA41" i="2"/>
  <c r="Z41" i="2"/>
  <c r="Y41" i="2"/>
  <c r="X41" i="2"/>
  <c r="AA40" i="2"/>
  <c r="Z40" i="2"/>
  <c r="Y40" i="2"/>
  <c r="X40" i="2"/>
  <c r="AA39" i="2"/>
  <c r="Z39" i="2"/>
  <c r="Y39" i="2"/>
  <c r="X39" i="2"/>
  <c r="AA38" i="2"/>
  <c r="Z38" i="2"/>
  <c r="Y38" i="2"/>
  <c r="X38" i="2"/>
  <c r="AA37" i="2"/>
  <c r="Z37" i="2"/>
  <c r="Y37" i="2"/>
  <c r="X37" i="2"/>
  <c r="AA36" i="2"/>
  <c r="Z36" i="2"/>
  <c r="Y36" i="2"/>
  <c r="X36" i="2"/>
  <c r="AA35" i="2"/>
  <c r="Z35" i="2"/>
  <c r="Y35" i="2"/>
  <c r="X35" i="2"/>
  <c r="AA34" i="2"/>
  <c r="Z34" i="2"/>
  <c r="Y34" i="2"/>
  <c r="X34" i="2"/>
  <c r="AA33" i="2"/>
  <c r="Z33" i="2"/>
  <c r="Y33" i="2"/>
  <c r="X33" i="2"/>
  <c r="AA32" i="2"/>
  <c r="Z32" i="2"/>
  <c r="Y32" i="2"/>
  <c r="X32" i="2"/>
  <c r="AA31" i="2"/>
  <c r="Z31" i="2"/>
  <c r="Y31" i="2"/>
  <c r="X31" i="2"/>
  <c r="AA30" i="2"/>
  <c r="Z30" i="2"/>
  <c r="Y30" i="2"/>
  <c r="X30" i="2"/>
  <c r="AA29" i="2"/>
  <c r="Z29" i="2"/>
  <c r="Y29" i="2"/>
  <c r="X29" i="2"/>
  <c r="AA28" i="2"/>
  <c r="Z28" i="2"/>
  <c r="Y28" i="2"/>
  <c r="X28" i="2"/>
  <c r="AA27" i="2"/>
  <c r="Z27" i="2"/>
  <c r="Y27" i="2"/>
  <c r="X27" i="2"/>
  <c r="AA26" i="2"/>
  <c r="Z26" i="2"/>
  <c r="Y26" i="2"/>
  <c r="X26" i="2"/>
  <c r="AA25" i="2"/>
  <c r="Z25" i="2"/>
  <c r="Y25" i="2"/>
  <c r="X25" i="2"/>
  <c r="AA24" i="2"/>
  <c r="Z24" i="2"/>
  <c r="Y24" i="2"/>
  <c r="X24" i="2"/>
  <c r="AA23" i="2"/>
  <c r="Z23" i="2"/>
  <c r="Y23" i="2"/>
  <c r="X23" i="2"/>
  <c r="AA22" i="2"/>
  <c r="Z22" i="2"/>
  <c r="Y22" i="2"/>
  <c r="X22" i="2"/>
  <c r="AA21" i="2"/>
  <c r="Z21" i="2"/>
  <c r="Y21" i="2"/>
  <c r="X21" i="2"/>
  <c r="AA20" i="2"/>
  <c r="Z20" i="2"/>
  <c r="Y20" i="2"/>
  <c r="X20" i="2"/>
  <c r="AA19" i="2"/>
  <c r="Z19" i="2"/>
  <c r="Y19" i="2"/>
  <c r="X19" i="2"/>
  <c r="AA18" i="2"/>
  <c r="Z18" i="2"/>
  <c r="Y18" i="2"/>
  <c r="X18" i="2"/>
  <c r="AA17" i="2"/>
  <c r="Z17" i="2"/>
  <c r="Y17" i="2"/>
  <c r="X17" i="2"/>
  <c r="AA16" i="2"/>
  <c r="Z16" i="2"/>
  <c r="Y16" i="2"/>
  <c r="X16" i="2"/>
  <c r="AA15" i="2"/>
  <c r="Z15" i="2"/>
  <c r="Y15" i="2"/>
  <c r="X15" i="2"/>
  <c r="AA14" i="2"/>
  <c r="Z14" i="2"/>
  <c r="Y14" i="2"/>
  <c r="X14" i="2"/>
  <c r="AA13" i="2"/>
  <c r="Z13" i="2"/>
  <c r="Y13" i="2"/>
  <c r="X13" i="2"/>
  <c r="AA12" i="2"/>
  <c r="Z12" i="2"/>
  <c r="Y12" i="2"/>
  <c r="X12" i="2"/>
  <c r="AA11" i="2"/>
  <c r="Z11" i="2"/>
  <c r="Y11" i="2"/>
  <c r="X11" i="2"/>
  <c r="AA10" i="2"/>
  <c r="Z10" i="2"/>
  <c r="Y10" i="2"/>
  <c r="X10" i="2"/>
  <c r="Y9" i="2"/>
  <c r="Z9" i="2"/>
  <c r="AA9" i="2"/>
  <c r="X9" i="2"/>
  <c r="D90" i="2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E90" i="2"/>
  <c r="Z89" i="2" s="1"/>
  <c r="F90" i="2"/>
  <c r="AA89" i="2" s="1"/>
  <c r="C90" i="2"/>
  <c r="X89" i="2" s="1"/>
  <c r="I9" i="2"/>
  <c r="B11" i="1"/>
  <c r="G9" i="2"/>
  <c r="I257" i="5"/>
  <c r="K5" i="7" l="1"/>
  <c r="K5" i="9"/>
  <c r="G10" i="2"/>
  <c r="H10" i="2" s="1"/>
  <c r="H9" i="2"/>
  <c r="C91" i="2"/>
  <c r="M86" i="12"/>
  <c r="K5" i="8"/>
  <c r="M4" i="13"/>
  <c r="M104" i="13" s="1"/>
  <c r="N104" i="13" s="1"/>
  <c r="N100" i="13"/>
  <c r="N96" i="13"/>
  <c r="N92" i="13"/>
  <c r="N88" i="13"/>
  <c r="N84" i="13"/>
  <c r="N80" i="13"/>
  <c r="N76" i="13"/>
  <c r="N72" i="13"/>
  <c r="N68" i="13"/>
  <c r="N64" i="13"/>
  <c r="N60" i="13"/>
  <c r="N56" i="13"/>
  <c r="N52" i="13"/>
  <c r="N48" i="13"/>
  <c r="N44" i="13"/>
  <c r="N40" i="13"/>
  <c r="N36" i="13"/>
  <c r="N32" i="13"/>
  <c r="N28" i="13"/>
  <c r="N24" i="13"/>
  <c r="N20" i="13"/>
  <c r="N16" i="13"/>
  <c r="N12" i="13"/>
  <c r="N8" i="13"/>
  <c r="N105" i="13" s="1"/>
  <c r="N4" i="13"/>
  <c r="M100" i="13"/>
  <c r="M96" i="13"/>
  <c r="M92" i="13"/>
  <c r="M88" i="13"/>
  <c r="M84" i="13"/>
  <c r="M80" i="13"/>
  <c r="M76" i="13"/>
  <c r="M72" i="13"/>
  <c r="M68" i="13"/>
  <c r="M64" i="13"/>
  <c r="M60" i="13"/>
  <c r="M56" i="13"/>
  <c r="M52" i="13"/>
  <c r="M48" i="13"/>
  <c r="M44" i="13"/>
  <c r="M40" i="13"/>
  <c r="M36" i="13"/>
  <c r="M32" i="13"/>
  <c r="M28" i="13"/>
  <c r="M24" i="13"/>
  <c r="M20" i="13"/>
  <c r="M16" i="13"/>
  <c r="M12" i="13"/>
  <c r="M8" i="13"/>
  <c r="N103" i="13"/>
  <c r="N99" i="13"/>
  <c r="N95" i="13"/>
  <c r="N91" i="13"/>
  <c r="N87" i="13"/>
  <c r="N83" i="13"/>
  <c r="N79" i="13"/>
  <c r="N75" i="13"/>
  <c r="N71" i="13"/>
  <c r="N67" i="13"/>
  <c r="N63" i="13"/>
  <c r="N59" i="13"/>
  <c r="N55" i="13"/>
  <c r="N51" i="13"/>
  <c r="N47" i="13"/>
  <c r="N43" i="13"/>
  <c r="N39" i="13"/>
  <c r="N35" i="13"/>
  <c r="N31" i="13"/>
  <c r="N27" i="13"/>
  <c r="N23" i="13"/>
  <c r="N19" i="13"/>
  <c r="N15" i="13"/>
  <c r="N11" i="13"/>
  <c r="L97" i="13"/>
  <c r="K100" i="13"/>
  <c r="K96" i="13"/>
  <c r="K92" i="13"/>
  <c r="K88" i="13"/>
  <c r="K84" i="13"/>
  <c r="K104" i="13" s="1"/>
  <c r="L104" i="13" s="1"/>
  <c r="L103" i="13"/>
  <c r="L99" i="13"/>
  <c r="L95" i="13"/>
  <c r="L91" i="13"/>
  <c r="L87" i="13"/>
  <c r="K103" i="13"/>
  <c r="K99" i="13"/>
  <c r="K95" i="13"/>
  <c r="K91" i="13"/>
  <c r="K87" i="13"/>
  <c r="L102" i="13"/>
  <c r="L98" i="13"/>
  <c r="L94" i="13"/>
  <c r="L90" i="13"/>
  <c r="L86" i="13"/>
  <c r="F87" i="13"/>
  <c r="F101" i="13"/>
  <c r="F100" i="13"/>
  <c r="F86" i="13"/>
  <c r="F96" i="13"/>
  <c r="F85" i="13"/>
  <c r="F95" i="13"/>
  <c r="F84" i="13"/>
  <c r="F105" i="13" s="1"/>
  <c r="F106" i="13" s="1"/>
  <c r="F94" i="13"/>
  <c r="F93" i="13"/>
  <c r="F92" i="13"/>
  <c r="F102" i="13"/>
  <c r="F88" i="13"/>
  <c r="H90" i="13"/>
  <c r="J89" i="13"/>
  <c r="J88" i="13"/>
  <c r="J87" i="13"/>
  <c r="F99" i="13"/>
  <c r="F91" i="13"/>
  <c r="J86" i="13"/>
  <c r="F98" i="13"/>
  <c r="F90" i="13"/>
  <c r="J85" i="13"/>
  <c r="F97" i="13"/>
  <c r="F89" i="13"/>
  <c r="J84" i="13"/>
  <c r="C111" i="13"/>
  <c r="B105" i="13"/>
  <c r="B106" i="13" s="1"/>
  <c r="J6" i="12"/>
  <c r="K7" i="12"/>
  <c r="O7" i="12" s="1"/>
  <c r="N7" i="12"/>
  <c r="K6" i="12"/>
  <c r="O6" i="12" s="1"/>
  <c r="N6" i="12"/>
  <c r="G8" i="12"/>
  <c r="L5" i="7"/>
  <c r="N5" i="7" s="1"/>
  <c r="L5" i="8"/>
  <c r="N5" i="8" s="1"/>
  <c r="L5" i="9"/>
  <c r="N5" i="9" s="1"/>
  <c r="O5" i="10"/>
  <c r="F3" i="11" s="1"/>
  <c r="V31" i="10"/>
  <c r="V32" i="10" s="1"/>
  <c r="V33" i="10" s="1"/>
  <c r="V34" i="10" s="1"/>
  <c r="V35" i="10" s="1"/>
  <c r="V36" i="10" s="1"/>
  <c r="V37" i="10" s="1"/>
  <c r="V38" i="10" s="1"/>
  <c r="V39" i="10" s="1"/>
  <c r="V40" i="10" s="1"/>
  <c r="V41" i="10" s="1"/>
  <c r="V42" i="10" s="1"/>
  <c r="V43" i="10" s="1"/>
  <c r="V44" i="10" s="1"/>
  <c r="V45" i="10" s="1"/>
  <c r="V46" i="10" s="1"/>
  <c r="V47" i="10" s="1"/>
  <c r="V48" i="10" s="1"/>
  <c r="V49" i="10" s="1"/>
  <c r="V50" i="10" s="1"/>
  <c r="V51" i="10" s="1"/>
  <c r="V52" i="10" s="1"/>
  <c r="V53" i="10" s="1"/>
  <c r="V54" i="10" s="1"/>
  <c r="V55" i="10" s="1"/>
  <c r="V56" i="10" s="1"/>
  <c r="V57" i="10" s="1"/>
  <c r="V58" i="10" s="1"/>
  <c r="V59" i="10" s="1"/>
  <c r="V60" i="10" s="1"/>
  <c r="V61" i="10" s="1"/>
  <c r="V62" i="10" s="1"/>
  <c r="V63" i="10" s="1"/>
  <c r="V64" i="10" s="1"/>
  <c r="V65" i="10" s="1"/>
  <c r="V66" i="10" s="1"/>
  <c r="V67" i="10" s="1"/>
  <c r="V68" i="10" s="1"/>
  <c r="V69" i="10" s="1"/>
  <c r="V70" i="10" s="1"/>
  <c r="V71" i="10" s="1"/>
  <c r="V72" i="10" s="1"/>
  <c r="V73" i="10" s="1"/>
  <c r="V74" i="10" s="1"/>
  <c r="V75" i="10" s="1"/>
  <c r="V76" i="10" s="1"/>
  <c r="V77" i="10" s="1"/>
  <c r="V78" i="10" s="1"/>
  <c r="V79" i="10" s="1"/>
  <c r="V80" i="10" s="1"/>
  <c r="V81" i="10" s="1"/>
  <c r="V82" i="10" s="1"/>
  <c r="V83" i="10" s="1"/>
  <c r="V84" i="10" s="1"/>
  <c r="V85" i="10" s="1"/>
  <c r="V86" i="10" s="1"/>
  <c r="V87" i="10" s="1"/>
  <c r="V88" i="10" s="1"/>
  <c r="V89" i="10" s="1"/>
  <c r="V90" i="10" s="1"/>
  <c r="V91" i="10" s="1"/>
  <c r="V92" i="10" s="1"/>
  <c r="V93" i="10" s="1"/>
  <c r="V94" i="10" s="1"/>
  <c r="V95" i="10" s="1"/>
  <c r="V96" i="10" s="1"/>
  <c r="V97" i="10" s="1"/>
  <c r="V98" i="10" s="1"/>
  <c r="V99" i="10" s="1"/>
  <c r="V100" i="10" s="1"/>
  <c r="V101" i="10" s="1"/>
  <c r="V102" i="10" s="1"/>
  <c r="V103" i="10" s="1"/>
  <c r="V104" i="10" s="1"/>
  <c r="V105" i="10" s="1"/>
  <c r="V106" i="10" s="1"/>
  <c r="V107" i="10" s="1"/>
  <c r="V108" i="10" s="1"/>
  <c r="V109" i="10" s="1"/>
  <c r="V110" i="10" s="1"/>
  <c r="V111" i="10" s="1"/>
  <c r="V112" i="10" s="1"/>
  <c r="V113" i="10" s="1"/>
  <c r="V114" i="10" s="1"/>
  <c r="V115" i="10" s="1"/>
  <c r="V116" i="10" s="1"/>
  <c r="V117" i="10" s="1"/>
  <c r="V118" i="10" s="1"/>
  <c r="V119" i="10" s="1"/>
  <c r="V120" i="10" s="1"/>
  <c r="V121" i="10" s="1"/>
  <c r="V122" i="10" s="1"/>
  <c r="V123" i="10" s="1"/>
  <c r="V124" i="10" s="1"/>
  <c r="V125" i="10" s="1"/>
  <c r="V126" i="10" s="1"/>
  <c r="V127" i="10" s="1"/>
  <c r="V128" i="10" s="1"/>
  <c r="V129" i="10" s="1"/>
  <c r="V130" i="10" s="1"/>
  <c r="V131" i="10" s="1"/>
  <c r="V132" i="10" s="1"/>
  <c r="V133" i="10" s="1"/>
  <c r="V134" i="10" s="1"/>
  <c r="V135" i="10" s="1"/>
  <c r="V136" i="10" s="1"/>
  <c r="V137" i="10" s="1"/>
  <c r="V138" i="10" s="1"/>
  <c r="V139" i="10" s="1"/>
  <c r="V140" i="10" s="1"/>
  <c r="V141" i="10" s="1"/>
  <c r="V142" i="10" s="1"/>
  <c r="V143" i="10" s="1"/>
  <c r="V144" i="10" s="1"/>
  <c r="V145" i="10" s="1"/>
  <c r="V146" i="10" s="1"/>
  <c r="V147" i="10" s="1"/>
  <c r="V148" i="10" s="1"/>
  <c r="V149" i="10" s="1"/>
  <c r="V150" i="10" s="1"/>
  <c r="V151" i="10" s="1"/>
  <c r="V152" i="10" s="1"/>
  <c r="V153" i="10" s="1"/>
  <c r="V154" i="10" s="1"/>
  <c r="V155" i="10" s="1"/>
  <c r="V156" i="10" s="1"/>
  <c r="V157" i="10" s="1"/>
  <c r="V158" i="10" s="1"/>
  <c r="V159" i="10" s="1"/>
  <c r="V160" i="10" s="1"/>
  <c r="V161" i="10" s="1"/>
  <c r="V162" i="10" s="1"/>
  <c r="V163" i="10" s="1"/>
  <c r="V164" i="10" s="1"/>
  <c r="N56" i="10"/>
  <c r="N57" i="10" s="1"/>
  <c r="N58" i="10" s="1"/>
  <c r="N59" i="10" s="1"/>
  <c r="N60" i="10" s="1"/>
  <c r="N61" i="10" s="1"/>
  <c r="N62" i="10" s="1"/>
  <c r="N63" i="10" s="1"/>
  <c r="N64" i="10" s="1"/>
  <c r="N65" i="10" s="1"/>
  <c r="N66" i="10" s="1"/>
  <c r="N67" i="10" s="1"/>
  <c r="N68" i="10" s="1"/>
  <c r="N69" i="10" s="1"/>
  <c r="N70" i="10" s="1"/>
  <c r="N71" i="10" s="1"/>
  <c r="N72" i="10" s="1"/>
  <c r="N73" i="10" s="1"/>
  <c r="N74" i="10" s="1"/>
  <c r="N75" i="10" s="1"/>
  <c r="N76" i="10" s="1"/>
  <c r="N77" i="10" s="1"/>
  <c r="N78" i="10" s="1"/>
  <c r="N79" i="10" s="1"/>
  <c r="N80" i="10" s="1"/>
  <c r="N81" i="10" s="1"/>
  <c r="N82" i="10" s="1"/>
  <c r="M162" i="8"/>
  <c r="X7" i="10"/>
  <c r="F81" i="10"/>
  <c r="F82" i="10" s="1"/>
  <c r="F83" i="10" s="1"/>
  <c r="F84" i="10" s="1"/>
  <c r="F85" i="10" s="1"/>
  <c r="F86" i="10" s="1"/>
  <c r="F87" i="10" s="1"/>
  <c r="F88" i="10" s="1"/>
  <c r="F89" i="10" s="1"/>
  <c r="F90" i="10" s="1"/>
  <c r="F91" i="10" s="1"/>
  <c r="F92" i="10" s="1"/>
  <c r="F93" i="10" s="1"/>
  <c r="F94" i="10" s="1"/>
  <c r="F95" i="10" s="1"/>
  <c r="F96" i="10" s="1"/>
  <c r="F97" i="10" s="1"/>
  <c r="F98" i="10" s="1"/>
  <c r="F99" i="10" s="1"/>
  <c r="F100" i="10" s="1"/>
  <c r="F101" i="10" s="1"/>
  <c r="F102" i="10" s="1"/>
  <c r="F103" i="10" s="1"/>
  <c r="F104" i="10" s="1"/>
  <c r="F105" i="10" s="1"/>
  <c r="F106" i="10" s="1"/>
  <c r="F107" i="10" s="1"/>
  <c r="F108" i="10" s="1"/>
  <c r="F109" i="10" s="1"/>
  <c r="F110" i="10" s="1"/>
  <c r="F111" i="10" s="1"/>
  <c r="F112" i="10" s="1"/>
  <c r="F113" i="10" s="1"/>
  <c r="F114" i="10" s="1"/>
  <c r="F115" i="10" s="1"/>
  <c r="F116" i="10" s="1"/>
  <c r="F117" i="10" s="1"/>
  <c r="F118" i="10" s="1"/>
  <c r="F119" i="10" s="1"/>
  <c r="F120" i="10" s="1"/>
  <c r="F121" i="10" s="1"/>
  <c r="F122" i="10" s="1"/>
  <c r="F123" i="10" s="1"/>
  <c r="F124" i="10" s="1"/>
  <c r="F125" i="10" s="1"/>
  <c r="F126" i="10" s="1"/>
  <c r="F127" i="10" s="1"/>
  <c r="F128" i="10" s="1"/>
  <c r="F129" i="10" s="1"/>
  <c r="F130" i="10" s="1"/>
  <c r="F131" i="10" s="1"/>
  <c r="F132" i="10" s="1"/>
  <c r="F133" i="10" s="1"/>
  <c r="F134" i="10" s="1"/>
  <c r="F135" i="10" s="1"/>
  <c r="F136" i="10" s="1"/>
  <c r="F137" i="10" s="1"/>
  <c r="F138" i="10" s="1"/>
  <c r="F139" i="10" s="1"/>
  <c r="F140" i="10" s="1"/>
  <c r="F141" i="10" s="1"/>
  <c r="F142" i="10" s="1"/>
  <c r="F143" i="10" s="1"/>
  <c r="F144" i="10" s="1"/>
  <c r="F145" i="10" s="1"/>
  <c r="F146" i="10" s="1"/>
  <c r="F147" i="10" s="1"/>
  <c r="F148" i="10" s="1"/>
  <c r="F149" i="10" s="1"/>
  <c r="F150" i="10" s="1"/>
  <c r="F151" i="10" s="1"/>
  <c r="F152" i="10" s="1"/>
  <c r="F153" i="10" s="1"/>
  <c r="F154" i="10" s="1"/>
  <c r="F155" i="10" s="1"/>
  <c r="F156" i="10" s="1"/>
  <c r="F157" i="10" s="1"/>
  <c r="F158" i="10" s="1"/>
  <c r="F159" i="10" s="1"/>
  <c r="P7" i="10"/>
  <c r="H8" i="10"/>
  <c r="D181" i="10"/>
  <c r="O57" i="10"/>
  <c r="O26" i="10"/>
  <c r="O9" i="10"/>
  <c r="O6" i="10"/>
  <c r="O13" i="10"/>
  <c r="T159" i="10"/>
  <c r="T163" i="10"/>
  <c r="T167" i="10"/>
  <c r="T171" i="10"/>
  <c r="T175" i="10"/>
  <c r="T179" i="10"/>
  <c r="T183" i="10"/>
  <c r="T187" i="10"/>
  <c r="T191" i="10"/>
  <c r="T195" i="10"/>
  <c r="T199" i="10"/>
  <c r="T203" i="10"/>
  <c r="T158" i="10"/>
  <c r="T162" i="10"/>
  <c r="T166" i="10"/>
  <c r="T170" i="10"/>
  <c r="T174" i="10"/>
  <c r="T178" i="10"/>
  <c r="T182" i="10"/>
  <c r="T186" i="10"/>
  <c r="T190" i="10"/>
  <c r="T194" i="10"/>
  <c r="T198" i="10"/>
  <c r="T202" i="10"/>
  <c r="T206" i="10"/>
  <c r="L159" i="10"/>
  <c r="L163" i="10"/>
  <c r="L167" i="10"/>
  <c r="L171" i="10"/>
  <c r="L175" i="10"/>
  <c r="L179" i="10"/>
  <c r="L183" i="10"/>
  <c r="L187" i="10"/>
  <c r="L191" i="10"/>
  <c r="L195" i="10"/>
  <c r="L199" i="10"/>
  <c r="L203" i="10"/>
  <c r="L158" i="10"/>
  <c r="L162" i="10"/>
  <c r="L166" i="10"/>
  <c r="L170" i="10"/>
  <c r="L174" i="10"/>
  <c r="L178" i="10"/>
  <c r="L182" i="10"/>
  <c r="L186" i="10"/>
  <c r="L190" i="10"/>
  <c r="L194" i="10"/>
  <c r="L198" i="10"/>
  <c r="L202" i="10"/>
  <c r="L206" i="10"/>
  <c r="O56" i="10"/>
  <c r="L10" i="10"/>
  <c r="M146" i="8"/>
  <c r="L14" i="10"/>
  <c r="O17" i="10"/>
  <c r="L18" i="10"/>
  <c r="O31" i="10"/>
  <c r="O29" i="10"/>
  <c r="M132" i="8"/>
  <c r="M137" i="8"/>
  <c r="M147" i="8"/>
  <c r="M153" i="8"/>
  <c r="O54" i="10"/>
  <c r="O50" i="10"/>
  <c r="O46" i="10"/>
  <c r="O42" i="10"/>
  <c r="O38" i="10"/>
  <c r="O34" i="10"/>
  <c r="O28" i="10"/>
  <c r="O24" i="10"/>
  <c r="O27" i="10"/>
  <c r="O33" i="10"/>
  <c r="O35" i="10"/>
  <c r="O37" i="10"/>
  <c r="O39" i="10"/>
  <c r="O41" i="10"/>
  <c r="O43" i="10"/>
  <c r="O45" i="10"/>
  <c r="O47" i="10"/>
  <c r="O49" i="10"/>
  <c r="O51" i="10"/>
  <c r="O53" i="10"/>
  <c r="O55" i="10"/>
  <c r="B3" i="11"/>
  <c r="O7" i="10"/>
  <c r="O11" i="10"/>
  <c r="O15" i="10"/>
  <c r="O19" i="10"/>
  <c r="O25" i="10"/>
  <c r="O23" i="10"/>
  <c r="E6" i="10"/>
  <c r="O8" i="10"/>
  <c r="O12" i="10"/>
  <c r="O16" i="10"/>
  <c r="O20" i="10"/>
  <c r="O22" i="10"/>
  <c r="O30" i="10"/>
  <c r="D55" i="10"/>
  <c r="G31" i="10"/>
  <c r="O21" i="10"/>
  <c r="O32" i="10"/>
  <c r="O36" i="10"/>
  <c r="O40" i="10"/>
  <c r="O44" i="10"/>
  <c r="O48" i="10"/>
  <c r="O52" i="10"/>
  <c r="T80" i="10"/>
  <c r="L6" i="8"/>
  <c r="N6" i="8" s="1"/>
  <c r="K6" i="8"/>
  <c r="G7" i="8"/>
  <c r="H6" i="9"/>
  <c r="G7" i="9"/>
  <c r="H6" i="7"/>
  <c r="G7" i="7"/>
  <c r="K6" i="4"/>
  <c r="L7" i="4"/>
  <c r="N7" i="4" s="1"/>
  <c r="I12" i="4"/>
  <c r="I15" i="4"/>
  <c r="I28" i="4"/>
  <c r="I31" i="4"/>
  <c r="I44" i="4"/>
  <c r="I47" i="4"/>
  <c r="I60" i="4"/>
  <c r="I63" i="4"/>
  <c r="I76" i="4"/>
  <c r="I79" i="4"/>
  <c r="I99" i="4"/>
  <c r="I131" i="4"/>
  <c r="I163" i="4"/>
  <c r="I195" i="4"/>
  <c r="I227" i="4"/>
  <c r="I338" i="4"/>
  <c r="I371" i="4"/>
  <c r="I385" i="4"/>
  <c r="I18" i="6"/>
  <c r="I58" i="6"/>
  <c r="I169" i="6"/>
  <c r="I40" i="2"/>
  <c r="I5" i="6"/>
  <c r="I452" i="5"/>
  <c r="I448" i="5"/>
  <c r="I444" i="5"/>
  <c r="I440" i="5"/>
  <c r="I436" i="5"/>
  <c r="I455" i="5"/>
  <c r="I451" i="5"/>
  <c r="I447" i="5"/>
  <c r="I443" i="5"/>
  <c r="I439" i="5"/>
  <c r="I435" i="5"/>
  <c r="I431" i="5"/>
  <c r="I427" i="5"/>
  <c r="I423" i="5"/>
  <c r="I419" i="5"/>
  <c r="I415" i="5"/>
  <c r="I411" i="5"/>
  <c r="I407" i="5"/>
  <c r="I403" i="5"/>
  <c r="I399" i="5"/>
  <c r="I395" i="5"/>
  <c r="I391" i="5"/>
  <c r="I387" i="5"/>
  <c r="I383" i="5"/>
  <c r="I379" i="5"/>
  <c r="I375" i="5"/>
  <c r="I371" i="5"/>
  <c r="I367" i="5"/>
  <c r="I363" i="5"/>
  <c r="I359" i="5"/>
  <c r="I355" i="5"/>
  <c r="I351" i="5"/>
  <c r="I347" i="5"/>
  <c r="I343" i="5"/>
  <c r="I339" i="5"/>
  <c r="I335" i="5"/>
  <c r="I331" i="5"/>
  <c r="I327" i="5"/>
  <c r="I323" i="5"/>
  <c r="I319" i="5"/>
  <c r="I315" i="5"/>
  <c r="I311" i="5"/>
  <c r="I307" i="5"/>
  <c r="I303" i="5"/>
  <c r="I299" i="5"/>
  <c r="I295" i="5"/>
  <c r="I291" i="5"/>
  <c r="I287" i="5"/>
  <c r="I283" i="5"/>
  <c r="I279" i="5"/>
  <c r="I275" i="5"/>
  <c r="I271" i="5"/>
  <c r="I267" i="5"/>
  <c r="I263" i="5"/>
  <c r="I259" i="5"/>
  <c r="I255" i="5"/>
  <c r="I251" i="5"/>
  <c r="I247" i="5"/>
  <c r="I243" i="5"/>
  <c r="I239" i="5"/>
  <c r="I235" i="5"/>
  <c r="I231" i="5"/>
  <c r="I227" i="5"/>
  <c r="I223" i="5"/>
  <c r="I219" i="5"/>
  <c r="I215" i="5"/>
  <c r="I211" i="5"/>
  <c r="I207" i="5"/>
  <c r="I203" i="5"/>
  <c r="I199" i="5"/>
  <c r="I195" i="5"/>
  <c r="I191" i="5"/>
  <c r="I187" i="5"/>
  <c r="I183" i="5"/>
  <c r="I179" i="5"/>
  <c r="I175" i="5"/>
  <c r="I171" i="5"/>
  <c r="I167" i="5"/>
  <c r="I163" i="5"/>
  <c r="I159" i="5"/>
  <c r="I155" i="5"/>
  <c r="I151" i="5"/>
  <c r="I147" i="5"/>
  <c r="I143" i="5"/>
  <c r="I139" i="5"/>
  <c r="I135" i="5"/>
  <c r="I131" i="5"/>
  <c r="I127" i="5"/>
  <c r="I123" i="5"/>
  <c r="I119" i="5"/>
  <c r="I454" i="5"/>
  <c r="I450" i="5"/>
  <c r="I446" i="5"/>
  <c r="I442" i="5"/>
  <c r="I438" i="5"/>
  <c r="I434" i="5"/>
  <c r="I430" i="5"/>
  <c r="I449" i="5"/>
  <c r="I421" i="5"/>
  <c r="I412" i="5"/>
  <c r="I398" i="5"/>
  <c r="I389" i="5"/>
  <c r="I380" i="5"/>
  <c r="I366" i="5"/>
  <c r="I357" i="5"/>
  <c r="I348" i="5"/>
  <c r="I334" i="5"/>
  <c r="I325" i="5"/>
  <c r="I316" i="5"/>
  <c r="I302" i="5"/>
  <c r="I293" i="5"/>
  <c r="I284" i="5"/>
  <c r="I270" i="5"/>
  <c r="I261" i="5"/>
  <c r="I252" i="5"/>
  <c r="I238" i="5"/>
  <c r="I229" i="5"/>
  <c r="I220" i="5"/>
  <c r="I206" i="5"/>
  <c r="I197" i="5"/>
  <c r="I188" i="5"/>
  <c r="I174" i="5"/>
  <c r="I165" i="5"/>
  <c r="I156" i="5"/>
  <c r="I142" i="5"/>
  <c r="I133" i="5"/>
  <c r="I124" i="5"/>
  <c r="I115" i="5"/>
  <c r="I111" i="5"/>
  <c r="I107" i="5"/>
  <c r="I103" i="5"/>
  <c r="I99" i="5"/>
  <c r="I95" i="5"/>
  <c r="I91" i="5"/>
  <c r="I88" i="5"/>
  <c r="I5" i="5"/>
  <c r="L5" i="5" s="1"/>
  <c r="N5" i="5" s="1"/>
  <c r="I425" i="5"/>
  <c r="I416" i="5"/>
  <c r="I402" i="5"/>
  <c r="I393" i="5"/>
  <c r="I384" i="5"/>
  <c r="I370" i="5"/>
  <c r="I361" i="5"/>
  <c r="I352" i="5"/>
  <c r="I338" i="5"/>
  <c r="I329" i="5"/>
  <c r="I320" i="5"/>
  <c r="I306" i="5"/>
  <c r="I297" i="5"/>
  <c r="I288" i="5"/>
  <c r="I274" i="5"/>
  <c r="I265" i="5"/>
  <c r="I256" i="5"/>
  <c r="I242" i="5"/>
  <c r="I233" i="5"/>
  <c r="I224" i="5"/>
  <c r="I210" i="5"/>
  <c r="I201" i="5"/>
  <c r="I192" i="5"/>
  <c r="I178" i="5"/>
  <c r="I169" i="5"/>
  <c r="I160" i="5"/>
  <c r="I146" i="5"/>
  <c r="I137" i="5"/>
  <c r="I128" i="5"/>
  <c r="I82" i="5"/>
  <c r="I78" i="5"/>
  <c r="I74" i="5"/>
  <c r="I70" i="5"/>
  <c r="I66" i="5"/>
  <c r="I62" i="5"/>
  <c r="I58" i="5"/>
  <c r="I54" i="5"/>
  <c r="I50" i="5"/>
  <c r="I46" i="5"/>
  <c r="I42" i="5"/>
  <c r="I38" i="5"/>
  <c r="I34" i="5"/>
  <c r="I30" i="5"/>
  <c r="I26" i="5"/>
  <c r="I22" i="5"/>
  <c r="I18" i="5"/>
  <c r="I14" i="5"/>
  <c r="I10" i="5"/>
  <c r="I6" i="5"/>
  <c r="I452" i="6"/>
  <c r="I448" i="6"/>
  <c r="I444" i="6"/>
  <c r="I440" i="6"/>
  <c r="I436" i="6"/>
  <c r="I432" i="6"/>
  <c r="I428" i="6"/>
  <c r="I424" i="6"/>
  <c r="I420" i="6"/>
  <c r="I416" i="6"/>
  <c r="I412" i="6"/>
  <c r="I408" i="6"/>
  <c r="I404" i="6"/>
  <c r="I400" i="6"/>
  <c r="I396" i="6"/>
  <c r="I392" i="6"/>
  <c r="I388" i="6"/>
  <c r="I384" i="6"/>
  <c r="I380" i="6"/>
  <c r="I376" i="6"/>
  <c r="I372" i="6"/>
  <c r="I368" i="6"/>
  <c r="I364" i="6"/>
  <c r="I360" i="6"/>
  <c r="I356" i="6"/>
  <c r="I352" i="6"/>
  <c r="I348" i="6"/>
  <c r="I344" i="6"/>
  <c r="I340" i="6"/>
  <c r="I336" i="6"/>
  <c r="I332" i="6"/>
  <c r="I328" i="6"/>
  <c r="I324" i="6"/>
  <c r="I320" i="6"/>
  <c r="I316" i="6"/>
  <c r="I312" i="6"/>
  <c r="I441" i="5"/>
  <c r="I429" i="5"/>
  <c r="I420" i="5"/>
  <c r="I406" i="5"/>
  <c r="I397" i="5"/>
  <c r="I388" i="5"/>
  <c r="I374" i="5"/>
  <c r="I365" i="5"/>
  <c r="I356" i="5"/>
  <c r="I342" i="5"/>
  <c r="I333" i="5"/>
  <c r="I324" i="5"/>
  <c r="I310" i="5"/>
  <c r="I301" i="5"/>
  <c r="I292" i="5"/>
  <c r="I278" i="5"/>
  <c r="I269" i="5"/>
  <c r="I260" i="5"/>
  <c r="I246" i="5"/>
  <c r="I237" i="5"/>
  <c r="I228" i="5"/>
  <c r="I214" i="5"/>
  <c r="I205" i="5"/>
  <c r="I196" i="5"/>
  <c r="I182" i="5"/>
  <c r="I173" i="5"/>
  <c r="I164" i="5"/>
  <c r="I150" i="5"/>
  <c r="I141" i="5"/>
  <c r="I132" i="5"/>
  <c r="I118" i="5"/>
  <c r="I114" i="5"/>
  <c r="I110" i="5"/>
  <c r="I106" i="5"/>
  <c r="I102" i="5"/>
  <c r="I98" i="5"/>
  <c r="I94" i="5"/>
  <c r="I90" i="5"/>
  <c r="I453" i="5"/>
  <c r="I424" i="5"/>
  <c r="I410" i="5"/>
  <c r="I401" i="5"/>
  <c r="I392" i="5"/>
  <c r="I378" i="5"/>
  <c r="I369" i="5"/>
  <c r="I360" i="5"/>
  <c r="I346" i="5"/>
  <c r="I337" i="5"/>
  <c r="I328" i="5"/>
  <c r="I314" i="5"/>
  <c r="I305" i="5"/>
  <c r="I296" i="5"/>
  <c r="I282" i="5"/>
  <c r="I273" i="5"/>
  <c r="I264" i="5"/>
  <c r="I250" i="5"/>
  <c r="I241" i="5"/>
  <c r="I232" i="5"/>
  <c r="I218" i="5"/>
  <c r="I209" i="5"/>
  <c r="I200" i="5"/>
  <c r="I186" i="5"/>
  <c r="I177" i="5"/>
  <c r="I168" i="5"/>
  <c r="I154" i="5"/>
  <c r="I145" i="5"/>
  <c r="I136" i="5"/>
  <c r="I122" i="5"/>
  <c r="I87" i="5"/>
  <c r="I83" i="5"/>
  <c r="I79" i="5"/>
  <c r="I75" i="5"/>
  <c r="I71" i="5"/>
  <c r="I67" i="5"/>
  <c r="I63" i="5"/>
  <c r="I59" i="5"/>
  <c r="I55" i="5"/>
  <c r="I51" i="5"/>
  <c r="I47" i="5"/>
  <c r="I43" i="5"/>
  <c r="I39" i="5"/>
  <c r="I35" i="5"/>
  <c r="I31" i="5"/>
  <c r="I27" i="5"/>
  <c r="I23" i="5"/>
  <c r="I19" i="5"/>
  <c r="I15" i="5"/>
  <c r="I11" i="5"/>
  <c r="I7" i="5"/>
  <c r="I455" i="6"/>
  <c r="I451" i="6"/>
  <c r="I447" i="6"/>
  <c r="I443" i="6"/>
  <c r="I439" i="6"/>
  <c r="I435" i="6"/>
  <c r="I431" i="6"/>
  <c r="I427" i="6"/>
  <c r="I423" i="6"/>
  <c r="I419" i="6"/>
  <c r="I415" i="6"/>
  <c r="I411" i="6"/>
  <c r="I407" i="6"/>
  <c r="I403" i="6"/>
  <c r="I399" i="6"/>
  <c r="I395" i="6"/>
  <c r="I391" i="6"/>
  <c r="I387" i="6"/>
  <c r="I383" i="6"/>
  <c r="I379" i="6"/>
  <c r="I375" i="6"/>
  <c r="I371" i="6"/>
  <c r="I367" i="6"/>
  <c r="I363" i="6"/>
  <c r="I359" i="6"/>
  <c r="I355" i="6"/>
  <c r="I351" i="6"/>
  <c r="I347" i="6"/>
  <c r="I343" i="6"/>
  <c r="I339" i="6"/>
  <c r="I335" i="6"/>
  <c r="I331" i="6"/>
  <c r="I327" i="6"/>
  <c r="I323" i="6"/>
  <c r="I319" i="6"/>
  <c r="I315" i="6"/>
  <c r="I311" i="6"/>
  <c r="I307" i="6"/>
  <c r="I303" i="6"/>
  <c r="I299" i="6"/>
  <c r="I295" i="6"/>
  <c r="I291" i="6"/>
  <c r="I287" i="6"/>
  <c r="I283" i="6"/>
  <c r="I279" i="6"/>
  <c r="I275" i="6"/>
  <c r="I271" i="6"/>
  <c r="I267" i="6"/>
  <c r="I263" i="6"/>
  <c r="I259" i="6"/>
  <c r="I255" i="6"/>
  <c r="I251" i="6"/>
  <c r="I247" i="6"/>
  <c r="I243" i="6"/>
  <c r="I239" i="6"/>
  <c r="I235" i="6"/>
  <c r="I231" i="6"/>
  <c r="I227" i="6"/>
  <c r="I223" i="6"/>
  <c r="I219" i="6"/>
  <c r="I215" i="6"/>
  <c r="I211" i="6"/>
  <c r="I207" i="6"/>
  <c r="I203" i="6"/>
  <c r="I199" i="6"/>
  <c r="I195" i="6"/>
  <c r="I191" i="6"/>
  <c r="I187" i="6"/>
  <c r="I183" i="6"/>
  <c r="I179" i="6"/>
  <c r="I175" i="6"/>
  <c r="I171" i="6"/>
  <c r="I167" i="6"/>
  <c r="I163" i="6"/>
  <c r="I159" i="6"/>
  <c r="I155" i="6"/>
  <c r="I151" i="6"/>
  <c r="I147" i="6"/>
  <c r="I143" i="6"/>
  <c r="I139" i="6"/>
  <c r="I135" i="6"/>
  <c r="I131" i="6"/>
  <c r="I127" i="6"/>
  <c r="I123" i="6"/>
  <c r="I119" i="6"/>
  <c r="I115" i="6"/>
  <c r="I111" i="6"/>
  <c r="I107" i="6"/>
  <c r="I103" i="6"/>
  <c r="I99" i="6"/>
  <c r="I95" i="6"/>
  <c r="I88" i="6"/>
  <c r="I433" i="5"/>
  <c r="I428" i="5"/>
  <c r="I414" i="5"/>
  <c r="I405" i="5"/>
  <c r="I396" i="5"/>
  <c r="I382" i="5"/>
  <c r="I373" i="5"/>
  <c r="I364" i="5"/>
  <c r="I350" i="5"/>
  <c r="I341" i="5"/>
  <c r="I332" i="5"/>
  <c r="I318" i="5"/>
  <c r="I309" i="5"/>
  <c r="I300" i="5"/>
  <c r="I286" i="5"/>
  <c r="I277" i="5"/>
  <c r="I268" i="5"/>
  <c r="I254" i="5"/>
  <c r="I245" i="5"/>
  <c r="I236" i="5"/>
  <c r="I222" i="5"/>
  <c r="I213" i="5"/>
  <c r="I204" i="5"/>
  <c r="I190" i="5"/>
  <c r="I181" i="5"/>
  <c r="I172" i="5"/>
  <c r="I158" i="5"/>
  <c r="I149" i="5"/>
  <c r="I140" i="5"/>
  <c r="I126" i="5"/>
  <c r="I117" i="5"/>
  <c r="I113" i="5"/>
  <c r="I109" i="5"/>
  <c r="I105" i="5"/>
  <c r="I101" i="5"/>
  <c r="I97" i="5"/>
  <c r="I93" i="5"/>
  <c r="I91" i="6"/>
  <c r="I445" i="5"/>
  <c r="I418" i="5"/>
  <c r="I409" i="5"/>
  <c r="I400" i="5"/>
  <c r="I386" i="5"/>
  <c r="I377" i="5"/>
  <c r="I368" i="5"/>
  <c r="I354" i="5"/>
  <c r="I345" i="5"/>
  <c r="I336" i="5"/>
  <c r="I322" i="5"/>
  <c r="I313" i="5"/>
  <c r="I304" i="5"/>
  <c r="I290" i="5"/>
  <c r="I281" i="5"/>
  <c r="I272" i="5"/>
  <c r="I258" i="5"/>
  <c r="I249" i="5"/>
  <c r="I240" i="5"/>
  <c r="I226" i="5"/>
  <c r="I217" i="5"/>
  <c r="I208" i="5"/>
  <c r="I194" i="5"/>
  <c r="I185" i="5"/>
  <c r="I176" i="5"/>
  <c r="I162" i="5"/>
  <c r="I153" i="5"/>
  <c r="I144" i="5"/>
  <c r="I130" i="5"/>
  <c r="I121" i="5"/>
  <c r="I89" i="5"/>
  <c r="I84" i="5"/>
  <c r="I80" i="5"/>
  <c r="I76" i="5"/>
  <c r="I72" i="5"/>
  <c r="I68" i="5"/>
  <c r="I64" i="5"/>
  <c r="I60" i="5"/>
  <c r="I56" i="5"/>
  <c r="I52" i="5"/>
  <c r="I48" i="5"/>
  <c r="I44" i="5"/>
  <c r="I40" i="5"/>
  <c r="I36" i="5"/>
  <c r="I32" i="5"/>
  <c r="I28" i="5"/>
  <c r="I24" i="5"/>
  <c r="I20" i="5"/>
  <c r="I16" i="5"/>
  <c r="I12" i="5"/>
  <c r="I8" i="5"/>
  <c r="I454" i="6"/>
  <c r="I450" i="6"/>
  <c r="I446" i="6"/>
  <c r="I442" i="6"/>
  <c r="I438" i="6"/>
  <c r="I434" i="6"/>
  <c r="I430" i="6"/>
  <c r="I426" i="6"/>
  <c r="I422" i="6"/>
  <c r="I418" i="6"/>
  <c r="I414" i="6"/>
  <c r="I410" i="6"/>
  <c r="I406" i="6"/>
  <c r="I402" i="6"/>
  <c r="I398" i="6"/>
  <c r="I394" i="6"/>
  <c r="I390" i="6"/>
  <c r="I386" i="6"/>
  <c r="I382" i="6"/>
  <c r="I378" i="6"/>
  <c r="I374" i="6"/>
  <c r="I370" i="6"/>
  <c r="I366" i="6"/>
  <c r="I362" i="6"/>
  <c r="I358" i="6"/>
  <c r="I354" i="6"/>
  <c r="I432" i="5"/>
  <c r="I422" i="5"/>
  <c r="I413" i="5"/>
  <c r="I404" i="5"/>
  <c r="I390" i="5"/>
  <c r="I381" i="5"/>
  <c r="I372" i="5"/>
  <c r="I358" i="5"/>
  <c r="I349" i="5"/>
  <c r="I340" i="5"/>
  <c r="I326" i="5"/>
  <c r="I317" i="5"/>
  <c r="I308" i="5"/>
  <c r="I294" i="5"/>
  <c r="I285" i="5"/>
  <c r="I276" i="5"/>
  <c r="I262" i="5"/>
  <c r="I253" i="5"/>
  <c r="I244" i="5"/>
  <c r="I230" i="5"/>
  <c r="I221" i="5"/>
  <c r="I212" i="5"/>
  <c r="I198" i="5"/>
  <c r="I189" i="5"/>
  <c r="I180" i="5"/>
  <c r="I166" i="5"/>
  <c r="I157" i="5"/>
  <c r="I148" i="5"/>
  <c r="I134" i="5"/>
  <c r="I125" i="5"/>
  <c r="I116" i="5"/>
  <c r="I112" i="5"/>
  <c r="I108" i="5"/>
  <c r="I104" i="5"/>
  <c r="I100" i="5"/>
  <c r="I96" i="5"/>
  <c r="I92" i="5"/>
  <c r="I86" i="5"/>
  <c r="I90" i="6"/>
  <c r="I417" i="5"/>
  <c r="I344" i="5"/>
  <c r="I234" i="5"/>
  <c r="I161" i="5"/>
  <c r="I69" i="5"/>
  <c r="I37" i="5"/>
  <c r="I425" i="6"/>
  <c r="I393" i="6"/>
  <c r="I361" i="6"/>
  <c r="I349" i="6"/>
  <c r="I338" i="6"/>
  <c r="I333" i="6"/>
  <c r="I322" i="6"/>
  <c r="I317" i="6"/>
  <c r="I302" i="6"/>
  <c r="I293" i="6"/>
  <c r="I284" i="6"/>
  <c r="I270" i="6"/>
  <c r="I261" i="6"/>
  <c r="I252" i="6"/>
  <c r="I238" i="6"/>
  <c r="I229" i="6"/>
  <c r="I220" i="6"/>
  <c r="I206" i="6"/>
  <c r="I197" i="6"/>
  <c r="I188" i="6"/>
  <c r="I174" i="6"/>
  <c r="I165" i="6"/>
  <c r="I156" i="6"/>
  <c r="I142" i="6"/>
  <c r="I133" i="6"/>
  <c r="I124" i="6"/>
  <c r="I110" i="6"/>
  <c r="I101" i="6"/>
  <c r="I92" i="6"/>
  <c r="I394" i="5"/>
  <c r="I321" i="5"/>
  <c r="I248" i="5"/>
  <c r="I138" i="5"/>
  <c r="I81" i="5"/>
  <c r="I49" i="5"/>
  <c r="I17" i="5"/>
  <c r="I437" i="6"/>
  <c r="I405" i="6"/>
  <c r="I373" i="6"/>
  <c r="I306" i="6"/>
  <c r="I297" i="6"/>
  <c r="I288" i="6"/>
  <c r="I274" i="6"/>
  <c r="I265" i="6"/>
  <c r="I256" i="6"/>
  <c r="I242" i="6"/>
  <c r="I233" i="6"/>
  <c r="I224" i="6"/>
  <c r="I210" i="6"/>
  <c r="I437" i="5"/>
  <c r="I408" i="5"/>
  <c r="I298" i="5"/>
  <c r="I225" i="5"/>
  <c r="I152" i="5"/>
  <c r="I61" i="5"/>
  <c r="I29" i="5"/>
  <c r="I449" i="6"/>
  <c r="I417" i="6"/>
  <c r="I385" i="6"/>
  <c r="I353" i="6"/>
  <c r="I342" i="6"/>
  <c r="I337" i="6"/>
  <c r="I326" i="6"/>
  <c r="I321" i="6"/>
  <c r="I310" i="6"/>
  <c r="I301" i="6"/>
  <c r="I292" i="6"/>
  <c r="I278" i="6"/>
  <c r="I269" i="6"/>
  <c r="I260" i="6"/>
  <c r="I246" i="6"/>
  <c r="I237" i="6"/>
  <c r="I228" i="6"/>
  <c r="I214" i="6"/>
  <c r="I205" i="6"/>
  <c r="I196" i="6"/>
  <c r="I182" i="6"/>
  <c r="I173" i="6"/>
  <c r="I164" i="6"/>
  <c r="I150" i="6"/>
  <c r="I141" i="6"/>
  <c r="I132" i="6"/>
  <c r="I118" i="6"/>
  <c r="I109" i="6"/>
  <c r="I100" i="6"/>
  <c r="I385" i="5"/>
  <c r="I312" i="5"/>
  <c r="I202" i="5"/>
  <c r="I129" i="5"/>
  <c r="I73" i="5"/>
  <c r="I41" i="5"/>
  <c r="I9" i="5"/>
  <c r="I429" i="6"/>
  <c r="I397" i="6"/>
  <c r="I365" i="6"/>
  <c r="I305" i="6"/>
  <c r="I296" i="6"/>
  <c r="I282" i="6"/>
  <c r="I273" i="6"/>
  <c r="I264" i="6"/>
  <c r="I250" i="6"/>
  <c r="I241" i="6"/>
  <c r="I232" i="6"/>
  <c r="I218" i="6"/>
  <c r="I209" i="6"/>
  <c r="I362" i="5"/>
  <c r="I289" i="5"/>
  <c r="I216" i="5"/>
  <c r="I85" i="5"/>
  <c r="I53" i="5"/>
  <c r="I21" i="5"/>
  <c r="I441" i="6"/>
  <c r="I409" i="6"/>
  <c r="I377" i="6"/>
  <c r="I346" i="6"/>
  <c r="I341" i="6"/>
  <c r="I330" i="6"/>
  <c r="I325" i="6"/>
  <c r="I314" i="6"/>
  <c r="I309" i="6"/>
  <c r="I300" i="6"/>
  <c r="I286" i="6"/>
  <c r="I277" i="6"/>
  <c r="I268" i="6"/>
  <c r="I254" i="6"/>
  <c r="I245" i="6"/>
  <c r="I236" i="6"/>
  <c r="I222" i="6"/>
  <c r="I213" i="6"/>
  <c r="I204" i="6"/>
  <c r="I190" i="6"/>
  <c r="I181" i="6"/>
  <c r="I172" i="6"/>
  <c r="I158" i="6"/>
  <c r="I149" i="6"/>
  <c r="I140" i="6"/>
  <c r="I126" i="6"/>
  <c r="I117" i="6"/>
  <c r="I108" i="6"/>
  <c r="I94" i="6"/>
  <c r="I376" i="5"/>
  <c r="I266" i="5"/>
  <c r="I193" i="5"/>
  <c r="I120" i="5"/>
  <c r="I65" i="5"/>
  <c r="I33" i="5"/>
  <c r="I453" i="6"/>
  <c r="I421" i="6"/>
  <c r="I389" i="6"/>
  <c r="I357" i="6"/>
  <c r="I304" i="6"/>
  <c r="I290" i="6"/>
  <c r="I281" i="6"/>
  <c r="I272" i="6"/>
  <c r="I258" i="6"/>
  <c r="I249" i="6"/>
  <c r="I240" i="6"/>
  <c r="I226" i="6"/>
  <c r="I217" i="6"/>
  <c r="I208" i="6"/>
  <c r="I194" i="6"/>
  <c r="I185" i="6"/>
  <c r="I176" i="6"/>
  <c r="I162" i="6"/>
  <c r="I153" i="6"/>
  <c r="I144" i="6"/>
  <c r="I130" i="6"/>
  <c r="I121" i="6"/>
  <c r="I112" i="6"/>
  <c r="I98" i="6"/>
  <c r="I86" i="6"/>
  <c r="I85" i="6"/>
  <c r="I81" i="6"/>
  <c r="I77" i="6"/>
  <c r="I73" i="6"/>
  <c r="I69" i="6"/>
  <c r="I65" i="6"/>
  <c r="I61" i="6"/>
  <c r="I57" i="6"/>
  <c r="I53" i="6"/>
  <c r="I49" i="6"/>
  <c r="I45" i="6"/>
  <c r="I41" i="6"/>
  <c r="I37" i="6"/>
  <c r="I33" i="6"/>
  <c r="I29" i="6"/>
  <c r="I25" i="6"/>
  <c r="I21" i="6"/>
  <c r="I17" i="6"/>
  <c r="I13" i="6"/>
  <c r="I9" i="6"/>
  <c r="I452" i="4"/>
  <c r="I448" i="4"/>
  <c r="I444" i="4"/>
  <c r="I440" i="4"/>
  <c r="I436" i="4"/>
  <c r="I432" i="4"/>
  <c r="I428" i="4"/>
  <c r="I424" i="4"/>
  <c r="I420" i="4"/>
  <c r="I416" i="4"/>
  <c r="I412" i="4"/>
  <c r="I408" i="4"/>
  <c r="I404" i="4"/>
  <c r="I400" i="4"/>
  <c r="I396" i="4"/>
  <c r="I392" i="4"/>
  <c r="I388" i="4"/>
  <c r="I384" i="4"/>
  <c r="I380" i="4"/>
  <c r="I376" i="4"/>
  <c r="I372" i="4"/>
  <c r="I368" i="4"/>
  <c r="I364" i="4"/>
  <c r="I360" i="4"/>
  <c r="I356" i="4"/>
  <c r="I352" i="4"/>
  <c r="I348" i="4"/>
  <c r="I344" i="4"/>
  <c r="I340" i="4"/>
  <c r="I336" i="4"/>
  <c r="I332" i="4"/>
  <c r="I328" i="4"/>
  <c r="I324" i="4"/>
  <c r="I320" i="4"/>
  <c r="I426" i="5"/>
  <c r="I353" i="5"/>
  <c r="I280" i="5"/>
  <c r="I170" i="5"/>
  <c r="I77" i="5"/>
  <c r="I45" i="5"/>
  <c r="I13" i="5"/>
  <c r="I433" i="6"/>
  <c r="I401" i="6"/>
  <c r="I369" i="6"/>
  <c r="I350" i="6"/>
  <c r="I345" i="6"/>
  <c r="I334" i="6"/>
  <c r="I329" i="6"/>
  <c r="I318" i="6"/>
  <c r="I313" i="6"/>
  <c r="I308" i="6"/>
  <c r="I294" i="6"/>
  <c r="I285" i="6"/>
  <c r="I276" i="6"/>
  <c r="I262" i="6"/>
  <c r="I253" i="6"/>
  <c r="I244" i="6"/>
  <c r="I230" i="6"/>
  <c r="I221" i="6"/>
  <c r="I212" i="6"/>
  <c r="I198" i="6"/>
  <c r="I189" i="6"/>
  <c r="I180" i="6"/>
  <c r="I166" i="6"/>
  <c r="I157" i="6"/>
  <c r="I148" i="6"/>
  <c r="I134" i="6"/>
  <c r="I125" i="6"/>
  <c r="I116" i="6"/>
  <c r="I102" i="6"/>
  <c r="I93" i="6"/>
  <c r="I89" i="6"/>
  <c r="I413" i="6"/>
  <c r="I266" i="6"/>
  <c r="I201" i="6"/>
  <c r="I145" i="6"/>
  <c r="I138" i="6"/>
  <c r="I120" i="6"/>
  <c r="I79" i="6"/>
  <c r="I72" i="6"/>
  <c r="I54" i="6"/>
  <c r="I47" i="6"/>
  <c r="I40" i="6"/>
  <c r="I22" i="6"/>
  <c r="I15" i="6"/>
  <c r="I8" i="6"/>
  <c r="I453" i="4"/>
  <c r="I439" i="4"/>
  <c r="I430" i="4"/>
  <c r="I421" i="4"/>
  <c r="I407" i="4"/>
  <c r="I398" i="4"/>
  <c r="I389" i="4"/>
  <c r="I375" i="4"/>
  <c r="I366" i="4"/>
  <c r="I357" i="4"/>
  <c r="I343" i="4"/>
  <c r="I334" i="4"/>
  <c r="I325" i="4"/>
  <c r="I316" i="4"/>
  <c r="I312" i="4"/>
  <c r="I308" i="4"/>
  <c r="I304" i="4"/>
  <c r="I300" i="4"/>
  <c r="I296" i="4"/>
  <c r="I292" i="4"/>
  <c r="I288" i="4"/>
  <c r="I284" i="4"/>
  <c r="I280" i="4"/>
  <c r="I276" i="4"/>
  <c r="I272" i="4"/>
  <c r="I268" i="4"/>
  <c r="I264" i="4"/>
  <c r="I260" i="4"/>
  <c r="I256" i="4"/>
  <c r="I252" i="4"/>
  <c r="I248" i="4"/>
  <c r="I244" i="4"/>
  <c r="I240" i="4"/>
  <c r="I236" i="4"/>
  <c r="I232" i="4"/>
  <c r="I228" i="4"/>
  <c r="I224" i="4"/>
  <c r="I220" i="4"/>
  <c r="I216" i="4"/>
  <c r="I212" i="4"/>
  <c r="I208" i="4"/>
  <c r="I204" i="4"/>
  <c r="I200" i="4"/>
  <c r="I196" i="4"/>
  <c r="I192" i="4"/>
  <c r="I188" i="4"/>
  <c r="I184" i="4"/>
  <c r="I180" i="4"/>
  <c r="I176" i="4"/>
  <c r="I172" i="4"/>
  <c r="I168" i="4"/>
  <c r="I164" i="4"/>
  <c r="I160" i="4"/>
  <c r="I156" i="4"/>
  <c r="I152" i="4"/>
  <c r="I148" i="4"/>
  <c r="I144" i="4"/>
  <c r="I140" i="4"/>
  <c r="I136" i="4"/>
  <c r="I132" i="4"/>
  <c r="I128" i="4"/>
  <c r="I124" i="4"/>
  <c r="I120" i="4"/>
  <c r="I116" i="4"/>
  <c r="I112" i="4"/>
  <c r="I108" i="4"/>
  <c r="I104" i="4"/>
  <c r="I100" i="4"/>
  <c r="I96" i="4"/>
  <c r="I92" i="4"/>
  <c r="I88" i="4"/>
  <c r="I184" i="5"/>
  <c r="I257" i="6"/>
  <c r="I200" i="6"/>
  <c r="I193" i="6"/>
  <c r="I137" i="6"/>
  <c r="I80" i="6"/>
  <c r="I62" i="6"/>
  <c r="I55" i="6"/>
  <c r="I48" i="6"/>
  <c r="I30" i="6"/>
  <c r="I23" i="6"/>
  <c r="I16" i="6"/>
  <c r="I447" i="4"/>
  <c r="I438" i="4"/>
  <c r="I429" i="4"/>
  <c r="I415" i="4"/>
  <c r="I406" i="4"/>
  <c r="I397" i="4"/>
  <c r="I383" i="4"/>
  <c r="I374" i="4"/>
  <c r="I365" i="4"/>
  <c r="I351" i="4"/>
  <c r="I342" i="4"/>
  <c r="I333" i="4"/>
  <c r="I319" i="4"/>
  <c r="I315" i="4"/>
  <c r="I311" i="4"/>
  <c r="I307" i="4"/>
  <c r="I303" i="4"/>
  <c r="I299" i="4"/>
  <c r="I295" i="4"/>
  <c r="I291" i="4"/>
  <c r="I287" i="4"/>
  <c r="I283" i="4"/>
  <c r="I279" i="4"/>
  <c r="I275" i="4"/>
  <c r="I271" i="4"/>
  <c r="I267" i="4"/>
  <c r="I263" i="4"/>
  <c r="I259" i="4"/>
  <c r="I255" i="4"/>
  <c r="I251" i="4"/>
  <c r="I234" i="6"/>
  <c r="I186" i="6"/>
  <c r="I168" i="6"/>
  <c r="I161" i="6"/>
  <c r="I105" i="6"/>
  <c r="I87" i="6"/>
  <c r="I84" i="6"/>
  <c r="I66" i="6"/>
  <c r="I59" i="6"/>
  <c r="I52" i="6"/>
  <c r="I34" i="6"/>
  <c r="I27" i="6"/>
  <c r="I20" i="6"/>
  <c r="I451" i="4"/>
  <c r="I442" i="4"/>
  <c r="I433" i="4"/>
  <c r="I419" i="4"/>
  <c r="I410" i="4"/>
  <c r="I401" i="4"/>
  <c r="I387" i="4"/>
  <c r="I378" i="4"/>
  <c r="I369" i="4"/>
  <c r="I355" i="4"/>
  <c r="I346" i="4"/>
  <c r="I337" i="4"/>
  <c r="I323" i="4"/>
  <c r="I85" i="4"/>
  <c r="I81" i="4"/>
  <c r="I77" i="4"/>
  <c r="I73" i="4"/>
  <c r="I69" i="4"/>
  <c r="I65" i="4"/>
  <c r="I61" i="4"/>
  <c r="I57" i="4"/>
  <c r="I53" i="4"/>
  <c r="I49" i="4"/>
  <c r="I45" i="4"/>
  <c r="I41" i="4"/>
  <c r="I37" i="4"/>
  <c r="I33" i="4"/>
  <c r="I29" i="4"/>
  <c r="I25" i="4"/>
  <c r="I21" i="4"/>
  <c r="I17" i="4"/>
  <c r="I13" i="4"/>
  <c r="I9" i="4"/>
  <c r="I57" i="5"/>
  <c r="I248" i="6"/>
  <c r="I192" i="6"/>
  <c r="I154" i="6"/>
  <c r="I136" i="6"/>
  <c r="I129" i="6"/>
  <c r="I70" i="6"/>
  <c r="I63" i="6"/>
  <c r="I56" i="6"/>
  <c r="I38" i="6"/>
  <c r="I31" i="6"/>
  <c r="I24" i="6"/>
  <c r="I6" i="6"/>
  <c r="I455" i="4"/>
  <c r="I446" i="4"/>
  <c r="I437" i="4"/>
  <c r="I423" i="4"/>
  <c r="I414" i="4"/>
  <c r="I405" i="4"/>
  <c r="I391" i="4"/>
  <c r="I382" i="4"/>
  <c r="I373" i="4"/>
  <c r="I359" i="4"/>
  <c r="I350" i="4"/>
  <c r="I341" i="4"/>
  <c r="I327" i="4"/>
  <c r="I318" i="4"/>
  <c r="I314" i="4"/>
  <c r="I310" i="4"/>
  <c r="I306" i="4"/>
  <c r="I302" i="4"/>
  <c r="I298" i="4"/>
  <c r="I294" i="4"/>
  <c r="I290" i="4"/>
  <c r="I286" i="4"/>
  <c r="I282" i="4"/>
  <c r="I278" i="4"/>
  <c r="I274" i="4"/>
  <c r="I270" i="4"/>
  <c r="I266" i="4"/>
  <c r="I262" i="4"/>
  <c r="I258" i="4"/>
  <c r="I254" i="4"/>
  <c r="I250" i="4"/>
  <c r="I246" i="4"/>
  <c r="I242" i="4"/>
  <c r="I238" i="4"/>
  <c r="I234" i="4"/>
  <c r="I230" i="4"/>
  <c r="I226" i="4"/>
  <c r="I222" i="4"/>
  <c r="I218" i="4"/>
  <c r="I214" i="4"/>
  <c r="I210" i="4"/>
  <c r="I206" i="4"/>
  <c r="I202" i="4"/>
  <c r="I198" i="4"/>
  <c r="I194" i="4"/>
  <c r="I190" i="4"/>
  <c r="I186" i="4"/>
  <c r="I182" i="4"/>
  <c r="I178" i="4"/>
  <c r="I174" i="4"/>
  <c r="I170" i="4"/>
  <c r="I166" i="4"/>
  <c r="I162" i="4"/>
  <c r="I158" i="4"/>
  <c r="I154" i="4"/>
  <c r="I150" i="4"/>
  <c r="I146" i="4"/>
  <c r="I142" i="4"/>
  <c r="I138" i="4"/>
  <c r="I134" i="4"/>
  <c r="I130" i="4"/>
  <c r="I126" i="4"/>
  <c r="I122" i="4"/>
  <c r="I118" i="4"/>
  <c r="I114" i="4"/>
  <c r="I110" i="4"/>
  <c r="I106" i="4"/>
  <c r="I102" i="4"/>
  <c r="I98" i="4"/>
  <c r="I94" i="4"/>
  <c r="I90" i="4"/>
  <c r="I330" i="5"/>
  <c r="I25" i="5"/>
  <c r="I298" i="6"/>
  <c r="I225" i="6"/>
  <c r="I178" i="6"/>
  <c r="I160" i="6"/>
  <c r="I122" i="6"/>
  <c r="I104" i="6"/>
  <c r="I97" i="6"/>
  <c r="I74" i="6"/>
  <c r="I67" i="6"/>
  <c r="I60" i="6"/>
  <c r="I42" i="6"/>
  <c r="I35" i="6"/>
  <c r="I28" i="6"/>
  <c r="I10" i="6"/>
  <c r="I450" i="4"/>
  <c r="I441" i="4"/>
  <c r="I427" i="4"/>
  <c r="I418" i="4"/>
  <c r="I409" i="4"/>
  <c r="I395" i="4"/>
  <c r="I386" i="4"/>
  <c r="I377" i="4"/>
  <c r="I363" i="4"/>
  <c r="I354" i="4"/>
  <c r="I345" i="4"/>
  <c r="I331" i="4"/>
  <c r="I322" i="4"/>
  <c r="I86" i="4"/>
  <c r="I82" i="4"/>
  <c r="I78" i="4"/>
  <c r="I74" i="4"/>
  <c r="I70" i="4"/>
  <c r="I66" i="4"/>
  <c r="I62" i="4"/>
  <c r="I58" i="4"/>
  <c r="I54" i="4"/>
  <c r="I50" i="4"/>
  <c r="I46" i="4"/>
  <c r="I42" i="4"/>
  <c r="I38" i="4"/>
  <c r="I34" i="4"/>
  <c r="I30" i="4"/>
  <c r="I26" i="4"/>
  <c r="I22" i="4"/>
  <c r="I18" i="4"/>
  <c r="I14" i="4"/>
  <c r="I10" i="4"/>
  <c r="I202" i="6"/>
  <c r="I184" i="6"/>
  <c r="I146" i="6"/>
  <c r="I128" i="6"/>
  <c r="I78" i="6"/>
  <c r="I71" i="6"/>
  <c r="I64" i="6"/>
  <c r="I46" i="6"/>
  <c r="I39" i="6"/>
  <c r="I32" i="6"/>
  <c r="I14" i="6"/>
  <c r="I7" i="6"/>
  <c r="I454" i="4"/>
  <c r="I445" i="4"/>
  <c r="I431" i="4"/>
  <c r="I422" i="4"/>
  <c r="I413" i="4"/>
  <c r="I399" i="4"/>
  <c r="I390" i="4"/>
  <c r="I381" i="4"/>
  <c r="I367" i="4"/>
  <c r="I358" i="4"/>
  <c r="I349" i="4"/>
  <c r="I335" i="4"/>
  <c r="I326" i="4"/>
  <c r="I317" i="4"/>
  <c r="I313" i="4"/>
  <c r="I309" i="4"/>
  <c r="I305" i="4"/>
  <c r="I301" i="4"/>
  <c r="I297" i="4"/>
  <c r="I293" i="4"/>
  <c r="I289" i="4"/>
  <c r="I285" i="4"/>
  <c r="I281" i="4"/>
  <c r="I277" i="4"/>
  <c r="I273" i="4"/>
  <c r="I269" i="4"/>
  <c r="I265" i="4"/>
  <c r="I261" i="4"/>
  <c r="I257" i="4"/>
  <c r="I253" i="4"/>
  <c r="I249" i="4"/>
  <c r="I245" i="4"/>
  <c r="I241" i="4"/>
  <c r="I237" i="4"/>
  <c r="I233" i="4"/>
  <c r="I229" i="4"/>
  <c r="I225" i="4"/>
  <c r="I221" i="4"/>
  <c r="I217" i="4"/>
  <c r="I213" i="4"/>
  <c r="I209" i="4"/>
  <c r="I205" i="4"/>
  <c r="I201" i="4"/>
  <c r="I197" i="4"/>
  <c r="I193" i="4"/>
  <c r="I189" i="4"/>
  <c r="I185" i="4"/>
  <c r="I181" i="4"/>
  <c r="I177" i="4"/>
  <c r="I173" i="4"/>
  <c r="I169" i="4"/>
  <c r="I165" i="4"/>
  <c r="I161" i="4"/>
  <c r="I157" i="4"/>
  <c r="I153" i="4"/>
  <c r="I149" i="4"/>
  <c r="I145" i="4"/>
  <c r="I141" i="4"/>
  <c r="I137" i="4"/>
  <c r="I133" i="4"/>
  <c r="I129" i="4"/>
  <c r="I125" i="4"/>
  <c r="I121" i="4"/>
  <c r="I117" i="4"/>
  <c r="I113" i="4"/>
  <c r="I109" i="4"/>
  <c r="I105" i="4"/>
  <c r="I101" i="4"/>
  <c r="I97" i="4"/>
  <c r="I93" i="4"/>
  <c r="I89" i="4"/>
  <c r="I5" i="4"/>
  <c r="L5" i="4" s="1"/>
  <c r="N5" i="4" s="1"/>
  <c r="I87" i="4"/>
  <c r="I119" i="4"/>
  <c r="I151" i="4"/>
  <c r="I183" i="4"/>
  <c r="I215" i="4"/>
  <c r="I247" i="4"/>
  <c r="I379" i="4"/>
  <c r="I393" i="4"/>
  <c r="I426" i="4"/>
  <c r="I12" i="6"/>
  <c r="I43" i="6"/>
  <c r="I72" i="4"/>
  <c r="I75" i="4"/>
  <c r="I107" i="4"/>
  <c r="I139" i="4"/>
  <c r="I171" i="4"/>
  <c r="I203" i="4"/>
  <c r="I235" i="4"/>
  <c r="I339" i="4"/>
  <c r="I353" i="4"/>
  <c r="I434" i="4"/>
  <c r="I26" i="6"/>
  <c r="I83" i="6"/>
  <c r="I96" i="6"/>
  <c r="I170" i="6"/>
  <c r="I177" i="6"/>
  <c r="I216" i="6"/>
  <c r="I381" i="6"/>
  <c r="I445" i="6"/>
  <c r="I243" i="4"/>
  <c r="I321" i="4"/>
  <c r="I402" i="4"/>
  <c r="I435" i="4"/>
  <c r="I449" i="4"/>
  <c r="I51" i="6"/>
  <c r="I82" i="6"/>
  <c r="I219" i="4"/>
  <c r="I370" i="4"/>
  <c r="I403" i="4"/>
  <c r="I417" i="4"/>
  <c r="I19" i="6"/>
  <c r="I50" i="6"/>
  <c r="I152" i="6"/>
  <c r="H7" i="5"/>
  <c r="G8" i="5"/>
  <c r="K5" i="5"/>
  <c r="H6" i="5"/>
  <c r="E87" i="5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E121" i="5" s="1"/>
  <c r="E122" i="5" s="1"/>
  <c r="E123" i="5" s="1"/>
  <c r="E124" i="5" s="1"/>
  <c r="E125" i="5" s="1"/>
  <c r="E126" i="5" s="1"/>
  <c r="E127" i="5" s="1"/>
  <c r="E128" i="5" s="1"/>
  <c r="E129" i="5" s="1"/>
  <c r="E130" i="5" s="1"/>
  <c r="E131" i="5" s="1"/>
  <c r="E132" i="5" s="1"/>
  <c r="E133" i="5" s="1"/>
  <c r="E134" i="5" s="1"/>
  <c r="E135" i="5" s="1"/>
  <c r="E136" i="5" s="1"/>
  <c r="E137" i="5" s="1"/>
  <c r="E138" i="5" s="1"/>
  <c r="E139" i="5" s="1"/>
  <c r="E140" i="5" s="1"/>
  <c r="E141" i="5" s="1"/>
  <c r="E142" i="5" s="1"/>
  <c r="E143" i="5" s="1"/>
  <c r="E144" i="5" s="1"/>
  <c r="E145" i="5" s="1"/>
  <c r="E146" i="5" s="1"/>
  <c r="E147" i="5" s="1"/>
  <c r="E148" i="5" s="1"/>
  <c r="E149" i="5" s="1"/>
  <c r="E150" i="5" s="1"/>
  <c r="E151" i="5" s="1"/>
  <c r="E152" i="5" s="1"/>
  <c r="E153" i="5" s="1"/>
  <c r="E154" i="5" s="1"/>
  <c r="E155" i="5" s="1"/>
  <c r="E156" i="5" s="1"/>
  <c r="E157" i="5" s="1"/>
  <c r="E158" i="5" s="1"/>
  <c r="E159" i="5" s="1"/>
  <c r="E160" i="5" s="1"/>
  <c r="E161" i="5" s="1"/>
  <c r="E162" i="5" s="1"/>
  <c r="E163" i="5" s="1"/>
  <c r="E164" i="5" s="1"/>
  <c r="E165" i="5" s="1"/>
  <c r="E166" i="5" s="1"/>
  <c r="E167" i="5" s="1"/>
  <c r="E168" i="5" s="1"/>
  <c r="E169" i="5" s="1"/>
  <c r="E170" i="5" s="1"/>
  <c r="E171" i="5" s="1"/>
  <c r="E172" i="5" s="1"/>
  <c r="E173" i="5" s="1"/>
  <c r="E174" i="5" s="1"/>
  <c r="E175" i="5" s="1"/>
  <c r="E176" i="5" s="1"/>
  <c r="E177" i="5" s="1"/>
  <c r="E178" i="5" s="1"/>
  <c r="E179" i="5" s="1"/>
  <c r="E180" i="5" s="1"/>
  <c r="E181" i="5" s="1"/>
  <c r="E182" i="5" s="1"/>
  <c r="E183" i="5" s="1"/>
  <c r="E184" i="5" s="1"/>
  <c r="E185" i="5" s="1"/>
  <c r="E186" i="5" s="1"/>
  <c r="E187" i="5" s="1"/>
  <c r="E188" i="5" s="1"/>
  <c r="E189" i="5" s="1"/>
  <c r="E190" i="5" s="1"/>
  <c r="E191" i="5" s="1"/>
  <c r="E192" i="5" s="1"/>
  <c r="E193" i="5" s="1"/>
  <c r="E194" i="5" s="1"/>
  <c r="E195" i="5" s="1"/>
  <c r="E196" i="5" s="1"/>
  <c r="E197" i="5" s="1"/>
  <c r="E198" i="5" s="1"/>
  <c r="E199" i="5" s="1"/>
  <c r="E200" i="5" s="1"/>
  <c r="E201" i="5" s="1"/>
  <c r="E202" i="5" s="1"/>
  <c r="E203" i="5" s="1"/>
  <c r="E204" i="5" s="1"/>
  <c r="E205" i="5" s="1"/>
  <c r="E206" i="5" s="1"/>
  <c r="E207" i="5" s="1"/>
  <c r="E208" i="5" s="1"/>
  <c r="E209" i="5" s="1"/>
  <c r="E210" i="5" s="1"/>
  <c r="E211" i="5" s="1"/>
  <c r="E212" i="5" s="1"/>
  <c r="E213" i="5" s="1"/>
  <c r="E214" i="5" s="1"/>
  <c r="E215" i="5" s="1"/>
  <c r="E216" i="5" s="1"/>
  <c r="E217" i="5" s="1"/>
  <c r="E218" i="5" s="1"/>
  <c r="E219" i="5" s="1"/>
  <c r="E220" i="5" s="1"/>
  <c r="E221" i="5" s="1"/>
  <c r="E222" i="5" s="1"/>
  <c r="E223" i="5" s="1"/>
  <c r="E224" i="5" s="1"/>
  <c r="E225" i="5" s="1"/>
  <c r="E226" i="5" s="1"/>
  <c r="E227" i="5" s="1"/>
  <c r="E228" i="5" s="1"/>
  <c r="E229" i="5" s="1"/>
  <c r="E230" i="5" s="1"/>
  <c r="E231" i="5" s="1"/>
  <c r="E232" i="5" s="1"/>
  <c r="E233" i="5" s="1"/>
  <c r="E234" i="5" s="1"/>
  <c r="E235" i="5" s="1"/>
  <c r="E236" i="5" s="1"/>
  <c r="E237" i="5" s="1"/>
  <c r="E238" i="5" s="1"/>
  <c r="E239" i="5" s="1"/>
  <c r="E240" i="5" s="1"/>
  <c r="E241" i="5" s="1"/>
  <c r="E242" i="5" s="1"/>
  <c r="E243" i="5" s="1"/>
  <c r="E244" i="5" s="1"/>
  <c r="E245" i="5" s="1"/>
  <c r="E246" i="5" s="1"/>
  <c r="E247" i="5" s="1"/>
  <c r="E248" i="5" s="1"/>
  <c r="E249" i="5" s="1"/>
  <c r="E250" i="5" s="1"/>
  <c r="E251" i="5" s="1"/>
  <c r="E252" i="5" s="1"/>
  <c r="E253" i="5" s="1"/>
  <c r="E254" i="5" s="1"/>
  <c r="E255" i="5" s="1"/>
  <c r="E256" i="5" s="1"/>
  <c r="E257" i="5" s="1"/>
  <c r="E258" i="5" s="1"/>
  <c r="E259" i="5" s="1"/>
  <c r="E260" i="5" s="1"/>
  <c r="E261" i="5" s="1"/>
  <c r="E262" i="5" s="1"/>
  <c r="E263" i="5" s="1"/>
  <c r="E264" i="5" s="1"/>
  <c r="E265" i="5" s="1"/>
  <c r="E266" i="5" s="1"/>
  <c r="E267" i="5" s="1"/>
  <c r="E268" i="5" s="1"/>
  <c r="E269" i="5" s="1"/>
  <c r="E270" i="5" s="1"/>
  <c r="E271" i="5" s="1"/>
  <c r="E272" i="5" s="1"/>
  <c r="E273" i="5" s="1"/>
  <c r="E274" i="5" s="1"/>
  <c r="E275" i="5" s="1"/>
  <c r="E276" i="5" s="1"/>
  <c r="E277" i="5" s="1"/>
  <c r="E278" i="5" s="1"/>
  <c r="E279" i="5" s="1"/>
  <c r="E280" i="5" s="1"/>
  <c r="E281" i="5" s="1"/>
  <c r="E282" i="5" s="1"/>
  <c r="E283" i="5" s="1"/>
  <c r="E284" i="5" s="1"/>
  <c r="E285" i="5" s="1"/>
  <c r="E286" i="5" s="1"/>
  <c r="E287" i="5" s="1"/>
  <c r="E288" i="5" s="1"/>
  <c r="E289" i="5" s="1"/>
  <c r="E290" i="5" s="1"/>
  <c r="E291" i="5" s="1"/>
  <c r="E292" i="5" s="1"/>
  <c r="E293" i="5" s="1"/>
  <c r="E294" i="5" s="1"/>
  <c r="E295" i="5" s="1"/>
  <c r="E296" i="5" s="1"/>
  <c r="E297" i="5" s="1"/>
  <c r="E298" i="5" s="1"/>
  <c r="E299" i="5" s="1"/>
  <c r="E300" i="5" s="1"/>
  <c r="E301" i="5" s="1"/>
  <c r="E302" i="5" s="1"/>
  <c r="E303" i="5" s="1"/>
  <c r="E304" i="5" s="1"/>
  <c r="E305" i="5" s="1"/>
  <c r="E306" i="5" s="1"/>
  <c r="E307" i="5" s="1"/>
  <c r="E308" i="5" s="1"/>
  <c r="E309" i="5" s="1"/>
  <c r="E310" i="5" s="1"/>
  <c r="E311" i="5" s="1"/>
  <c r="E312" i="5" s="1"/>
  <c r="E313" i="5" s="1"/>
  <c r="E314" i="5" s="1"/>
  <c r="E315" i="5" s="1"/>
  <c r="E316" i="5" s="1"/>
  <c r="E317" i="5" s="1"/>
  <c r="E318" i="5" s="1"/>
  <c r="E319" i="5" s="1"/>
  <c r="E320" i="5" s="1"/>
  <c r="E321" i="5" s="1"/>
  <c r="E322" i="5" s="1"/>
  <c r="E323" i="5" s="1"/>
  <c r="E324" i="5" s="1"/>
  <c r="E325" i="5" s="1"/>
  <c r="E326" i="5" s="1"/>
  <c r="E327" i="5" s="1"/>
  <c r="E328" i="5" s="1"/>
  <c r="E329" i="5" s="1"/>
  <c r="E330" i="5" s="1"/>
  <c r="E331" i="5" s="1"/>
  <c r="E332" i="5" s="1"/>
  <c r="E333" i="5" s="1"/>
  <c r="E334" i="5" s="1"/>
  <c r="E335" i="5" s="1"/>
  <c r="E336" i="5" s="1"/>
  <c r="E337" i="5" s="1"/>
  <c r="E338" i="5" s="1"/>
  <c r="E339" i="5" s="1"/>
  <c r="E340" i="5" s="1"/>
  <c r="E341" i="5" s="1"/>
  <c r="E342" i="5" s="1"/>
  <c r="E343" i="5" s="1"/>
  <c r="E344" i="5" s="1"/>
  <c r="E345" i="5" s="1"/>
  <c r="E346" i="5" s="1"/>
  <c r="E347" i="5" s="1"/>
  <c r="E348" i="5" s="1"/>
  <c r="E349" i="5" s="1"/>
  <c r="E350" i="5" s="1"/>
  <c r="E351" i="5" s="1"/>
  <c r="E352" i="5" s="1"/>
  <c r="E353" i="5" s="1"/>
  <c r="E354" i="5" s="1"/>
  <c r="E355" i="5" s="1"/>
  <c r="E356" i="5" s="1"/>
  <c r="E357" i="5" s="1"/>
  <c r="E358" i="5" s="1"/>
  <c r="E359" i="5" s="1"/>
  <c r="E360" i="5" s="1"/>
  <c r="E361" i="5" s="1"/>
  <c r="E362" i="5" s="1"/>
  <c r="E363" i="5" s="1"/>
  <c r="E364" i="5" s="1"/>
  <c r="E365" i="5" s="1"/>
  <c r="E366" i="5" s="1"/>
  <c r="E367" i="5" s="1"/>
  <c r="E368" i="5" s="1"/>
  <c r="E369" i="5" s="1"/>
  <c r="E370" i="5" s="1"/>
  <c r="E371" i="5" s="1"/>
  <c r="E372" i="5" s="1"/>
  <c r="E373" i="5" s="1"/>
  <c r="E374" i="5" s="1"/>
  <c r="E375" i="5" s="1"/>
  <c r="E376" i="5" s="1"/>
  <c r="E377" i="5" s="1"/>
  <c r="E378" i="5" s="1"/>
  <c r="E379" i="5" s="1"/>
  <c r="E380" i="5" s="1"/>
  <c r="E381" i="5" s="1"/>
  <c r="E382" i="5" s="1"/>
  <c r="E383" i="5" s="1"/>
  <c r="E384" i="5" s="1"/>
  <c r="E385" i="5" s="1"/>
  <c r="E386" i="5" s="1"/>
  <c r="E387" i="5" s="1"/>
  <c r="E388" i="5" s="1"/>
  <c r="E389" i="5" s="1"/>
  <c r="E390" i="5" s="1"/>
  <c r="E391" i="5" s="1"/>
  <c r="E392" i="5" s="1"/>
  <c r="E393" i="5" s="1"/>
  <c r="E394" i="5" s="1"/>
  <c r="E395" i="5" s="1"/>
  <c r="E396" i="5" s="1"/>
  <c r="E397" i="5" s="1"/>
  <c r="E398" i="5" s="1"/>
  <c r="E399" i="5" s="1"/>
  <c r="E400" i="5" s="1"/>
  <c r="E401" i="5" s="1"/>
  <c r="E402" i="5" s="1"/>
  <c r="E403" i="5" s="1"/>
  <c r="E404" i="5" s="1"/>
  <c r="E405" i="5" s="1"/>
  <c r="E406" i="5" s="1"/>
  <c r="E407" i="5" s="1"/>
  <c r="E408" i="5" s="1"/>
  <c r="E409" i="5" s="1"/>
  <c r="E410" i="5" s="1"/>
  <c r="E411" i="5" s="1"/>
  <c r="E412" i="5" s="1"/>
  <c r="E413" i="5" s="1"/>
  <c r="E414" i="5" s="1"/>
  <c r="E415" i="5" s="1"/>
  <c r="E416" i="5" s="1"/>
  <c r="E417" i="5" s="1"/>
  <c r="E418" i="5" s="1"/>
  <c r="E419" i="5" s="1"/>
  <c r="E420" i="5" s="1"/>
  <c r="E421" i="5" s="1"/>
  <c r="E422" i="5" s="1"/>
  <c r="E423" i="5" s="1"/>
  <c r="E424" i="5" s="1"/>
  <c r="E425" i="5" s="1"/>
  <c r="E426" i="5" s="1"/>
  <c r="E427" i="5" s="1"/>
  <c r="E428" i="5" s="1"/>
  <c r="E429" i="5" s="1"/>
  <c r="E430" i="5" s="1"/>
  <c r="E431" i="5" s="1"/>
  <c r="E432" i="5" s="1"/>
  <c r="E433" i="5" s="1"/>
  <c r="E434" i="5" s="1"/>
  <c r="E435" i="5" s="1"/>
  <c r="E436" i="5" s="1"/>
  <c r="E437" i="5" s="1"/>
  <c r="E438" i="5" s="1"/>
  <c r="E439" i="5" s="1"/>
  <c r="E440" i="5" s="1"/>
  <c r="E441" i="5" s="1"/>
  <c r="E442" i="5" s="1"/>
  <c r="E443" i="5" s="1"/>
  <c r="E444" i="5" s="1"/>
  <c r="E445" i="5" s="1"/>
  <c r="E446" i="5" s="1"/>
  <c r="E447" i="5" s="1"/>
  <c r="E448" i="5" s="1"/>
  <c r="E449" i="5" s="1"/>
  <c r="E450" i="5" s="1"/>
  <c r="E451" i="5" s="1"/>
  <c r="E452" i="5" s="1"/>
  <c r="E453" i="5" s="1"/>
  <c r="E454" i="5" s="1"/>
  <c r="E455" i="5" s="1"/>
  <c r="H6" i="6"/>
  <c r="G7" i="6"/>
  <c r="H5" i="6"/>
  <c r="F87" i="6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F104" i="6" s="1"/>
  <c r="F105" i="6" s="1"/>
  <c r="F106" i="6" s="1"/>
  <c r="F107" i="6" s="1"/>
  <c r="F108" i="6" s="1"/>
  <c r="F109" i="6" s="1"/>
  <c r="F110" i="6" s="1"/>
  <c r="F111" i="6" s="1"/>
  <c r="F112" i="6" s="1"/>
  <c r="F113" i="6" s="1"/>
  <c r="F114" i="6" s="1"/>
  <c r="F115" i="6" s="1"/>
  <c r="F116" i="6" s="1"/>
  <c r="F117" i="6" s="1"/>
  <c r="F118" i="6" s="1"/>
  <c r="F119" i="6" s="1"/>
  <c r="F120" i="6" s="1"/>
  <c r="F121" i="6" s="1"/>
  <c r="F122" i="6" s="1"/>
  <c r="F123" i="6" s="1"/>
  <c r="F124" i="6" s="1"/>
  <c r="F125" i="6" s="1"/>
  <c r="F126" i="6" s="1"/>
  <c r="F127" i="6" s="1"/>
  <c r="F128" i="6" s="1"/>
  <c r="F129" i="6" s="1"/>
  <c r="F130" i="6" s="1"/>
  <c r="F131" i="6" s="1"/>
  <c r="F132" i="6" s="1"/>
  <c r="F133" i="6" s="1"/>
  <c r="F134" i="6" s="1"/>
  <c r="F135" i="6" s="1"/>
  <c r="F136" i="6" s="1"/>
  <c r="F137" i="6" s="1"/>
  <c r="F138" i="6" s="1"/>
  <c r="F139" i="6" s="1"/>
  <c r="F140" i="6" s="1"/>
  <c r="F141" i="6" s="1"/>
  <c r="F142" i="6" s="1"/>
  <c r="F143" i="6" s="1"/>
  <c r="F144" i="6" s="1"/>
  <c r="F145" i="6" s="1"/>
  <c r="F146" i="6" s="1"/>
  <c r="F147" i="6" s="1"/>
  <c r="F148" i="6" s="1"/>
  <c r="F149" i="6" s="1"/>
  <c r="F150" i="6" s="1"/>
  <c r="F151" i="6" s="1"/>
  <c r="F152" i="6" s="1"/>
  <c r="F153" i="6" s="1"/>
  <c r="F154" i="6" s="1"/>
  <c r="F155" i="6" s="1"/>
  <c r="F156" i="6" s="1"/>
  <c r="F157" i="6" s="1"/>
  <c r="F158" i="6" s="1"/>
  <c r="F159" i="6" s="1"/>
  <c r="F160" i="6" s="1"/>
  <c r="F161" i="6" s="1"/>
  <c r="F162" i="6" s="1"/>
  <c r="F163" i="6" s="1"/>
  <c r="F164" i="6" s="1"/>
  <c r="F165" i="6" s="1"/>
  <c r="F166" i="6" s="1"/>
  <c r="F167" i="6" s="1"/>
  <c r="F168" i="6" s="1"/>
  <c r="F169" i="6" s="1"/>
  <c r="F170" i="6" s="1"/>
  <c r="F171" i="6" s="1"/>
  <c r="F172" i="6" s="1"/>
  <c r="F173" i="6" s="1"/>
  <c r="F174" i="6" s="1"/>
  <c r="F175" i="6" s="1"/>
  <c r="F176" i="6" s="1"/>
  <c r="F177" i="6" s="1"/>
  <c r="F178" i="6" s="1"/>
  <c r="F179" i="6" s="1"/>
  <c r="F180" i="6" s="1"/>
  <c r="F181" i="6" s="1"/>
  <c r="F182" i="6" s="1"/>
  <c r="F183" i="6" s="1"/>
  <c r="F184" i="6" s="1"/>
  <c r="F185" i="6" s="1"/>
  <c r="F186" i="6" s="1"/>
  <c r="F187" i="6" s="1"/>
  <c r="F188" i="6" s="1"/>
  <c r="F189" i="6" s="1"/>
  <c r="F190" i="6" s="1"/>
  <c r="F191" i="6" s="1"/>
  <c r="F192" i="6" s="1"/>
  <c r="F193" i="6" s="1"/>
  <c r="F194" i="6" s="1"/>
  <c r="F195" i="6" s="1"/>
  <c r="F196" i="6" s="1"/>
  <c r="F197" i="6" s="1"/>
  <c r="F198" i="6" s="1"/>
  <c r="F199" i="6" s="1"/>
  <c r="F200" i="6" s="1"/>
  <c r="F201" i="6" s="1"/>
  <c r="F202" i="6" s="1"/>
  <c r="F203" i="6" s="1"/>
  <c r="F204" i="6" s="1"/>
  <c r="F205" i="6" s="1"/>
  <c r="F206" i="6" s="1"/>
  <c r="F207" i="6" s="1"/>
  <c r="F208" i="6" s="1"/>
  <c r="F209" i="6" s="1"/>
  <c r="F210" i="6" s="1"/>
  <c r="F211" i="6" s="1"/>
  <c r="F212" i="6" s="1"/>
  <c r="F213" i="6" s="1"/>
  <c r="F214" i="6" s="1"/>
  <c r="F215" i="6" s="1"/>
  <c r="F216" i="6" s="1"/>
  <c r="F217" i="6" s="1"/>
  <c r="F218" i="6" s="1"/>
  <c r="F219" i="6" s="1"/>
  <c r="F220" i="6" s="1"/>
  <c r="F221" i="6" s="1"/>
  <c r="F222" i="6" s="1"/>
  <c r="F223" i="6" s="1"/>
  <c r="F224" i="6" s="1"/>
  <c r="F225" i="6" s="1"/>
  <c r="F226" i="6" s="1"/>
  <c r="F227" i="6" s="1"/>
  <c r="F228" i="6" s="1"/>
  <c r="F229" i="6" s="1"/>
  <c r="F230" i="6" s="1"/>
  <c r="F231" i="6" s="1"/>
  <c r="F232" i="6" s="1"/>
  <c r="F233" i="6" s="1"/>
  <c r="F234" i="6" s="1"/>
  <c r="F235" i="6" s="1"/>
  <c r="F236" i="6" s="1"/>
  <c r="F237" i="6" s="1"/>
  <c r="F238" i="6" s="1"/>
  <c r="F239" i="6" s="1"/>
  <c r="F240" i="6" s="1"/>
  <c r="F241" i="6" s="1"/>
  <c r="F242" i="6" s="1"/>
  <c r="F243" i="6" s="1"/>
  <c r="F244" i="6" s="1"/>
  <c r="F245" i="6" s="1"/>
  <c r="F246" i="6" s="1"/>
  <c r="F247" i="6" s="1"/>
  <c r="F248" i="6" s="1"/>
  <c r="F249" i="6" s="1"/>
  <c r="F250" i="6" s="1"/>
  <c r="F251" i="6" s="1"/>
  <c r="F252" i="6" s="1"/>
  <c r="F253" i="6" s="1"/>
  <c r="F254" i="6" s="1"/>
  <c r="F255" i="6" s="1"/>
  <c r="F256" i="6" s="1"/>
  <c r="F257" i="6" s="1"/>
  <c r="F258" i="6" s="1"/>
  <c r="F259" i="6" s="1"/>
  <c r="F260" i="6" s="1"/>
  <c r="F261" i="6" s="1"/>
  <c r="F262" i="6" s="1"/>
  <c r="F263" i="6" s="1"/>
  <c r="F264" i="6" s="1"/>
  <c r="F265" i="6" s="1"/>
  <c r="F266" i="6" s="1"/>
  <c r="F267" i="6" s="1"/>
  <c r="F268" i="6" s="1"/>
  <c r="F269" i="6" s="1"/>
  <c r="F270" i="6" s="1"/>
  <c r="F271" i="6" s="1"/>
  <c r="F272" i="6" s="1"/>
  <c r="F273" i="6" s="1"/>
  <c r="F274" i="6" s="1"/>
  <c r="F275" i="6" s="1"/>
  <c r="F276" i="6" s="1"/>
  <c r="F277" i="6" s="1"/>
  <c r="F278" i="6" s="1"/>
  <c r="F279" i="6" s="1"/>
  <c r="F280" i="6" s="1"/>
  <c r="F281" i="6" s="1"/>
  <c r="F282" i="6" s="1"/>
  <c r="F283" i="6" s="1"/>
  <c r="F284" i="6" s="1"/>
  <c r="F285" i="6" s="1"/>
  <c r="F286" i="6" s="1"/>
  <c r="F287" i="6" s="1"/>
  <c r="F288" i="6" s="1"/>
  <c r="F289" i="6" s="1"/>
  <c r="F290" i="6" s="1"/>
  <c r="F291" i="6" s="1"/>
  <c r="F292" i="6" s="1"/>
  <c r="F293" i="6" s="1"/>
  <c r="F294" i="6" s="1"/>
  <c r="F295" i="6" s="1"/>
  <c r="F296" i="6" s="1"/>
  <c r="F297" i="6" s="1"/>
  <c r="F298" i="6" s="1"/>
  <c r="F299" i="6" s="1"/>
  <c r="F300" i="6" s="1"/>
  <c r="F301" i="6" s="1"/>
  <c r="F302" i="6" s="1"/>
  <c r="F303" i="6" s="1"/>
  <c r="F304" i="6" s="1"/>
  <c r="F305" i="6" s="1"/>
  <c r="F306" i="6" s="1"/>
  <c r="F307" i="6" s="1"/>
  <c r="F308" i="6" s="1"/>
  <c r="F309" i="6" s="1"/>
  <c r="F310" i="6" s="1"/>
  <c r="F311" i="6" s="1"/>
  <c r="F312" i="6" s="1"/>
  <c r="F313" i="6" s="1"/>
  <c r="F314" i="6" s="1"/>
  <c r="F315" i="6" s="1"/>
  <c r="F316" i="6" s="1"/>
  <c r="F317" i="6" s="1"/>
  <c r="F318" i="6" s="1"/>
  <c r="F319" i="6" s="1"/>
  <c r="F320" i="6" s="1"/>
  <c r="F321" i="6" s="1"/>
  <c r="F322" i="6" s="1"/>
  <c r="F323" i="6" s="1"/>
  <c r="F324" i="6" s="1"/>
  <c r="F325" i="6" s="1"/>
  <c r="F326" i="6" s="1"/>
  <c r="F327" i="6" s="1"/>
  <c r="F328" i="6" s="1"/>
  <c r="F329" i="6" s="1"/>
  <c r="F330" i="6" s="1"/>
  <c r="F331" i="6" s="1"/>
  <c r="F332" i="6" s="1"/>
  <c r="F333" i="6" s="1"/>
  <c r="F334" i="6" s="1"/>
  <c r="F335" i="6" s="1"/>
  <c r="F336" i="6" s="1"/>
  <c r="F337" i="6" s="1"/>
  <c r="F338" i="6" s="1"/>
  <c r="F339" i="6" s="1"/>
  <c r="F340" i="6" s="1"/>
  <c r="F341" i="6" s="1"/>
  <c r="F342" i="6" s="1"/>
  <c r="F343" i="6" s="1"/>
  <c r="F344" i="6" s="1"/>
  <c r="F345" i="6" s="1"/>
  <c r="F346" i="6" s="1"/>
  <c r="F347" i="6" s="1"/>
  <c r="F348" i="6" s="1"/>
  <c r="F349" i="6" s="1"/>
  <c r="F350" i="6" s="1"/>
  <c r="F351" i="6" s="1"/>
  <c r="F352" i="6" s="1"/>
  <c r="F353" i="6" s="1"/>
  <c r="F354" i="6" s="1"/>
  <c r="F355" i="6" s="1"/>
  <c r="F356" i="6" s="1"/>
  <c r="F357" i="6" s="1"/>
  <c r="F358" i="6" s="1"/>
  <c r="F359" i="6" s="1"/>
  <c r="F360" i="6" s="1"/>
  <c r="F361" i="6" s="1"/>
  <c r="F362" i="6" s="1"/>
  <c r="F363" i="6" s="1"/>
  <c r="F364" i="6" s="1"/>
  <c r="F365" i="6" s="1"/>
  <c r="F366" i="6" s="1"/>
  <c r="F367" i="6" s="1"/>
  <c r="F368" i="6" s="1"/>
  <c r="F369" i="6" s="1"/>
  <c r="F370" i="6" s="1"/>
  <c r="F371" i="6" s="1"/>
  <c r="F372" i="6" s="1"/>
  <c r="F373" i="6" s="1"/>
  <c r="F374" i="6" s="1"/>
  <c r="F375" i="6" s="1"/>
  <c r="F376" i="6" s="1"/>
  <c r="F377" i="6" s="1"/>
  <c r="F378" i="6" s="1"/>
  <c r="F379" i="6" s="1"/>
  <c r="F380" i="6" s="1"/>
  <c r="F381" i="6" s="1"/>
  <c r="F382" i="6" s="1"/>
  <c r="F383" i="6" s="1"/>
  <c r="F384" i="6" s="1"/>
  <c r="F385" i="6" s="1"/>
  <c r="F386" i="6" s="1"/>
  <c r="F387" i="6" s="1"/>
  <c r="F388" i="6" s="1"/>
  <c r="F389" i="6" s="1"/>
  <c r="F390" i="6" s="1"/>
  <c r="F391" i="6" s="1"/>
  <c r="F392" i="6" s="1"/>
  <c r="F393" i="6" s="1"/>
  <c r="F394" i="6" s="1"/>
  <c r="F395" i="6" s="1"/>
  <c r="F396" i="6" s="1"/>
  <c r="F397" i="6" s="1"/>
  <c r="F398" i="6" s="1"/>
  <c r="F399" i="6" s="1"/>
  <c r="F400" i="6" s="1"/>
  <c r="F401" i="6" s="1"/>
  <c r="F402" i="6" s="1"/>
  <c r="F403" i="6" s="1"/>
  <c r="F404" i="6" s="1"/>
  <c r="F405" i="6" s="1"/>
  <c r="F406" i="6" s="1"/>
  <c r="F407" i="6" s="1"/>
  <c r="F408" i="6" s="1"/>
  <c r="F409" i="6" s="1"/>
  <c r="F410" i="6" s="1"/>
  <c r="F411" i="6" s="1"/>
  <c r="F412" i="6" s="1"/>
  <c r="F413" i="6" s="1"/>
  <c r="F414" i="6" s="1"/>
  <c r="F415" i="6" s="1"/>
  <c r="F416" i="6" s="1"/>
  <c r="F417" i="6" s="1"/>
  <c r="F418" i="6" s="1"/>
  <c r="F419" i="6" s="1"/>
  <c r="F420" i="6" s="1"/>
  <c r="F421" i="6" s="1"/>
  <c r="F422" i="6" s="1"/>
  <c r="F423" i="6" s="1"/>
  <c r="F424" i="6" s="1"/>
  <c r="F425" i="6" s="1"/>
  <c r="F426" i="6" s="1"/>
  <c r="F427" i="6" s="1"/>
  <c r="F428" i="6" s="1"/>
  <c r="F429" i="6" s="1"/>
  <c r="F430" i="6" s="1"/>
  <c r="F431" i="6" s="1"/>
  <c r="F432" i="6" s="1"/>
  <c r="F433" i="6" s="1"/>
  <c r="F434" i="6" s="1"/>
  <c r="F435" i="6" s="1"/>
  <c r="F436" i="6" s="1"/>
  <c r="F437" i="6" s="1"/>
  <c r="F438" i="6" s="1"/>
  <c r="F439" i="6" s="1"/>
  <c r="F440" i="6" s="1"/>
  <c r="F441" i="6" s="1"/>
  <c r="F442" i="6" s="1"/>
  <c r="F443" i="6" s="1"/>
  <c r="F444" i="6" s="1"/>
  <c r="F445" i="6" s="1"/>
  <c r="F446" i="6" s="1"/>
  <c r="F447" i="6" s="1"/>
  <c r="F448" i="6" s="1"/>
  <c r="F449" i="6" s="1"/>
  <c r="F450" i="6" s="1"/>
  <c r="F451" i="6" s="1"/>
  <c r="F452" i="6" s="1"/>
  <c r="F453" i="6" s="1"/>
  <c r="F454" i="6" s="1"/>
  <c r="F455" i="6" s="1"/>
  <c r="G9" i="4"/>
  <c r="H8" i="4"/>
  <c r="L6" i="4"/>
  <c r="N6" i="4" s="1"/>
  <c r="K7" i="4"/>
  <c r="D87" i="4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D181" i="4" s="1"/>
  <c r="D182" i="4" s="1"/>
  <c r="D183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D259" i="4" s="1"/>
  <c r="D260" i="4" s="1"/>
  <c r="D261" i="4" s="1"/>
  <c r="D262" i="4" s="1"/>
  <c r="D263" i="4" s="1"/>
  <c r="D264" i="4" s="1"/>
  <c r="D265" i="4" s="1"/>
  <c r="D266" i="4" s="1"/>
  <c r="D267" i="4" s="1"/>
  <c r="D268" i="4" s="1"/>
  <c r="D269" i="4" s="1"/>
  <c r="D270" i="4" s="1"/>
  <c r="D271" i="4" s="1"/>
  <c r="D272" i="4" s="1"/>
  <c r="D273" i="4" s="1"/>
  <c r="D274" i="4" s="1"/>
  <c r="D275" i="4" s="1"/>
  <c r="D276" i="4" s="1"/>
  <c r="D277" i="4" s="1"/>
  <c r="D278" i="4" s="1"/>
  <c r="D279" i="4" s="1"/>
  <c r="D280" i="4" s="1"/>
  <c r="D281" i="4" s="1"/>
  <c r="D282" i="4" s="1"/>
  <c r="D283" i="4" s="1"/>
  <c r="D284" i="4" s="1"/>
  <c r="D285" i="4" s="1"/>
  <c r="D286" i="4" s="1"/>
  <c r="D287" i="4" s="1"/>
  <c r="D288" i="4" s="1"/>
  <c r="D289" i="4" s="1"/>
  <c r="D290" i="4" s="1"/>
  <c r="D291" i="4" s="1"/>
  <c r="D292" i="4" s="1"/>
  <c r="D293" i="4" s="1"/>
  <c r="D294" i="4" s="1"/>
  <c r="D295" i="4" s="1"/>
  <c r="D296" i="4" s="1"/>
  <c r="D297" i="4" s="1"/>
  <c r="D298" i="4" s="1"/>
  <c r="D299" i="4" s="1"/>
  <c r="D300" i="4" s="1"/>
  <c r="D301" i="4" s="1"/>
  <c r="D302" i="4" s="1"/>
  <c r="D303" i="4" s="1"/>
  <c r="D304" i="4" s="1"/>
  <c r="D305" i="4" s="1"/>
  <c r="D306" i="4" s="1"/>
  <c r="D307" i="4" s="1"/>
  <c r="D308" i="4" s="1"/>
  <c r="D309" i="4" s="1"/>
  <c r="D310" i="4" s="1"/>
  <c r="D311" i="4" s="1"/>
  <c r="D312" i="4" s="1"/>
  <c r="D313" i="4" s="1"/>
  <c r="D314" i="4" s="1"/>
  <c r="D315" i="4" s="1"/>
  <c r="D316" i="4" s="1"/>
  <c r="D317" i="4" s="1"/>
  <c r="D318" i="4" s="1"/>
  <c r="D319" i="4" s="1"/>
  <c r="D320" i="4" s="1"/>
  <c r="D321" i="4" s="1"/>
  <c r="D322" i="4" s="1"/>
  <c r="D323" i="4" s="1"/>
  <c r="D324" i="4" s="1"/>
  <c r="D325" i="4" s="1"/>
  <c r="D326" i="4" s="1"/>
  <c r="D327" i="4" s="1"/>
  <c r="D328" i="4" s="1"/>
  <c r="D329" i="4" s="1"/>
  <c r="D330" i="4" s="1"/>
  <c r="D331" i="4" s="1"/>
  <c r="D332" i="4" s="1"/>
  <c r="D333" i="4" s="1"/>
  <c r="D334" i="4" s="1"/>
  <c r="D335" i="4" s="1"/>
  <c r="D336" i="4" s="1"/>
  <c r="D337" i="4" s="1"/>
  <c r="D338" i="4" s="1"/>
  <c r="D339" i="4" s="1"/>
  <c r="D340" i="4" s="1"/>
  <c r="D341" i="4" s="1"/>
  <c r="D342" i="4" s="1"/>
  <c r="D343" i="4" s="1"/>
  <c r="D344" i="4" s="1"/>
  <c r="D345" i="4" s="1"/>
  <c r="D346" i="4" s="1"/>
  <c r="D347" i="4" s="1"/>
  <c r="D348" i="4" s="1"/>
  <c r="D349" i="4" s="1"/>
  <c r="D350" i="4" s="1"/>
  <c r="D351" i="4" s="1"/>
  <c r="D352" i="4" s="1"/>
  <c r="D353" i="4" s="1"/>
  <c r="D354" i="4" s="1"/>
  <c r="D355" i="4" s="1"/>
  <c r="D356" i="4" s="1"/>
  <c r="D357" i="4" s="1"/>
  <c r="D358" i="4" s="1"/>
  <c r="D359" i="4" s="1"/>
  <c r="D360" i="4" s="1"/>
  <c r="D361" i="4" s="1"/>
  <c r="D362" i="4" s="1"/>
  <c r="D363" i="4" s="1"/>
  <c r="D364" i="4" s="1"/>
  <c r="D365" i="4" s="1"/>
  <c r="D366" i="4" s="1"/>
  <c r="D367" i="4" s="1"/>
  <c r="D368" i="4" s="1"/>
  <c r="D369" i="4" s="1"/>
  <c r="D370" i="4" s="1"/>
  <c r="D371" i="4" s="1"/>
  <c r="D372" i="4" s="1"/>
  <c r="D373" i="4" s="1"/>
  <c r="D374" i="4" s="1"/>
  <c r="D375" i="4" s="1"/>
  <c r="D376" i="4" s="1"/>
  <c r="D377" i="4" s="1"/>
  <c r="D378" i="4" s="1"/>
  <c r="D379" i="4" s="1"/>
  <c r="D380" i="4" s="1"/>
  <c r="D381" i="4" s="1"/>
  <c r="D382" i="4" s="1"/>
  <c r="D383" i="4" s="1"/>
  <c r="D384" i="4" s="1"/>
  <c r="D385" i="4" s="1"/>
  <c r="D386" i="4" s="1"/>
  <c r="D387" i="4" s="1"/>
  <c r="D388" i="4" s="1"/>
  <c r="D389" i="4" s="1"/>
  <c r="D390" i="4" s="1"/>
  <c r="D391" i="4" s="1"/>
  <c r="D392" i="4" s="1"/>
  <c r="D393" i="4" s="1"/>
  <c r="D394" i="4" s="1"/>
  <c r="D395" i="4" s="1"/>
  <c r="D396" i="4" s="1"/>
  <c r="D397" i="4" s="1"/>
  <c r="D398" i="4" s="1"/>
  <c r="D399" i="4" s="1"/>
  <c r="D400" i="4" s="1"/>
  <c r="D401" i="4" s="1"/>
  <c r="D402" i="4" s="1"/>
  <c r="D403" i="4" s="1"/>
  <c r="D404" i="4" s="1"/>
  <c r="D405" i="4" s="1"/>
  <c r="D406" i="4" s="1"/>
  <c r="D407" i="4" s="1"/>
  <c r="D408" i="4" s="1"/>
  <c r="D409" i="4" s="1"/>
  <c r="D410" i="4" s="1"/>
  <c r="D411" i="4" s="1"/>
  <c r="D412" i="4" s="1"/>
  <c r="D413" i="4" s="1"/>
  <c r="D414" i="4" s="1"/>
  <c r="D415" i="4" s="1"/>
  <c r="D416" i="4" s="1"/>
  <c r="D417" i="4" s="1"/>
  <c r="D418" i="4" s="1"/>
  <c r="D419" i="4" s="1"/>
  <c r="D420" i="4" s="1"/>
  <c r="D421" i="4" s="1"/>
  <c r="D422" i="4" s="1"/>
  <c r="D423" i="4" s="1"/>
  <c r="D424" i="4" s="1"/>
  <c r="D425" i="4" s="1"/>
  <c r="D426" i="4" s="1"/>
  <c r="D427" i="4" s="1"/>
  <c r="D428" i="4" s="1"/>
  <c r="D429" i="4" s="1"/>
  <c r="D430" i="4" s="1"/>
  <c r="D431" i="4" s="1"/>
  <c r="D432" i="4" s="1"/>
  <c r="D433" i="4" s="1"/>
  <c r="D434" i="4" s="1"/>
  <c r="D435" i="4" s="1"/>
  <c r="D436" i="4" s="1"/>
  <c r="D437" i="4" s="1"/>
  <c r="D438" i="4" s="1"/>
  <c r="D439" i="4" s="1"/>
  <c r="D440" i="4" s="1"/>
  <c r="D441" i="4" s="1"/>
  <c r="D442" i="4" s="1"/>
  <c r="D443" i="4" s="1"/>
  <c r="D444" i="4" s="1"/>
  <c r="D445" i="4" s="1"/>
  <c r="D446" i="4" s="1"/>
  <c r="D447" i="4" s="1"/>
  <c r="D448" i="4" s="1"/>
  <c r="D449" i="4" s="1"/>
  <c r="D450" i="4" s="1"/>
  <c r="D451" i="4" s="1"/>
  <c r="D452" i="4" s="1"/>
  <c r="D453" i="4" s="1"/>
  <c r="D454" i="4" s="1"/>
  <c r="D455" i="4" s="1"/>
  <c r="E87" i="4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412" i="4" s="1"/>
  <c r="E413" i="4" s="1"/>
  <c r="E414" i="4" s="1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E435" i="4" s="1"/>
  <c r="E436" i="4" s="1"/>
  <c r="E437" i="4" s="1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E452" i="4" s="1"/>
  <c r="E453" i="4" s="1"/>
  <c r="E454" i="4" s="1"/>
  <c r="E455" i="4" s="1"/>
  <c r="F87" i="4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20" i="4" s="1"/>
  <c r="F121" i="4" s="1"/>
  <c r="F122" i="4" s="1"/>
  <c r="F123" i="4" s="1"/>
  <c r="F124" i="4" s="1"/>
  <c r="F125" i="4" s="1"/>
  <c r="F126" i="4" s="1"/>
  <c r="F127" i="4" s="1"/>
  <c r="F128" i="4" s="1"/>
  <c r="F129" i="4" s="1"/>
  <c r="F130" i="4" s="1"/>
  <c r="F131" i="4" s="1"/>
  <c r="F132" i="4" s="1"/>
  <c r="F133" i="4" s="1"/>
  <c r="F134" i="4" s="1"/>
  <c r="F135" i="4" s="1"/>
  <c r="F136" i="4" s="1"/>
  <c r="F137" i="4" s="1"/>
  <c r="F138" i="4" s="1"/>
  <c r="F139" i="4" s="1"/>
  <c r="F140" i="4" s="1"/>
  <c r="F141" i="4" s="1"/>
  <c r="F142" i="4" s="1"/>
  <c r="F143" i="4" s="1"/>
  <c r="F144" i="4" s="1"/>
  <c r="F145" i="4" s="1"/>
  <c r="F146" i="4" s="1"/>
  <c r="F147" i="4" s="1"/>
  <c r="F148" i="4" s="1"/>
  <c r="F149" i="4" s="1"/>
  <c r="F150" i="4" s="1"/>
  <c r="F151" i="4" s="1"/>
  <c r="F152" i="4" s="1"/>
  <c r="F153" i="4" s="1"/>
  <c r="F154" i="4" s="1"/>
  <c r="F155" i="4" s="1"/>
  <c r="F156" i="4" s="1"/>
  <c r="F157" i="4" s="1"/>
  <c r="F158" i="4" s="1"/>
  <c r="F159" i="4" s="1"/>
  <c r="F160" i="4" s="1"/>
  <c r="F161" i="4" s="1"/>
  <c r="F162" i="4" s="1"/>
  <c r="F163" i="4" s="1"/>
  <c r="F164" i="4" s="1"/>
  <c r="F165" i="4" s="1"/>
  <c r="F166" i="4" s="1"/>
  <c r="F167" i="4" s="1"/>
  <c r="F168" i="4" s="1"/>
  <c r="F169" i="4" s="1"/>
  <c r="F170" i="4" s="1"/>
  <c r="F171" i="4" s="1"/>
  <c r="F172" i="4" s="1"/>
  <c r="F173" i="4" s="1"/>
  <c r="F174" i="4" s="1"/>
  <c r="F175" i="4" s="1"/>
  <c r="F176" i="4" s="1"/>
  <c r="F177" i="4" s="1"/>
  <c r="F178" i="4" s="1"/>
  <c r="F179" i="4" s="1"/>
  <c r="F180" i="4" s="1"/>
  <c r="F181" i="4" s="1"/>
  <c r="F182" i="4" s="1"/>
  <c r="F183" i="4" s="1"/>
  <c r="F184" i="4" s="1"/>
  <c r="F185" i="4" s="1"/>
  <c r="F186" i="4" s="1"/>
  <c r="F187" i="4" s="1"/>
  <c r="F188" i="4" s="1"/>
  <c r="F189" i="4" s="1"/>
  <c r="F190" i="4" s="1"/>
  <c r="F191" i="4" s="1"/>
  <c r="F192" i="4" s="1"/>
  <c r="F193" i="4" s="1"/>
  <c r="F194" i="4" s="1"/>
  <c r="F195" i="4" s="1"/>
  <c r="F196" i="4" s="1"/>
  <c r="F197" i="4" s="1"/>
  <c r="F198" i="4" s="1"/>
  <c r="F199" i="4" s="1"/>
  <c r="F200" i="4" s="1"/>
  <c r="F201" i="4" s="1"/>
  <c r="F202" i="4" s="1"/>
  <c r="F203" i="4" s="1"/>
  <c r="F204" i="4" s="1"/>
  <c r="F205" i="4" s="1"/>
  <c r="F206" i="4" s="1"/>
  <c r="F207" i="4" s="1"/>
  <c r="F208" i="4" s="1"/>
  <c r="F209" i="4" s="1"/>
  <c r="F210" i="4" s="1"/>
  <c r="F211" i="4" s="1"/>
  <c r="F212" i="4" s="1"/>
  <c r="F213" i="4" s="1"/>
  <c r="F214" i="4" s="1"/>
  <c r="F215" i="4" s="1"/>
  <c r="F216" i="4" s="1"/>
  <c r="F217" i="4" s="1"/>
  <c r="F218" i="4" s="1"/>
  <c r="F219" i="4" s="1"/>
  <c r="F220" i="4" s="1"/>
  <c r="F221" i="4" s="1"/>
  <c r="F222" i="4" s="1"/>
  <c r="F223" i="4" s="1"/>
  <c r="F224" i="4" s="1"/>
  <c r="F225" i="4" s="1"/>
  <c r="F226" i="4" s="1"/>
  <c r="F227" i="4" s="1"/>
  <c r="F228" i="4" s="1"/>
  <c r="F229" i="4" s="1"/>
  <c r="F230" i="4" s="1"/>
  <c r="F231" i="4" s="1"/>
  <c r="F232" i="4" s="1"/>
  <c r="F233" i="4" s="1"/>
  <c r="F234" i="4" s="1"/>
  <c r="F235" i="4" s="1"/>
  <c r="F236" i="4" s="1"/>
  <c r="F237" i="4" s="1"/>
  <c r="F238" i="4" s="1"/>
  <c r="F239" i="4" s="1"/>
  <c r="F240" i="4" s="1"/>
  <c r="F241" i="4" s="1"/>
  <c r="F242" i="4" s="1"/>
  <c r="F243" i="4" s="1"/>
  <c r="F244" i="4" s="1"/>
  <c r="F245" i="4" s="1"/>
  <c r="F246" i="4" s="1"/>
  <c r="F247" i="4" s="1"/>
  <c r="F248" i="4" s="1"/>
  <c r="F249" i="4" s="1"/>
  <c r="F250" i="4" s="1"/>
  <c r="F251" i="4" s="1"/>
  <c r="F252" i="4" s="1"/>
  <c r="F253" i="4" s="1"/>
  <c r="F254" i="4" s="1"/>
  <c r="F255" i="4" s="1"/>
  <c r="F256" i="4" s="1"/>
  <c r="F257" i="4" s="1"/>
  <c r="F258" i="4" s="1"/>
  <c r="F259" i="4" s="1"/>
  <c r="F260" i="4" s="1"/>
  <c r="F261" i="4" s="1"/>
  <c r="F262" i="4" s="1"/>
  <c r="F263" i="4" s="1"/>
  <c r="F264" i="4" s="1"/>
  <c r="F265" i="4" s="1"/>
  <c r="F266" i="4" s="1"/>
  <c r="F267" i="4" s="1"/>
  <c r="F268" i="4" s="1"/>
  <c r="F269" i="4" s="1"/>
  <c r="F270" i="4" s="1"/>
  <c r="F271" i="4" s="1"/>
  <c r="F272" i="4" s="1"/>
  <c r="F273" i="4" s="1"/>
  <c r="F274" i="4" s="1"/>
  <c r="F275" i="4" s="1"/>
  <c r="F276" i="4" s="1"/>
  <c r="F277" i="4" s="1"/>
  <c r="F278" i="4" s="1"/>
  <c r="F279" i="4" s="1"/>
  <c r="F280" i="4" s="1"/>
  <c r="F281" i="4" s="1"/>
  <c r="F282" i="4" s="1"/>
  <c r="F283" i="4" s="1"/>
  <c r="F284" i="4" s="1"/>
  <c r="F285" i="4" s="1"/>
  <c r="F286" i="4" s="1"/>
  <c r="F287" i="4" s="1"/>
  <c r="F288" i="4" s="1"/>
  <c r="F289" i="4" s="1"/>
  <c r="F290" i="4" s="1"/>
  <c r="F291" i="4" s="1"/>
  <c r="F292" i="4" s="1"/>
  <c r="F293" i="4" s="1"/>
  <c r="F294" i="4" s="1"/>
  <c r="F295" i="4" s="1"/>
  <c r="F296" i="4" s="1"/>
  <c r="F297" i="4" s="1"/>
  <c r="F298" i="4" s="1"/>
  <c r="F299" i="4" s="1"/>
  <c r="F300" i="4" s="1"/>
  <c r="F301" i="4" s="1"/>
  <c r="F302" i="4" s="1"/>
  <c r="F303" i="4" s="1"/>
  <c r="F304" i="4" s="1"/>
  <c r="F305" i="4" s="1"/>
  <c r="F306" i="4" s="1"/>
  <c r="F307" i="4" s="1"/>
  <c r="F308" i="4" s="1"/>
  <c r="F309" i="4" s="1"/>
  <c r="F310" i="4" s="1"/>
  <c r="F311" i="4" s="1"/>
  <c r="F312" i="4" s="1"/>
  <c r="F313" i="4" s="1"/>
  <c r="F314" i="4" s="1"/>
  <c r="F315" i="4" s="1"/>
  <c r="F316" i="4" s="1"/>
  <c r="F317" i="4" s="1"/>
  <c r="F318" i="4" s="1"/>
  <c r="F319" i="4" s="1"/>
  <c r="F320" i="4" s="1"/>
  <c r="F321" i="4" s="1"/>
  <c r="F322" i="4" s="1"/>
  <c r="F323" i="4" s="1"/>
  <c r="F324" i="4" s="1"/>
  <c r="F325" i="4" s="1"/>
  <c r="F326" i="4" s="1"/>
  <c r="F327" i="4" s="1"/>
  <c r="F328" i="4" s="1"/>
  <c r="F329" i="4" s="1"/>
  <c r="F330" i="4" s="1"/>
  <c r="F331" i="4" s="1"/>
  <c r="F332" i="4" s="1"/>
  <c r="F333" i="4" s="1"/>
  <c r="F334" i="4" s="1"/>
  <c r="F335" i="4" s="1"/>
  <c r="F336" i="4" s="1"/>
  <c r="F337" i="4" s="1"/>
  <c r="F338" i="4" s="1"/>
  <c r="F339" i="4" s="1"/>
  <c r="F340" i="4" s="1"/>
  <c r="F341" i="4" s="1"/>
  <c r="F342" i="4" s="1"/>
  <c r="F343" i="4" s="1"/>
  <c r="F344" i="4" s="1"/>
  <c r="F345" i="4" s="1"/>
  <c r="F346" i="4" s="1"/>
  <c r="F347" i="4" s="1"/>
  <c r="F348" i="4" s="1"/>
  <c r="F349" i="4" s="1"/>
  <c r="F350" i="4" s="1"/>
  <c r="F351" i="4" s="1"/>
  <c r="F352" i="4" s="1"/>
  <c r="F353" i="4" s="1"/>
  <c r="F354" i="4" s="1"/>
  <c r="F355" i="4" s="1"/>
  <c r="F356" i="4" s="1"/>
  <c r="F357" i="4" s="1"/>
  <c r="F358" i="4" s="1"/>
  <c r="F359" i="4" s="1"/>
  <c r="F360" i="4" s="1"/>
  <c r="F361" i="4" s="1"/>
  <c r="F362" i="4" s="1"/>
  <c r="F363" i="4" s="1"/>
  <c r="F364" i="4" s="1"/>
  <c r="F365" i="4" s="1"/>
  <c r="F366" i="4" s="1"/>
  <c r="F367" i="4" s="1"/>
  <c r="F368" i="4" s="1"/>
  <c r="F369" i="4" s="1"/>
  <c r="F370" i="4" s="1"/>
  <c r="F371" i="4" s="1"/>
  <c r="F372" i="4" s="1"/>
  <c r="F373" i="4" s="1"/>
  <c r="F374" i="4" s="1"/>
  <c r="F375" i="4" s="1"/>
  <c r="F376" i="4" s="1"/>
  <c r="F377" i="4" s="1"/>
  <c r="F378" i="4" s="1"/>
  <c r="F379" i="4" s="1"/>
  <c r="F380" i="4" s="1"/>
  <c r="F381" i="4" s="1"/>
  <c r="F382" i="4" s="1"/>
  <c r="F383" i="4" s="1"/>
  <c r="F384" i="4" s="1"/>
  <c r="F385" i="4" s="1"/>
  <c r="F386" i="4" s="1"/>
  <c r="F387" i="4" s="1"/>
  <c r="F388" i="4" s="1"/>
  <c r="F389" i="4" s="1"/>
  <c r="F390" i="4" s="1"/>
  <c r="F391" i="4" s="1"/>
  <c r="F392" i="4" s="1"/>
  <c r="F393" i="4" s="1"/>
  <c r="F394" i="4" s="1"/>
  <c r="F395" i="4" s="1"/>
  <c r="F396" i="4" s="1"/>
  <c r="F397" i="4" s="1"/>
  <c r="F398" i="4" s="1"/>
  <c r="F399" i="4" s="1"/>
  <c r="F400" i="4" s="1"/>
  <c r="F401" i="4" s="1"/>
  <c r="F402" i="4" s="1"/>
  <c r="F403" i="4" s="1"/>
  <c r="F404" i="4" s="1"/>
  <c r="F405" i="4" s="1"/>
  <c r="F406" i="4" s="1"/>
  <c r="F407" i="4" s="1"/>
  <c r="F408" i="4" s="1"/>
  <c r="F409" i="4" s="1"/>
  <c r="F410" i="4" s="1"/>
  <c r="F411" i="4" s="1"/>
  <c r="F412" i="4" s="1"/>
  <c r="F413" i="4" s="1"/>
  <c r="F414" i="4" s="1"/>
  <c r="F415" i="4" s="1"/>
  <c r="F416" i="4" s="1"/>
  <c r="F417" i="4" s="1"/>
  <c r="F418" i="4" s="1"/>
  <c r="F419" i="4" s="1"/>
  <c r="F420" i="4" s="1"/>
  <c r="F421" i="4" s="1"/>
  <c r="F422" i="4" s="1"/>
  <c r="F423" i="4" s="1"/>
  <c r="F424" i="4" s="1"/>
  <c r="F425" i="4" s="1"/>
  <c r="F426" i="4" s="1"/>
  <c r="F427" i="4" s="1"/>
  <c r="F428" i="4" s="1"/>
  <c r="F429" i="4" s="1"/>
  <c r="F430" i="4" s="1"/>
  <c r="F431" i="4" s="1"/>
  <c r="F432" i="4" s="1"/>
  <c r="F433" i="4" s="1"/>
  <c r="F434" i="4" s="1"/>
  <c r="F435" i="4" s="1"/>
  <c r="F436" i="4" s="1"/>
  <c r="F437" i="4" s="1"/>
  <c r="F438" i="4" s="1"/>
  <c r="F439" i="4" s="1"/>
  <c r="F440" i="4" s="1"/>
  <c r="F441" i="4" s="1"/>
  <c r="F442" i="4" s="1"/>
  <c r="F443" i="4" s="1"/>
  <c r="F444" i="4" s="1"/>
  <c r="F445" i="4" s="1"/>
  <c r="F446" i="4" s="1"/>
  <c r="F447" i="4" s="1"/>
  <c r="F448" i="4" s="1"/>
  <c r="F449" i="4" s="1"/>
  <c r="F450" i="4" s="1"/>
  <c r="F451" i="4" s="1"/>
  <c r="F452" i="4" s="1"/>
  <c r="F453" i="4" s="1"/>
  <c r="F454" i="4" s="1"/>
  <c r="F455" i="4" s="1"/>
  <c r="F91" i="2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444" i="2" s="1"/>
  <c r="F445" i="2" s="1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Y89" i="2"/>
  <c r="E91" i="2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I457" i="2"/>
  <c r="I453" i="2"/>
  <c r="I449" i="2"/>
  <c r="I445" i="2"/>
  <c r="I441" i="2"/>
  <c r="I437" i="2"/>
  <c r="I433" i="2"/>
  <c r="I429" i="2"/>
  <c r="I425" i="2"/>
  <c r="I421" i="2"/>
  <c r="I417" i="2"/>
  <c r="I413" i="2"/>
  <c r="I409" i="2"/>
  <c r="I405" i="2"/>
  <c r="I401" i="2"/>
  <c r="I397" i="2"/>
  <c r="I393" i="2"/>
  <c r="I389" i="2"/>
  <c r="I385" i="2"/>
  <c r="I381" i="2"/>
  <c r="I377" i="2"/>
  <c r="I373" i="2"/>
  <c r="I369" i="2"/>
  <c r="I365" i="2"/>
  <c r="I361" i="2"/>
  <c r="I357" i="2"/>
  <c r="I353" i="2"/>
  <c r="I349" i="2"/>
  <c r="I345" i="2"/>
  <c r="I341" i="2"/>
  <c r="I337" i="2"/>
  <c r="I333" i="2"/>
  <c r="I329" i="2"/>
  <c r="I325" i="2"/>
  <c r="I321" i="2"/>
  <c r="I317" i="2"/>
  <c r="I313" i="2"/>
  <c r="I310" i="2"/>
  <c r="I456" i="2"/>
  <c r="I452" i="2"/>
  <c r="I448" i="2"/>
  <c r="I444" i="2"/>
  <c r="I440" i="2"/>
  <c r="I436" i="2"/>
  <c r="I432" i="2"/>
  <c r="I428" i="2"/>
  <c r="I424" i="2"/>
  <c r="I420" i="2"/>
  <c r="I416" i="2"/>
  <c r="I412" i="2"/>
  <c r="I408" i="2"/>
  <c r="I404" i="2"/>
  <c r="I400" i="2"/>
  <c r="I396" i="2"/>
  <c r="I392" i="2"/>
  <c r="I388" i="2"/>
  <c r="I384" i="2"/>
  <c r="I380" i="2"/>
  <c r="I376" i="2"/>
  <c r="I372" i="2"/>
  <c r="I368" i="2"/>
  <c r="I364" i="2"/>
  <c r="I360" i="2"/>
  <c r="I356" i="2"/>
  <c r="I352" i="2"/>
  <c r="I348" i="2"/>
  <c r="I344" i="2"/>
  <c r="I340" i="2"/>
  <c r="I336" i="2"/>
  <c r="I332" i="2"/>
  <c r="I328" i="2"/>
  <c r="I324" i="2"/>
  <c r="I320" i="2"/>
  <c r="I316" i="2"/>
  <c r="I312" i="2"/>
  <c r="I458" i="2"/>
  <c r="I455" i="2"/>
  <c r="I451" i="2"/>
  <c r="I447" i="2"/>
  <c r="I443" i="2"/>
  <c r="I439" i="2"/>
  <c r="I435" i="2"/>
  <c r="I431" i="2"/>
  <c r="I427" i="2"/>
  <c r="I423" i="2"/>
  <c r="I419" i="2"/>
  <c r="I415" i="2"/>
  <c r="I411" i="2"/>
  <c r="I407" i="2"/>
  <c r="I403" i="2"/>
  <c r="I399" i="2"/>
  <c r="I395" i="2"/>
  <c r="I391" i="2"/>
  <c r="I387" i="2"/>
  <c r="I383" i="2"/>
  <c r="I379" i="2"/>
  <c r="I375" i="2"/>
  <c r="I371" i="2"/>
  <c r="I367" i="2"/>
  <c r="I363" i="2"/>
  <c r="I359" i="2"/>
  <c r="I355" i="2"/>
  <c r="I351" i="2"/>
  <c r="I347" i="2"/>
  <c r="I343" i="2"/>
  <c r="I339" i="2"/>
  <c r="I335" i="2"/>
  <c r="I331" i="2"/>
  <c r="I327" i="2"/>
  <c r="I323" i="2"/>
  <c r="I319" i="2"/>
  <c r="I315" i="2"/>
  <c r="I311" i="2"/>
  <c r="I459" i="2"/>
  <c r="I454" i="2"/>
  <c r="I450" i="2"/>
  <c r="I446" i="2"/>
  <c r="I442" i="2"/>
  <c r="I438" i="2"/>
  <c r="I434" i="2"/>
  <c r="I430" i="2"/>
  <c r="I426" i="2"/>
  <c r="I422" i="2"/>
  <c r="I418" i="2"/>
  <c r="I414" i="2"/>
  <c r="I410" i="2"/>
  <c r="I406" i="2"/>
  <c r="I402" i="2"/>
  <c r="I398" i="2"/>
  <c r="I394" i="2"/>
  <c r="I390" i="2"/>
  <c r="I386" i="2"/>
  <c r="I382" i="2"/>
  <c r="I378" i="2"/>
  <c r="I374" i="2"/>
  <c r="I370" i="2"/>
  <c r="I366" i="2"/>
  <c r="I362" i="2"/>
  <c r="I358" i="2"/>
  <c r="I354" i="2"/>
  <c r="I350" i="2"/>
  <c r="I346" i="2"/>
  <c r="I342" i="2"/>
  <c r="I338" i="2"/>
  <c r="I334" i="2"/>
  <c r="I330" i="2"/>
  <c r="I326" i="2"/>
  <c r="I322" i="2"/>
  <c r="I318" i="2"/>
  <c r="I314" i="2"/>
  <c r="I306" i="2"/>
  <c r="I284" i="2"/>
  <c r="I290" i="2"/>
  <c r="I259" i="2"/>
  <c r="I252" i="2"/>
  <c r="I11" i="2"/>
  <c r="I32" i="2"/>
  <c r="I301" i="2"/>
  <c r="I264" i="2"/>
  <c r="I25" i="2"/>
  <c r="I305" i="2"/>
  <c r="I294" i="2"/>
  <c r="I289" i="2"/>
  <c r="I263" i="2"/>
  <c r="I29" i="2"/>
  <c r="I309" i="2"/>
  <c r="I298" i="2"/>
  <c r="I293" i="2"/>
  <c r="I275" i="2"/>
  <c r="I268" i="2"/>
  <c r="I21" i="2"/>
  <c r="I280" i="2"/>
  <c r="I248" i="2"/>
  <c r="I72" i="2"/>
  <c r="I19" i="2"/>
  <c r="I28" i="2"/>
  <c r="I302" i="2"/>
  <c r="I297" i="2"/>
  <c r="I13" i="2"/>
  <c r="I279" i="2"/>
  <c r="I247" i="2"/>
  <c r="I216" i="2"/>
  <c r="I227" i="2"/>
  <c r="I220" i="2"/>
  <c r="I18" i="2"/>
  <c r="I17" i="2"/>
  <c r="I31" i="2"/>
  <c r="I27" i="2"/>
  <c r="I308" i="2"/>
  <c r="I304" i="2"/>
  <c r="I300" i="2"/>
  <c r="I296" i="2"/>
  <c r="I292" i="2"/>
  <c r="I288" i="2"/>
  <c r="I283" i="2"/>
  <c r="I272" i="2"/>
  <c r="I267" i="2"/>
  <c r="I256" i="2"/>
  <c r="I251" i="2"/>
  <c r="I232" i="2"/>
  <c r="I24" i="2"/>
  <c r="I23" i="2"/>
  <c r="I15" i="2"/>
  <c r="I30" i="2"/>
  <c r="I26" i="2"/>
  <c r="I307" i="2"/>
  <c r="I303" i="2"/>
  <c r="I299" i="2"/>
  <c r="I295" i="2"/>
  <c r="I291" i="2"/>
  <c r="I287" i="2"/>
  <c r="I276" i="2"/>
  <c r="I271" i="2"/>
  <c r="I260" i="2"/>
  <c r="I255" i="2"/>
  <c r="I231" i="2"/>
  <c r="I10" i="2"/>
  <c r="I16" i="2"/>
  <c r="I22" i="2"/>
  <c r="I14" i="2"/>
  <c r="I243" i="2"/>
  <c r="I236" i="2"/>
  <c r="I210" i="2"/>
  <c r="I20" i="2"/>
  <c r="I12" i="2"/>
  <c r="G11" i="2"/>
  <c r="H11" i="2" s="1"/>
  <c r="I214" i="2"/>
  <c r="I201" i="2"/>
  <c r="I84" i="2"/>
  <c r="I286" i="2"/>
  <c r="I282" i="2"/>
  <c r="I278" i="2"/>
  <c r="I274" i="2"/>
  <c r="I270" i="2"/>
  <c r="I266" i="2"/>
  <c r="I262" i="2"/>
  <c r="I258" i="2"/>
  <c r="I254" i="2"/>
  <c r="I250" i="2"/>
  <c r="I240" i="2"/>
  <c r="I235" i="2"/>
  <c r="I224" i="2"/>
  <c r="I219" i="2"/>
  <c r="I193" i="2"/>
  <c r="I285" i="2"/>
  <c r="I281" i="2"/>
  <c r="I277" i="2"/>
  <c r="I273" i="2"/>
  <c r="I269" i="2"/>
  <c r="I265" i="2"/>
  <c r="I261" i="2"/>
  <c r="I257" i="2"/>
  <c r="I253" i="2"/>
  <c r="I249" i="2"/>
  <c r="I244" i="2"/>
  <c r="I239" i="2"/>
  <c r="I228" i="2"/>
  <c r="I223" i="2"/>
  <c r="I205" i="2"/>
  <c r="I136" i="2"/>
  <c r="I192" i="2"/>
  <c r="I148" i="2"/>
  <c r="I112" i="2"/>
  <c r="I104" i="2"/>
  <c r="I52" i="2"/>
  <c r="I202" i="2"/>
  <c r="I196" i="2"/>
  <c r="I176" i="2"/>
  <c r="I168" i="2"/>
  <c r="I116" i="2"/>
  <c r="I80" i="2"/>
  <c r="I180" i="2"/>
  <c r="I144" i="2"/>
  <c r="I246" i="2"/>
  <c r="I242" i="2"/>
  <c r="I238" i="2"/>
  <c r="I234" i="2"/>
  <c r="I230" i="2"/>
  <c r="I226" i="2"/>
  <c r="I222" i="2"/>
  <c r="I218" i="2"/>
  <c r="I209" i="2"/>
  <c r="I200" i="2"/>
  <c r="I160" i="2"/>
  <c r="I128" i="2"/>
  <c r="I96" i="2"/>
  <c r="I64" i="2"/>
  <c r="I44" i="2"/>
  <c r="I213" i="2"/>
  <c r="I204" i="2"/>
  <c r="I190" i="2"/>
  <c r="I172" i="2"/>
  <c r="I140" i="2"/>
  <c r="I108" i="2"/>
  <c r="I76" i="2"/>
  <c r="I56" i="2"/>
  <c r="I245" i="2"/>
  <c r="I241" i="2"/>
  <c r="I237" i="2"/>
  <c r="I233" i="2"/>
  <c r="I229" i="2"/>
  <c r="I225" i="2"/>
  <c r="I221" i="2"/>
  <c r="I217" i="2"/>
  <c r="I208" i="2"/>
  <c r="I194" i="2"/>
  <c r="I184" i="2"/>
  <c r="I152" i="2"/>
  <c r="I120" i="2"/>
  <c r="I88" i="2"/>
  <c r="I212" i="2"/>
  <c r="I198" i="2"/>
  <c r="I189" i="2"/>
  <c r="I164" i="2"/>
  <c r="I132" i="2"/>
  <c r="I100" i="2"/>
  <c r="I68" i="2"/>
  <c r="I48" i="2"/>
  <c r="I206" i="2"/>
  <c r="I197" i="2"/>
  <c r="I188" i="2"/>
  <c r="I156" i="2"/>
  <c r="I124" i="2"/>
  <c r="I92" i="2"/>
  <c r="I33" i="2"/>
  <c r="I36" i="2"/>
  <c r="I60" i="2"/>
  <c r="I215" i="2"/>
  <c r="I211" i="2"/>
  <c r="I207" i="2"/>
  <c r="I203" i="2"/>
  <c r="I199" i="2"/>
  <c r="I195" i="2"/>
  <c r="I191" i="2"/>
  <c r="I187" i="2"/>
  <c r="I183" i="2"/>
  <c r="I179" i="2"/>
  <c r="I175" i="2"/>
  <c r="I171" i="2"/>
  <c r="I167" i="2"/>
  <c r="I163" i="2"/>
  <c r="I159" i="2"/>
  <c r="I155" i="2"/>
  <c r="I151" i="2"/>
  <c r="I147" i="2"/>
  <c r="I143" i="2"/>
  <c r="I139" i="2"/>
  <c r="I135" i="2"/>
  <c r="I131" i="2"/>
  <c r="I127" i="2"/>
  <c r="I123" i="2"/>
  <c r="I119" i="2"/>
  <c r="I115" i="2"/>
  <c r="I111" i="2"/>
  <c r="I107" i="2"/>
  <c r="I103" i="2"/>
  <c r="I99" i="2"/>
  <c r="I95" i="2"/>
  <c r="I91" i="2"/>
  <c r="I87" i="2"/>
  <c r="I83" i="2"/>
  <c r="I79" i="2"/>
  <c r="I75" i="2"/>
  <c r="I71" i="2"/>
  <c r="I67" i="2"/>
  <c r="I63" i="2"/>
  <c r="I59" i="2"/>
  <c r="I55" i="2"/>
  <c r="I51" i="2"/>
  <c r="I47" i="2"/>
  <c r="I43" i="2"/>
  <c r="I39" i="2"/>
  <c r="I35" i="2"/>
  <c r="I186" i="2"/>
  <c r="I182" i="2"/>
  <c r="I178" i="2"/>
  <c r="I174" i="2"/>
  <c r="I170" i="2"/>
  <c r="I166" i="2"/>
  <c r="I162" i="2"/>
  <c r="I158" i="2"/>
  <c r="I154" i="2"/>
  <c r="I150" i="2"/>
  <c r="I146" i="2"/>
  <c r="I142" i="2"/>
  <c r="I138" i="2"/>
  <c r="I134" i="2"/>
  <c r="I130" i="2"/>
  <c r="I126" i="2"/>
  <c r="I122" i="2"/>
  <c r="I118" i="2"/>
  <c r="I114" i="2"/>
  <c r="I110" i="2"/>
  <c r="I106" i="2"/>
  <c r="I102" i="2"/>
  <c r="I98" i="2"/>
  <c r="I94" i="2"/>
  <c r="I90" i="2"/>
  <c r="I86" i="2"/>
  <c r="I82" i="2"/>
  <c r="I78" i="2"/>
  <c r="I74" i="2"/>
  <c r="I70" i="2"/>
  <c r="I66" i="2"/>
  <c r="I62" i="2"/>
  <c r="I58" i="2"/>
  <c r="I54" i="2"/>
  <c r="I50" i="2"/>
  <c r="I46" i="2"/>
  <c r="I42" i="2"/>
  <c r="I38" i="2"/>
  <c r="I34" i="2"/>
  <c r="I185" i="2"/>
  <c r="I181" i="2"/>
  <c r="I177" i="2"/>
  <c r="I173" i="2"/>
  <c r="I169" i="2"/>
  <c r="I165" i="2"/>
  <c r="I161" i="2"/>
  <c r="I157" i="2"/>
  <c r="I153" i="2"/>
  <c r="I149" i="2"/>
  <c r="I145" i="2"/>
  <c r="I141" i="2"/>
  <c r="I137" i="2"/>
  <c r="I133" i="2"/>
  <c r="I129" i="2"/>
  <c r="I125" i="2"/>
  <c r="I121" i="2"/>
  <c r="I117" i="2"/>
  <c r="I113" i="2"/>
  <c r="I109" i="2"/>
  <c r="I105" i="2"/>
  <c r="I101" i="2"/>
  <c r="I97" i="2"/>
  <c r="I93" i="2"/>
  <c r="I89" i="2"/>
  <c r="I85" i="2"/>
  <c r="I81" i="2"/>
  <c r="I77" i="2"/>
  <c r="I73" i="2"/>
  <c r="I69" i="2"/>
  <c r="I65" i="2"/>
  <c r="I61" i="2"/>
  <c r="I57" i="2"/>
  <c r="I53" i="2"/>
  <c r="I49" i="2"/>
  <c r="I45" i="2"/>
  <c r="I41" i="2"/>
  <c r="I37" i="2"/>
  <c r="C92" i="2" l="1"/>
  <c r="L9" i="2"/>
  <c r="K9" i="2"/>
  <c r="K10" i="2"/>
  <c r="M105" i="13"/>
  <c r="M106" i="13" s="1"/>
  <c r="L105" i="13"/>
  <c r="K105" i="13"/>
  <c r="K106" i="13" s="1"/>
  <c r="C112" i="13"/>
  <c r="H91" i="13"/>
  <c r="J90" i="13"/>
  <c r="C105" i="13"/>
  <c r="C106" i="13" s="1"/>
  <c r="J8" i="12"/>
  <c r="N8" i="12" s="1"/>
  <c r="K8" i="12"/>
  <c r="O8" i="12" s="1"/>
  <c r="G9" i="12"/>
  <c r="B30" i="11"/>
  <c r="M34" i="8"/>
  <c r="M128" i="8"/>
  <c r="B124" i="11"/>
  <c r="B54" i="11"/>
  <c r="M58" i="8"/>
  <c r="M25" i="8"/>
  <c r="B21" i="11"/>
  <c r="M24" i="8"/>
  <c r="B20" i="11"/>
  <c r="M79" i="8"/>
  <c r="B75" i="11"/>
  <c r="M101" i="8"/>
  <c r="B97" i="11"/>
  <c r="M39" i="8"/>
  <c r="B35" i="11"/>
  <c r="M113" i="8"/>
  <c r="B109" i="11"/>
  <c r="M62" i="8"/>
  <c r="B58" i="11"/>
  <c r="M57" i="8"/>
  <c r="B53" i="11"/>
  <c r="M94" i="8"/>
  <c r="B90" i="11"/>
  <c r="B22" i="11"/>
  <c r="M26" i="8"/>
  <c r="M123" i="8"/>
  <c r="B119" i="11"/>
  <c r="M107" i="8"/>
  <c r="B103" i="11"/>
  <c r="M120" i="8"/>
  <c r="B116" i="11"/>
  <c r="B56" i="11"/>
  <c r="M60" i="8"/>
  <c r="M32" i="8"/>
  <c r="B28" i="11"/>
  <c r="B6" i="11"/>
  <c r="M10" i="8"/>
  <c r="M91" i="8"/>
  <c r="B87" i="11"/>
  <c r="M43" i="8"/>
  <c r="B39" i="11"/>
  <c r="B62" i="11"/>
  <c r="M66" i="8"/>
  <c r="M111" i="8"/>
  <c r="B107" i="11"/>
  <c r="M102" i="8"/>
  <c r="B98" i="11"/>
  <c r="M14" i="8"/>
  <c r="B10" i="11"/>
  <c r="M21" i="8"/>
  <c r="B17" i="11"/>
  <c r="M81" i="8"/>
  <c r="B77" i="11"/>
  <c r="M109" i="8"/>
  <c r="B105" i="11"/>
  <c r="B8" i="11"/>
  <c r="M12" i="8"/>
  <c r="M75" i="8"/>
  <c r="B71" i="11"/>
  <c r="M40" i="8"/>
  <c r="B36" i="11"/>
  <c r="M22" i="8"/>
  <c r="B18" i="11"/>
  <c r="B24" i="11"/>
  <c r="M28" i="8"/>
  <c r="M51" i="8"/>
  <c r="B47" i="11"/>
  <c r="M88" i="8"/>
  <c r="B84" i="11"/>
  <c r="M78" i="8"/>
  <c r="B74" i="11"/>
  <c r="M72" i="8"/>
  <c r="B68" i="11"/>
  <c r="M61" i="8"/>
  <c r="B57" i="11"/>
  <c r="B16" i="11"/>
  <c r="M20" i="8"/>
  <c r="M71" i="8"/>
  <c r="B67" i="11"/>
  <c r="M38" i="8"/>
  <c r="B34" i="11"/>
  <c r="B14" i="11"/>
  <c r="M18" i="8"/>
  <c r="M23" i="8"/>
  <c r="B19" i="11"/>
  <c r="M47" i="8"/>
  <c r="B43" i="11"/>
  <c r="M84" i="8"/>
  <c r="B80" i="11"/>
  <c r="B70" i="11"/>
  <c r="M74" i="8"/>
  <c r="M105" i="8"/>
  <c r="B101" i="11"/>
  <c r="M100" i="8"/>
  <c r="B96" i="11"/>
  <c r="M126" i="8"/>
  <c r="B122" i="11"/>
  <c r="M8" i="8"/>
  <c r="B4" i="11"/>
  <c r="M13" i="8"/>
  <c r="B9" i="11"/>
  <c r="B38" i="11"/>
  <c r="M42" i="8"/>
  <c r="M59" i="8"/>
  <c r="B55" i="11"/>
  <c r="M103" i="8"/>
  <c r="B99" i="11"/>
  <c r="M30" i="8"/>
  <c r="B26" i="11"/>
  <c r="M92" i="8"/>
  <c r="B88" i="11"/>
  <c r="M37" i="8"/>
  <c r="B33" i="11"/>
  <c r="M80" i="8"/>
  <c r="B76" i="11"/>
  <c r="M83" i="8"/>
  <c r="B79" i="11"/>
  <c r="M106" i="8"/>
  <c r="B102" i="11"/>
  <c r="M97" i="8"/>
  <c r="B93" i="11"/>
  <c r="M87" i="8"/>
  <c r="B83" i="11"/>
  <c r="M16" i="8"/>
  <c r="B12" i="11"/>
  <c r="B13" i="11"/>
  <c r="M17" i="8"/>
  <c r="B40" i="11"/>
  <c r="M44" i="8"/>
  <c r="M64" i="8"/>
  <c r="B60" i="11"/>
  <c r="B7" i="11"/>
  <c r="M11" i="8"/>
  <c r="M65" i="8"/>
  <c r="B61" i="11"/>
  <c r="M118" i="8"/>
  <c r="B114" i="11"/>
  <c r="M41" i="8"/>
  <c r="B37" i="11"/>
  <c r="M48" i="8"/>
  <c r="B44" i="11"/>
  <c r="M115" i="8"/>
  <c r="B111" i="11"/>
  <c r="M67" i="8"/>
  <c r="B63" i="11"/>
  <c r="M29" i="8"/>
  <c r="B25" i="11"/>
  <c r="B46" i="11"/>
  <c r="M50" i="8"/>
  <c r="M85" i="8"/>
  <c r="B81" i="11"/>
  <c r="B11" i="11"/>
  <c r="M15" i="8"/>
  <c r="M69" i="8"/>
  <c r="B65" i="11"/>
  <c r="M27" i="8"/>
  <c r="B23" i="11"/>
  <c r="M45" i="8"/>
  <c r="B41" i="11"/>
  <c r="M86" i="8"/>
  <c r="B82" i="11"/>
  <c r="M104" i="8"/>
  <c r="B100" i="11"/>
  <c r="M54" i="8"/>
  <c r="B50" i="11"/>
  <c r="B5" i="11"/>
  <c r="M9" i="8"/>
  <c r="B72" i="11"/>
  <c r="M76" i="8"/>
  <c r="M56" i="8"/>
  <c r="B52" i="11"/>
  <c r="M63" i="8"/>
  <c r="B59" i="11"/>
  <c r="M33" i="8"/>
  <c r="B29" i="11"/>
  <c r="M95" i="8"/>
  <c r="B91" i="11"/>
  <c r="B64" i="11"/>
  <c r="M68" i="8"/>
  <c r="M89" i="8"/>
  <c r="B85" i="11"/>
  <c r="M19" i="8"/>
  <c r="B15" i="11"/>
  <c r="M73" i="8"/>
  <c r="B69" i="11"/>
  <c r="M31" i="8"/>
  <c r="B27" i="11"/>
  <c r="M53" i="8"/>
  <c r="B49" i="11"/>
  <c r="M90" i="8"/>
  <c r="B86" i="11"/>
  <c r="F34" i="11"/>
  <c r="M38" i="5"/>
  <c r="F36" i="11"/>
  <c r="M40" i="5"/>
  <c r="F42" i="11"/>
  <c r="M46" i="5"/>
  <c r="F20" i="11"/>
  <c r="M24" i="5"/>
  <c r="F5" i="11"/>
  <c r="M9" i="5"/>
  <c r="M45" i="5"/>
  <c r="F41" i="11"/>
  <c r="F26" i="11"/>
  <c r="M30" i="5"/>
  <c r="M58" i="5"/>
  <c r="F54" i="11"/>
  <c r="M42" i="5"/>
  <c r="F38" i="11"/>
  <c r="F18" i="11"/>
  <c r="M22" i="5"/>
  <c r="F21" i="11"/>
  <c r="M25" i="5"/>
  <c r="M43" i="5"/>
  <c r="F39" i="11"/>
  <c r="M36" i="5"/>
  <c r="F32" i="11"/>
  <c r="M31" i="5"/>
  <c r="F27" i="11"/>
  <c r="F30" i="11"/>
  <c r="M34" i="5"/>
  <c r="M55" i="5"/>
  <c r="F51" i="11"/>
  <c r="M39" i="5"/>
  <c r="F35" i="11"/>
  <c r="M44" i="5"/>
  <c r="F40" i="11"/>
  <c r="M15" i="5"/>
  <c r="F11" i="11"/>
  <c r="M27" i="5"/>
  <c r="F23" i="11"/>
  <c r="F29" i="11"/>
  <c r="M33" i="5"/>
  <c r="M23" i="5"/>
  <c r="F19" i="11"/>
  <c r="F10" i="11"/>
  <c r="M14" i="5"/>
  <c r="M21" i="5"/>
  <c r="F17" i="11"/>
  <c r="M53" i="5"/>
  <c r="F49" i="11"/>
  <c r="M37" i="5"/>
  <c r="F33" i="11"/>
  <c r="F44" i="11"/>
  <c r="M48" i="5"/>
  <c r="M19" i="5"/>
  <c r="F15" i="11"/>
  <c r="F4" i="11"/>
  <c r="M8" i="5"/>
  <c r="F53" i="11"/>
  <c r="M57" i="5"/>
  <c r="M10" i="5"/>
  <c r="F6" i="11"/>
  <c r="F13" i="11"/>
  <c r="M17" i="5"/>
  <c r="M51" i="5"/>
  <c r="F47" i="11"/>
  <c r="M35" i="5"/>
  <c r="F31" i="11"/>
  <c r="M52" i="5"/>
  <c r="F48" i="11"/>
  <c r="M11" i="5"/>
  <c r="F7" i="11"/>
  <c r="F50" i="11"/>
  <c r="M54" i="5"/>
  <c r="M13" i="5"/>
  <c r="F9" i="11"/>
  <c r="F45" i="11"/>
  <c r="M49" i="5"/>
  <c r="M29" i="5"/>
  <c r="F25" i="11"/>
  <c r="F52" i="11"/>
  <c r="M56" i="5"/>
  <c r="M28" i="5"/>
  <c r="F24" i="11"/>
  <c r="F14" i="11"/>
  <c r="M18" i="5"/>
  <c r="F37" i="11"/>
  <c r="M41" i="5"/>
  <c r="F46" i="11"/>
  <c r="M50" i="5"/>
  <c r="F28" i="11"/>
  <c r="M32" i="5"/>
  <c r="M47" i="5"/>
  <c r="F43" i="11"/>
  <c r="F22" i="11"/>
  <c r="M26" i="5"/>
  <c r="M59" i="5"/>
  <c r="F55" i="11"/>
  <c r="D29" i="11"/>
  <c r="M33" i="4"/>
  <c r="M148" i="8"/>
  <c r="M134" i="8"/>
  <c r="M133" i="8"/>
  <c r="M152" i="8"/>
  <c r="M140" i="8"/>
  <c r="M135" i="8"/>
  <c r="M145" i="8"/>
  <c r="M139" i="8"/>
  <c r="M143" i="8"/>
  <c r="M151" i="8"/>
  <c r="M149" i="8"/>
  <c r="M154" i="8"/>
  <c r="O10" i="10"/>
  <c r="M156" i="8"/>
  <c r="M142" i="8"/>
  <c r="O75" i="10"/>
  <c r="N83" i="10"/>
  <c r="N84" i="10" s="1"/>
  <c r="N85" i="10" s="1"/>
  <c r="N86" i="10" s="1"/>
  <c r="N87" i="10" s="1"/>
  <c r="N88" i="10" s="1"/>
  <c r="O82" i="10"/>
  <c r="O61" i="10"/>
  <c r="O62" i="10"/>
  <c r="M138" i="8"/>
  <c r="M150" i="8"/>
  <c r="M155" i="8"/>
  <c r="M158" i="8"/>
  <c r="O66" i="10"/>
  <c r="O59" i="10"/>
  <c r="O69" i="10"/>
  <c r="M164" i="8"/>
  <c r="O65" i="10"/>
  <c r="M157" i="8"/>
  <c r="M160" i="8"/>
  <c r="O67" i="10"/>
  <c r="M141" i="8"/>
  <c r="M144" i="8"/>
  <c r="M136" i="8"/>
  <c r="O78" i="10"/>
  <c r="O71" i="10"/>
  <c r="O80" i="10"/>
  <c r="O14" i="10"/>
  <c r="M159" i="8"/>
  <c r="O60" i="10"/>
  <c r="P8" i="10"/>
  <c r="G158" i="10"/>
  <c r="M160" i="4" s="1"/>
  <c r="G156" i="10"/>
  <c r="M158" i="4" s="1"/>
  <c r="G157" i="10"/>
  <c r="M159" i="4" s="1"/>
  <c r="G159" i="10"/>
  <c r="M161" i="4" s="1"/>
  <c r="O68" i="10"/>
  <c r="G81" i="10"/>
  <c r="O79" i="10"/>
  <c r="M165" i="8"/>
  <c r="H9" i="10"/>
  <c r="X8" i="10"/>
  <c r="F160" i="10"/>
  <c r="F161" i="10" s="1"/>
  <c r="F162" i="10" s="1"/>
  <c r="F163" i="10" s="1"/>
  <c r="F164" i="10" s="1"/>
  <c r="F165" i="10" s="1"/>
  <c r="F166" i="10" s="1"/>
  <c r="F167" i="10" s="1"/>
  <c r="F168" i="10" s="1"/>
  <c r="F169" i="10" s="1"/>
  <c r="F170" i="10" s="1"/>
  <c r="F171" i="10" s="1"/>
  <c r="F172" i="10" s="1"/>
  <c r="F173" i="10" s="1"/>
  <c r="F174" i="10" s="1"/>
  <c r="F175" i="10" s="1"/>
  <c r="F176" i="10" s="1"/>
  <c r="F177" i="10" s="1"/>
  <c r="F178" i="10" s="1"/>
  <c r="F179" i="10" s="1"/>
  <c r="F180" i="10" s="1"/>
  <c r="F181" i="10" s="1"/>
  <c r="F182" i="10" s="1"/>
  <c r="F183" i="10" s="1"/>
  <c r="F184" i="10" s="1"/>
  <c r="F185" i="10" s="1"/>
  <c r="F186" i="10" s="1"/>
  <c r="F187" i="10" s="1"/>
  <c r="F188" i="10" s="1"/>
  <c r="F189" i="10" s="1"/>
  <c r="F190" i="10" s="1"/>
  <c r="F191" i="10" s="1"/>
  <c r="F192" i="10" s="1"/>
  <c r="F193" i="10" s="1"/>
  <c r="F194" i="10" s="1"/>
  <c r="F195" i="10" s="1"/>
  <c r="F196" i="10" s="1"/>
  <c r="F197" i="10" s="1"/>
  <c r="F198" i="10" s="1"/>
  <c r="F199" i="10" s="1"/>
  <c r="F200" i="10" s="1"/>
  <c r="F201" i="10" s="1"/>
  <c r="F202" i="10" s="1"/>
  <c r="F203" i="10" s="1"/>
  <c r="F204" i="10" s="1"/>
  <c r="F205" i="10" s="1"/>
  <c r="F206" i="10" s="1"/>
  <c r="O76" i="10"/>
  <c r="O72" i="10"/>
  <c r="O58" i="10"/>
  <c r="M161" i="8"/>
  <c r="O70" i="10"/>
  <c r="O63" i="10"/>
  <c r="O73" i="10"/>
  <c r="O74" i="10"/>
  <c r="O77" i="10"/>
  <c r="O81" i="10"/>
  <c r="O64" i="10"/>
  <c r="O18" i="10"/>
  <c r="M163" i="8"/>
  <c r="V165" i="10"/>
  <c r="M166" i="8"/>
  <c r="G56" i="10"/>
  <c r="G154" i="10"/>
  <c r="M156" i="4" s="1"/>
  <c r="G146" i="10"/>
  <c r="M148" i="4" s="1"/>
  <c r="G143" i="10"/>
  <c r="M145" i="4" s="1"/>
  <c r="G140" i="10"/>
  <c r="M142" i="4" s="1"/>
  <c r="G130" i="10"/>
  <c r="M132" i="4" s="1"/>
  <c r="G127" i="10"/>
  <c r="G124" i="10"/>
  <c r="G117" i="10"/>
  <c r="G137" i="10"/>
  <c r="M139" i="4" s="1"/>
  <c r="G121" i="10"/>
  <c r="G141" i="10"/>
  <c r="M143" i="4" s="1"/>
  <c r="G125" i="10"/>
  <c r="G144" i="10"/>
  <c r="M146" i="4" s="1"/>
  <c r="G147" i="10"/>
  <c r="M149" i="4" s="1"/>
  <c r="G142" i="10"/>
  <c r="M144" i="4" s="1"/>
  <c r="G112" i="10"/>
  <c r="G102" i="10"/>
  <c r="G98" i="10"/>
  <c r="G94" i="10"/>
  <c r="G90" i="10"/>
  <c r="G86" i="10"/>
  <c r="G152" i="10"/>
  <c r="M154" i="4" s="1"/>
  <c r="G135" i="10"/>
  <c r="M137" i="4" s="1"/>
  <c r="G129" i="10"/>
  <c r="G109" i="10"/>
  <c r="G106" i="10"/>
  <c r="G80" i="10"/>
  <c r="G155" i="10"/>
  <c r="M157" i="4" s="1"/>
  <c r="G151" i="10"/>
  <c r="M153" i="4" s="1"/>
  <c r="G145" i="10"/>
  <c r="M147" i="4" s="1"/>
  <c r="G128" i="10"/>
  <c r="G118" i="10"/>
  <c r="G116" i="10"/>
  <c r="G113" i="10"/>
  <c r="G110" i="10"/>
  <c r="G107" i="10"/>
  <c r="G150" i="10"/>
  <c r="M152" i="4" s="1"/>
  <c r="G149" i="10"/>
  <c r="M151" i="4" s="1"/>
  <c r="G126" i="10"/>
  <c r="G76" i="10"/>
  <c r="G72" i="10"/>
  <c r="G68" i="10"/>
  <c r="G139" i="10"/>
  <c r="M141" i="4" s="1"/>
  <c r="G138" i="10"/>
  <c r="M140" i="4" s="1"/>
  <c r="G105" i="10"/>
  <c r="G103" i="10"/>
  <c r="G120" i="10"/>
  <c r="G119" i="10"/>
  <c r="G108" i="10"/>
  <c r="G131" i="10"/>
  <c r="M133" i="4" s="1"/>
  <c r="G122" i="10"/>
  <c r="G53" i="10"/>
  <c r="G49" i="10"/>
  <c r="G45" i="10"/>
  <c r="G41" i="10"/>
  <c r="G37" i="10"/>
  <c r="G33" i="10"/>
  <c r="G132" i="10"/>
  <c r="M134" i="4" s="1"/>
  <c r="G123" i="10"/>
  <c r="G111" i="10"/>
  <c r="G78" i="10"/>
  <c r="G74" i="10"/>
  <c r="G70" i="10"/>
  <c r="G66" i="10"/>
  <c r="G62" i="10"/>
  <c r="G58" i="10"/>
  <c r="G27" i="10"/>
  <c r="G23" i="10"/>
  <c r="G148" i="10"/>
  <c r="M150" i="4" s="1"/>
  <c r="G136" i="10"/>
  <c r="M138" i="4" s="1"/>
  <c r="G134" i="10"/>
  <c r="M136" i="4" s="1"/>
  <c r="G104" i="10"/>
  <c r="G100" i="10"/>
  <c r="G96" i="10"/>
  <c r="G92" i="10"/>
  <c r="G88" i="10"/>
  <c r="G84" i="10"/>
  <c r="G133" i="10"/>
  <c r="M135" i="4" s="1"/>
  <c r="G115" i="10"/>
  <c r="G77" i="10"/>
  <c r="G73" i="10"/>
  <c r="G69" i="10"/>
  <c r="G65" i="10"/>
  <c r="G61" i="10"/>
  <c r="G57" i="10"/>
  <c r="G30" i="10"/>
  <c r="G75" i="10"/>
  <c r="G55" i="10"/>
  <c r="G51" i="10"/>
  <c r="G47" i="10"/>
  <c r="G43" i="10"/>
  <c r="G39" i="10"/>
  <c r="G35" i="10"/>
  <c r="G28" i="10"/>
  <c r="G83" i="10"/>
  <c r="G71" i="10"/>
  <c r="G67" i="10"/>
  <c r="G24" i="10"/>
  <c r="G19" i="10"/>
  <c r="G15" i="10"/>
  <c r="G11" i="10"/>
  <c r="G7" i="10"/>
  <c r="G153" i="10"/>
  <c r="M155" i="4" s="1"/>
  <c r="G64" i="10"/>
  <c r="G59" i="10"/>
  <c r="G114" i="10"/>
  <c r="G95" i="10"/>
  <c r="G101" i="10"/>
  <c r="G97" i="10"/>
  <c r="G93" i="10"/>
  <c r="G89" i="10"/>
  <c r="G85" i="10"/>
  <c r="G29" i="10"/>
  <c r="G26" i="10"/>
  <c r="G25" i="10"/>
  <c r="G18" i="10"/>
  <c r="G14" i="10"/>
  <c r="G10" i="10"/>
  <c r="G63" i="10"/>
  <c r="G54" i="10"/>
  <c r="G52" i="10"/>
  <c r="G50" i="10"/>
  <c r="G48" i="10"/>
  <c r="G46" i="10"/>
  <c r="G44" i="10"/>
  <c r="G42" i="10"/>
  <c r="G40" i="10"/>
  <c r="G38" i="10"/>
  <c r="G36" i="10"/>
  <c r="G34" i="10"/>
  <c r="G32" i="10"/>
  <c r="G99" i="10"/>
  <c r="G91" i="10"/>
  <c r="G87" i="10"/>
  <c r="G60" i="10"/>
  <c r="G22" i="10"/>
  <c r="G21" i="10"/>
  <c r="G17" i="10"/>
  <c r="G13" i="10"/>
  <c r="G9" i="10"/>
  <c r="G82" i="10"/>
  <c r="G79" i="10"/>
  <c r="G12" i="10"/>
  <c r="G20" i="10"/>
  <c r="G6" i="10"/>
  <c r="G16" i="10"/>
  <c r="G8" i="10"/>
  <c r="L6" i="9"/>
  <c r="K6" i="9"/>
  <c r="H7" i="8"/>
  <c r="G8" i="8"/>
  <c r="H7" i="9"/>
  <c r="G8" i="9"/>
  <c r="G8" i="7"/>
  <c r="H7" i="7"/>
  <c r="K6" i="7"/>
  <c r="L6" i="7"/>
  <c r="K5" i="4"/>
  <c r="G9" i="5"/>
  <c r="H8" i="5"/>
  <c r="L6" i="5"/>
  <c r="N6" i="5" s="1"/>
  <c r="K6" i="5"/>
  <c r="L7" i="5"/>
  <c r="N7" i="5" s="1"/>
  <c r="K7" i="5"/>
  <c r="L5" i="6"/>
  <c r="K5" i="6"/>
  <c r="H7" i="6"/>
  <c r="G8" i="6"/>
  <c r="L6" i="6"/>
  <c r="N6" i="6" s="1"/>
  <c r="K6" i="6"/>
  <c r="L8" i="4"/>
  <c r="K8" i="4"/>
  <c r="H9" i="4"/>
  <c r="G10" i="4"/>
  <c r="G12" i="2"/>
  <c r="H12" i="2" s="1"/>
  <c r="L10" i="2"/>
  <c r="C93" i="2" l="1"/>
  <c r="C117" i="13"/>
  <c r="C110" i="13"/>
  <c r="C109" i="13"/>
  <c r="H92" i="13"/>
  <c r="J91" i="13"/>
  <c r="K9" i="12"/>
  <c r="O9" i="12" s="1"/>
  <c r="J9" i="12"/>
  <c r="N9" i="12" s="1"/>
  <c r="G10" i="12"/>
  <c r="G11" i="12" s="1"/>
  <c r="B32" i="11"/>
  <c r="M36" i="8"/>
  <c r="M122" i="8"/>
  <c r="B118" i="11"/>
  <c r="M82" i="8"/>
  <c r="B78" i="11"/>
  <c r="M108" i="8"/>
  <c r="B104" i="11"/>
  <c r="B48" i="11"/>
  <c r="M52" i="8"/>
  <c r="M46" i="8"/>
  <c r="B42" i="11"/>
  <c r="M49" i="8"/>
  <c r="B45" i="11"/>
  <c r="M99" i="8"/>
  <c r="B95" i="11"/>
  <c r="M130" i="8"/>
  <c r="B126" i="11"/>
  <c r="M112" i="8"/>
  <c r="B108" i="11"/>
  <c r="M127" i="8"/>
  <c r="B123" i="11"/>
  <c r="M131" i="8"/>
  <c r="B127" i="11"/>
  <c r="M114" i="8"/>
  <c r="B110" i="11"/>
  <c r="M117" i="8"/>
  <c r="B113" i="11"/>
  <c r="M96" i="8"/>
  <c r="B92" i="11"/>
  <c r="M125" i="8"/>
  <c r="B121" i="11"/>
  <c r="M116" i="8"/>
  <c r="B112" i="11"/>
  <c r="M110" i="8"/>
  <c r="B106" i="11"/>
  <c r="M77" i="8"/>
  <c r="B73" i="11"/>
  <c r="M70" i="8"/>
  <c r="B66" i="11"/>
  <c r="M35" i="8"/>
  <c r="B31" i="11"/>
  <c r="M98" i="8"/>
  <c r="B94" i="11"/>
  <c r="M55" i="8"/>
  <c r="B51" i="11"/>
  <c r="M129" i="8"/>
  <c r="B125" i="11"/>
  <c r="M119" i="8"/>
  <c r="B115" i="11"/>
  <c r="M121" i="8"/>
  <c r="B117" i="11"/>
  <c r="M124" i="8"/>
  <c r="B120" i="11"/>
  <c r="M93" i="8"/>
  <c r="B89" i="11"/>
  <c r="M20" i="5"/>
  <c r="F16" i="11"/>
  <c r="F62" i="11"/>
  <c r="M66" i="5"/>
  <c r="M61" i="5"/>
  <c r="F57" i="11"/>
  <c r="M83" i="5"/>
  <c r="F79" i="11"/>
  <c r="M74" i="5"/>
  <c r="F70" i="11"/>
  <c r="F66" i="11"/>
  <c r="M70" i="5"/>
  <c r="F12" i="11"/>
  <c r="M16" i="5"/>
  <c r="M68" i="5"/>
  <c r="F64" i="11"/>
  <c r="M60" i="5"/>
  <c r="F56" i="11"/>
  <c r="M79" i="5"/>
  <c r="F75" i="11"/>
  <c r="F74" i="11"/>
  <c r="M78" i="5"/>
  <c r="F78" i="11"/>
  <c r="M82" i="5"/>
  <c r="M69" i="5"/>
  <c r="F65" i="11"/>
  <c r="F60" i="11"/>
  <c r="M64" i="5"/>
  <c r="M76" i="5"/>
  <c r="F72" i="11"/>
  <c r="F58" i="11"/>
  <c r="M62" i="5"/>
  <c r="M63" i="5"/>
  <c r="F59" i="11"/>
  <c r="M75" i="5"/>
  <c r="F71" i="11"/>
  <c r="F76" i="11"/>
  <c r="M80" i="5"/>
  <c r="M84" i="5"/>
  <c r="F80" i="11"/>
  <c r="F77" i="11"/>
  <c r="M81" i="5"/>
  <c r="F69" i="11"/>
  <c r="M73" i="5"/>
  <c r="F61" i="11"/>
  <c r="M65" i="5"/>
  <c r="M67" i="5"/>
  <c r="F63" i="11"/>
  <c r="M71" i="5"/>
  <c r="F67" i="11"/>
  <c r="M12" i="5"/>
  <c r="F8" i="11"/>
  <c r="F68" i="11"/>
  <c r="M72" i="5"/>
  <c r="M77" i="5"/>
  <c r="F73" i="11"/>
  <c r="D105" i="11"/>
  <c r="M109" i="4"/>
  <c r="D121" i="11"/>
  <c r="M125" i="4"/>
  <c r="D120" i="11"/>
  <c r="M124" i="4"/>
  <c r="M112" i="4"/>
  <c r="D108" i="11"/>
  <c r="D113" i="11"/>
  <c r="M117" i="4"/>
  <c r="M130" i="4"/>
  <c r="D126" i="11"/>
  <c r="D109" i="11"/>
  <c r="M113" i="4"/>
  <c r="D112" i="11"/>
  <c r="M116" i="4"/>
  <c r="D111" i="11"/>
  <c r="M115" i="4"/>
  <c r="D104" i="11"/>
  <c r="M108" i="4"/>
  <c r="D119" i="11"/>
  <c r="M123" i="4"/>
  <c r="M127" i="4"/>
  <c r="D123" i="11"/>
  <c r="M110" i="4"/>
  <c r="D106" i="11"/>
  <c r="D114" i="11"/>
  <c r="M118" i="4"/>
  <c r="M111" i="4"/>
  <c r="D107" i="11"/>
  <c r="M128" i="4"/>
  <c r="D124" i="11"/>
  <c r="D117" i="11"/>
  <c r="M121" i="4"/>
  <c r="M120" i="4"/>
  <c r="D116" i="11"/>
  <c r="D127" i="11"/>
  <c r="M131" i="4"/>
  <c r="M114" i="4"/>
  <c r="D110" i="11"/>
  <c r="M119" i="4"/>
  <c r="D115" i="11"/>
  <c r="D122" i="11"/>
  <c r="M126" i="4"/>
  <c r="M129" i="4"/>
  <c r="D125" i="11"/>
  <c r="M122" i="4"/>
  <c r="D118" i="11"/>
  <c r="M88" i="4"/>
  <c r="D84" i="11"/>
  <c r="M91" i="4"/>
  <c r="D87" i="11"/>
  <c r="M85" i="4"/>
  <c r="D81" i="11"/>
  <c r="D85" i="11"/>
  <c r="M89" i="4"/>
  <c r="D91" i="11"/>
  <c r="M95" i="4"/>
  <c r="D101" i="11"/>
  <c r="M105" i="4"/>
  <c r="D89" i="11"/>
  <c r="M93" i="4"/>
  <c r="M101" i="4"/>
  <c r="D97" i="11"/>
  <c r="M90" i="4"/>
  <c r="D86" i="11"/>
  <c r="D93" i="11"/>
  <c r="M97" i="4"/>
  <c r="D90" i="11"/>
  <c r="M94" i="4"/>
  <c r="M96" i="4"/>
  <c r="D92" i="11"/>
  <c r="M83" i="4"/>
  <c r="D79" i="11"/>
  <c r="M107" i="4"/>
  <c r="D103" i="11"/>
  <c r="M92" i="4"/>
  <c r="D88" i="11"/>
  <c r="M98" i="4"/>
  <c r="D94" i="11"/>
  <c r="M100" i="4"/>
  <c r="D96" i="11"/>
  <c r="M84" i="4"/>
  <c r="D80" i="11"/>
  <c r="M86" i="4"/>
  <c r="D82" i="11"/>
  <c r="M102" i="4"/>
  <c r="D98" i="11"/>
  <c r="M104" i="4"/>
  <c r="D100" i="11"/>
  <c r="M99" i="4"/>
  <c r="D95" i="11"/>
  <c r="M103" i="4"/>
  <c r="D99" i="11"/>
  <c r="M87" i="4"/>
  <c r="D83" i="11"/>
  <c r="M106" i="4"/>
  <c r="D102" i="11"/>
  <c r="M62" i="4"/>
  <c r="D58" i="11"/>
  <c r="M76" i="4"/>
  <c r="D72" i="11"/>
  <c r="M59" i="4"/>
  <c r="D55" i="11"/>
  <c r="D76" i="11"/>
  <c r="M80" i="4"/>
  <c r="D77" i="11"/>
  <c r="M81" i="4"/>
  <c r="D59" i="11"/>
  <c r="M63" i="4"/>
  <c r="D68" i="11"/>
  <c r="M72" i="4"/>
  <c r="M67" i="4"/>
  <c r="D63" i="11"/>
  <c r="M82" i="4"/>
  <c r="D78" i="11"/>
  <c r="D67" i="11"/>
  <c r="M71" i="4"/>
  <c r="M60" i="4"/>
  <c r="D56" i="11"/>
  <c r="M70" i="4"/>
  <c r="D66" i="11"/>
  <c r="D61" i="11"/>
  <c r="M65" i="4"/>
  <c r="M61" i="4"/>
  <c r="D57" i="11"/>
  <c r="M69" i="4"/>
  <c r="D65" i="11"/>
  <c r="M75" i="4"/>
  <c r="D71" i="11"/>
  <c r="D60" i="11"/>
  <c r="M64" i="4"/>
  <c r="D70" i="11"/>
  <c r="M74" i="4"/>
  <c r="M77" i="4"/>
  <c r="D73" i="11"/>
  <c r="M66" i="4"/>
  <c r="D62" i="11"/>
  <c r="D69" i="11"/>
  <c r="M73" i="4"/>
  <c r="D75" i="11"/>
  <c r="M79" i="4"/>
  <c r="M68" i="4"/>
  <c r="D64" i="11"/>
  <c r="M78" i="4"/>
  <c r="D74" i="11"/>
  <c r="M58" i="4"/>
  <c r="D54" i="11"/>
  <c r="D38" i="11"/>
  <c r="M42" i="4"/>
  <c r="D39" i="11"/>
  <c r="M43" i="4"/>
  <c r="D40" i="11"/>
  <c r="M44" i="4"/>
  <c r="M47" i="4"/>
  <c r="D43" i="11"/>
  <c r="M46" i="4"/>
  <c r="D42" i="11"/>
  <c r="M48" i="4"/>
  <c r="D44" i="11"/>
  <c r="D37" i="11"/>
  <c r="M41" i="4"/>
  <c r="M55" i="4"/>
  <c r="D51" i="11"/>
  <c r="M37" i="4"/>
  <c r="D33" i="11"/>
  <c r="M51" i="4"/>
  <c r="D47" i="11"/>
  <c r="D46" i="11"/>
  <c r="M50" i="4"/>
  <c r="M45" i="4"/>
  <c r="D41" i="11"/>
  <c r="M36" i="4"/>
  <c r="D32" i="11"/>
  <c r="D45" i="11"/>
  <c r="M49" i="4"/>
  <c r="M38" i="4"/>
  <c r="D34" i="11"/>
  <c r="M54" i="4"/>
  <c r="D50" i="11"/>
  <c r="M53" i="4"/>
  <c r="D49" i="11"/>
  <c r="D31" i="11"/>
  <c r="M35" i="4"/>
  <c r="M52" i="4"/>
  <c r="D48" i="11"/>
  <c r="M40" i="4"/>
  <c r="D36" i="11"/>
  <c r="M56" i="4"/>
  <c r="D52" i="11"/>
  <c r="D53" i="11"/>
  <c r="M57" i="4"/>
  <c r="D35" i="11"/>
  <c r="M39" i="4"/>
  <c r="D11" i="11"/>
  <c r="M15" i="4"/>
  <c r="D23" i="11"/>
  <c r="M27" i="4"/>
  <c r="D17" i="11"/>
  <c r="M21" i="4"/>
  <c r="D15" i="11"/>
  <c r="M19" i="4"/>
  <c r="D19" i="11"/>
  <c r="M23" i="4"/>
  <c r="D27" i="11"/>
  <c r="M31" i="4"/>
  <c r="M29" i="4"/>
  <c r="D25" i="11"/>
  <c r="M18" i="4"/>
  <c r="D14" i="11"/>
  <c r="M28" i="4"/>
  <c r="D24" i="11"/>
  <c r="D18" i="11"/>
  <c r="M22" i="4"/>
  <c r="M24" i="4"/>
  <c r="D20" i="11"/>
  <c r="M12" i="4"/>
  <c r="D8" i="11"/>
  <c r="D26" i="11"/>
  <c r="M30" i="4"/>
  <c r="M16" i="4"/>
  <c r="D12" i="11"/>
  <c r="M13" i="4"/>
  <c r="D9" i="11"/>
  <c r="M14" i="4"/>
  <c r="D10" i="11"/>
  <c r="M32" i="4"/>
  <c r="D28" i="11"/>
  <c r="D7" i="11"/>
  <c r="M11" i="4"/>
  <c r="M20" i="4"/>
  <c r="D16" i="11"/>
  <c r="M17" i="4"/>
  <c r="D13" i="11"/>
  <c r="M25" i="4"/>
  <c r="D21" i="11"/>
  <c r="M26" i="4"/>
  <c r="D22" i="11"/>
  <c r="M10" i="4"/>
  <c r="D6" i="11"/>
  <c r="D5" i="11"/>
  <c r="M9" i="4"/>
  <c r="M34" i="4"/>
  <c r="D30" i="11"/>
  <c r="N10" i="2"/>
  <c r="O84" i="10"/>
  <c r="O83" i="10"/>
  <c r="N8" i="4"/>
  <c r="O87" i="10"/>
  <c r="O85" i="10"/>
  <c r="G205" i="10"/>
  <c r="M207" i="4" s="1"/>
  <c r="G193" i="10"/>
  <c r="M195" i="4" s="1"/>
  <c r="G168" i="10"/>
  <c r="M170" i="4" s="1"/>
  <c r="G164" i="10"/>
  <c r="M166" i="4" s="1"/>
  <c r="G167" i="10"/>
  <c r="M169" i="4" s="1"/>
  <c r="N89" i="10"/>
  <c r="O88" i="10"/>
  <c r="O86" i="10"/>
  <c r="G194" i="10"/>
  <c r="M196" i="4" s="1"/>
  <c r="G187" i="10"/>
  <c r="M189" i="4" s="1"/>
  <c r="G190" i="10"/>
  <c r="M192" i="4" s="1"/>
  <c r="G179" i="10"/>
  <c r="M181" i="4" s="1"/>
  <c r="G195" i="10"/>
  <c r="M197" i="4" s="1"/>
  <c r="G202" i="10"/>
  <c r="M204" i="4" s="1"/>
  <c r="G173" i="10"/>
  <c r="M175" i="4" s="1"/>
  <c r="G169" i="10"/>
  <c r="M171" i="4" s="1"/>
  <c r="G183" i="10"/>
  <c r="M185" i="4" s="1"/>
  <c r="G172" i="10"/>
  <c r="M174" i="4" s="1"/>
  <c r="G203" i="10"/>
  <c r="M205" i="4" s="1"/>
  <c r="G206" i="10"/>
  <c r="M208" i="4" s="1"/>
  <c r="G188" i="10"/>
  <c r="M190" i="4" s="1"/>
  <c r="G160" i="10"/>
  <c r="M162" i="4" s="1"/>
  <c r="X9" i="10"/>
  <c r="G184" i="10"/>
  <c r="M186" i="4" s="1"/>
  <c r="G163" i="10"/>
  <c r="M165" i="4" s="1"/>
  <c r="G176" i="10"/>
  <c r="M178" i="4" s="1"/>
  <c r="G200" i="10"/>
  <c r="M202" i="4" s="1"/>
  <c r="G196" i="10"/>
  <c r="M198" i="4" s="1"/>
  <c r="G199" i="10"/>
  <c r="M201" i="4" s="1"/>
  <c r="G177" i="10"/>
  <c r="M179" i="4" s="1"/>
  <c r="G197" i="10"/>
  <c r="M199" i="4" s="1"/>
  <c r="G166" i="10"/>
  <c r="M168" i="4" s="1"/>
  <c r="G191" i="10"/>
  <c r="M193" i="4" s="1"/>
  <c r="G165" i="10"/>
  <c r="M167" i="4" s="1"/>
  <c r="G189" i="10"/>
  <c r="M191" i="4" s="1"/>
  <c r="G185" i="10"/>
  <c r="M187" i="4" s="1"/>
  <c r="G192" i="10"/>
  <c r="M194" i="4" s="1"/>
  <c r="G170" i="10"/>
  <c r="M172" i="4" s="1"/>
  <c r="G186" i="10"/>
  <c r="M188" i="4" s="1"/>
  <c r="H10" i="10"/>
  <c r="G161" i="10"/>
  <c r="M163" i="4" s="1"/>
  <c r="G198" i="10"/>
  <c r="M200" i="4" s="1"/>
  <c r="G182" i="10"/>
  <c r="M184" i="4" s="1"/>
  <c r="G178" i="10"/>
  <c r="M180" i="4" s="1"/>
  <c r="G181" i="10"/>
  <c r="M183" i="4" s="1"/>
  <c r="G162" i="10"/>
  <c r="M164" i="4" s="1"/>
  <c r="G201" i="10"/>
  <c r="M203" i="4" s="1"/>
  <c r="G180" i="10"/>
  <c r="M182" i="4" s="1"/>
  <c r="G204" i="10"/>
  <c r="M206" i="4" s="1"/>
  <c r="G175" i="10"/>
  <c r="M177" i="4" s="1"/>
  <c r="G171" i="10"/>
  <c r="M173" i="4" s="1"/>
  <c r="G174" i="10"/>
  <c r="M176" i="4" s="1"/>
  <c r="P9" i="10"/>
  <c r="V166" i="10"/>
  <c r="M167" i="8"/>
  <c r="K7" i="9"/>
  <c r="L7" i="9"/>
  <c r="N7" i="9" s="1"/>
  <c r="G9" i="8"/>
  <c r="H8" i="8"/>
  <c r="H8" i="9"/>
  <c r="G9" i="9"/>
  <c r="K7" i="8"/>
  <c r="L7" i="8"/>
  <c r="N6" i="9"/>
  <c r="N6" i="7"/>
  <c r="G9" i="7"/>
  <c r="H8" i="7"/>
  <c r="L7" i="7"/>
  <c r="N7" i="7" s="1"/>
  <c r="K7" i="7"/>
  <c r="N9" i="2"/>
  <c r="L8" i="5"/>
  <c r="N8" i="5" s="1"/>
  <c r="K8" i="5"/>
  <c r="G10" i="5"/>
  <c r="H9" i="5"/>
  <c r="N5" i="6"/>
  <c r="G9" i="6"/>
  <c r="H8" i="6"/>
  <c r="K7" i="6"/>
  <c r="L7" i="6"/>
  <c r="N7" i="6" s="1"/>
  <c r="L9" i="4"/>
  <c r="K9" i="4"/>
  <c r="H10" i="4"/>
  <c r="G11" i="4"/>
  <c r="G13" i="2"/>
  <c r="H13" i="2" s="1"/>
  <c r="K12" i="2"/>
  <c r="K11" i="2"/>
  <c r="L11" i="2"/>
  <c r="N11" i="2" s="1"/>
  <c r="C94" i="2" l="1"/>
  <c r="H93" i="13"/>
  <c r="J92" i="13"/>
  <c r="J11" i="12"/>
  <c r="N11" i="12" s="1"/>
  <c r="K11" i="12"/>
  <c r="O11" i="12" s="1"/>
  <c r="J10" i="12"/>
  <c r="N10" i="12" s="1"/>
  <c r="K10" i="12"/>
  <c r="O10" i="12" s="1"/>
  <c r="G12" i="12"/>
  <c r="M90" i="5"/>
  <c r="F86" i="11"/>
  <c r="F85" i="11"/>
  <c r="M89" i="5"/>
  <c r="M85" i="5"/>
  <c r="F81" i="11"/>
  <c r="F82" i="11"/>
  <c r="M86" i="5"/>
  <c r="F84" i="11"/>
  <c r="M88" i="5"/>
  <c r="M87" i="5"/>
  <c r="F83" i="11"/>
  <c r="N9" i="4"/>
  <c r="N90" i="10"/>
  <c r="O89" i="10"/>
  <c r="X10" i="10"/>
  <c r="H11" i="10"/>
  <c r="P10" i="10"/>
  <c r="V167" i="10"/>
  <c r="M168" i="8"/>
  <c r="N7" i="8"/>
  <c r="L8" i="9"/>
  <c r="K8" i="9"/>
  <c r="H9" i="9"/>
  <c r="G10" i="9"/>
  <c r="K8" i="8"/>
  <c r="L8" i="8"/>
  <c r="N8" i="8" s="1"/>
  <c r="H9" i="8"/>
  <c r="G10" i="8"/>
  <c r="L8" i="7"/>
  <c r="K8" i="7"/>
  <c r="H9" i="7"/>
  <c r="G10" i="7"/>
  <c r="L9" i="5"/>
  <c r="K9" i="5"/>
  <c r="H10" i="5"/>
  <c r="G11" i="5"/>
  <c r="L8" i="6"/>
  <c r="N8" i="6" s="1"/>
  <c r="K8" i="6"/>
  <c r="H9" i="6"/>
  <c r="G10" i="6"/>
  <c r="G12" i="4"/>
  <c r="H11" i="4"/>
  <c r="K10" i="4"/>
  <c r="L10" i="4"/>
  <c r="K13" i="2"/>
  <c r="G14" i="2"/>
  <c r="H14" i="2" s="1"/>
  <c r="L12" i="2"/>
  <c r="C95" i="2" l="1"/>
  <c r="H94" i="13"/>
  <c r="J93" i="13"/>
  <c r="J12" i="12"/>
  <c r="N12" i="12" s="1"/>
  <c r="K12" i="12"/>
  <c r="O12" i="12" s="1"/>
  <c r="G13" i="12"/>
  <c r="M91" i="5"/>
  <c r="F87" i="11"/>
  <c r="N91" i="10"/>
  <c r="O90" i="10"/>
  <c r="H12" i="10"/>
  <c r="X11" i="10"/>
  <c r="P11" i="10"/>
  <c r="V168" i="10"/>
  <c r="M169" i="8"/>
  <c r="G11" i="9"/>
  <c r="H10" i="9"/>
  <c r="L9" i="9"/>
  <c r="N9" i="9" s="1"/>
  <c r="K9" i="9"/>
  <c r="L9" i="8"/>
  <c r="N9" i="8" s="1"/>
  <c r="K9" i="8"/>
  <c r="N8" i="9"/>
  <c r="G11" i="8"/>
  <c r="H10" i="8"/>
  <c r="N8" i="7"/>
  <c r="L9" i="7"/>
  <c r="N9" i="7" s="1"/>
  <c r="K9" i="7"/>
  <c r="H10" i="7"/>
  <c r="G11" i="7"/>
  <c r="N12" i="2"/>
  <c r="G12" i="5"/>
  <c r="H11" i="5"/>
  <c r="N9" i="5"/>
  <c r="K10" i="5"/>
  <c r="L10" i="5"/>
  <c r="N10" i="5" s="1"/>
  <c r="L9" i="6"/>
  <c r="N9" i="6" s="1"/>
  <c r="K9" i="6"/>
  <c r="G11" i="6"/>
  <c r="H10" i="6"/>
  <c r="L11" i="4"/>
  <c r="N11" i="4" s="1"/>
  <c r="K11" i="4"/>
  <c r="N10" i="4"/>
  <c r="H12" i="4"/>
  <c r="G13" i="4"/>
  <c r="G15" i="2"/>
  <c r="H15" i="2" s="1"/>
  <c r="K14" i="2"/>
  <c r="L13" i="2"/>
  <c r="N13" i="2" s="1"/>
  <c r="C96" i="2" l="1"/>
  <c r="H95" i="13"/>
  <c r="J94" i="13"/>
  <c r="J13" i="12"/>
  <c r="N13" i="12" s="1"/>
  <c r="K13" i="12"/>
  <c r="O13" i="12" s="1"/>
  <c r="G14" i="12"/>
  <c r="M92" i="5"/>
  <c r="F88" i="11"/>
  <c r="N92" i="10"/>
  <c r="O91" i="10"/>
  <c r="H13" i="10"/>
  <c r="P12" i="10"/>
  <c r="X12" i="10"/>
  <c r="V169" i="10"/>
  <c r="M170" i="8"/>
  <c r="L10" i="8"/>
  <c r="N10" i="8" s="1"/>
  <c r="K10" i="8"/>
  <c r="G12" i="8"/>
  <c r="H11" i="8"/>
  <c r="L10" i="9"/>
  <c r="K10" i="9"/>
  <c r="G12" i="9"/>
  <c r="H11" i="9"/>
  <c r="H11" i="7"/>
  <c r="G12" i="7"/>
  <c r="L10" i="7"/>
  <c r="N10" i="7" s="1"/>
  <c r="K10" i="7"/>
  <c r="L11" i="5"/>
  <c r="N11" i="5" s="1"/>
  <c r="K11" i="5"/>
  <c r="H12" i="5"/>
  <c r="G13" i="5"/>
  <c r="L10" i="6"/>
  <c r="K10" i="6"/>
  <c r="H11" i="6"/>
  <c r="G12" i="6"/>
  <c r="K12" i="4"/>
  <c r="L12" i="4"/>
  <c r="N12" i="4" s="1"/>
  <c r="G14" i="4"/>
  <c r="H13" i="4"/>
  <c r="K15" i="2"/>
  <c r="G16" i="2"/>
  <c r="H16" i="2" s="1"/>
  <c r="L14" i="2"/>
  <c r="N14" i="2" s="1"/>
  <c r="C97" i="2" l="1"/>
  <c r="H96" i="13"/>
  <c r="J95" i="13"/>
  <c r="J14" i="12"/>
  <c r="N14" i="12" s="1"/>
  <c r="K14" i="12"/>
  <c r="O14" i="12" s="1"/>
  <c r="G15" i="12"/>
  <c r="M93" i="5"/>
  <c r="F89" i="11"/>
  <c r="N93" i="10"/>
  <c r="O92" i="10"/>
  <c r="X13" i="10"/>
  <c r="P13" i="10"/>
  <c r="H14" i="10"/>
  <c r="V170" i="10"/>
  <c r="M171" i="8"/>
  <c r="L11" i="8"/>
  <c r="N11" i="8" s="1"/>
  <c r="K11" i="8"/>
  <c r="G13" i="8"/>
  <c r="H12" i="8"/>
  <c r="N10" i="9"/>
  <c r="L11" i="9"/>
  <c r="N11" i="9" s="1"/>
  <c r="K11" i="9"/>
  <c r="H12" i="9"/>
  <c r="G13" i="9"/>
  <c r="H12" i="7"/>
  <c r="G13" i="7"/>
  <c r="L11" i="7"/>
  <c r="K11" i="7"/>
  <c r="L12" i="5"/>
  <c r="K12" i="5"/>
  <c r="H13" i="5"/>
  <c r="G14" i="5"/>
  <c r="L11" i="6"/>
  <c r="N11" i="6" s="1"/>
  <c r="K11" i="6"/>
  <c r="H12" i="6"/>
  <c r="G13" i="6"/>
  <c r="N10" i="6"/>
  <c r="G15" i="4"/>
  <c r="H14" i="4"/>
  <c r="L13" i="4"/>
  <c r="N13" i="4" s="1"/>
  <c r="K13" i="4"/>
  <c r="L15" i="2"/>
  <c r="K16" i="2"/>
  <c r="G17" i="2"/>
  <c r="H17" i="2" s="1"/>
  <c r="C98" i="2" l="1"/>
  <c r="H97" i="13"/>
  <c r="J96" i="13"/>
  <c r="J15" i="12"/>
  <c r="N15" i="12" s="1"/>
  <c r="K15" i="12"/>
  <c r="O15" i="12" s="1"/>
  <c r="G16" i="12"/>
  <c r="F90" i="11"/>
  <c r="M94" i="5"/>
  <c r="N94" i="10"/>
  <c r="O93" i="10"/>
  <c r="H15" i="10"/>
  <c r="P14" i="10"/>
  <c r="X14" i="10"/>
  <c r="V171" i="10"/>
  <c r="M172" i="8"/>
  <c r="L12" i="8"/>
  <c r="N12" i="8" s="1"/>
  <c r="K12" i="8"/>
  <c r="H13" i="8"/>
  <c r="G14" i="8"/>
  <c r="H13" i="9"/>
  <c r="G14" i="9"/>
  <c r="L12" i="9"/>
  <c r="N12" i="9" s="1"/>
  <c r="K12" i="9"/>
  <c r="N11" i="7"/>
  <c r="H13" i="7"/>
  <c r="G14" i="7"/>
  <c r="K12" i="7"/>
  <c r="L12" i="7"/>
  <c r="N12" i="7" s="1"/>
  <c r="K13" i="5"/>
  <c r="L13" i="5"/>
  <c r="N13" i="5" s="1"/>
  <c r="G15" i="5"/>
  <c r="H14" i="5"/>
  <c r="N12" i="5"/>
  <c r="K12" i="6"/>
  <c r="L12" i="6"/>
  <c r="G14" i="6"/>
  <c r="H13" i="6"/>
  <c r="G16" i="4"/>
  <c r="H15" i="4"/>
  <c r="K14" i="4"/>
  <c r="L14" i="4"/>
  <c r="N14" i="4" s="1"/>
  <c r="L16" i="2"/>
  <c r="N16" i="2" s="1"/>
  <c r="K17" i="2"/>
  <c r="G18" i="2"/>
  <c r="H18" i="2" s="1"/>
  <c r="N15" i="2"/>
  <c r="C99" i="2" l="1"/>
  <c r="H98" i="13"/>
  <c r="J97" i="13"/>
  <c r="J16" i="12"/>
  <c r="N16" i="12" s="1"/>
  <c r="K16" i="12"/>
  <c r="O16" i="12" s="1"/>
  <c r="G17" i="12"/>
  <c r="M95" i="5"/>
  <c r="F91" i="11"/>
  <c r="N95" i="10"/>
  <c r="O94" i="10"/>
  <c r="X15" i="10"/>
  <c r="P15" i="10"/>
  <c r="H16" i="10"/>
  <c r="V172" i="10"/>
  <c r="M173" i="8"/>
  <c r="H14" i="9"/>
  <c r="G15" i="9"/>
  <c r="L13" i="9"/>
  <c r="N13" i="9" s="1"/>
  <c r="K13" i="9"/>
  <c r="H14" i="8"/>
  <c r="G15" i="8"/>
  <c r="L13" i="8"/>
  <c r="N13" i="8" s="1"/>
  <c r="K13" i="8"/>
  <c r="H14" i="7"/>
  <c r="G15" i="7"/>
  <c r="L13" i="7"/>
  <c r="N13" i="7" s="1"/>
  <c r="K13" i="7"/>
  <c r="L14" i="5"/>
  <c r="N14" i="5" s="1"/>
  <c r="K14" i="5"/>
  <c r="H15" i="5"/>
  <c r="G16" i="5"/>
  <c r="H14" i="6"/>
  <c r="G15" i="6"/>
  <c r="N12" i="6"/>
  <c r="L13" i="6"/>
  <c r="N13" i="6" s="1"/>
  <c r="K13" i="6"/>
  <c r="L15" i="4"/>
  <c r="N15" i="4" s="1"/>
  <c r="K15" i="4"/>
  <c r="G17" i="4"/>
  <c r="H16" i="4"/>
  <c r="L17" i="2"/>
  <c r="N17" i="2" s="1"/>
  <c r="L18" i="2"/>
  <c r="G19" i="2"/>
  <c r="H19" i="2" s="1"/>
  <c r="C100" i="2" l="1"/>
  <c r="H99" i="13"/>
  <c r="J98" i="13"/>
  <c r="K17" i="12"/>
  <c r="O17" i="12" s="1"/>
  <c r="J17" i="12"/>
  <c r="N17" i="12" s="1"/>
  <c r="G18" i="12"/>
  <c r="F92" i="11"/>
  <c r="M96" i="5"/>
  <c r="N96" i="10"/>
  <c r="O95" i="10"/>
  <c r="H17" i="10"/>
  <c r="P16" i="10"/>
  <c r="X16" i="10"/>
  <c r="V173" i="10"/>
  <c r="M174" i="8"/>
  <c r="H15" i="8"/>
  <c r="G16" i="8"/>
  <c r="H15" i="9"/>
  <c r="G16" i="9"/>
  <c r="L14" i="8"/>
  <c r="N14" i="8" s="1"/>
  <c r="K14" i="8"/>
  <c r="L14" i="9"/>
  <c r="N14" i="9" s="1"/>
  <c r="K14" i="9"/>
  <c r="K14" i="7"/>
  <c r="L14" i="7"/>
  <c r="N14" i="7" s="1"/>
  <c r="G16" i="7"/>
  <c r="H15" i="7"/>
  <c r="G17" i="5"/>
  <c r="H16" i="5"/>
  <c r="L15" i="5"/>
  <c r="N15" i="5" s="1"/>
  <c r="K15" i="5"/>
  <c r="H15" i="6"/>
  <c r="G16" i="6"/>
  <c r="L14" i="6"/>
  <c r="N14" i="6" s="1"/>
  <c r="K14" i="6"/>
  <c r="L16" i="4"/>
  <c r="N16" i="4" s="1"/>
  <c r="K16" i="4"/>
  <c r="H17" i="4"/>
  <c r="G18" i="4"/>
  <c r="K18" i="2"/>
  <c r="G20" i="2"/>
  <c r="H20" i="2" s="1"/>
  <c r="K19" i="2"/>
  <c r="L19" i="2"/>
  <c r="N18" i="2"/>
  <c r="C101" i="2" l="1"/>
  <c r="H100" i="13"/>
  <c r="J99" i="13"/>
  <c r="J18" i="12"/>
  <c r="N18" i="12" s="1"/>
  <c r="K18" i="12"/>
  <c r="O18" i="12" s="1"/>
  <c r="G19" i="12"/>
  <c r="F93" i="11"/>
  <c r="M97" i="5"/>
  <c r="N97" i="10"/>
  <c r="O96" i="10"/>
  <c r="X17" i="10"/>
  <c r="P17" i="10"/>
  <c r="H18" i="10"/>
  <c r="V174" i="10"/>
  <c r="M175" i="8"/>
  <c r="H16" i="9"/>
  <c r="G17" i="9"/>
  <c r="K15" i="9"/>
  <c r="L15" i="9"/>
  <c r="N15" i="9" s="1"/>
  <c r="G17" i="8"/>
  <c r="H16" i="8"/>
  <c r="K15" i="8"/>
  <c r="L15" i="8"/>
  <c r="N15" i="8" s="1"/>
  <c r="L15" i="7"/>
  <c r="N15" i="7" s="1"/>
  <c r="K15" i="7"/>
  <c r="G17" i="7"/>
  <c r="H16" i="7"/>
  <c r="L16" i="5"/>
  <c r="N16" i="5" s="1"/>
  <c r="K16" i="5"/>
  <c r="G18" i="5"/>
  <c r="H17" i="5"/>
  <c r="K15" i="6"/>
  <c r="L15" i="6"/>
  <c r="N15" i="6" s="1"/>
  <c r="G17" i="6"/>
  <c r="H16" i="6"/>
  <c r="G19" i="4"/>
  <c r="H18" i="4"/>
  <c r="L17" i="4"/>
  <c r="N17" i="4" s="1"/>
  <c r="K17" i="4"/>
  <c r="K20" i="2"/>
  <c r="G21" i="2"/>
  <c r="H21" i="2" s="1"/>
  <c r="N19" i="2"/>
  <c r="C102" i="2" l="1"/>
  <c r="H101" i="13"/>
  <c r="J100" i="13"/>
  <c r="J19" i="12"/>
  <c r="N19" i="12" s="1"/>
  <c r="K19" i="12"/>
  <c r="O19" i="12" s="1"/>
  <c r="G20" i="12"/>
  <c r="F94" i="11"/>
  <c r="M98" i="5"/>
  <c r="N98" i="10"/>
  <c r="O97" i="10"/>
  <c r="X18" i="10"/>
  <c r="H19" i="10"/>
  <c r="P18" i="10"/>
  <c r="V175" i="10"/>
  <c r="M176" i="8"/>
  <c r="K16" i="8"/>
  <c r="L16" i="8"/>
  <c r="N16" i="8" s="1"/>
  <c r="H17" i="8"/>
  <c r="G18" i="8"/>
  <c r="H17" i="9"/>
  <c r="G18" i="9"/>
  <c r="L16" i="9"/>
  <c r="N16" i="9" s="1"/>
  <c r="K16" i="9"/>
  <c r="L16" i="7"/>
  <c r="N16" i="7" s="1"/>
  <c r="K16" i="7"/>
  <c r="H17" i="7"/>
  <c r="G18" i="7"/>
  <c r="H18" i="5"/>
  <c r="G19" i="5"/>
  <c r="L17" i="5"/>
  <c r="N17" i="5" s="1"/>
  <c r="K17" i="5"/>
  <c r="H17" i="6"/>
  <c r="G18" i="6"/>
  <c r="L16" i="6"/>
  <c r="N16" i="6" s="1"/>
  <c r="K16" i="6"/>
  <c r="K18" i="4"/>
  <c r="L18" i="4"/>
  <c r="N18" i="4" s="1"/>
  <c r="G20" i="4"/>
  <c r="H19" i="4"/>
  <c r="L20" i="2"/>
  <c r="N20" i="2" s="1"/>
  <c r="K21" i="2"/>
  <c r="G22" i="2"/>
  <c r="H22" i="2" s="1"/>
  <c r="C103" i="2" l="1"/>
  <c r="H102" i="13"/>
  <c r="J101" i="13"/>
  <c r="J20" i="12"/>
  <c r="N20" i="12" s="1"/>
  <c r="K20" i="12"/>
  <c r="O20" i="12" s="1"/>
  <c r="G21" i="12"/>
  <c r="M99" i="5"/>
  <c r="F95" i="11"/>
  <c r="N99" i="10"/>
  <c r="O98" i="10"/>
  <c r="P19" i="10"/>
  <c r="H20" i="10"/>
  <c r="X19" i="10"/>
  <c r="V176" i="10"/>
  <c r="M177" i="8"/>
  <c r="G19" i="8"/>
  <c r="H18" i="8"/>
  <c r="G19" i="9"/>
  <c r="H18" i="9"/>
  <c r="L17" i="8"/>
  <c r="N17" i="8" s="1"/>
  <c r="K17" i="8"/>
  <c r="L17" i="9"/>
  <c r="N17" i="9" s="1"/>
  <c r="K17" i="9"/>
  <c r="G19" i="7"/>
  <c r="H18" i="7"/>
  <c r="L17" i="7"/>
  <c r="N17" i="7" s="1"/>
  <c r="K17" i="7"/>
  <c r="G20" i="5"/>
  <c r="H19" i="5"/>
  <c r="K18" i="5"/>
  <c r="L18" i="5"/>
  <c r="N18" i="5" s="1"/>
  <c r="G19" i="6"/>
  <c r="H18" i="6"/>
  <c r="L17" i="6"/>
  <c r="N17" i="6" s="1"/>
  <c r="K17" i="6"/>
  <c r="K19" i="4"/>
  <c r="L19" i="4"/>
  <c r="N19" i="4" s="1"/>
  <c r="H20" i="4"/>
  <c r="G21" i="4"/>
  <c r="L21" i="2"/>
  <c r="N21" i="2" s="1"/>
  <c r="G23" i="2"/>
  <c r="H23" i="2" s="1"/>
  <c r="K22" i="2"/>
  <c r="L22" i="2"/>
  <c r="C104" i="2" l="1"/>
  <c r="H103" i="13"/>
  <c r="J103" i="13" s="1"/>
  <c r="J105" i="13" s="1"/>
  <c r="J102" i="13"/>
  <c r="K21" i="12"/>
  <c r="O21" i="12" s="1"/>
  <c r="J21" i="12"/>
  <c r="N21" i="12" s="1"/>
  <c r="G22" i="12"/>
  <c r="M100" i="5"/>
  <c r="F96" i="11"/>
  <c r="N100" i="10"/>
  <c r="O99" i="10"/>
  <c r="X20" i="10"/>
  <c r="H21" i="10"/>
  <c r="P20" i="10"/>
  <c r="V177" i="10"/>
  <c r="M178" i="8"/>
  <c r="L18" i="9"/>
  <c r="N18" i="9" s="1"/>
  <c r="K18" i="9"/>
  <c r="G20" i="9"/>
  <c r="H19" i="9"/>
  <c r="L18" i="8"/>
  <c r="N18" i="8" s="1"/>
  <c r="K18" i="8"/>
  <c r="G20" i="8"/>
  <c r="H19" i="8"/>
  <c r="L18" i="7"/>
  <c r="N18" i="7" s="1"/>
  <c r="K18" i="7"/>
  <c r="H19" i="7"/>
  <c r="G20" i="7"/>
  <c r="L19" i="5"/>
  <c r="N19" i="5" s="1"/>
  <c r="K19" i="5"/>
  <c r="H20" i="5"/>
  <c r="G21" i="5"/>
  <c r="L18" i="6"/>
  <c r="N18" i="6" s="1"/>
  <c r="K18" i="6"/>
  <c r="G20" i="6"/>
  <c r="H19" i="6"/>
  <c r="L20" i="4"/>
  <c r="N20" i="4" s="1"/>
  <c r="K20" i="4"/>
  <c r="G22" i="4"/>
  <c r="H21" i="4"/>
  <c r="K23" i="2"/>
  <c r="G24" i="2"/>
  <c r="H24" i="2" s="1"/>
  <c r="N22" i="2"/>
  <c r="C105" i="2" l="1"/>
  <c r="C113" i="13"/>
  <c r="C115" i="13"/>
  <c r="J22" i="12"/>
  <c r="N22" i="12" s="1"/>
  <c r="K22" i="12"/>
  <c r="O22" i="12" s="1"/>
  <c r="G23" i="12"/>
  <c r="M101" i="5"/>
  <c r="F97" i="11"/>
  <c r="N101" i="10"/>
  <c r="O100" i="10"/>
  <c r="P21" i="10"/>
  <c r="H22" i="10"/>
  <c r="X21" i="10"/>
  <c r="V178" i="10"/>
  <c r="M179" i="8"/>
  <c r="G21" i="8"/>
  <c r="H20" i="8"/>
  <c r="L19" i="9"/>
  <c r="N19" i="9" s="1"/>
  <c r="K19" i="9"/>
  <c r="H20" i="9"/>
  <c r="G21" i="9"/>
  <c r="L19" i="8"/>
  <c r="N19" i="8" s="1"/>
  <c r="K19" i="8"/>
  <c r="H20" i="7"/>
  <c r="G21" i="7"/>
  <c r="L19" i="7"/>
  <c r="N19" i="7" s="1"/>
  <c r="K19" i="7"/>
  <c r="L20" i="5"/>
  <c r="N20" i="5" s="1"/>
  <c r="K20" i="5"/>
  <c r="H21" i="5"/>
  <c r="G22" i="5"/>
  <c r="L19" i="6"/>
  <c r="N19" i="6" s="1"/>
  <c r="K19" i="6"/>
  <c r="H20" i="6"/>
  <c r="G21" i="6"/>
  <c r="G23" i="4"/>
  <c r="H22" i="4"/>
  <c r="L21" i="4"/>
  <c r="N21" i="4" s="1"/>
  <c r="K21" i="4"/>
  <c r="L23" i="2"/>
  <c r="N23" i="2" s="1"/>
  <c r="G25" i="2"/>
  <c r="H25" i="2" s="1"/>
  <c r="K24" i="2"/>
  <c r="L24" i="2"/>
  <c r="C106" i="2" l="1"/>
  <c r="J23" i="12"/>
  <c r="N23" i="12" s="1"/>
  <c r="K23" i="12"/>
  <c r="O23" i="12" s="1"/>
  <c r="G24" i="12"/>
  <c r="F98" i="11"/>
  <c r="M102" i="5"/>
  <c r="N102" i="10"/>
  <c r="O101" i="10"/>
  <c r="X22" i="10"/>
  <c r="H23" i="10"/>
  <c r="P22" i="10"/>
  <c r="V179" i="10"/>
  <c r="M180" i="8"/>
  <c r="L20" i="9"/>
  <c r="N20" i="9" s="1"/>
  <c r="K20" i="9"/>
  <c r="L20" i="8"/>
  <c r="N20" i="8" s="1"/>
  <c r="K20" i="8"/>
  <c r="H21" i="9"/>
  <c r="G22" i="9"/>
  <c r="H21" i="8"/>
  <c r="G22" i="8"/>
  <c r="K20" i="7"/>
  <c r="L20" i="7"/>
  <c r="N20" i="7" s="1"/>
  <c r="H21" i="7"/>
  <c r="G22" i="7"/>
  <c r="K21" i="5"/>
  <c r="L21" i="5"/>
  <c r="N21" i="5" s="1"/>
  <c r="G23" i="5"/>
  <c r="H22" i="5"/>
  <c r="G22" i="6"/>
  <c r="H21" i="6"/>
  <c r="K20" i="6"/>
  <c r="L20" i="6"/>
  <c r="N20" i="6" s="1"/>
  <c r="K22" i="4"/>
  <c r="L22" i="4"/>
  <c r="N22" i="4" s="1"/>
  <c r="H23" i="4"/>
  <c r="G24" i="4"/>
  <c r="K25" i="2"/>
  <c r="G26" i="2"/>
  <c r="H26" i="2" s="1"/>
  <c r="N24" i="2"/>
  <c r="C107" i="2" l="1"/>
  <c r="J24" i="12"/>
  <c r="N24" i="12" s="1"/>
  <c r="K24" i="12"/>
  <c r="O24" i="12" s="1"/>
  <c r="G25" i="12"/>
  <c r="M103" i="5"/>
  <c r="F99" i="11"/>
  <c r="N103" i="10"/>
  <c r="O102" i="10"/>
  <c r="P23" i="10"/>
  <c r="H24" i="10"/>
  <c r="X23" i="10"/>
  <c r="V180" i="10"/>
  <c r="M181" i="8"/>
  <c r="H22" i="9"/>
  <c r="G23" i="9"/>
  <c r="L21" i="9"/>
  <c r="N21" i="9" s="1"/>
  <c r="K21" i="9"/>
  <c r="H22" i="8"/>
  <c r="G23" i="8"/>
  <c r="K21" i="8"/>
  <c r="L21" i="8"/>
  <c r="N21" i="8" s="1"/>
  <c r="H22" i="7"/>
  <c r="G23" i="7"/>
  <c r="L21" i="7"/>
  <c r="N21" i="7" s="1"/>
  <c r="K21" i="7"/>
  <c r="H23" i="5"/>
  <c r="G24" i="5"/>
  <c r="L22" i="5"/>
  <c r="N22" i="5" s="1"/>
  <c r="K22" i="5"/>
  <c r="L21" i="6"/>
  <c r="N21" i="6" s="1"/>
  <c r="K21" i="6"/>
  <c r="H22" i="6"/>
  <c r="G23" i="6"/>
  <c r="L23" i="4"/>
  <c r="N23" i="4" s="1"/>
  <c r="K23" i="4"/>
  <c r="G25" i="4"/>
  <c r="H24" i="4"/>
  <c r="L25" i="2"/>
  <c r="N25" i="2" s="1"/>
  <c r="K26" i="2"/>
  <c r="G27" i="2"/>
  <c r="H27" i="2" s="1"/>
  <c r="C108" i="2" l="1"/>
  <c r="J25" i="12"/>
  <c r="N25" i="12" s="1"/>
  <c r="K25" i="12"/>
  <c r="O25" i="12" s="1"/>
  <c r="G26" i="12"/>
  <c r="F100" i="11"/>
  <c r="M104" i="5"/>
  <c r="N104" i="10"/>
  <c r="O103" i="10"/>
  <c r="X24" i="10"/>
  <c r="H25" i="10"/>
  <c r="P24" i="10"/>
  <c r="V181" i="10"/>
  <c r="M182" i="8"/>
  <c r="H23" i="8"/>
  <c r="G24" i="8"/>
  <c r="L22" i="8"/>
  <c r="N22" i="8" s="1"/>
  <c r="K22" i="8"/>
  <c r="H23" i="9"/>
  <c r="G24" i="9"/>
  <c r="L22" i="9"/>
  <c r="N22" i="9" s="1"/>
  <c r="K22" i="9"/>
  <c r="G24" i="7"/>
  <c r="H23" i="7"/>
  <c r="L22" i="7"/>
  <c r="N22" i="7" s="1"/>
  <c r="K22" i="7"/>
  <c r="G25" i="5"/>
  <c r="H24" i="5"/>
  <c r="L23" i="5"/>
  <c r="N23" i="5" s="1"/>
  <c r="K23" i="5"/>
  <c r="H23" i="6"/>
  <c r="G24" i="6"/>
  <c r="L22" i="6"/>
  <c r="N22" i="6" s="1"/>
  <c r="K22" i="6"/>
  <c r="L24" i="4"/>
  <c r="N24" i="4" s="1"/>
  <c r="K24" i="4"/>
  <c r="H25" i="4"/>
  <c r="G26" i="4"/>
  <c r="L26" i="2"/>
  <c r="N26" i="2" s="1"/>
  <c r="K27" i="2"/>
  <c r="G28" i="2"/>
  <c r="H28" i="2" s="1"/>
  <c r="L27" i="2"/>
  <c r="C109" i="2" l="1"/>
  <c r="J26" i="12"/>
  <c r="N26" i="12" s="1"/>
  <c r="K26" i="12"/>
  <c r="O26" i="12" s="1"/>
  <c r="G27" i="12"/>
  <c r="F101" i="11"/>
  <c r="M105" i="5"/>
  <c r="N105" i="10"/>
  <c r="O104" i="10"/>
  <c r="P25" i="10"/>
  <c r="H26" i="10"/>
  <c r="X25" i="10"/>
  <c r="V182" i="10"/>
  <c r="M183" i="8"/>
  <c r="H24" i="9"/>
  <c r="G25" i="9"/>
  <c r="K23" i="9"/>
  <c r="L23" i="9"/>
  <c r="N23" i="9" s="1"/>
  <c r="H24" i="8"/>
  <c r="G25" i="8"/>
  <c r="L23" i="8"/>
  <c r="N23" i="8" s="1"/>
  <c r="K23" i="8"/>
  <c r="L23" i="7"/>
  <c r="N23" i="7" s="1"/>
  <c r="K23" i="7"/>
  <c r="G25" i="7"/>
  <c r="H24" i="7"/>
  <c r="L24" i="5"/>
  <c r="N24" i="5" s="1"/>
  <c r="K24" i="5"/>
  <c r="G26" i="5"/>
  <c r="H25" i="5"/>
  <c r="G25" i="6"/>
  <c r="H24" i="6"/>
  <c r="K23" i="6"/>
  <c r="L23" i="6"/>
  <c r="N23" i="6" s="1"/>
  <c r="L25" i="4"/>
  <c r="N25" i="4" s="1"/>
  <c r="K25" i="4"/>
  <c r="G27" i="4"/>
  <c r="H26" i="4"/>
  <c r="L28" i="2"/>
  <c r="G29" i="2"/>
  <c r="H29" i="2" s="1"/>
  <c r="N27" i="2"/>
  <c r="C110" i="2" l="1"/>
  <c r="J27" i="12"/>
  <c r="N27" i="12" s="1"/>
  <c r="K27" i="12"/>
  <c r="O27" i="12" s="1"/>
  <c r="G28" i="12"/>
  <c r="F102" i="11"/>
  <c r="M106" i="5"/>
  <c r="N106" i="10"/>
  <c r="O105" i="10"/>
  <c r="X26" i="10"/>
  <c r="H27" i="10"/>
  <c r="P26" i="10"/>
  <c r="V183" i="10"/>
  <c r="M184" i="8"/>
  <c r="K24" i="8"/>
  <c r="L24" i="8"/>
  <c r="N24" i="8" s="1"/>
  <c r="H25" i="8"/>
  <c r="G26" i="8"/>
  <c r="H25" i="9"/>
  <c r="G26" i="9"/>
  <c r="L24" i="9"/>
  <c r="N24" i="9" s="1"/>
  <c r="K24" i="9"/>
  <c r="H25" i="7"/>
  <c r="G26" i="7"/>
  <c r="L24" i="7"/>
  <c r="N24" i="7" s="1"/>
  <c r="K24" i="7"/>
  <c r="L25" i="5"/>
  <c r="N25" i="5" s="1"/>
  <c r="K25" i="5"/>
  <c r="H26" i="5"/>
  <c r="G27" i="5"/>
  <c r="L24" i="6"/>
  <c r="N24" i="6" s="1"/>
  <c r="K24" i="6"/>
  <c r="H25" i="6"/>
  <c r="G26" i="6"/>
  <c r="H27" i="4"/>
  <c r="G28" i="4"/>
  <c r="K26" i="4"/>
  <c r="L26" i="4"/>
  <c r="N26" i="4" s="1"/>
  <c r="K28" i="2"/>
  <c r="L29" i="2"/>
  <c r="G30" i="2"/>
  <c r="H30" i="2" s="1"/>
  <c r="K29" i="2"/>
  <c r="N28" i="2"/>
  <c r="C111" i="2" l="1"/>
  <c r="J28" i="12"/>
  <c r="N28" i="12" s="1"/>
  <c r="K28" i="12"/>
  <c r="O28" i="12" s="1"/>
  <c r="G29" i="12"/>
  <c r="M107" i="5"/>
  <c r="F103" i="11"/>
  <c r="N107" i="10"/>
  <c r="O106" i="10"/>
  <c r="P27" i="10"/>
  <c r="H28" i="10"/>
  <c r="X27" i="10"/>
  <c r="V184" i="10"/>
  <c r="M185" i="8"/>
  <c r="G27" i="9"/>
  <c r="H26" i="9"/>
  <c r="L25" i="9"/>
  <c r="N25" i="9" s="1"/>
  <c r="K25" i="9"/>
  <c r="H26" i="8"/>
  <c r="G27" i="8"/>
  <c r="L25" i="8"/>
  <c r="N25" i="8" s="1"/>
  <c r="K25" i="8"/>
  <c r="H26" i="7"/>
  <c r="G27" i="7"/>
  <c r="L25" i="7"/>
  <c r="N25" i="7" s="1"/>
  <c r="K25" i="7"/>
  <c r="G28" i="5"/>
  <c r="H27" i="5"/>
  <c r="K26" i="5"/>
  <c r="L26" i="5"/>
  <c r="N26" i="5" s="1"/>
  <c r="L25" i="6"/>
  <c r="N25" i="6" s="1"/>
  <c r="K25" i="6"/>
  <c r="G27" i="6"/>
  <c r="H26" i="6"/>
  <c r="H28" i="4"/>
  <c r="G29" i="4"/>
  <c r="L27" i="4"/>
  <c r="N27" i="4" s="1"/>
  <c r="K27" i="4"/>
  <c r="L30" i="2"/>
  <c r="G31" i="2"/>
  <c r="H31" i="2" s="1"/>
  <c r="N29" i="2"/>
  <c r="C112" i="2" l="1"/>
  <c r="K29" i="12"/>
  <c r="O29" i="12" s="1"/>
  <c r="J29" i="12"/>
  <c r="N29" i="12" s="1"/>
  <c r="G30" i="12"/>
  <c r="M108" i="5"/>
  <c r="F104" i="11"/>
  <c r="N108" i="10"/>
  <c r="O107" i="10"/>
  <c r="X28" i="10"/>
  <c r="H29" i="10"/>
  <c r="P28" i="10"/>
  <c r="V185" i="10"/>
  <c r="M186" i="8"/>
  <c r="G28" i="8"/>
  <c r="H27" i="8"/>
  <c r="L26" i="8"/>
  <c r="N26" i="8" s="1"/>
  <c r="K26" i="8"/>
  <c r="L26" i="9"/>
  <c r="N26" i="9" s="1"/>
  <c r="K26" i="9"/>
  <c r="G28" i="9"/>
  <c r="H27" i="9"/>
  <c r="H27" i="7"/>
  <c r="G28" i="7"/>
  <c r="L26" i="7"/>
  <c r="N26" i="7" s="1"/>
  <c r="K26" i="7"/>
  <c r="L27" i="5"/>
  <c r="N27" i="5" s="1"/>
  <c r="K27" i="5"/>
  <c r="H28" i="5"/>
  <c r="G29" i="5"/>
  <c r="G28" i="6"/>
  <c r="H27" i="6"/>
  <c r="L26" i="6"/>
  <c r="N26" i="6" s="1"/>
  <c r="K26" i="6"/>
  <c r="G30" i="4"/>
  <c r="H29" i="4"/>
  <c r="L28" i="4"/>
  <c r="N28" i="4" s="1"/>
  <c r="K28" i="4"/>
  <c r="K30" i="2"/>
  <c r="K31" i="2"/>
  <c r="G32" i="2"/>
  <c r="H32" i="2" s="1"/>
  <c r="N30" i="2"/>
  <c r="C113" i="2" l="1"/>
  <c r="J30" i="12"/>
  <c r="N30" i="12" s="1"/>
  <c r="K30" i="12"/>
  <c r="O30" i="12" s="1"/>
  <c r="G31" i="12"/>
  <c r="M109" i="5"/>
  <c r="F105" i="11"/>
  <c r="N109" i="10"/>
  <c r="O108" i="10"/>
  <c r="P29" i="10"/>
  <c r="H30" i="10"/>
  <c r="X29" i="10"/>
  <c r="V186" i="10"/>
  <c r="M187" i="8"/>
  <c r="L27" i="9"/>
  <c r="N27" i="9" s="1"/>
  <c r="K27" i="9"/>
  <c r="H28" i="9"/>
  <c r="G29" i="9"/>
  <c r="L27" i="8"/>
  <c r="N27" i="8" s="1"/>
  <c r="K27" i="8"/>
  <c r="G29" i="8"/>
  <c r="H28" i="8"/>
  <c r="L27" i="7"/>
  <c r="N27" i="7" s="1"/>
  <c r="K27" i="7"/>
  <c r="H28" i="7"/>
  <c r="G29" i="7"/>
  <c r="H29" i="5"/>
  <c r="G30" i="5"/>
  <c r="L28" i="5"/>
  <c r="N28" i="5" s="1"/>
  <c r="K28" i="5"/>
  <c r="L27" i="6"/>
  <c r="N27" i="6" s="1"/>
  <c r="K27" i="6"/>
  <c r="H28" i="6"/>
  <c r="G29" i="6"/>
  <c r="L29" i="4"/>
  <c r="N29" i="4" s="1"/>
  <c r="K29" i="4"/>
  <c r="H30" i="4"/>
  <c r="G31" i="4"/>
  <c r="L32" i="2"/>
  <c r="G33" i="2"/>
  <c r="H33" i="2" s="1"/>
  <c r="K33" i="2" s="1"/>
  <c r="L31" i="2"/>
  <c r="N31" i="2" s="1"/>
  <c r="C114" i="2" l="1"/>
  <c r="J31" i="12"/>
  <c r="N31" i="12" s="1"/>
  <c r="K31" i="12"/>
  <c r="O31" i="12" s="1"/>
  <c r="G32" i="12"/>
  <c r="F106" i="11"/>
  <c r="M110" i="5"/>
  <c r="N110" i="10"/>
  <c r="O109" i="10"/>
  <c r="X30" i="10"/>
  <c r="H31" i="10"/>
  <c r="P30" i="10"/>
  <c r="V187" i="10"/>
  <c r="M188" i="8"/>
  <c r="L28" i="8"/>
  <c r="N28" i="8" s="1"/>
  <c r="K28" i="8"/>
  <c r="H29" i="9"/>
  <c r="G30" i="9"/>
  <c r="L28" i="9"/>
  <c r="N28" i="9" s="1"/>
  <c r="K28" i="9"/>
  <c r="H29" i="8"/>
  <c r="G30" i="8"/>
  <c r="K28" i="7"/>
  <c r="L28" i="7"/>
  <c r="N28" i="7" s="1"/>
  <c r="H29" i="7"/>
  <c r="G30" i="7"/>
  <c r="G31" i="5"/>
  <c r="H30" i="5"/>
  <c r="K29" i="5"/>
  <c r="L29" i="5"/>
  <c r="N29" i="5" s="1"/>
  <c r="G30" i="6"/>
  <c r="H29" i="6"/>
  <c r="K28" i="6"/>
  <c r="L28" i="6"/>
  <c r="N28" i="6" s="1"/>
  <c r="K30" i="4"/>
  <c r="L30" i="4"/>
  <c r="N30" i="4" s="1"/>
  <c r="G32" i="4"/>
  <c r="H31" i="4"/>
  <c r="K32" i="2"/>
  <c r="G34" i="2"/>
  <c r="H34" i="2" s="1"/>
  <c r="L34" i="2" s="1"/>
  <c r="N32" i="2"/>
  <c r="C115" i="2" l="1"/>
  <c r="J32" i="12"/>
  <c r="N32" i="12" s="1"/>
  <c r="K32" i="12"/>
  <c r="O32" i="12" s="1"/>
  <c r="G33" i="12"/>
  <c r="M111" i="5"/>
  <c r="F107" i="11"/>
  <c r="N111" i="10"/>
  <c r="O110" i="10"/>
  <c r="P31" i="10"/>
  <c r="H32" i="10"/>
  <c r="X31" i="10"/>
  <c r="V188" i="10"/>
  <c r="M189" i="8"/>
  <c r="H30" i="8"/>
  <c r="G31" i="8"/>
  <c r="H30" i="9"/>
  <c r="G31" i="9"/>
  <c r="L29" i="9"/>
  <c r="N29" i="9" s="1"/>
  <c r="K29" i="9"/>
  <c r="K29" i="8"/>
  <c r="L29" i="8"/>
  <c r="N29" i="8" s="1"/>
  <c r="H30" i="7"/>
  <c r="G31" i="7"/>
  <c r="L29" i="7"/>
  <c r="N29" i="7" s="1"/>
  <c r="K29" i="7"/>
  <c r="L30" i="5"/>
  <c r="N30" i="5" s="1"/>
  <c r="K30" i="5"/>
  <c r="H31" i="5"/>
  <c r="G32" i="5"/>
  <c r="L29" i="6"/>
  <c r="N29" i="6" s="1"/>
  <c r="K29" i="6"/>
  <c r="H30" i="6"/>
  <c r="G31" i="6"/>
  <c r="K31" i="4"/>
  <c r="L31" i="4"/>
  <c r="N31" i="4" s="1"/>
  <c r="G33" i="4"/>
  <c r="H32" i="4"/>
  <c r="L33" i="2"/>
  <c r="N33" i="2" s="1"/>
  <c r="G35" i="2"/>
  <c r="H35" i="2" s="1"/>
  <c r="K34" i="2"/>
  <c r="C116" i="2" l="1"/>
  <c r="K33" i="12"/>
  <c r="O33" i="12" s="1"/>
  <c r="J33" i="12"/>
  <c r="N33" i="12" s="1"/>
  <c r="G34" i="12"/>
  <c r="F108" i="11"/>
  <c r="M112" i="5"/>
  <c r="N112" i="10"/>
  <c r="O111" i="10"/>
  <c r="X32" i="10"/>
  <c r="H33" i="10"/>
  <c r="P32" i="10"/>
  <c r="V189" i="10"/>
  <c r="M190" i="8"/>
  <c r="K30" i="9"/>
  <c r="L30" i="9"/>
  <c r="N30" i="9" s="1"/>
  <c r="H31" i="8"/>
  <c r="G32" i="8"/>
  <c r="H31" i="9"/>
  <c r="G32" i="9"/>
  <c r="L30" i="8"/>
  <c r="N30" i="8" s="1"/>
  <c r="K30" i="8"/>
  <c r="L30" i="7"/>
  <c r="N30" i="7" s="1"/>
  <c r="K30" i="7"/>
  <c r="G32" i="7"/>
  <c r="H31" i="7"/>
  <c r="L31" i="5"/>
  <c r="N31" i="5" s="1"/>
  <c r="K31" i="5"/>
  <c r="G33" i="5"/>
  <c r="H32" i="5"/>
  <c r="H31" i="6"/>
  <c r="G32" i="6"/>
  <c r="L30" i="6"/>
  <c r="N30" i="6" s="1"/>
  <c r="K30" i="6"/>
  <c r="L32" i="4"/>
  <c r="N32" i="4" s="1"/>
  <c r="K32" i="4"/>
  <c r="H33" i="4"/>
  <c r="G34" i="4"/>
  <c r="K35" i="2"/>
  <c r="G36" i="2"/>
  <c r="H36" i="2" s="1"/>
  <c r="N34" i="2"/>
  <c r="C117" i="2" l="1"/>
  <c r="J34" i="12"/>
  <c r="N34" i="12" s="1"/>
  <c r="K34" i="12"/>
  <c r="O34" i="12" s="1"/>
  <c r="G35" i="12"/>
  <c r="F109" i="11"/>
  <c r="M113" i="5"/>
  <c r="N113" i="10"/>
  <c r="O112" i="10"/>
  <c r="X33" i="10"/>
  <c r="P33" i="10"/>
  <c r="H34" i="10"/>
  <c r="V190" i="10"/>
  <c r="M191" i="8"/>
  <c r="G33" i="8"/>
  <c r="H32" i="8"/>
  <c r="L31" i="8"/>
  <c r="N31" i="8" s="1"/>
  <c r="K31" i="8"/>
  <c r="K31" i="9"/>
  <c r="L31" i="9"/>
  <c r="N31" i="9" s="1"/>
  <c r="H32" i="9"/>
  <c r="G33" i="9"/>
  <c r="L31" i="7"/>
  <c r="N31" i="7" s="1"/>
  <c r="K31" i="7"/>
  <c r="G33" i="7"/>
  <c r="H32" i="7"/>
  <c r="G34" i="5"/>
  <c r="H33" i="5"/>
  <c r="L32" i="5"/>
  <c r="N32" i="5" s="1"/>
  <c r="K32" i="5"/>
  <c r="G33" i="6"/>
  <c r="H32" i="6"/>
  <c r="K31" i="6"/>
  <c r="L31" i="6"/>
  <c r="N31" i="6" s="1"/>
  <c r="H34" i="4"/>
  <c r="G35" i="4"/>
  <c r="L33" i="4"/>
  <c r="N33" i="4" s="1"/>
  <c r="K33" i="4"/>
  <c r="L35" i="2"/>
  <c r="N35" i="2" s="1"/>
  <c r="K36" i="2"/>
  <c r="G37" i="2"/>
  <c r="H37" i="2" s="1"/>
  <c r="C118" i="2" l="1"/>
  <c r="J35" i="12"/>
  <c r="N35" i="12" s="1"/>
  <c r="K35" i="12"/>
  <c r="O35" i="12" s="1"/>
  <c r="G36" i="12"/>
  <c r="F110" i="11"/>
  <c r="M114" i="5"/>
  <c r="N114" i="10"/>
  <c r="O113" i="10"/>
  <c r="H35" i="10"/>
  <c r="X34" i="10"/>
  <c r="P34" i="10"/>
  <c r="V191" i="10"/>
  <c r="M192" i="8"/>
  <c r="H33" i="9"/>
  <c r="G34" i="9"/>
  <c r="K32" i="8"/>
  <c r="L32" i="8"/>
  <c r="N32" i="8" s="1"/>
  <c r="L32" i="9"/>
  <c r="N32" i="9" s="1"/>
  <c r="K32" i="9"/>
  <c r="H33" i="8"/>
  <c r="G34" i="8"/>
  <c r="L32" i="7"/>
  <c r="N32" i="7" s="1"/>
  <c r="K32" i="7"/>
  <c r="H33" i="7"/>
  <c r="G34" i="7"/>
  <c r="L33" i="5"/>
  <c r="N33" i="5" s="1"/>
  <c r="K33" i="5"/>
  <c r="H34" i="5"/>
  <c r="G35" i="5"/>
  <c r="L32" i="6"/>
  <c r="N32" i="6" s="1"/>
  <c r="K32" i="6"/>
  <c r="H33" i="6"/>
  <c r="G34" i="6"/>
  <c r="H35" i="4"/>
  <c r="G36" i="4"/>
  <c r="K34" i="4"/>
  <c r="L34" i="4"/>
  <c r="N34" i="4" s="1"/>
  <c r="L36" i="2"/>
  <c r="N36" i="2" s="1"/>
  <c r="K37" i="2"/>
  <c r="G38" i="2"/>
  <c r="H38" i="2" s="1"/>
  <c r="C119" i="2" l="1"/>
  <c r="J36" i="12"/>
  <c r="N36" i="12" s="1"/>
  <c r="K36" i="12"/>
  <c r="O36" i="12" s="1"/>
  <c r="G37" i="12"/>
  <c r="M115" i="5"/>
  <c r="F111" i="11"/>
  <c r="N115" i="10"/>
  <c r="O114" i="10"/>
  <c r="P35" i="10"/>
  <c r="H36" i="10"/>
  <c r="X35" i="10"/>
  <c r="V192" i="10"/>
  <c r="M193" i="8"/>
  <c r="L33" i="8"/>
  <c r="N33" i="8" s="1"/>
  <c r="K33" i="8"/>
  <c r="H34" i="8"/>
  <c r="G35" i="8"/>
  <c r="G35" i="9"/>
  <c r="H34" i="9"/>
  <c r="L33" i="9"/>
  <c r="N33" i="9" s="1"/>
  <c r="K33" i="9"/>
  <c r="H34" i="7"/>
  <c r="G35" i="7"/>
  <c r="L33" i="7"/>
  <c r="N33" i="7" s="1"/>
  <c r="K33" i="7"/>
  <c r="K34" i="5"/>
  <c r="L34" i="5"/>
  <c r="N34" i="5" s="1"/>
  <c r="G36" i="5"/>
  <c r="H35" i="5"/>
  <c r="G35" i="6"/>
  <c r="H34" i="6"/>
  <c r="L33" i="6"/>
  <c r="N33" i="6" s="1"/>
  <c r="K33" i="6"/>
  <c r="H36" i="4"/>
  <c r="G37" i="4"/>
  <c r="L35" i="4"/>
  <c r="N35" i="4" s="1"/>
  <c r="K35" i="4"/>
  <c r="L37" i="2"/>
  <c r="N37" i="2" s="1"/>
  <c r="K38" i="2"/>
  <c r="G39" i="2"/>
  <c r="H39" i="2" s="1"/>
  <c r="C120" i="2" l="1"/>
  <c r="J37" i="12"/>
  <c r="N37" i="12" s="1"/>
  <c r="K37" i="12"/>
  <c r="O37" i="12" s="1"/>
  <c r="G38" i="12"/>
  <c r="M116" i="5"/>
  <c r="F112" i="11"/>
  <c r="N116" i="10"/>
  <c r="O115" i="10"/>
  <c r="X36" i="10"/>
  <c r="H37" i="10"/>
  <c r="P36" i="10"/>
  <c r="V193" i="10"/>
  <c r="M194" i="8"/>
  <c r="G36" i="9"/>
  <c r="H35" i="9"/>
  <c r="L34" i="8"/>
  <c r="N34" i="8" s="1"/>
  <c r="K34" i="8"/>
  <c r="L34" i="9"/>
  <c r="N34" i="9" s="1"/>
  <c r="K34" i="9"/>
  <c r="G36" i="8"/>
  <c r="H35" i="8"/>
  <c r="H35" i="7"/>
  <c r="G36" i="7"/>
  <c r="L34" i="7"/>
  <c r="N34" i="7" s="1"/>
  <c r="K34" i="7"/>
  <c r="L35" i="5"/>
  <c r="N35" i="5" s="1"/>
  <c r="K35" i="5"/>
  <c r="H36" i="5"/>
  <c r="G37" i="5"/>
  <c r="H35" i="6"/>
  <c r="G36" i="6"/>
  <c r="L34" i="6"/>
  <c r="N34" i="6" s="1"/>
  <c r="K34" i="6"/>
  <c r="G38" i="4"/>
  <c r="H37" i="4"/>
  <c r="K36" i="4"/>
  <c r="L36" i="4"/>
  <c r="N36" i="4" s="1"/>
  <c r="L38" i="2"/>
  <c r="N38" i="2" s="1"/>
  <c r="G40" i="2"/>
  <c r="H40" i="2" s="1"/>
  <c r="K39" i="2"/>
  <c r="L39" i="2"/>
  <c r="C121" i="2" l="1"/>
  <c r="J38" i="12"/>
  <c r="N38" i="12" s="1"/>
  <c r="K38" i="12"/>
  <c r="O38" i="12" s="1"/>
  <c r="G39" i="12"/>
  <c r="M117" i="5"/>
  <c r="F113" i="11"/>
  <c r="N117" i="10"/>
  <c r="O116" i="10"/>
  <c r="P37" i="10"/>
  <c r="H38" i="10"/>
  <c r="X37" i="10"/>
  <c r="V194" i="10"/>
  <c r="M195" i="8"/>
  <c r="L35" i="9"/>
  <c r="N35" i="9" s="1"/>
  <c r="K35" i="9"/>
  <c r="L35" i="8"/>
  <c r="N35" i="8" s="1"/>
  <c r="K35" i="8"/>
  <c r="G37" i="8"/>
  <c r="H36" i="8"/>
  <c r="H36" i="9"/>
  <c r="G37" i="9"/>
  <c r="H36" i="7"/>
  <c r="G37" i="7"/>
  <c r="L35" i="7"/>
  <c r="N35" i="7" s="1"/>
  <c r="K35" i="7"/>
  <c r="L36" i="5"/>
  <c r="N36" i="5" s="1"/>
  <c r="K36" i="5"/>
  <c r="G38" i="5"/>
  <c r="H37" i="5"/>
  <c r="L35" i="6"/>
  <c r="N35" i="6" s="1"/>
  <c r="K35" i="6"/>
  <c r="H36" i="6"/>
  <c r="G37" i="6"/>
  <c r="L37" i="4"/>
  <c r="N37" i="4" s="1"/>
  <c r="K37" i="4"/>
  <c r="G39" i="4"/>
  <c r="H38" i="4"/>
  <c r="K40" i="2"/>
  <c r="G41" i="2"/>
  <c r="H41" i="2" s="1"/>
  <c r="N39" i="2"/>
  <c r="C122" i="2" l="1"/>
  <c r="J39" i="12"/>
  <c r="N39" i="12" s="1"/>
  <c r="K39" i="12"/>
  <c r="O39" i="12" s="1"/>
  <c r="G40" i="12"/>
  <c r="F114" i="11"/>
  <c r="M118" i="5"/>
  <c r="N118" i="10"/>
  <c r="O117" i="10"/>
  <c r="X38" i="10"/>
  <c r="P38" i="10"/>
  <c r="H39" i="10"/>
  <c r="V195" i="10"/>
  <c r="M196" i="8"/>
  <c r="H37" i="9"/>
  <c r="G38" i="9"/>
  <c r="H37" i="8"/>
  <c r="G38" i="8"/>
  <c r="L36" i="9"/>
  <c r="N36" i="9" s="1"/>
  <c r="K36" i="9"/>
  <c r="L36" i="8"/>
  <c r="N36" i="8" s="1"/>
  <c r="K36" i="8"/>
  <c r="H37" i="7"/>
  <c r="G38" i="7"/>
  <c r="K36" i="7"/>
  <c r="L36" i="7"/>
  <c r="N36" i="7" s="1"/>
  <c r="G39" i="5"/>
  <c r="H38" i="5"/>
  <c r="K37" i="5"/>
  <c r="L37" i="5"/>
  <c r="N37" i="5" s="1"/>
  <c r="K36" i="6"/>
  <c r="L36" i="6"/>
  <c r="N36" i="6" s="1"/>
  <c r="G38" i="6"/>
  <c r="H37" i="6"/>
  <c r="K38" i="4"/>
  <c r="L38" i="4"/>
  <c r="N38" i="4" s="1"/>
  <c r="H39" i="4"/>
  <c r="G40" i="4"/>
  <c r="L40" i="2"/>
  <c r="N40" i="2" s="1"/>
  <c r="K41" i="2"/>
  <c r="G42" i="2"/>
  <c r="H42" i="2" s="1"/>
  <c r="L41" i="2"/>
  <c r="C123" i="2" l="1"/>
  <c r="J40" i="12"/>
  <c r="N40" i="12" s="1"/>
  <c r="K40" i="12"/>
  <c r="O40" i="12" s="1"/>
  <c r="G41" i="12"/>
  <c r="M119" i="5"/>
  <c r="F115" i="11"/>
  <c r="N119" i="10"/>
  <c r="O118" i="10"/>
  <c r="X39" i="10"/>
  <c r="H40" i="10"/>
  <c r="P39" i="10"/>
  <c r="V196" i="10"/>
  <c r="M197" i="8"/>
  <c r="H38" i="8"/>
  <c r="G39" i="8"/>
  <c r="K37" i="8"/>
  <c r="L37" i="8"/>
  <c r="N37" i="8" s="1"/>
  <c r="H38" i="9"/>
  <c r="G39" i="9"/>
  <c r="L37" i="9"/>
  <c r="N37" i="9" s="1"/>
  <c r="K37" i="9"/>
  <c r="H38" i="7"/>
  <c r="G39" i="7"/>
  <c r="L37" i="7"/>
  <c r="N37" i="7" s="1"/>
  <c r="K37" i="7"/>
  <c r="L38" i="5"/>
  <c r="N38" i="5" s="1"/>
  <c r="K38" i="5"/>
  <c r="H39" i="5"/>
  <c r="G40" i="5"/>
  <c r="L37" i="6"/>
  <c r="N37" i="6" s="1"/>
  <c r="K37" i="6"/>
  <c r="H38" i="6"/>
  <c r="G39" i="6"/>
  <c r="G41" i="4"/>
  <c r="H40" i="4"/>
  <c r="K39" i="4"/>
  <c r="L39" i="4"/>
  <c r="N39" i="4" s="1"/>
  <c r="K42" i="2"/>
  <c r="G43" i="2"/>
  <c r="H43" i="2" s="1"/>
  <c r="N41" i="2"/>
  <c r="C124" i="2" l="1"/>
  <c r="K41" i="12"/>
  <c r="O41" i="12" s="1"/>
  <c r="J41" i="12"/>
  <c r="N41" i="12" s="1"/>
  <c r="G42" i="12"/>
  <c r="F116" i="11"/>
  <c r="M120" i="5"/>
  <c r="N120" i="10"/>
  <c r="O119" i="10"/>
  <c r="P40" i="10"/>
  <c r="H41" i="10"/>
  <c r="X40" i="10"/>
  <c r="V197" i="10"/>
  <c r="M198" i="8"/>
  <c r="L38" i="9"/>
  <c r="N38" i="9" s="1"/>
  <c r="K38" i="9"/>
  <c r="H39" i="8"/>
  <c r="G40" i="8"/>
  <c r="H39" i="9"/>
  <c r="G40" i="9"/>
  <c r="L38" i="8"/>
  <c r="N38" i="8" s="1"/>
  <c r="K38" i="8"/>
  <c r="G40" i="7"/>
  <c r="H39" i="7"/>
  <c r="L38" i="7"/>
  <c r="N38" i="7" s="1"/>
  <c r="K38" i="7"/>
  <c r="G41" i="5"/>
  <c r="H40" i="5"/>
  <c r="L39" i="5"/>
  <c r="N39" i="5" s="1"/>
  <c r="K39" i="5"/>
  <c r="L38" i="6"/>
  <c r="N38" i="6" s="1"/>
  <c r="K38" i="6"/>
  <c r="H39" i="6"/>
  <c r="G40" i="6"/>
  <c r="L40" i="4"/>
  <c r="N40" i="4" s="1"/>
  <c r="K40" i="4"/>
  <c r="H41" i="4"/>
  <c r="G42" i="4"/>
  <c r="L42" i="2"/>
  <c r="N42" i="2" s="1"/>
  <c r="K43" i="2"/>
  <c r="G44" i="2"/>
  <c r="H44" i="2" s="1"/>
  <c r="L43" i="2"/>
  <c r="C125" i="2" l="1"/>
  <c r="J42" i="12"/>
  <c r="N42" i="12" s="1"/>
  <c r="K42" i="12"/>
  <c r="O42" i="12" s="1"/>
  <c r="G43" i="12"/>
  <c r="F117" i="11"/>
  <c r="M121" i="5"/>
  <c r="N121" i="10"/>
  <c r="O120" i="10"/>
  <c r="X41" i="10"/>
  <c r="P41" i="10"/>
  <c r="H42" i="10"/>
  <c r="V198" i="10"/>
  <c r="M199" i="8"/>
  <c r="H40" i="9"/>
  <c r="G41" i="9"/>
  <c r="K39" i="9"/>
  <c r="L39" i="9"/>
  <c r="N39" i="9" s="1"/>
  <c r="H40" i="8"/>
  <c r="G41" i="8"/>
  <c r="L39" i="8"/>
  <c r="N39" i="8" s="1"/>
  <c r="K39" i="8"/>
  <c r="L39" i="7"/>
  <c r="N39" i="7" s="1"/>
  <c r="K39" i="7"/>
  <c r="G41" i="7"/>
  <c r="H40" i="7"/>
  <c r="L40" i="5"/>
  <c r="N40" i="5" s="1"/>
  <c r="K40" i="5"/>
  <c r="H41" i="5"/>
  <c r="G42" i="5"/>
  <c r="G41" i="6"/>
  <c r="H40" i="6"/>
  <c r="K39" i="6"/>
  <c r="L39" i="6"/>
  <c r="N39" i="6" s="1"/>
  <c r="H42" i="4"/>
  <c r="G43" i="4"/>
  <c r="L41" i="4"/>
  <c r="N41" i="4" s="1"/>
  <c r="K41" i="4"/>
  <c r="K44" i="2"/>
  <c r="G45" i="2"/>
  <c r="H45" i="2" s="1"/>
  <c r="N43" i="2"/>
  <c r="C126" i="2" l="1"/>
  <c r="J43" i="12"/>
  <c r="N43" i="12" s="1"/>
  <c r="K43" i="12"/>
  <c r="O43" i="12" s="1"/>
  <c r="G44" i="12"/>
  <c r="M122" i="5"/>
  <c r="F118" i="11"/>
  <c r="N122" i="10"/>
  <c r="O121" i="10"/>
  <c r="X42" i="10"/>
  <c r="H43" i="10"/>
  <c r="P42" i="10"/>
  <c r="V199" i="10"/>
  <c r="M200" i="8"/>
  <c r="H41" i="8"/>
  <c r="G42" i="8"/>
  <c r="K40" i="8"/>
  <c r="L40" i="8"/>
  <c r="N40" i="8" s="1"/>
  <c r="H41" i="9"/>
  <c r="G42" i="9"/>
  <c r="L40" i="9"/>
  <c r="N40" i="9" s="1"/>
  <c r="K40" i="9"/>
  <c r="L40" i="7"/>
  <c r="N40" i="7" s="1"/>
  <c r="K40" i="7"/>
  <c r="H41" i="7"/>
  <c r="G42" i="7"/>
  <c r="L41" i="5"/>
  <c r="N41" i="5" s="1"/>
  <c r="K41" i="5"/>
  <c r="H42" i="5"/>
  <c r="G43" i="5"/>
  <c r="L40" i="6"/>
  <c r="N40" i="6" s="1"/>
  <c r="K40" i="6"/>
  <c r="H41" i="6"/>
  <c r="G42" i="6"/>
  <c r="G44" i="4"/>
  <c r="H43" i="4"/>
  <c r="K42" i="4"/>
  <c r="L42" i="4"/>
  <c r="N42" i="4" s="1"/>
  <c r="L44" i="2"/>
  <c r="N44" i="2" s="1"/>
  <c r="G46" i="2"/>
  <c r="H46" i="2" s="1"/>
  <c r="K45" i="2"/>
  <c r="L45" i="2"/>
  <c r="C127" i="2" l="1"/>
  <c r="J44" i="12"/>
  <c r="N44" i="12" s="1"/>
  <c r="K44" i="12"/>
  <c r="O44" i="12" s="1"/>
  <c r="G45" i="12"/>
  <c r="M123" i="5"/>
  <c r="F119" i="11"/>
  <c r="N123" i="10"/>
  <c r="O122" i="10"/>
  <c r="H44" i="10"/>
  <c r="X43" i="10"/>
  <c r="P43" i="10"/>
  <c r="V200" i="10"/>
  <c r="M201" i="8"/>
  <c r="G43" i="9"/>
  <c r="H42" i="9"/>
  <c r="L41" i="9"/>
  <c r="N41" i="9" s="1"/>
  <c r="K41" i="9"/>
  <c r="L41" i="8"/>
  <c r="N41" i="8" s="1"/>
  <c r="K41" i="8"/>
  <c r="H42" i="8"/>
  <c r="G43" i="8"/>
  <c r="H42" i="7"/>
  <c r="G43" i="7"/>
  <c r="L41" i="7"/>
  <c r="N41" i="7" s="1"/>
  <c r="K41" i="7"/>
  <c r="G44" i="5"/>
  <c r="H43" i="5"/>
  <c r="K42" i="5"/>
  <c r="L42" i="5"/>
  <c r="N42" i="5" s="1"/>
  <c r="G43" i="6"/>
  <c r="H42" i="6"/>
  <c r="L41" i="6"/>
  <c r="N41" i="6" s="1"/>
  <c r="K41" i="6"/>
  <c r="H44" i="4"/>
  <c r="G45" i="4"/>
  <c r="L43" i="4"/>
  <c r="N43" i="4" s="1"/>
  <c r="K43" i="4"/>
  <c r="G47" i="2"/>
  <c r="H47" i="2" s="1"/>
  <c r="K46" i="2"/>
  <c r="L46" i="2"/>
  <c r="N45" i="2"/>
  <c r="C128" i="2" l="1"/>
  <c r="K45" i="12"/>
  <c r="O45" i="12" s="1"/>
  <c r="J45" i="12"/>
  <c r="N45" i="12" s="1"/>
  <c r="G46" i="12"/>
  <c r="M124" i="5"/>
  <c r="F120" i="11"/>
  <c r="N124" i="10"/>
  <c r="O123" i="10"/>
  <c r="P44" i="10"/>
  <c r="X44" i="10"/>
  <c r="H45" i="10"/>
  <c r="V201" i="10"/>
  <c r="M202" i="8"/>
  <c r="G44" i="8"/>
  <c r="H43" i="8"/>
  <c r="L42" i="8"/>
  <c r="N42" i="8" s="1"/>
  <c r="K42" i="8"/>
  <c r="L42" i="9"/>
  <c r="N42" i="9" s="1"/>
  <c r="K42" i="9"/>
  <c r="G44" i="9"/>
  <c r="H43" i="9"/>
  <c r="H43" i="7"/>
  <c r="G44" i="7"/>
  <c r="L42" i="7"/>
  <c r="N42" i="7" s="1"/>
  <c r="K42" i="7"/>
  <c r="L43" i="5"/>
  <c r="N43" i="5" s="1"/>
  <c r="K43" i="5"/>
  <c r="H44" i="5"/>
  <c r="G45" i="5"/>
  <c r="L42" i="6"/>
  <c r="N42" i="6" s="1"/>
  <c r="K42" i="6"/>
  <c r="H43" i="6"/>
  <c r="G44" i="6"/>
  <c r="G46" i="4"/>
  <c r="H45" i="4"/>
  <c r="K44" i="4"/>
  <c r="L44" i="4"/>
  <c r="N44" i="4" s="1"/>
  <c r="G48" i="2"/>
  <c r="H48" i="2" s="1"/>
  <c r="K47" i="2"/>
  <c r="L47" i="2"/>
  <c r="N46" i="2"/>
  <c r="C129" i="2" l="1"/>
  <c r="J46" i="12"/>
  <c r="N46" i="12" s="1"/>
  <c r="K46" i="12"/>
  <c r="O46" i="12" s="1"/>
  <c r="G47" i="12"/>
  <c r="M125" i="5"/>
  <c r="F121" i="11"/>
  <c r="N125" i="10"/>
  <c r="O124" i="10"/>
  <c r="H46" i="10"/>
  <c r="P45" i="10"/>
  <c r="X45" i="10"/>
  <c r="V202" i="10"/>
  <c r="M203" i="8"/>
  <c r="L43" i="9"/>
  <c r="N43" i="9" s="1"/>
  <c r="K43" i="9"/>
  <c r="H44" i="9"/>
  <c r="G45" i="9"/>
  <c r="L43" i="8"/>
  <c r="N43" i="8" s="1"/>
  <c r="K43" i="8"/>
  <c r="G45" i="8"/>
  <c r="H44" i="8"/>
  <c r="L43" i="7"/>
  <c r="N43" i="7" s="1"/>
  <c r="K43" i="7"/>
  <c r="H44" i="7"/>
  <c r="G45" i="7"/>
  <c r="L44" i="5"/>
  <c r="N44" i="5" s="1"/>
  <c r="K44" i="5"/>
  <c r="H45" i="5"/>
  <c r="G46" i="5"/>
  <c r="L43" i="6"/>
  <c r="N43" i="6" s="1"/>
  <c r="K43" i="6"/>
  <c r="H44" i="6"/>
  <c r="G45" i="6"/>
  <c r="L45" i="4"/>
  <c r="N45" i="4" s="1"/>
  <c r="K45" i="4"/>
  <c r="H46" i="4"/>
  <c r="G47" i="4"/>
  <c r="K48" i="2"/>
  <c r="G49" i="2"/>
  <c r="H49" i="2" s="1"/>
  <c r="L48" i="2"/>
  <c r="N47" i="2"/>
  <c r="C130" i="2" l="1"/>
  <c r="J47" i="12"/>
  <c r="N47" i="12" s="1"/>
  <c r="K47" i="12"/>
  <c r="O47" i="12" s="1"/>
  <c r="G48" i="12"/>
  <c r="F122" i="11"/>
  <c r="M126" i="5"/>
  <c r="N126" i="10"/>
  <c r="O125" i="10"/>
  <c r="X46" i="10"/>
  <c r="P46" i="10"/>
  <c r="H47" i="10"/>
  <c r="V203" i="10"/>
  <c r="M204" i="8"/>
  <c r="L44" i="8"/>
  <c r="N44" i="8" s="1"/>
  <c r="K44" i="8"/>
  <c r="H45" i="9"/>
  <c r="G46" i="9"/>
  <c r="H45" i="8"/>
  <c r="G46" i="8"/>
  <c r="L44" i="9"/>
  <c r="N44" i="9" s="1"/>
  <c r="K44" i="9"/>
  <c r="H45" i="7"/>
  <c r="G46" i="7"/>
  <c r="K44" i="7"/>
  <c r="L44" i="7"/>
  <c r="N44" i="7" s="1"/>
  <c r="K45" i="5"/>
  <c r="L45" i="5"/>
  <c r="N45" i="5" s="1"/>
  <c r="G47" i="5"/>
  <c r="H46" i="5"/>
  <c r="G46" i="6"/>
  <c r="H45" i="6"/>
  <c r="K44" i="6"/>
  <c r="L44" i="6"/>
  <c r="N44" i="6" s="1"/>
  <c r="K46" i="4"/>
  <c r="L46" i="4"/>
  <c r="N46" i="4" s="1"/>
  <c r="H47" i="4"/>
  <c r="G48" i="4"/>
  <c r="G50" i="2"/>
  <c r="H50" i="2" s="1"/>
  <c r="K49" i="2"/>
  <c r="L49" i="2"/>
  <c r="N48" i="2"/>
  <c r="C131" i="2" l="1"/>
  <c r="J48" i="12"/>
  <c r="N48" i="12" s="1"/>
  <c r="K48" i="12"/>
  <c r="O48" i="12" s="1"/>
  <c r="G49" i="12"/>
  <c r="M127" i="5"/>
  <c r="F123" i="11"/>
  <c r="N127" i="10"/>
  <c r="O126" i="10"/>
  <c r="X47" i="10"/>
  <c r="H48" i="10"/>
  <c r="P47" i="10"/>
  <c r="V204" i="10"/>
  <c r="M205" i="8"/>
  <c r="K45" i="8"/>
  <c r="L45" i="8"/>
  <c r="N45" i="8" s="1"/>
  <c r="L45" i="9"/>
  <c r="N45" i="9" s="1"/>
  <c r="K45" i="9"/>
  <c r="H46" i="8"/>
  <c r="G47" i="8"/>
  <c r="H46" i="9"/>
  <c r="G47" i="9"/>
  <c r="H46" i="7"/>
  <c r="G47" i="7"/>
  <c r="L45" i="7"/>
  <c r="N45" i="7" s="1"/>
  <c r="K45" i="7"/>
  <c r="L46" i="5"/>
  <c r="N46" i="5" s="1"/>
  <c r="K46" i="5"/>
  <c r="H47" i="5"/>
  <c r="G48" i="5"/>
  <c r="L45" i="6"/>
  <c r="N45" i="6" s="1"/>
  <c r="K45" i="6"/>
  <c r="H46" i="6"/>
  <c r="G47" i="6"/>
  <c r="G49" i="4"/>
  <c r="H48" i="4"/>
  <c r="L47" i="4"/>
  <c r="N47" i="4" s="1"/>
  <c r="K47" i="4"/>
  <c r="K50" i="2"/>
  <c r="G51" i="2"/>
  <c r="H51" i="2" s="1"/>
  <c r="N49" i="2"/>
  <c r="C132" i="2" l="1"/>
  <c r="K49" i="12"/>
  <c r="O49" i="12" s="1"/>
  <c r="J49" i="12"/>
  <c r="N49" i="12" s="1"/>
  <c r="G50" i="12"/>
  <c r="F124" i="11"/>
  <c r="M128" i="5"/>
  <c r="N128" i="10"/>
  <c r="O127" i="10"/>
  <c r="X48" i="10"/>
  <c r="P48" i="10"/>
  <c r="H49" i="10"/>
  <c r="V205" i="10"/>
  <c r="M206" i="8"/>
  <c r="H47" i="9"/>
  <c r="G48" i="9"/>
  <c r="L46" i="9"/>
  <c r="N46" i="9" s="1"/>
  <c r="K46" i="9"/>
  <c r="H47" i="8"/>
  <c r="G48" i="8"/>
  <c r="L46" i="8"/>
  <c r="N46" i="8" s="1"/>
  <c r="K46" i="8"/>
  <c r="G48" i="7"/>
  <c r="H47" i="7"/>
  <c r="L46" i="7"/>
  <c r="N46" i="7" s="1"/>
  <c r="K46" i="7"/>
  <c r="G49" i="5"/>
  <c r="H48" i="5"/>
  <c r="L47" i="5"/>
  <c r="N47" i="5" s="1"/>
  <c r="K47" i="5"/>
  <c r="L46" i="6"/>
  <c r="N46" i="6" s="1"/>
  <c r="K46" i="6"/>
  <c r="G48" i="6"/>
  <c r="H47" i="6"/>
  <c r="L48" i="4"/>
  <c r="N48" i="4" s="1"/>
  <c r="K48" i="4"/>
  <c r="H49" i="4"/>
  <c r="G50" i="4"/>
  <c r="L50" i="2"/>
  <c r="N50" i="2" s="1"/>
  <c r="L51" i="2"/>
  <c r="G52" i="2"/>
  <c r="H52" i="2" s="1"/>
  <c r="C133" i="2" l="1"/>
  <c r="J50" i="12"/>
  <c r="N50" i="12" s="1"/>
  <c r="K50" i="12"/>
  <c r="O50" i="12" s="1"/>
  <c r="G51" i="12"/>
  <c r="F125" i="11"/>
  <c r="M129" i="5"/>
  <c r="N129" i="10"/>
  <c r="O128" i="10"/>
  <c r="X49" i="10"/>
  <c r="H50" i="10"/>
  <c r="P49" i="10"/>
  <c r="V206" i="10"/>
  <c r="M208" i="8" s="1"/>
  <c r="M207" i="8"/>
  <c r="L47" i="8"/>
  <c r="N47" i="8" s="1"/>
  <c r="K47" i="8"/>
  <c r="G49" i="8"/>
  <c r="H48" i="8"/>
  <c r="H48" i="9"/>
  <c r="G49" i="9"/>
  <c r="K47" i="9"/>
  <c r="L47" i="9"/>
  <c r="N47" i="9" s="1"/>
  <c r="L47" i="7"/>
  <c r="N47" i="7" s="1"/>
  <c r="K47" i="7"/>
  <c r="G49" i="7"/>
  <c r="H48" i="7"/>
  <c r="L48" i="5"/>
  <c r="N48" i="5" s="1"/>
  <c r="K48" i="5"/>
  <c r="H49" i="5"/>
  <c r="G50" i="5"/>
  <c r="K47" i="6"/>
  <c r="L47" i="6"/>
  <c r="N47" i="6" s="1"/>
  <c r="G49" i="6"/>
  <c r="H48" i="6"/>
  <c r="L49" i="4"/>
  <c r="N49" i="4" s="1"/>
  <c r="K49" i="4"/>
  <c r="G51" i="4"/>
  <c r="H50" i="4"/>
  <c r="K51" i="2"/>
  <c r="K52" i="2"/>
  <c r="G53" i="2"/>
  <c r="H53" i="2" s="1"/>
  <c r="N51" i="2"/>
  <c r="C134" i="2" l="1"/>
  <c r="J51" i="12"/>
  <c r="N51" i="12" s="1"/>
  <c r="K51" i="12"/>
  <c r="O51" i="12" s="1"/>
  <c r="G52" i="12"/>
  <c r="F126" i="11"/>
  <c r="M130" i="5"/>
  <c r="N130" i="10"/>
  <c r="O129" i="10"/>
  <c r="P50" i="10"/>
  <c r="H51" i="10"/>
  <c r="X50" i="10"/>
  <c r="H49" i="9"/>
  <c r="G50" i="9"/>
  <c r="L48" i="9"/>
  <c r="N48" i="9" s="1"/>
  <c r="K48" i="9"/>
  <c r="K48" i="8"/>
  <c r="L48" i="8"/>
  <c r="N48" i="8" s="1"/>
  <c r="H49" i="8"/>
  <c r="G50" i="8"/>
  <c r="L48" i="7"/>
  <c r="N48" i="7" s="1"/>
  <c r="K48" i="7"/>
  <c r="H49" i="7"/>
  <c r="G50" i="7"/>
  <c r="L49" i="5"/>
  <c r="N49" i="5" s="1"/>
  <c r="K49" i="5"/>
  <c r="H50" i="5"/>
  <c r="G51" i="5"/>
  <c r="H49" i="6"/>
  <c r="G50" i="6"/>
  <c r="L48" i="6"/>
  <c r="N48" i="6" s="1"/>
  <c r="K48" i="6"/>
  <c r="G52" i="4"/>
  <c r="H51" i="4"/>
  <c r="K50" i="4"/>
  <c r="L50" i="4"/>
  <c r="N50" i="4" s="1"/>
  <c r="L52" i="2"/>
  <c r="N52" i="2" s="1"/>
  <c r="G54" i="2"/>
  <c r="H54" i="2" s="1"/>
  <c r="K53" i="2"/>
  <c r="L53" i="2"/>
  <c r="C135" i="2" l="1"/>
  <c r="J52" i="12"/>
  <c r="N52" i="12" s="1"/>
  <c r="K52" i="12"/>
  <c r="O52" i="12" s="1"/>
  <c r="G53" i="12"/>
  <c r="M131" i="5"/>
  <c r="F127" i="11"/>
  <c r="N131" i="10"/>
  <c r="O130" i="10"/>
  <c r="M132" i="5" s="1"/>
  <c r="X51" i="10"/>
  <c r="H52" i="10"/>
  <c r="P51" i="10"/>
  <c r="H50" i="8"/>
  <c r="G51" i="8"/>
  <c r="G51" i="9"/>
  <c r="H50" i="9"/>
  <c r="L49" i="8"/>
  <c r="N49" i="8" s="1"/>
  <c r="K49" i="8"/>
  <c r="L49" i="9"/>
  <c r="N49" i="9" s="1"/>
  <c r="K49" i="9"/>
  <c r="H50" i="7"/>
  <c r="G51" i="7"/>
  <c r="L49" i="7"/>
  <c r="N49" i="7" s="1"/>
  <c r="K49" i="7"/>
  <c r="K50" i="5"/>
  <c r="L50" i="5"/>
  <c r="N50" i="5" s="1"/>
  <c r="G52" i="5"/>
  <c r="H51" i="5"/>
  <c r="G51" i="6"/>
  <c r="H50" i="6"/>
  <c r="L49" i="6"/>
  <c r="N49" i="6" s="1"/>
  <c r="K49" i="6"/>
  <c r="L51" i="4"/>
  <c r="N51" i="4" s="1"/>
  <c r="K51" i="4"/>
  <c r="H52" i="4"/>
  <c r="G53" i="4"/>
  <c r="K54" i="2"/>
  <c r="G55" i="2"/>
  <c r="H55" i="2" s="1"/>
  <c r="L54" i="2"/>
  <c r="N53" i="2"/>
  <c r="C136" i="2" l="1"/>
  <c r="J53" i="12"/>
  <c r="N53" i="12" s="1"/>
  <c r="K53" i="12"/>
  <c r="O53" i="12" s="1"/>
  <c r="G54" i="12"/>
  <c r="N132" i="10"/>
  <c r="O131" i="10"/>
  <c r="M133" i="5" s="1"/>
  <c r="H53" i="10"/>
  <c r="P52" i="10"/>
  <c r="X52" i="10"/>
  <c r="L50" i="9"/>
  <c r="N50" i="9" s="1"/>
  <c r="K50" i="9"/>
  <c r="G52" i="9"/>
  <c r="H51" i="9"/>
  <c r="G52" i="8"/>
  <c r="H51" i="8"/>
  <c r="L50" i="8"/>
  <c r="N50" i="8" s="1"/>
  <c r="K50" i="8"/>
  <c r="H51" i="7"/>
  <c r="G52" i="7"/>
  <c r="L50" i="7"/>
  <c r="N50" i="7" s="1"/>
  <c r="K50" i="7"/>
  <c r="H52" i="5"/>
  <c r="G53" i="5"/>
  <c r="L51" i="5"/>
  <c r="N51" i="5" s="1"/>
  <c r="K51" i="5"/>
  <c r="G52" i="6"/>
  <c r="H51" i="6"/>
  <c r="L50" i="6"/>
  <c r="N50" i="6" s="1"/>
  <c r="K50" i="6"/>
  <c r="L52" i="4"/>
  <c r="N52" i="4" s="1"/>
  <c r="K52" i="4"/>
  <c r="G54" i="4"/>
  <c r="H53" i="4"/>
  <c r="K55" i="2"/>
  <c r="G56" i="2"/>
  <c r="H56" i="2" s="1"/>
  <c r="N54" i="2"/>
  <c r="C137" i="2" l="1"/>
  <c r="J54" i="12"/>
  <c r="N54" i="12" s="1"/>
  <c r="K54" i="12"/>
  <c r="O54" i="12" s="1"/>
  <c r="G55" i="12"/>
  <c r="N133" i="10"/>
  <c r="O132" i="10"/>
  <c r="M134" i="5" s="1"/>
  <c r="X53" i="10"/>
  <c r="P53" i="10"/>
  <c r="H54" i="10"/>
  <c r="H52" i="9"/>
  <c r="G53" i="9"/>
  <c r="L51" i="8"/>
  <c r="N51" i="8" s="1"/>
  <c r="K51" i="8"/>
  <c r="L51" i="9"/>
  <c r="N51" i="9" s="1"/>
  <c r="K51" i="9"/>
  <c r="G53" i="8"/>
  <c r="H52" i="8"/>
  <c r="H52" i="7"/>
  <c r="G53" i="7"/>
  <c r="L51" i="7"/>
  <c r="N51" i="7" s="1"/>
  <c r="K51" i="7"/>
  <c r="G54" i="5"/>
  <c r="H53" i="5"/>
  <c r="L52" i="5"/>
  <c r="N52" i="5" s="1"/>
  <c r="K52" i="5"/>
  <c r="H52" i="6"/>
  <c r="G53" i="6"/>
  <c r="L51" i="6"/>
  <c r="N51" i="6" s="1"/>
  <c r="K51" i="6"/>
  <c r="L53" i="4"/>
  <c r="N53" i="4" s="1"/>
  <c r="K53" i="4"/>
  <c r="G55" i="4"/>
  <c r="H54" i="4"/>
  <c r="L55" i="2"/>
  <c r="N55" i="2" s="1"/>
  <c r="L56" i="2"/>
  <c r="G57" i="2"/>
  <c r="H57" i="2" s="1"/>
  <c r="C138" i="2" l="1"/>
  <c r="J55" i="12"/>
  <c r="N55" i="12" s="1"/>
  <c r="K55" i="12"/>
  <c r="O55" i="12" s="1"/>
  <c r="G56" i="12"/>
  <c r="N134" i="10"/>
  <c r="O133" i="10"/>
  <c r="M135" i="5" s="1"/>
  <c r="H55" i="10"/>
  <c r="P54" i="10"/>
  <c r="X54" i="10"/>
  <c r="H53" i="8"/>
  <c r="G54" i="8"/>
  <c r="H53" i="9"/>
  <c r="G54" i="9"/>
  <c r="L52" i="8"/>
  <c r="N52" i="8" s="1"/>
  <c r="K52" i="8"/>
  <c r="L52" i="9"/>
  <c r="N52" i="9" s="1"/>
  <c r="K52" i="9"/>
  <c r="H53" i="7"/>
  <c r="G54" i="7"/>
  <c r="K52" i="7"/>
  <c r="L52" i="7"/>
  <c r="N52" i="7" s="1"/>
  <c r="K53" i="5"/>
  <c r="L53" i="5"/>
  <c r="N53" i="5" s="1"/>
  <c r="G55" i="5"/>
  <c r="H54" i="5"/>
  <c r="G54" i="6"/>
  <c r="H53" i="6"/>
  <c r="K52" i="6"/>
  <c r="L52" i="6"/>
  <c r="N52" i="6" s="1"/>
  <c r="H55" i="4"/>
  <c r="G56" i="4"/>
  <c r="L54" i="4"/>
  <c r="N54" i="4" s="1"/>
  <c r="K54" i="4"/>
  <c r="K56" i="2"/>
  <c r="L57" i="2"/>
  <c r="G58" i="2"/>
  <c r="H58" i="2" s="1"/>
  <c r="N56" i="2"/>
  <c r="C139" i="2" l="1"/>
  <c r="J56" i="12"/>
  <c r="N56" i="12" s="1"/>
  <c r="K56" i="12"/>
  <c r="O56" i="12" s="1"/>
  <c r="G57" i="12"/>
  <c r="N135" i="10"/>
  <c r="O134" i="10"/>
  <c r="M136" i="5" s="1"/>
  <c r="X55" i="10"/>
  <c r="P55" i="10"/>
  <c r="H56" i="10"/>
  <c r="H54" i="9"/>
  <c r="G55" i="9"/>
  <c r="L53" i="9"/>
  <c r="N53" i="9" s="1"/>
  <c r="K53" i="9"/>
  <c r="H54" i="8"/>
  <c r="G55" i="8"/>
  <c r="K53" i="8"/>
  <c r="L53" i="8"/>
  <c r="N53" i="8" s="1"/>
  <c r="G55" i="7"/>
  <c r="H54" i="7"/>
  <c r="L53" i="7"/>
  <c r="N53" i="7" s="1"/>
  <c r="K53" i="7"/>
  <c r="H55" i="5"/>
  <c r="G56" i="5"/>
  <c r="L54" i="5"/>
  <c r="N54" i="5" s="1"/>
  <c r="K54" i="5"/>
  <c r="L53" i="6"/>
  <c r="N53" i="6" s="1"/>
  <c r="K53" i="6"/>
  <c r="H54" i="6"/>
  <c r="G55" i="6"/>
  <c r="G57" i="4"/>
  <c r="H56" i="4"/>
  <c r="L55" i="4"/>
  <c r="N55" i="4" s="1"/>
  <c r="K55" i="4"/>
  <c r="K57" i="2"/>
  <c r="G59" i="2"/>
  <c r="H59" i="2" s="1"/>
  <c r="K58" i="2"/>
  <c r="L58" i="2"/>
  <c r="N57" i="2"/>
  <c r="C140" i="2" l="1"/>
  <c r="K57" i="12"/>
  <c r="O57" i="12" s="1"/>
  <c r="J57" i="12"/>
  <c r="N57" i="12" s="1"/>
  <c r="G58" i="12"/>
  <c r="N136" i="10"/>
  <c r="O135" i="10"/>
  <c r="M137" i="5" s="1"/>
  <c r="P56" i="10"/>
  <c r="H57" i="10"/>
  <c r="X56" i="10"/>
  <c r="H55" i="8"/>
  <c r="G56" i="8"/>
  <c r="H55" i="9"/>
  <c r="G56" i="9"/>
  <c r="L54" i="8"/>
  <c r="N54" i="8" s="1"/>
  <c r="K54" i="8"/>
  <c r="L54" i="9"/>
  <c r="N54" i="9" s="1"/>
  <c r="K54" i="9"/>
  <c r="L54" i="7"/>
  <c r="N54" i="7" s="1"/>
  <c r="K54" i="7"/>
  <c r="G56" i="7"/>
  <c r="H55" i="7"/>
  <c r="G57" i="5"/>
  <c r="H56" i="5"/>
  <c r="L55" i="5"/>
  <c r="N55" i="5" s="1"/>
  <c r="K55" i="5"/>
  <c r="G56" i="6"/>
  <c r="H55" i="6"/>
  <c r="L54" i="6"/>
  <c r="N54" i="6" s="1"/>
  <c r="K54" i="6"/>
  <c r="H57" i="4"/>
  <c r="G58" i="4"/>
  <c r="L56" i="4"/>
  <c r="N56" i="4" s="1"/>
  <c r="K56" i="4"/>
  <c r="L59" i="2"/>
  <c r="G60" i="2"/>
  <c r="H60" i="2" s="1"/>
  <c r="N58" i="2"/>
  <c r="C141" i="2" l="1"/>
  <c r="J58" i="12"/>
  <c r="N58" i="12" s="1"/>
  <c r="K58" i="12"/>
  <c r="O58" i="12" s="1"/>
  <c r="G59" i="12"/>
  <c r="N137" i="10"/>
  <c r="O136" i="10"/>
  <c r="M138" i="5" s="1"/>
  <c r="H58" i="10"/>
  <c r="X57" i="10"/>
  <c r="P57" i="10"/>
  <c r="H56" i="9"/>
  <c r="G57" i="9"/>
  <c r="K55" i="9"/>
  <c r="L55" i="9"/>
  <c r="N55" i="9" s="1"/>
  <c r="G57" i="8"/>
  <c r="H56" i="8"/>
  <c r="L55" i="8"/>
  <c r="N55" i="8" s="1"/>
  <c r="K55" i="8"/>
  <c r="K55" i="7"/>
  <c r="L55" i="7"/>
  <c r="N55" i="7" s="1"/>
  <c r="H56" i="7"/>
  <c r="G57" i="7"/>
  <c r="G58" i="5"/>
  <c r="H57" i="5"/>
  <c r="L56" i="5"/>
  <c r="N56" i="5" s="1"/>
  <c r="K56" i="5"/>
  <c r="K55" i="6"/>
  <c r="L55" i="6"/>
  <c r="N55" i="6" s="1"/>
  <c r="G57" i="6"/>
  <c r="H56" i="6"/>
  <c r="H58" i="4"/>
  <c r="G59" i="4"/>
  <c r="L57" i="4"/>
  <c r="N57" i="4" s="1"/>
  <c r="K57" i="4"/>
  <c r="K59" i="2"/>
  <c r="G61" i="2"/>
  <c r="H61" i="2" s="1"/>
  <c r="K60" i="2"/>
  <c r="L60" i="2"/>
  <c r="N59" i="2"/>
  <c r="C142" i="2" l="1"/>
  <c r="J59" i="12"/>
  <c r="N59" i="12" s="1"/>
  <c r="K59" i="12"/>
  <c r="O59" i="12" s="1"/>
  <c r="G60" i="12"/>
  <c r="N138" i="10"/>
  <c r="O137" i="10"/>
  <c r="M139" i="5" s="1"/>
  <c r="X58" i="10"/>
  <c r="P58" i="10"/>
  <c r="H59" i="10"/>
  <c r="H57" i="8"/>
  <c r="G58" i="8"/>
  <c r="K56" i="8"/>
  <c r="L56" i="8"/>
  <c r="N56" i="8" s="1"/>
  <c r="H57" i="9"/>
  <c r="G58" i="9"/>
  <c r="L56" i="9"/>
  <c r="N56" i="9" s="1"/>
  <c r="K56" i="9"/>
  <c r="L56" i="7"/>
  <c r="N56" i="7" s="1"/>
  <c r="K56" i="7"/>
  <c r="H57" i="7"/>
  <c r="G58" i="7"/>
  <c r="L57" i="5"/>
  <c r="N57" i="5" s="1"/>
  <c r="K57" i="5"/>
  <c r="H58" i="5"/>
  <c r="G59" i="5"/>
  <c r="L56" i="6"/>
  <c r="N56" i="6" s="1"/>
  <c r="K56" i="6"/>
  <c r="H57" i="6"/>
  <c r="G58" i="6"/>
  <c r="K58" i="4"/>
  <c r="L58" i="4"/>
  <c r="N58" i="4" s="1"/>
  <c r="G60" i="4"/>
  <c r="H59" i="4"/>
  <c r="K61" i="2"/>
  <c r="G62" i="2"/>
  <c r="H62" i="2" s="1"/>
  <c r="L61" i="2"/>
  <c r="N60" i="2"/>
  <c r="C143" i="2" l="1"/>
  <c r="J60" i="12"/>
  <c r="N60" i="12" s="1"/>
  <c r="K60" i="12"/>
  <c r="O60" i="12" s="1"/>
  <c r="G61" i="12"/>
  <c r="N139" i="10"/>
  <c r="O138" i="10"/>
  <c r="M140" i="5" s="1"/>
  <c r="H60" i="10"/>
  <c r="P59" i="10"/>
  <c r="X59" i="10"/>
  <c r="G59" i="9"/>
  <c r="H58" i="9"/>
  <c r="H58" i="8"/>
  <c r="G59" i="8"/>
  <c r="L57" i="9"/>
  <c r="N57" i="9" s="1"/>
  <c r="K57" i="9"/>
  <c r="L57" i="8"/>
  <c r="N57" i="8" s="1"/>
  <c r="K57" i="8"/>
  <c r="H58" i="7"/>
  <c r="G59" i="7"/>
  <c r="K57" i="7"/>
  <c r="L57" i="7"/>
  <c r="N57" i="7" s="1"/>
  <c r="G60" i="5"/>
  <c r="H59" i="5"/>
  <c r="K58" i="5"/>
  <c r="L58" i="5"/>
  <c r="N58" i="5" s="1"/>
  <c r="L57" i="6"/>
  <c r="N57" i="6" s="1"/>
  <c r="K57" i="6"/>
  <c r="G59" i="6"/>
  <c r="H58" i="6"/>
  <c r="L59" i="4"/>
  <c r="N59" i="4" s="1"/>
  <c r="K59" i="4"/>
  <c r="H60" i="4"/>
  <c r="G61" i="4"/>
  <c r="L62" i="2"/>
  <c r="G63" i="2"/>
  <c r="H63" i="2" s="1"/>
  <c r="N61" i="2"/>
  <c r="C144" i="2" l="1"/>
  <c r="K61" i="12"/>
  <c r="O61" i="12" s="1"/>
  <c r="J61" i="12"/>
  <c r="N61" i="12" s="1"/>
  <c r="G62" i="12"/>
  <c r="N140" i="10"/>
  <c r="O139" i="10"/>
  <c r="M141" i="5" s="1"/>
  <c r="X60" i="10"/>
  <c r="P60" i="10"/>
  <c r="H61" i="10"/>
  <c r="L58" i="8"/>
  <c r="N58" i="8" s="1"/>
  <c r="K58" i="8"/>
  <c r="G60" i="8"/>
  <c r="H59" i="8"/>
  <c r="L58" i="9"/>
  <c r="N58" i="9" s="1"/>
  <c r="K58" i="9"/>
  <c r="G60" i="9"/>
  <c r="H59" i="9"/>
  <c r="G60" i="7"/>
  <c r="H59" i="7"/>
  <c r="L58" i="7"/>
  <c r="N58" i="7" s="1"/>
  <c r="K58" i="7"/>
  <c r="L59" i="5"/>
  <c r="N59" i="5" s="1"/>
  <c r="K59" i="5"/>
  <c r="G61" i="5"/>
  <c r="H60" i="5"/>
  <c r="L58" i="6"/>
  <c r="N58" i="6" s="1"/>
  <c r="K58" i="6"/>
  <c r="H59" i="6"/>
  <c r="G60" i="6"/>
  <c r="G62" i="4"/>
  <c r="H61" i="4"/>
  <c r="L60" i="4"/>
  <c r="N60" i="4" s="1"/>
  <c r="K60" i="4"/>
  <c r="K62" i="2"/>
  <c r="G64" i="2"/>
  <c r="H64" i="2" s="1"/>
  <c r="K63" i="2"/>
  <c r="L63" i="2"/>
  <c r="N62" i="2"/>
  <c r="C145" i="2" l="1"/>
  <c r="J62" i="12"/>
  <c r="N62" i="12" s="1"/>
  <c r="K62" i="12"/>
  <c r="O62" i="12" s="1"/>
  <c r="G63" i="12"/>
  <c r="N141" i="10"/>
  <c r="O140" i="10"/>
  <c r="M142" i="5" s="1"/>
  <c r="H62" i="10"/>
  <c r="P61" i="10"/>
  <c r="X61" i="10"/>
  <c r="L59" i="9"/>
  <c r="N59" i="9" s="1"/>
  <c r="K59" i="9"/>
  <c r="L59" i="8"/>
  <c r="N59" i="8" s="1"/>
  <c r="K59" i="8"/>
  <c r="H60" i="9"/>
  <c r="G61" i="9"/>
  <c r="G61" i="8"/>
  <c r="H60" i="8"/>
  <c r="L59" i="7"/>
  <c r="N59" i="7" s="1"/>
  <c r="K59" i="7"/>
  <c r="G61" i="7"/>
  <c r="H60" i="7"/>
  <c r="H61" i="5"/>
  <c r="G62" i="5"/>
  <c r="L60" i="5"/>
  <c r="N60" i="5" s="1"/>
  <c r="K60" i="5"/>
  <c r="L59" i="6"/>
  <c r="N59" i="6" s="1"/>
  <c r="K59" i="6"/>
  <c r="G61" i="6"/>
  <c r="H60" i="6"/>
  <c r="L61" i="4"/>
  <c r="N61" i="4" s="1"/>
  <c r="K61" i="4"/>
  <c r="G63" i="4"/>
  <c r="H62" i="4"/>
  <c r="K64" i="2"/>
  <c r="G65" i="2"/>
  <c r="H65" i="2" s="1"/>
  <c r="N63" i="2"/>
  <c r="C146" i="2" l="1"/>
  <c r="J63" i="12"/>
  <c r="N63" i="12" s="1"/>
  <c r="K63" i="12"/>
  <c r="O63" i="12" s="1"/>
  <c r="G64" i="12"/>
  <c r="N142" i="10"/>
  <c r="O141" i="10"/>
  <c r="M143" i="5" s="1"/>
  <c r="X62" i="10"/>
  <c r="P62" i="10"/>
  <c r="H63" i="10"/>
  <c r="H61" i="8"/>
  <c r="G62" i="8"/>
  <c r="H61" i="9"/>
  <c r="G62" i="9"/>
  <c r="L60" i="9"/>
  <c r="N60" i="9" s="1"/>
  <c r="K60" i="9"/>
  <c r="L60" i="8"/>
  <c r="N60" i="8" s="1"/>
  <c r="K60" i="8"/>
  <c r="L60" i="7"/>
  <c r="N60" i="7" s="1"/>
  <c r="K60" i="7"/>
  <c r="G62" i="7"/>
  <c r="H61" i="7"/>
  <c r="H62" i="5"/>
  <c r="G63" i="5"/>
  <c r="L61" i="5"/>
  <c r="N61" i="5" s="1"/>
  <c r="K61" i="5"/>
  <c r="G62" i="6"/>
  <c r="H61" i="6"/>
  <c r="K60" i="6"/>
  <c r="L60" i="6"/>
  <c r="N60" i="6" s="1"/>
  <c r="H63" i="4"/>
  <c r="G64" i="4"/>
  <c r="L62" i="4"/>
  <c r="N62" i="4" s="1"/>
  <c r="K62" i="4"/>
  <c r="L64" i="2"/>
  <c r="N64" i="2" s="1"/>
  <c r="L65" i="2"/>
  <c r="G66" i="2"/>
  <c r="H66" i="2" s="1"/>
  <c r="C147" i="2" l="1"/>
  <c r="J64" i="12"/>
  <c r="N64" i="12" s="1"/>
  <c r="K64" i="12"/>
  <c r="O64" i="12" s="1"/>
  <c r="G65" i="12"/>
  <c r="N143" i="10"/>
  <c r="O142" i="10"/>
  <c r="M144" i="5" s="1"/>
  <c r="H64" i="10"/>
  <c r="P63" i="10"/>
  <c r="X63" i="10"/>
  <c r="H62" i="9"/>
  <c r="G63" i="9"/>
  <c r="L61" i="9"/>
  <c r="N61" i="9" s="1"/>
  <c r="K61" i="9"/>
  <c r="H62" i="8"/>
  <c r="G63" i="8"/>
  <c r="K61" i="8"/>
  <c r="L61" i="8"/>
  <c r="N61" i="8" s="1"/>
  <c r="L61" i="7"/>
  <c r="N61" i="7" s="1"/>
  <c r="K61" i="7"/>
  <c r="H62" i="7"/>
  <c r="G63" i="7"/>
  <c r="H63" i="5"/>
  <c r="G64" i="5"/>
  <c r="K62" i="5"/>
  <c r="L62" i="5"/>
  <c r="N62" i="5" s="1"/>
  <c r="L61" i="6"/>
  <c r="N61" i="6" s="1"/>
  <c r="K61" i="6"/>
  <c r="G63" i="6"/>
  <c r="H62" i="6"/>
  <c r="G65" i="4"/>
  <c r="H64" i="4"/>
  <c r="L63" i="4"/>
  <c r="N63" i="4" s="1"/>
  <c r="K63" i="4"/>
  <c r="K65" i="2"/>
  <c r="K66" i="2"/>
  <c r="G67" i="2"/>
  <c r="H67" i="2" s="1"/>
  <c r="N65" i="2"/>
  <c r="C148" i="2" l="1"/>
  <c r="K65" i="12"/>
  <c r="O65" i="12" s="1"/>
  <c r="J65" i="12"/>
  <c r="N65" i="12" s="1"/>
  <c r="G66" i="12"/>
  <c r="N144" i="10"/>
  <c r="O143" i="10"/>
  <c r="M145" i="5" s="1"/>
  <c r="P64" i="10"/>
  <c r="X64" i="10"/>
  <c r="H65" i="10"/>
  <c r="H63" i="8"/>
  <c r="G64" i="8"/>
  <c r="L62" i="8"/>
  <c r="N62" i="8" s="1"/>
  <c r="K62" i="8"/>
  <c r="H63" i="9"/>
  <c r="G64" i="9"/>
  <c r="K62" i="9"/>
  <c r="L62" i="9"/>
  <c r="N62" i="9" s="1"/>
  <c r="H63" i="7"/>
  <c r="G64" i="7"/>
  <c r="L62" i="7"/>
  <c r="N62" i="7" s="1"/>
  <c r="K62" i="7"/>
  <c r="H64" i="5"/>
  <c r="G65" i="5"/>
  <c r="K63" i="5"/>
  <c r="L63" i="5"/>
  <c r="N63" i="5" s="1"/>
  <c r="G64" i="6"/>
  <c r="H63" i="6"/>
  <c r="L62" i="6"/>
  <c r="N62" i="6" s="1"/>
  <c r="K62" i="6"/>
  <c r="L64" i="4"/>
  <c r="N64" i="4" s="1"/>
  <c r="K64" i="4"/>
  <c r="H65" i="4"/>
  <c r="G66" i="4"/>
  <c r="L66" i="2"/>
  <c r="N66" i="2" s="1"/>
  <c r="G68" i="2"/>
  <c r="H68" i="2" s="1"/>
  <c r="K67" i="2"/>
  <c r="L67" i="2"/>
  <c r="C149" i="2" l="1"/>
  <c r="J66" i="12"/>
  <c r="N66" i="12" s="1"/>
  <c r="K66" i="12"/>
  <c r="O66" i="12" s="1"/>
  <c r="G67" i="12"/>
  <c r="N145" i="10"/>
  <c r="O144" i="10"/>
  <c r="M146" i="5" s="1"/>
  <c r="H66" i="10"/>
  <c r="X65" i="10"/>
  <c r="P65" i="10"/>
  <c r="K63" i="9"/>
  <c r="L63" i="9"/>
  <c r="N63" i="9" s="1"/>
  <c r="H64" i="9"/>
  <c r="G65" i="9"/>
  <c r="G65" i="8"/>
  <c r="H64" i="8"/>
  <c r="L63" i="8"/>
  <c r="N63" i="8" s="1"/>
  <c r="K63" i="8"/>
  <c r="H64" i="7"/>
  <c r="G65" i="7"/>
  <c r="K63" i="7"/>
  <c r="L63" i="7"/>
  <c r="N63" i="7" s="1"/>
  <c r="K64" i="5"/>
  <c r="L64" i="5"/>
  <c r="N64" i="5" s="1"/>
  <c r="G66" i="5"/>
  <c r="H65" i="5"/>
  <c r="L63" i="6"/>
  <c r="N63" i="6" s="1"/>
  <c r="K63" i="6"/>
  <c r="G65" i="6"/>
  <c r="H64" i="6"/>
  <c r="L65" i="4"/>
  <c r="N65" i="4" s="1"/>
  <c r="K65" i="4"/>
  <c r="H66" i="4"/>
  <c r="G67" i="4"/>
  <c r="K68" i="2"/>
  <c r="G69" i="2"/>
  <c r="H69" i="2" s="1"/>
  <c r="N67" i="2"/>
  <c r="C150" i="2" l="1"/>
  <c r="J67" i="12"/>
  <c r="N67" i="12" s="1"/>
  <c r="K67" i="12"/>
  <c r="O67" i="12" s="1"/>
  <c r="G68" i="12"/>
  <c r="N146" i="10"/>
  <c r="O145" i="10"/>
  <c r="M147" i="5" s="1"/>
  <c r="P66" i="10"/>
  <c r="X66" i="10"/>
  <c r="H67" i="10"/>
  <c r="H65" i="8"/>
  <c r="G66" i="8"/>
  <c r="L64" i="9"/>
  <c r="N64" i="9" s="1"/>
  <c r="K64" i="9"/>
  <c r="K64" i="8"/>
  <c r="L64" i="8"/>
  <c r="N64" i="8" s="1"/>
  <c r="H65" i="9"/>
  <c r="G66" i="9"/>
  <c r="H65" i="7"/>
  <c r="G66" i="7"/>
  <c r="L64" i="7"/>
  <c r="N64" i="7" s="1"/>
  <c r="K64" i="7"/>
  <c r="L65" i="5"/>
  <c r="N65" i="5" s="1"/>
  <c r="K65" i="5"/>
  <c r="G67" i="5"/>
  <c r="H66" i="5"/>
  <c r="H65" i="6"/>
  <c r="G66" i="6"/>
  <c r="K64" i="6"/>
  <c r="L64" i="6"/>
  <c r="N64" i="6" s="1"/>
  <c r="K66" i="4"/>
  <c r="L66" i="4"/>
  <c r="N66" i="4" s="1"/>
  <c r="G68" i="4"/>
  <c r="H67" i="4"/>
  <c r="L68" i="2"/>
  <c r="N68" i="2" s="1"/>
  <c r="G70" i="2"/>
  <c r="H70" i="2" s="1"/>
  <c r="K69" i="2"/>
  <c r="L69" i="2"/>
  <c r="C151" i="2" l="1"/>
  <c r="J68" i="12"/>
  <c r="N68" i="12" s="1"/>
  <c r="K68" i="12"/>
  <c r="O68" i="12" s="1"/>
  <c r="G69" i="12"/>
  <c r="N147" i="10"/>
  <c r="O146" i="10"/>
  <c r="M148" i="5" s="1"/>
  <c r="H68" i="10"/>
  <c r="X67" i="10"/>
  <c r="P67" i="10"/>
  <c r="G67" i="9"/>
  <c r="H66" i="9"/>
  <c r="L65" i="9"/>
  <c r="N65" i="9" s="1"/>
  <c r="K65" i="9"/>
  <c r="H66" i="8"/>
  <c r="G67" i="8"/>
  <c r="L65" i="8"/>
  <c r="N65" i="8" s="1"/>
  <c r="K65" i="8"/>
  <c r="H66" i="7"/>
  <c r="G67" i="7"/>
  <c r="K65" i="7"/>
  <c r="L65" i="7"/>
  <c r="N65" i="7" s="1"/>
  <c r="L66" i="5"/>
  <c r="N66" i="5" s="1"/>
  <c r="K66" i="5"/>
  <c r="G68" i="5"/>
  <c r="H67" i="5"/>
  <c r="H66" i="6"/>
  <c r="G67" i="6"/>
  <c r="L65" i="6"/>
  <c r="N65" i="6" s="1"/>
  <c r="K65" i="6"/>
  <c r="L67" i="4"/>
  <c r="N67" i="4" s="1"/>
  <c r="K67" i="4"/>
  <c r="H68" i="4"/>
  <c r="G69" i="4"/>
  <c r="K70" i="2"/>
  <c r="G71" i="2"/>
  <c r="H71" i="2" s="1"/>
  <c r="N69" i="2"/>
  <c r="C152" i="2" l="1"/>
  <c r="J69" i="12"/>
  <c r="N69" i="12" s="1"/>
  <c r="K69" i="12"/>
  <c r="O69" i="12" s="1"/>
  <c r="G70" i="12"/>
  <c r="N148" i="10"/>
  <c r="O147" i="10"/>
  <c r="M149" i="5" s="1"/>
  <c r="P68" i="10"/>
  <c r="X68" i="10"/>
  <c r="H69" i="10"/>
  <c r="L66" i="8"/>
  <c r="N66" i="8" s="1"/>
  <c r="K66" i="8"/>
  <c r="L66" i="9"/>
  <c r="N66" i="9" s="1"/>
  <c r="K66" i="9"/>
  <c r="G68" i="8"/>
  <c r="H67" i="8"/>
  <c r="H67" i="9"/>
  <c r="G68" i="9"/>
  <c r="H67" i="7"/>
  <c r="G68" i="7"/>
  <c r="L66" i="7"/>
  <c r="N66" i="7" s="1"/>
  <c r="K66" i="7"/>
  <c r="G69" i="5"/>
  <c r="H68" i="5"/>
  <c r="L67" i="5"/>
  <c r="N67" i="5" s="1"/>
  <c r="K67" i="5"/>
  <c r="H67" i="6"/>
  <c r="G68" i="6"/>
  <c r="K66" i="6"/>
  <c r="L66" i="6"/>
  <c r="N66" i="6" s="1"/>
  <c r="G70" i="4"/>
  <c r="H69" i="4"/>
  <c r="L68" i="4"/>
  <c r="N68" i="4" s="1"/>
  <c r="K68" i="4"/>
  <c r="L70" i="2"/>
  <c r="N70" i="2" s="1"/>
  <c r="G72" i="2"/>
  <c r="H72" i="2" s="1"/>
  <c r="K71" i="2"/>
  <c r="L71" i="2"/>
  <c r="C153" i="2" l="1"/>
  <c r="J70" i="12"/>
  <c r="N70" i="12" s="1"/>
  <c r="K70" i="12"/>
  <c r="O70" i="12" s="1"/>
  <c r="G71" i="12"/>
  <c r="N149" i="10"/>
  <c r="O148" i="10"/>
  <c r="M150" i="5" s="1"/>
  <c r="H70" i="10"/>
  <c r="X69" i="10"/>
  <c r="P69" i="10"/>
  <c r="G69" i="8"/>
  <c r="H68" i="8"/>
  <c r="G69" i="9"/>
  <c r="H68" i="9"/>
  <c r="L67" i="9"/>
  <c r="N67" i="9" s="1"/>
  <c r="K67" i="9"/>
  <c r="L67" i="8"/>
  <c r="N67" i="8" s="1"/>
  <c r="K67" i="8"/>
  <c r="G69" i="7"/>
  <c r="H68" i="7"/>
  <c r="L67" i="7"/>
  <c r="N67" i="7" s="1"/>
  <c r="K67" i="7"/>
  <c r="L68" i="5"/>
  <c r="N68" i="5" s="1"/>
  <c r="K68" i="5"/>
  <c r="H69" i="5"/>
  <c r="G70" i="5"/>
  <c r="H68" i="6"/>
  <c r="G69" i="6"/>
  <c r="L67" i="6"/>
  <c r="N67" i="6" s="1"/>
  <c r="K67" i="6"/>
  <c r="L69" i="4"/>
  <c r="N69" i="4" s="1"/>
  <c r="K69" i="4"/>
  <c r="G71" i="4"/>
  <c r="H70" i="4"/>
  <c r="G73" i="2"/>
  <c r="H73" i="2" s="1"/>
  <c r="K72" i="2"/>
  <c r="L72" i="2"/>
  <c r="N71" i="2"/>
  <c r="C154" i="2" l="1"/>
  <c r="J71" i="12"/>
  <c r="N71" i="12" s="1"/>
  <c r="K71" i="12"/>
  <c r="O71" i="12" s="1"/>
  <c r="G72" i="12"/>
  <c r="N150" i="10"/>
  <c r="O149" i="10"/>
  <c r="M151" i="5" s="1"/>
  <c r="P70" i="10"/>
  <c r="X70" i="10"/>
  <c r="H71" i="10"/>
  <c r="K68" i="9"/>
  <c r="L68" i="9"/>
  <c r="N68" i="9" s="1"/>
  <c r="G70" i="9"/>
  <c r="H69" i="9"/>
  <c r="L68" i="8"/>
  <c r="N68" i="8" s="1"/>
  <c r="K68" i="8"/>
  <c r="H69" i="8"/>
  <c r="G70" i="8"/>
  <c r="L68" i="7"/>
  <c r="N68" i="7" s="1"/>
  <c r="K68" i="7"/>
  <c r="G70" i="7"/>
  <c r="H69" i="7"/>
  <c r="L69" i="5"/>
  <c r="N69" i="5" s="1"/>
  <c r="K69" i="5"/>
  <c r="H70" i="5"/>
  <c r="G71" i="5"/>
  <c r="G70" i="6"/>
  <c r="H69" i="6"/>
  <c r="K68" i="6"/>
  <c r="L68" i="6"/>
  <c r="N68" i="6" s="1"/>
  <c r="H71" i="4"/>
  <c r="G72" i="4"/>
  <c r="L70" i="4"/>
  <c r="N70" i="4" s="1"/>
  <c r="K70" i="4"/>
  <c r="G74" i="2"/>
  <c r="H74" i="2" s="1"/>
  <c r="K73" i="2"/>
  <c r="L73" i="2"/>
  <c r="N72" i="2"/>
  <c r="C155" i="2" l="1"/>
  <c r="J72" i="12"/>
  <c r="N72" i="12" s="1"/>
  <c r="K72" i="12"/>
  <c r="O72" i="12" s="1"/>
  <c r="G73" i="12"/>
  <c r="N151" i="10"/>
  <c r="O150" i="10"/>
  <c r="M152" i="5" s="1"/>
  <c r="H72" i="10"/>
  <c r="X71" i="10"/>
  <c r="P71" i="10"/>
  <c r="H70" i="8"/>
  <c r="G71" i="8"/>
  <c r="L69" i="9"/>
  <c r="N69" i="9" s="1"/>
  <c r="K69" i="9"/>
  <c r="H70" i="9"/>
  <c r="G71" i="9"/>
  <c r="K69" i="8"/>
  <c r="L69" i="8"/>
  <c r="N69" i="8" s="1"/>
  <c r="L69" i="7"/>
  <c r="N69" i="7" s="1"/>
  <c r="K69" i="7"/>
  <c r="H70" i="7"/>
  <c r="G71" i="7"/>
  <c r="H71" i="5"/>
  <c r="G72" i="5"/>
  <c r="K70" i="5"/>
  <c r="L70" i="5"/>
  <c r="N70" i="5" s="1"/>
  <c r="L69" i="6"/>
  <c r="N69" i="6" s="1"/>
  <c r="K69" i="6"/>
  <c r="G71" i="6"/>
  <c r="H70" i="6"/>
  <c r="G73" i="4"/>
  <c r="H72" i="4"/>
  <c r="L71" i="4"/>
  <c r="N71" i="4" s="1"/>
  <c r="K71" i="4"/>
  <c r="G75" i="2"/>
  <c r="H75" i="2" s="1"/>
  <c r="K74" i="2"/>
  <c r="L74" i="2"/>
  <c r="N73" i="2"/>
  <c r="C156" i="2" l="1"/>
  <c r="K73" i="12"/>
  <c r="O73" i="12" s="1"/>
  <c r="J73" i="12"/>
  <c r="N73" i="12" s="1"/>
  <c r="G74" i="12"/>
  <c r="N152" i="10"/>
  <c r="O151" i="10"/>
  <c r="M153" i="5" s="1"/>
  <c r="P72" i="10"/>
  <c r="X72" i="10"/>
  <c r="H73" i="10"/>
  <c r="K70" i="9"/>
  <c r="L70" i="9"/>
  <c r="N70" i="9" s="1"/>
  <c r="H71" i="9"/>
  <c r="G72" i="9"/>
  <c r="H71" i="8"/>
  <c r="G72" i="8"/>
  <c r="L70" i="8"/>
  <c r="N70" i="8" s="1"/>
  <c r="K70" i="8"/>
  <c r="H71" i="7"/>
  <c r="G72" i="7"/>
  <c r="L70" i="7"/>
  <c r="N70" i="7" s="1"/>
  <c r="K70" i="7"/>
  <c r="H72" i="5"/>
  <c r="G73" i="5"/>
  <c r="K71" i="5"/>
  <c r="L71" i="5"/>
  <c r="N71" i="5" s="1"/>
  <c r="K70" i="6"/>
  <c r="L70" i="6"/>
  <c r="N70" i="6" s="1"/>
  <c r="G72" i="6"/>
  <c r="H71" i="6"/>
  <c r="L72" i="4"/>
  <c r="N72" i="4" s="1"/>
  <c r="K72" i="4"/>
  <c r="H73" i="4"/>
  <c r="G74" i="4"/>
  <c r="G76" i="2"/>
  <c r="H76" i="2" s="1"/>
  <c r="K75" i="2"/>
  <c r="L75" i="2"/>
  <c r="N74" i="2"/>
  <c r="C157" i="2" l="1"/>
  <c r="J74" i="12"/>
  <c r="N74" i="12" s="1"/>
  <c r="K74" i="12"/>
  <c r="O74" i="12" s="1"/>
  <c r="G75" i="12"/>
  <c r="N153" i="10"/>
  <c r="O152" i="10"/>
  <c r="M154" i="5" s="1"/>
  <c r="H74" i="10"/>
  <c r="X73" i="10"/>
  <c r="P73" i="10"/>
  <c r="L71" i="9"/>
  <c r="N71" i="9" s="1"/>
  <c r="K71" i="9"/>
  <c r="L71" i="8"/>
  <c r="N71" i="8" s="1"/>
  <c r="K71" i="8"/>
  <c r="G73" i="8"/>
  <c r="H72" i="8"/>
  <c r="H72" i="9"/>
  <c r="G73" i="9"/>
  <c r="H72" i="7"/>
  <c r="G73" i="7"/>
  <c r="K71" i="7"/>
  <c r="L71" i="7"/>
  <c r="N71" i="7" s="1"/>
  <c r="G74" i="5"/>
  <c r="H73" i="5"/>
  <c r="K72" i="5"/>
  <c r="L72" i="5"/>
  <c r="N72" i="5" s="1"/>
  <c r="L71" i="6"/>
  <c r="N71" i="6" s="1"/>
  <c r="K71" i="6"/>
  <c r="G73" i="6"/>
  <c r="H72" i="6"/>
  <c r="H74" i="4"/>
  <c r="G75" i="4"/>
  <c r="L73" i="4"/>
  <c r="N73" i="4" s="1"/>
  <c r="K73" i="4"/>
  <c r="K76" i="2"/>
  <c r="G77" i="2"/>
  <c r="H77" i="2" s="1"/>
  <c r="N75" i="2"/>
  <c r="C158" i="2" l="1"/>
  <c r="J75" i="12"/>
  <c r="N75" i="12" s="1"/>
  <c r="K75" i="12"/>
  <c r="O75" i="12" s="1"/>
  <c r="G76" i="12"/>
  <c r="N154" i="10"/>
  <c r="O153" i="10"/>
  <c r="M155" i="5" s="1"/>
  <c r="X74" i="10"/>
  <c r="P74" i="10"/>
  <c r="H75" i="10"/>
  <c r="L72" i="9"/>
  <c r="N72" i="9" s="1"/>
  <c r="K72" i="9"/>
  <c r="K72" i="8"/>
  <c r="L72" i="8"/>
  <c r="N72" i="8" s="1"/>
  <c r="H73" i="8"/>
  <c r="G74" i="8"/>
  <c r="H73" i="9"/>
  <c r="G74" i="9"/>
  <c r="H73" i="7"/>
  <c r="G74" i="7"/>
  <c r="L72" i="7"/>
  <c r="N72" i="7" s="1"/>
  <c r="K72" i="7"/>
  <c r="L73" i="5"/>
  <c r="N73" i="5" s="1"/>
  <c r="K73" i="5"/>
  <c r="H74" i="5"/>
  <c r="G75" i="5"/>
  <c r="L72" i="6"/>
  <c r="N72" i="6" s="1"/>
  <c r="K72" i="6"/>
  <c r="H73" i="6"/>
  <c r="G74" i="6"/>
  <c r="G76" i="4"/>
  <c r="H75" i="4"/>
  <c r="K74" i="4"/>
  <c r="L74" i="4"/>
  <c r="N74" i="4" s="1"/>
  <c r="L76" i="2"/>
  <c r="N76" i="2" s="1"/>
  <c r="G78" i="2"/>
  <c r="H78" i="2" s="1"/>
  <c r="K77" i="2"/>
  <c r="L77" i="2"/>
  <c r="C159" i="2" l="1"/>
  <c r="J76" i="12"/>
  <c r="N76" i="12" s="1"/>
  <c r="K76" i="12"/>
  <c r="O76" i="12" s="1"/>
  <c r="G77" i="12"/>
  <c r="N155" i="10"/>
  <c r="O154" i="10"/>
  <c r="M156" i="5" s="1"/>
  <c r="H76" i="10"/>
  <c r="P75" i="10"/>
  <c r="X75" i="10"/>
  <c r="G75" i="9"/>
  <c r="H74" i="9"/>
  <c r="H74" i="8"/>
  <c r="G75" i="8"/>
  <c r="K73" i="9"/>
  <c r="L73" i="9"/>
  <c r="N73" i="9" s="1"/>
  <c r="L73" i="8"/>
  <c r="N73" i="8" s="1"/>
  <c r="K73" i="8"/>
  <c r="H74" i="7"/>
  <c r="G75" i="7"/>
  <c r="K73" i="7"/>
  <c r="L73" i="7"/>
  <c r="N73" i="7" s="1"/>
  <c r="G76" i="5"/>
  <c r="H75" i="5"/>
  <c r="L74" i="5"/>
  <c r="N74" i="5" s="1"/>
  <c r="K74" i="5"/>
  <c r="L73" i="6"/>
  <c r="N73" i="6" s="1"/>
  <c r="K73" i="6"/>
  <c r="G75" i="6"/>
  <c r="H74" i="6"/>
  <c r="H76" i="4"/>
  <c r="G77" i="4"/>
  <c r="L75" i="4"/>
  <c r="N75" i="4" s="1"/>
  <c r="K75" i="4"/>
  <c r="L78" i="2"/>
  <c r="G79" i="2"/>
  <c r="H79" i="2" s="1"/>
  <c r="K78" i="2"/>
  <c r="N77" i="2"/>
  <c r="C160" i="2" l="1"/>
  <c r="K77" i="12"/>
  <c r="O77" i="12" s="1"/>
  <c r="J77" i="12"/>
  <c r="N77" i="12" s="1"/>
  <c r="G78" i="12"/>
  <c r="N156" i="10"/>
  <c r="O155" i="10"/>
  <c r="M157" i="5" s="1"/>
  <c r="X76" i="10"/>
  <c r="P76" i="10"/>
  <c r="H77" i="10"/>
  <c r="G76" i="8"/>
  <c r="H75" i="8"/>
  <c r="L74" i="8"/>
  <c r="N74" i="8" s="1"/>
  <c r="K74" i="8"/>
  <c r="L74" i="9"/>
  <c r="N74" i="9" s="1"/>
  <c r="K74" i="9"/>
  <c r="H75" i="9"/>
  <c r="G76" i="9"/>
  <c r="G76" i="7"/>
  <c r="H75" i="7"/>
  <c r="L74" i="7"/>
  <c r="N74" i="7" s="1"/>
  <c r="K74" i="7"/>
  <c r="L75" i="5"/>
  <c r="N75" i="5" s="1"/>
  <c r="K75" i="5"/>
  <c r="G77" i="5"/>
  <c r="H76" i="5"/>
  <c r="K74" i="6"/>
  <c r="L74" i="6"/>
  <c r="N74" i="6" s="1"/>
  <c r="H75" i="6"/>
  <c r="G76" i="6"/>
  <c r="G78" i="4"/>
  <c r="H77" i="4"/>
  <c r="L76" i="4"/>
  <c r="N76" i="4" s="1"/>
  <c r="K76" i="4"/>
  <c r="G80" i="2"/>
  <c r="H80" i="2" s="1"/>
  <c r="K79" i="2"/>
  <c r="L79" i="2"/>
  <c r="N78" i="2"/>
  <c r="C161" i="2" l="1"/>
  <c r="J78" i="12"/>
  <c r="N78" i="12" s="1"/>
  <c r="K78" i="12"/>
  <c r="O78" i="12" s="1"/>
  <c r="G79" i="12"/>
  <c r="N157" i="10"/>
  <c r="O156" i="10"/>
  <c r="M158" i="5" s="1"/>
  <c r="H78" i="10"/>
  <c r="P77" i="10"/>
  <c r="X77" i="10"/>
  <c r="G77" i="9"/>
  <c r="H76" i="9"/>
  <c r="L75" i="9"/>
  <c r="N75" i="9" s="1"/>
  <c r="K75" i="9"/>
  <c r="L75" i="8"/>
  <c r="N75" i="8" s="1"/>
  <c r="K75" i="8"/>
  <c r="G77" i="8"/>
  <c r="H76" i="8"/>
  <c r="L75" i="7"/>
  <c r="N75" i="7" s="1"/>
  <c r="K75" i="7"/>
  <c r="G77" i="7"/>
  <c r="H76" i="7"/>
  <c r="L76" i="5"/>
  <c r="N76" i="5" s="1"/>
  <c r="K76" i="5"/>
  <c r="H77" i="5"/>
  <c r="G78" i="5"/>
  <c r="L75" i="6"/>
  <c r="N75" i="6" s="1"/>
  <c r="K75" i="6"/>
  <c r="H76" i="6"/>
  <c r="G77" i="6"/>
  <c r="L77" i="4"/>
  <c r="N77" i="4" s="1"/>
  <c r="K77" i="4"/>
  <c r="G79" i="4"/>
  <c r="H78" i="4"/>
  <c r="G81" i="2"/>
  <c r="H81" i="2" s="1"/>
  <c r="K80" i="2"/>
  <c r="L80" i="2"/>
  <c r="N79" i="2"/>
  <c r="C162" i="2" l="1"/>
  <c r="J79" i="12"/>
  <c r="N79" i="12" s="1"/>
  <c r="K79" i="12"/>
  <c r="O79" i="12" s="1"/>
  <c r="G80" i="12"/>
  <c r="N158" i="10"/>
  <c r="O157" i="10"/>
  <c r="M159" i="5" s="1"/>
  <c r="X78" i="10"/>
  <c r="P78" i="10"/>
  <c r="H79" i="10"/>
  <c r="H77" i="8"/>
  <c r="G78" i="8"/>
  <c r="G78" i="9"/>
  <c r="H77" i="9"/>
  <c r="L76" i="8"/>
  <c r="N76" i="8" s="1"/>
  <c r="K76" i="8"/>
  <c r="L76" i="9"/>
  <c r="N76" i="9" s="1"/>
  <c r="K76" i="9"/>
  <c r="L76" i="7"/>
  <c r="N76" i="7" s="1"/>
  <c r="K76" i="7"/>
  <c r="G78" i="7"/>
  <c r="H77" i="7"/>
  <c r="L77" i="5"/>
  <c r="N77" i="5" s="1"/>
  <c r="K77" i="5"/>
  <c r="G79" i="5"/>
  <c r="H78" i="5"/>
  <c r="K76" i="6"/>
  <c r="L76" i="6"/>
  <c r="N76" i="6" s="1"/>
  <c r="G78" i="6"/>
  <c r="H77" i="6"/>
  <c r="L78" i="4"/>
  <c r="N78" i="4" s="1"/>
  <c r="K78" i="4"/>
  <c r="H79" i="4"/>
  <c r="G80" i="4"/>
  <c r="K81" i="2"/>
  <c r="G82" i="2"/>
  <c r="H82" i="2" s="1"/>
  <c r="N80" i="2"/>
  <c r="C163" i="2" l="1"/>
  <c r="J80" i="12"/>
  <c r="N80" i="12" s="1"/>
  <c r="K80" i="12"/>
  <c r="O80" i="12" s="1"/>
  <c r="G81" i="12"/>
  <c r="N159" i="10"/>
  <c r="O158" i="10"/>
  <c r="M160" i="5" s="1"/>
  <c r="H80" i="10"/>
  <c r="P79" i="10"/>
  <c r="X79" i="10"/>
  <c r="L77" i="9"/>
  <c r="N77" i="9" s="1"/>
  <c r="K77" i="9"/>
  <c r="H78" i="9"/>
  <c r="G79" i="9"/>
  <c r="H78" i="8"/>
  <c r="G79" i="8"/>
  <c r="K77" i="8"/>
  <c r="L77" i="8"/>
  <c r="N77" i="8" s="1"/>
  <c r="L77" i="7"/>
  <c r="N77" i="7" s="1"/>
  <c r="K77" i="7"/>
  <c r="H78" i="7"/>
  <c r="G79" i="7"/>
  <c r="L78" i="5"/>
  <c r="N78" i="5" s="1"/>
  <c r="K78" i="5"/>
  <c r="H79" i="5"/>
  <c r="G80" i="5"/>
  <c r="L77" i="6"/>
  <c r="N77" i="6" s="1"/>
  <c r="K77" i="6"/>
  <c r="H78" i="6"/>
  <c r="G79" i="6"/>
  <c r="L79" i="4"/>
  <c r="N79" i="4" s="1"/>
  <c r="K79" i="4"/>
  <c r="G81" i="4"/>
  <c r="H80" i="4"/>
  <c r="L81" i="2"/>
  <c r="N81" i="2" s="1"/>
  <c r="K82" i="2"/>
  <c r="G83" i="2"/>
  <c r="H83" i="2" s="1"/>
  <c r="L82" i="2"/>
  <c r="C164" i="2" l="1"/>
  <c r="K81" i="12"/>
  <c r="O81" i="12" s="1"/>
  <c r="J81" i="12"/>
  <c r="N81" i="12" s="1"/>
  <c r="G82" i="12"/>
  <c r="N160" i="10"/>
  <c r="O159" i="10"/>
  <c r="M161" i="5" s="1"/>
  <c r="X80" i="10"/>
  <c r="P80" i="10"/>
  <c r="H81" i="10"/>
  <c r="H79" i="9"/>
  <c r="G80" i="9"/>
  <c r="L78" i="9"/>
  <c r="N78" i="9" s="1"/>
  <c r="K78" i="9"/>
  <c r="H79" i="8"/>
  <c r="G80" i="8"/>
  <c r="L78" i="8"/>
  <c r="N78" i="8" s="1"/>
  <c r="K78" i="8"/>
  <c r="H79" i="7"/>
  <c r="G80" i="7"/>
  <c r="L78" i="7"/>
  <c r="N78" i="7" s="1"/>
  <c r="K78" i="7"/>
  <c r="H80" i="5"/>
  <c r="G81" i="5"/>
  <c r="K79" i="5"/>
  <c r="L79" i="5"/>
  <c r="N79" i="5" s="1"/>
  <c r="G80" i="6"/>
  <c r="H79" i="6"/>
  <c r="L78" i="6"/>
  <c r="N78" i="6" s="1"/>
  <c r="K78" i="6"/>
  <c r="H81" i="4"/>
  <c r="G82" i="4"/>
  <c r="L80" i="4"/>
  <c r="N80" i="4" s="1"/>
  <c r="K80" i="4"/>
  <c r="G84" i="2"/>
  <c r="H84" i="2" s="1"/>
  <c r="K83" i="2"/>
  <c r="L83" i="2"/>
  <c r="N82" i="2"/>
  <c r="C165" i="2" l="1"/>
  <c r="J82" i="12"/>
  <c r="N82" i="12" s="1"/>
  <c r="K82" i="12"/>
  <c r="O82" i="12" s="1"/>
  <c r="G83" i="12"/>
  <c r="N161" i="10"/>
  <c r="O160" i="10"/>
  <c r="M162" i="5" s="1"/>
  <c r="H82" i="10"/>
  <c r="P81" i="10"/>
  <c r="X81" i="10"/>
  <c r="H80" i="8"/>
  <c r="G81" i="8"/>
  <c r="L79" i="8"/>
  <c r="N79" i="8" s="1"/>
  <c r="K79" i="8"/>
  <c r="H80" i="9"/>
  <c r="G81" i="9"/>
  <c r="L79" i="9"/>
  <c r="N79" i="9" s="1"/>
  <c r="K79" i="9"/>
  <c r="H80" i="7"/>
  <c r="G81" i="7"/>
  <c r="K79" i="7"/>
  <c r="L79" i="7"/>
  <c r="N79" i="7" s="1"/>
  <c r="G82" i="5"/>
  <c r="H81" i="5"/>
  <c r="K80" i="5"/>
  <c r="L80" i="5"/>
  <c r="N80" i="5" s="1"/>
  <c r="G81" i="6"/>
  <c r="H80" i="6"/>
  <c r="L79" i="6"/>
  <c r="N79" i="6" s="1"/>
  <c r="K79" i="6"/>
  <c r="G83" i="4"/>
  <c r="H82" i="4"/>
  <c r="L81" i="4"/>
  <c r="N81" i="4" s="1"/>
  <c r="K81" i="4"/>
  <c r="G85" i="2"/>
  <c r="H85" i="2" s="1"/>
  <c r="K84" i="2"/>
  <c r="L84" i="2"/>
  <c r="N83" i="2"/>
  <c r="C166" i="2" l="1"/>
  <c r="J83" i="12"/>
  <c r="N83" i="12" s="1"/>
  <c r="K83" i="12"/>
  <c r="O83" i="12" s="1"/>
  <c r="G84" i="12"/>
  <c r="N162" i="10"/>
  <c r="O161" i="10"/>
  <c r="M163" i="5" s="1"/>
  <c r="X82" i="10"/>
  <c r="P82" i="10"/>
  <c r="H83" i="10"/>
  <c r="L80" i="9"/>
  <c r="N80" i="9" s="1"/>
  <c r="K80" i="9"/>
  <c r="H81" i="9"/>
  <c r="G82" i="9"/>
  <c r="H81" i="8"/>
  <c r="G82" i="8"/>
  <c r="K80" i="8"/>
  <c r="L80" i="8"/>
  <c r="N80" i="8" s="1"/>
  <c r="H81" i="7"/>
  <c r="G82" i="7"/>
  <c r="L80" i="7"/>
  <c r="N80" i="7" s="1"/>
  <c r="K80" i="7"/>
  <c r="L81" i="5"/>
  <c r="N81" i="5" s="1"/>
  <c r="K81" i="5"/>
  <c r="H82" i="5"/>
  <c r="G83" i="5"/>
  <c r="H81" i="6"/>
  <c r="G82" i="6"/>
  <c r="L80" i="6"/>
  <c r="N80" i="6" s="1"/>
  <c r="K80" i="6"/>
  <c r="L82" i="4"/>
  <c r="N82" i="4" s="1"/>
  <c r="K82" i="4"/>
  <c r="G84" i="4"/>
  <c r="H83" i="4"/>
  <c r="G86" i="2"/>
  <c r="H86" i="2" s="1"/>
  <c r="K85" i="2"/>
  <c r="L85" i="2"/>
  <c r="N84" i="2"/>
  <c r="C167" i="2" l="1"/>
  <c r="J84" i="12"/>
  <c r="N84" i="12" s="1"/>
  <c r="K84" i="12"/>
  <c r="O84" i="12" s="1"/>
  <c r="G85" i="12"/>
  <c r="N163" i="10"/>
  <c r="O162" i="10"/>
  <c r="M164" i="5" s="1"/>
  <c r="H84" i="10"/>
  <c r="P83" i="10"/>
  <c r="X83" i="10"/>
  <c r="H82" i="9"/>
  <c r="G83" i="9"/>
  <c r="K81" i="9"/>
  <c r="L81" i="9"/>
  <c r="N81" i="9" s="1"/>
  <c r="L81" i="8"/>
  <c r="N81" i="8" s="1"/>
  <c r="K81" i="8"/>
  <c r="H82" i="8"/>
  <c r="G83" i="8"/>
  <c r="K81" i="7"/>
  <c r="L81" i="7"/>
  <c r="N81" i="7" s="1"/>
  <c r="H82" i="7"/>
  <c r="G83" i="7"/>
  <c r="L82" i="5"/>
  <c r="N82" i="5" s="1"/>
  <c r="K82" i="5"/>
  <c r="G84" i="5"/>
  <c r="H83" i="5"/>
  <c r="L81" i="6"/>
  <c r="N81" i="6" s="1"/>
  <c r="K81" i="6"/>
  <c r="G83" i="6"/>
  <c r="H82" i="6"/>
  <c r="H84" i="4"/>
  <c r="G85" i="4"/>
  <c r="L83" i="4"/>
  <c r="N83" i="4" s="1"/>
  <c r="K83" i="4"/>
  <c r="K86" i="2"/>
  <c r="G87" i="2"/>
  <c r="H87" i="2" s="1"/>
  <c r="N85" i="2"/>
  <c r="C168" i="2" l="1"/>
  <c r="J85" i="12"/>
  <c r="K85" i="12"/>
  <c r="O85" i="12" s="1"/>
  <c r="N85" i="12"/>
  <c r="G86" i="12"/>
  <c r="N164" i="10"/>
  <c r="O163" i="10"/>
  <c r="M165" i="5" s="1"/>
  <c r="X84" i="10"/>
  <c r="P84" i="10"/>
  <c r="H85" i="10"/>
  <c r="G84" i="8"/>
  <c r="H83" i="8"/>
  <c r="L82" i="8"/>
  <c r="N82" i="8" s="1"/>
  <c r="K82" i="8"/>
  <c r="H83" i="9"/>
  <c r="G84" i="9"/>
  <c r="L82" i="9"/>
  <c r="N82" i="9" s="1"/>
  <c r="K82" i="9"/>
  <c r="L82" i="7"/>
  <c r="N82" i="7" s="1"/>
  <c r="K82" i="7"/>
  <c r="G84" i="7"/>
  <c r="H83" i="7"/>
  <c r="G85" i="5"/>
  <c r="H84" i="5"/>
  <c r="L83" i="5"/>
  <c r="N83" i="5" s="1"/>
  <c r="K83" i="5"/>
  <c r="H83" i="6"/>
  <c r="G84" i="6"/>
  <c r="L82" i="6"/>
  <c r="N82" i="6" s="1"/>
  <c r="K82" i="6"/>
  <c r="G86" i="4"/>
  <c r="H85" i="4"/>
  <c r="L84" i="4"/>
  <c r="N84" i="4" s="1"/>
  <c r="K84" i="4"/>
  <c r="L86" i="2"/>
  <c r="N86" i="2" s="1"/>
  <c r="L87" i="2"/>
  <c r="G88" i="2"/>
  <c r="H88" i="2" s="1"/>
  <c r="C169" i="2" l="1"/>
  <c r="J86" i="12"/>
  <c r="N86" i="12" s="1"/>
  <c r="N5" i="12" s="1"/>
  <c r="K86" i="12"/>
  <c r="O86" i="12" s="1"/>
  <c r="N165" i="10"/>
  <c r="O164" i="10"/>
  <c r="M166" i="5" s="1"/>
  <c r="H86" i="10"/>
  <c r="P85" i="10"/>
  <c r="X85" i="10"/>
  <c r="L83" i="9"/>
  <c r="N83" i="9" s="1"/>
  <c r="K83" i="9"/>
  <c r="L83" i="8"/>
  <c r="N83" i="8" s="1"/>
  <c r="K83" i="8"/>
  <c r="G85" i="9"/>
  <c r="H84" i="9"/>
  <c r="G85" i="8"/>
  <c r="H84" i="8"/>
  <c r="L83" i="7"/>
  <c r="N83" i="7" s="1"/>
  <c r="K83" i="7"/>
  <c r="G85" i="7"/>
  <c r="H84" i="7"/>
  <c r="L84" i="5"/>
  <c r="N84" i="5" s="1"/>
  <c r="K84" i="5"/>
  <c r="G86" i="5"/>
  <c r="H85" i="5"/>
  <c r="H84" i="6"/>
  <c r="G85" i="6"/>
  <c r="L83" i="6"/>
  <c r="N83" i="6" s="1"/>
  <c r="K83" i="6"/>
  <c r="L85" i="4"/>
  <c r="N85" i="4" s="1"/>
  <c r="K85" i="4"/>
  <c r="G87" i="4"/>
  <c r="H86" i="4"/>
  <c r="K87" i="2"/>
  <c r="K88" i="2"/>
  <c r="G89" i="2"/>
  <c r="H89" i="2" s="1"/>
  <c r="N87" i="2"/>
  <c r="C170" i="2" l="1"/>
  <c r="O5" i="12"/>
  <c r="P5" i="12" s="1"/>
  <c r="N166" i="10"/>
  <c r="O165" i="10"/>
  <c r="M167" i="5" s="1"/>
  <c r="P86" i="10"/>
  <c r="X86" i="10"/>
  <c r="H87" i="10"/>
  <c r="G86" i="9"/>
  <c r="H85" i="9"/>
  <c r="H85" i="8"/>
  <c r="G86" i="8"/>
  <c r="L84" i="8"/>
  <c r="N84" i="8" s="1"/>
  <c r="K84" i="8"/>
  <c r="L84" i="9"/>
  <c r="N84" i="9" s="1"/>
  <c r="K84" i="9"/>
  <c r="G86" i="7"/>
  <c r="H85" i="7"/>
  <c r="L84" i="7"/>
  <c r="N84" i="7" s="1"/>
  <c r="K84" i="7"/>
  <c r="H86" i="5"/>
  <c r="G87" i="5"/>
  <c r="L85" i="5"/>
  <c r="N85" i="5" s="1"/>
  <c r="K85" i="5"/>
  <c r="G86" i="6"/>
  <c r="H85" i="6"/>
  <c r="K84" i="6"/>
  <c r="L84" i="6"/>
  <c r="N84" i="6" s="1"/>
  <c r="L86" i="4"/>
  <c r="N86" i="4" s="1"/>
  <c r="K86" i="4"/>
  <c r="G88" i="4"/>
  <c r="H87" i="4"/>
  <c r="L88" i="2"/>
  <c r="N88" i="2" s="1"/>
  <c r="L89" i="2"/>
  <c r="G90" i="2"/>
  <c r="H90" i="2" s="1"/>
  <c r="C171" i="2" l="1"/>
  <c r="N167" i="10"/>
  <c r="O166" i="10"/>
  <c r="M168" i="5" s="1"/>
  <c r="H88" i="10"/>
  <c r="X87" i="10"/>
  <c r="P87" i="10"/>
  <c r="K85" i="8"/>
  <c r="L85" i="8"/>
  <c r="N85" i="8" s="1"/>
  <c r="L85" i="9"/>
  <c r="N85" i="9" s="1"/>
  <c r="K85" i="9"/>
  <c r="G87" i="8"/>
  <c r="H86" i="8"/>
  <c r="G87" i="9"/>
  <c r="H86" i="9"/>
  <c r="G87" i="7"/>
  <c r="H86" i="7"/>
  <c r="L85" i="7"/>
  <c r="N85" i="7" s="1"/>
  <c r="K85" i="7"/>
  <c r="H87" i="5"/>
  <c r="G88" i="5"/>
  <c r="L86" i="5"/>
  <c r="N86" i="5" s="1"/>
  <c r="K86" i="5"/>
  <c r="G87" i="6"/>
  <c r="H86" i="6"/>
  <c r="L85" i="6"/>
  <c r="N85" i="6" s="1"/>
  <c r="K85" i="6"/>
  <c r="L87" i="4"/>
  <c r="N87" i="4" s="1"/>
  <c r="K87" i="4"/>
  <c r="G89" i="4"/>
  <c r="H88" i="4"/>
  <c r="K89" i="2"/>
  <c r="G91" i="2"/>
  <c r="H91" i="2" s="1"/>
  <c r="K90" i="2"/>
  <c r="L90" i="2"/>
  <c r="N89" i="2"/>
  <c r="C172" i="2" l="1"/>
  <c r="N168" i="10"/>
  <c r="O167" i="10"/>
  <c r="M169" i="5" s="1"/>
  <c r="P88" i="10"/>
  <c r="X88" i="10"/>
  <c r="H89" i="10"/>
  <c r="H87" i="9"/>
  <c r="G88" i="9"/>
  <c r="L86" i="9"/>
  <c r="N86" i="9" s="1"/>
  <c r="K86" i="9"/>
  <c r="L86" i="8"/>
  <c r="N86" i="8" s="1"/>
  <c r="K86" i="8"/>
  <c r="G88" i="8"/>
  <c r="H87" i="8"/>
  <c r="H87" i="7"/>
  <c r="G88" i="7"/>
  <c r="L86" i="7"/>
  <c r="N86" i="7" s="1"/>
  <c r="K86" i="7"/>
  <c r="G89" i="5"/>
  <c r="H88" i="5"/>
  <c r="L87" i="5"/>
  <c r="N87" i="5" s="1"/>
  <c r="K87" i="5"/>
  <c r="G88" i="6"/>
  <c r="H87" i="6"/>
  <c r="L86" i="6"/>
  <c r="N86" i="6" s="1"/>
  <c r="K86" i="6"/>
  <c r="G90" i="4"/>
  <c r="H89" i="4"/>
  <c r="L88" i="4"/>
  <c r="N88" i="4" s="1"/>
  <c r="K88" i="4"/>
  <c r="K91" i="2"/>
  <c r="G92" i="2"/>
  <c r="H92" i="2" s="1"/>
  <c r="N90" i="2"/>
  <c r="C173" i="2" l="1"/>
  <c r="N169" i="10"/>
  <c r="O168" i="10"/>
  <c r="M170" i="5" s="1"/>
  <c r="H90" i="10"/>
  <c r="X89" i="10"/>
  <c r="P89" i="10"/>
  <c r="G89" i="8"/>
  <c r="H88" i="8"/>
  <c r="L87" i="8"/>
  <c r="N87" i="8" s="1"/>
  <c r="K87" i="8"/>
  <c r="G89" i="9"/>
  <c r="H88" i="9"/>
  <c r="L87" i="9"/>
  <c r="N87" i="9" s="1"/>
  <c r="K87" i="9"/>
  <c r="G89" i="7"/>
  <c r="H88" i="7"/>
  <c r="K87" i="7"/>
  <c r="L87" i="7"/>
  <c r="N87" i="7" s="1"/>
  <c r="H89" i="5"/>
  <c r="G90" i="5"/>
  <c r="K88" i="5"/>
  <c r="L88" i="5"/>
  <c r="N88" i="5" s="1"/>
  <c r="L87" i="6"/>
  <c r="N87" i="6" s="1"/>
  <c r="K87" i="6"/>
  <c r="G89" i="6"/>
  <c r="H88" i="6"/>
  <c r="L89" i="4"/>
  <c r="N89" i="4" s="1"/>
  <c r="K89" i="4"/>
  <c r="H90" i="4"/>
  <c r="G91" i="4"/>
  <c r="L91" i="2"/>
  <c r="N91" i="2" s="1"/>
  <c r="G93" i="2"/>
  <c r="H93" i="2" s="1"/>
  <c r="K92" i="2"/>
  <c r="L92" i="2"/>
  <c r="C174" i="2" l="1"/>
  <c r="N170" i="10"/>
  <c r="O169" i="10"/>
  <c r="M171" i="5" s="1"/>
  <c r="P90" i="10"/>
  <c r="X90" i="10"/>
  <c r="H91" i="10"/>
  <c r="G90" i="8"/>
  <c r="H89" i="8"/>
  <c r="L88" i="9"/>
  <c r="N88" i="9" s="1"/>
  <c r="K88" i="9"/>
  <c r="G90" i="9"/>
  <c r="H89" i="9"/>
  <c r="K88" i="8"/>
  <c r="L88" i="8"/>
  <c r="N88" i="8" s="1"/>
  <c r="L88" i="7"/>
  <c r="N88" i="7" s="1"/>
  <c r="K88" i="7"/>
  <c r="G90" i="7"/>
  <c r="H89" i="7"/>
  <c r="K89" i="5"/>
  <c r="L89" i="5"/>
  <c r="N89" i="5" s="1"/>
  <c r="G91" i="5"/>
  <c r="H90" i="5"/>
  <c r="L88" i="6"/>
  <c r="N88" i="6" s="1"/>
  <c r="K88" i="6"/>
  <c r="G90" i="6"/>
  <c r="H89" i="6"/>
  <c r="G92" i="4"/>
  <c r="H91" i="4"/>
  <c r="L90" i="4"/>
  <c r="N90" i="4" s="1"/>
  <c r="K90" i="4"/>
  <c r="L93" i="2"/>
  <c r="G94" i="2"/>
  <c r="H94" i="2" s="1"/>
  <c r="N92" i="2"/>
  <c r="C175" i="2" l="1"/>
  <c r="N171" i="10"/>
  <c r="O170" i="10"/>
  <c r="M172" i="5" s="1"/>
  <c r="H92" i="10"/>
  <c r="X91" i="10"/>
  <c r="P91" i="10"/>
  <c r="K89" i="9"/>
  <c r="L89" i="9"/>
  <c r="N89" i="9" s="1"/>
  <c r="H90" i="9"/>
  <c r="G91" i="9"/>
  <c r="K89" i="8"/>
  <c r="L89" i="8"/>
  <c r="N89" i="8" s="1"/>
  <c r="H90" i="8"/>
  <c r="G91" i="8"/>
  <c r="K89" i="7"/>
  <c r="L89" i="7"/>
  <c r="N89" i="7" s="1"/>
  <c r="H90" i="7"/>
  <c r="G91" i="7"/>
  <c r="G92" i="5"/>
  <c r="H91" i="5"/>
  <c r="L90" i="5"/>
  <c r="N90" i="5" s="1"/>
  <c r="K90" i="5"/>
  <c r="L89" i="6"/>
  <c r="N89" i="6" s="1"/>
  <c r="K89" i="6"/>
  <c r="H90" i="6"/>
  <c r="G91" i="6"/>
  <c r="L91" i="4"/>
  <c r="N91" i="4" s="1"/>
  <c r="K91" i="4"/>
  <c r="G93" i="4"/>
  <c r="H92" i="4"/>
  <c r="K93" i="2"/>
  <c r="K94" i="2"/>
  <c r="G95" i="2"/>
  <c r="H95" i="2" s="1"/>
  <c r="N93" i="2"/>
  <c r="C176" i="2" l="1"/>
  <c r="N172" i="10"/>
  <c r="O171" i="10"/>
  <c r="M173" i="5" s="1"/>
  <c r="P92" i="10"/>
  <c r="X92" i="10"/>
  <c r="H93" i="10"/>
  <c r="L90" i="8"/>
  <c r="N90" i="8" s="1"/>
  <c r="K90" i="8"/>
  <c r="G92" i="9"/>
  <c r="H91" i="9"/>
  <c r="G92" i="8"/>
  <c r="H91" i="8"/>
  <c r="L90" i="9"/>
  <c r="N90" i="9" s="1"/>
  <c r="K90" i="9"/>
  <c r="G92" i="7"/>
  <c r="H91" i="7"/>
  <c r="L90" i="7"/>
  <c r="N90" i="7" s="1"/>
  <c r="K90" i="7"/>
  <c r="L91" i="5"/>
  <c r="N91" i="5" s="1"/>
  <c r="K91" i="5"/>
  <c r="G93" i="5"/>
  <c r="H92" i="5"/>
  <c r="L90" i="6"/>
  <c r="N90" i="6" s="1"/>
  <c r="K90" i="6"/>
  <c r="G92" i="6"/>
  <c r="H91" i="6"/>
  <c r="K92" i="4"/>
  <c r="L92" i="4"/>
  <c r="N92" i="4" s="1"/>
  <c r="H93" i="4"/>
  <c r="G94" i="4"/>
  <c r="L94" i="2"/>
  <c r="N94" i="2" s="1"/>
  <c r="K95" i="2"/>
  <c r="G96" i="2"/>
  <c r="H96" i="2" s="1"/>
  <c r="C177" i="2" l="1"/>
  <c r="N173" i="10"/>
  <c r="O172" i="10"/>
  <c r="M174" i="5" s="1"/>
  <c r="H94" i="10"/>
  <c r="X93" i="10"/>
  <c r="P93" i="10"/>
  <c r="L91" i="8"/>
  <c r="N91" i="8" s="1"/>
  <c r="K91" i="8"/>
  <c r="G93" i="8"/>
  <c r="H92" i="8"/>
  <c r="L91" i="9"/>
  <c r="N91" i="9" s="1"/>
  <c r="K91" i="9"/>
  <c r="G93" i="9"/>
  <c r="H92" i="9"/>
  <c r="L91" i="7"/>
  <c r="N91" i="7" s="1"/>
  <c r="K91" i="7"/>
  <c r="G93" i="7"/>
  <c r="H92" i="7"/>
  <c r="G94" i="5"/>
  <c r="H93" i="5"/>
  <c r="L92" i="5"/>
  <c r="N92" i="5" s="1"/>
  <c r="K92" i="5"/>
  <c r="L91" i="6"/>
  <c r="N91" i="6" s="1"/>
  <c r="K91" i="6"/>
  <c r="G93" i="6"/>
  <c r="H92" i="6"/>
  <c r="G95" i="4"/>
  <c r="H94" i="4"/>
  <c r="L93" i="4"/>
  <c r="N93" i="4" s="1"/>
  <c r="K93" i="4"/>
  <c r="L95" i="2"/>
  <c r="N95" i="2" s="1"/>
  <c r="K96" i="2"/>
  <c r="G97" i="2"/>
  <c r="H97" i="2" s="1"/>
  <c r="L96" i="2"/>
  <c r="C178" i="2" l="1"/>
  <c r="N174" i="10"/>
  <c r="O173" i="10"/>
  <c r="M175" i="5" s="1"/>
  <c r="P94" i="10"/>
  <c r="X94" i="10"/>
  <c r="H95" i="10"/>
  <c r="L92" i="9"/>
  <c r="N92" i="9" s="1"/>
  <c r="K92" i="9"/>
  <c r="L92" i="8"/>
  <c r="N92" i="8" s="1"/>
  <c r="K92" i="8"/>
  <c r="G94" i="8"/>
  <c r="H93" i="8"/>
  <c r="G94" i="9"/>
  <c r="H93" i="9"/>
  <c r="L92" i="7"/>
  <c r="N92" i="7" s="1"/>
  <c r="K92" i="7"/>
  <c r="H93" i="7"/>
  <c r="G94" i="7"/>
  <c r="L93" i="5"/>
  <c r="N93" i="5" s="1"/>
  <c r="K93" i="5"/>
  <c r="H94" i="5"/>
  <c r="G95" i="5"/>
  <c r="H93" i="6"/>
  <c r="G94" i="6"/>
  <c r="K92" i="6"/>
  <c r="L92" i="6"/>
  <c r="N92" i="6" s="1"/>
  <c r="L94" i="4"/>
  <c r="N94" i="4" s="1"/>
  <c r="K94" i="4"/>
  <c r="G96" i="4"/>
  <c r="H95" i="4"/>
  <c r="G98" i="2"/>
  <c r="H98" i="2" s="1"/>
  <c r="K97" i="2"/>
  <c r="L97" i="2"/>
  <c r="N96" i="2"/>
  <c r="C179" i="2" l="1"/>
  <c r="N175" i="10"/>
  <c r="O174" i="10"/>
  <c r="M176" i="5" s="1"/>
  <c r="H96" i="10"/>
  <c r="X95" i="10"/>
  <c r="P95" i="10"/>
  <c r="G95" i="9"/>
  <c r="H94" i="9"/>
  <c r="L93" i="8"/>
  <c r="N93" i="8" s="1"/>
  <c r="K93" i="8"/>
  <c r="G95" i="8"/>
  <c r="H94" i="8"/>
  <c r="L93" i="9"/>
  <c r="N93" i="9" s="1"/>
  <c r="K93" i="9"/>
  <c r="G95" i="7"/>
  <c r="H94" i="7"/>
  <c r="L93" i="7"/>
  <c r="N93" i="7" s="1"/>
  <c r="K93" i="7"/>
  <c r="H95" i="5"/>
  <c r="G96" i="5"/>
  <c r="L94" i="5"/>
  <c r="N94" i="5" s="1"/>
  <c r="K94" i="5"/>
  <c r="G95" i="6"/>
  <c r="H94" i="6"/>
  <c r="L93" i="6"/>
  <c r="N93" i="6" s="1"/>
  <c r="K93" i="6"/>
  <c r="G97" i="4"/>
  <c r="H96" i="4"/>
  <c r="L95" i="4"/>
  <c r="N95" i="4" s="1"/>
  <c r="K95" i="4"/>
  <c r="G99" i="2"/>
  <c r="H99" i="2" s="1"/>
  <c r="K98" i="2"/>
  <c r="L98" i="2"/>
  <c r="N97" i="2"/>
  <c r="C180" i="2" l="1"/>
  <c r="N176" i="10"/>
  <c r="O175" i="10"/>
  <c r="M177" i="5" s="1"/>
  <c r="X96" i="10"/>
  <c r="P96" i="10"/>
  <c r="H97" i="10"/>
  <c r="L94" i="8"/>
  <c r="N94" i="8" s="1"/>
  <c r="K94" i="8"/>
  <c r="H95" i="8"/>
  <c r="G96" i="8"/>
  <c r="L94" i="9"/>
  <c r="N94" i="9" s="1"/>
  <c r="K94" i="9"/>
  <c r="H95" i="9"/>
  <c r="G96" i="9"/>
  <c r="L94" i="7"/>
  <c r="N94" i="7" s="1"/>
  <c r="K94" i="7"/>
  <c r="H95" i="7"/>
  <c r="G96" i="7"/>
  <c r="G97" i="5"/>
  <c r="H96" i="5"/>
  <c r="L95" i="5"/>
  <c r="N95" i="5" s="1"/>
  <c r="K95" i="5"/>
  <c r="L94" i="6"/>
  <c r="N94" i="6" s="1"/>
  <c r="K94" i="6"/>
  <c r="G96" i="6"/>
  <c r="H95" i="6"/>
  <c r="L96" i="4"/>
  <c r="N96" i="4" s="1"/>
  <c r="K96" i="4"/>
  <c r="G98" i="4"/>
  <c r="H97" i="4"/>
  <c r="L99" i="2"/>
  <c r="G100" i="2"/>
  <c r="H100" i="2" s="1"/>
  <c r="N98" i="2"/>
  <c r="C181" i="2" l="1"/>
  <c r="N177" i="10"/>
  <c r="O176" i="10"/>
  <c r="M178" i="5" s="1"/>
  <c r="P97" i="10"/>
  <c r="H98" i="10"/>
  <c r="X97" i="10"/>
  <c r="L95" i="9"/>
  <c r="N95" i="9" s="1"/>
  <c r="K95" i="9"/>
  <c r="G97" i="8"/>
  <c r="H96" i="8"/>
  <c r="K95" i="8"/>
  <c r="L95" i="8"/>
  <c r="N95" i="8" s="1"/>
  <c r="G97" i="9"/>
  <c r="H96" i="9"/>
  <c r="G97" i="7"/>
  <c r="H96" i="7"/>
  <c r="K95" i="7"/>
  <c r="L95" i="7"/>
  <c r="N95" i="7" s="1"/>
  <c r="K96" i="5"/>
  <c r="L96" i="5"/>
  <c r="N96" i="5" s="1"/>
  <c r="H97" i="5"/>
  <c r="G98" i="5"/>
  <c r="G97" i="6"/>
  <c r="H96" i="6"/>
  <c r="L95" i="6"/>
  <c r="N95" i="6" s="1"/>
  <c r="K95" i="6"/>
  <c r="H98" i="4"/>
  <c r="G99" i="4"/>
  <c r="L97" i="4"/>
  <c r="N97" i="4" s="1"/>
  <c r="K97" i="4"/>
  <c r="K99" i="2"/>
  <c r="L100" i="2"/>
  <c r="G101" i="2"/>
  <c r="H101" i="2" s="1"/>
  <c r="N99" i="2"/>
  <c r="C182" i="2" l="1"/>
  <c r="N178" i="10"/>
  <c r="O177" i="10"/>
  <c r="M179" i="5" s="1"/>
  <c r="X98" i="10"/>
  <c r="H99" i="10"/>
  <c r="P98" i="10"/>
  <c r="L96" i="9"/>
  <c r="N96" i="9" s="1"/>
  <c r="K96" i="9"/>
  <c r="G98" i="9"/>
  <c r="H97" i="9"/>
  <c r="L96" i="8"/>
  <c r="N96" i="8" s="1"/>
  <c r="K96" i="8"/>
  <c r="G98" i="8"/>
  <c r="H97" i="8"/>
  <c r="L96" i="7"/>
  <c r="N96" i="7" s="1"/>
  <c r="K96" i="7"/>
  <c r="G98" i="7"/>
  <c r="H97" i="7"/>
  <c r="K97" i="5"/>
  <c r="L97" i="5"/>
  <c r="N97" i="5" s="1"/>
  <c r="G99" i="5"/>
  <c r="H98" i="5"/>
  <c r="L96" i="6"/>
  <c r="N96" i="6" s="1"/>
  <c r="K96" i="6"/>
  <c r="G98" i="6"/>
  <c r="H97" i="6"/>
  <c r="G100" i="4"/>
  <c r="H99" i="4"/>
  <c r="L98" i="4"/>
  <c r="N98" i="4" s="1"/>
  <c r="K98" i="4"/>
  <c r="K100" i="2"/>
  <c r="K101" i="2"/>
  <c r="G102" i="2"/>
  <c r="H102" i="2" s="1"/>
  <c r="N100" i="2"/>
  <c r="C183" i="2" l="1"/>
  <c r="N179" i="10"/>
  <c r="O178" i="10"/>
  <c r="M180" i="5" s="1"/>
  <c r="P99" i="10"/>
  <c r="H100" i="10"/>
  <c r="X99" i="10"/>
  <c r="K97" i="8"/>
  <c r="L97" i="8"/>
  <c r="N97" i="8" s="1"/>
  <c r="H98" i="8"/>
  <c r="G99" i="8"/>
  <c r="K97" i="9"/>
  <c r="L97" i="9"/>
  <c r="N97" i="9" s="1"/>
  <c r="H98" i="9"/>
  <c r="G99" i="9"/>
  <c r="K97" i="7"/>
  <c r="L97" i="7"/>
  <c r="N97" i="7" s="1"/>
  <c r="H98" i="7"/>
  <c r="G99" i="7"/>
  <c r="G100" i="5"/>
  <c r="H99" i="5"/>
  <c r="L98" i="5"/>
  <c r="N98" i="5" s="1"/>
  <c r="K98" i="5"/>
  <c r="L97" i="6"/>
  <c r="N97" i="6" s="1"/>
  <c r="K97" i="6"/>
  <c r="H98" i="6"/>
  <c r="G99" i="6"/>
  <c r="L99" i="4"/>
  <c r="N99" i="4" s="1"/>
  <c r="K99" i="4"/>
  <c r="G101" i="4"/>
  <c r="H100" i="4"/>
  <c r="L101" i="2"/>
  <c r="N101" i="2" s="1"/>
  <c r="L102" i="2"/>
  <c r="G103" i="2"/>
  <c r="H103" i="2" s="1"/>
  <c r="C184" i="2" l="1"/>
  <c r="N180" i="10"/>
  <c r="O179" i="10"/>
  <c r="M181" i="5" s="1"/>
  <c r="X100" i="10"/>
  <c r="H101" i="10"/>
  <c r="P100" i="10"/>
  <c r="L98" i="9"/>
  <c r="N98" i="9" s="1"/>
  <c r="K98" i="9"/>
  <c r="G100" i="8"/>
  <c r="H99" i="8"/>
  <c r="G100" i="9"/>
  <c r="H99" i="9"/>
  <c r="L98" i="8"/>
  <c r="N98" i="8" s="1"/>
  <c r="K98" i="8"/>
  <c r="L98" i="7"/>
  <c r="N98" i="7" s="1"/>
  <c r="K98" i="7"/>
  <c r="G100" i="7"/>
  <c r="H99" i="7"/>
  <c r="L99" i="5"/>
  <c r="N99" i="5" s="1"/>
  <c r="K99" i="5"/>
  <c r="G101" i="5"/>
  <c r="H100" i="5"/>
  <c r="G100" i="6"/>
  <c r="H99" i="6"/>
  <c r="L98" i="6"/>
  <c r="N98" i="6" s="1"/>
  <c r="K98" i="6"/>
  <c r="H101" i="4"/>
  <c r="G102" i="4"/>
  <c r="K100" i="4"/>
  <c r="L100" i="4"/>
  <c r="N100" i="4" s="1"/>
  <c r="K102" i="2"/>
  <c r="G104" i="2"/>
  <c r="H104" i="2" s="1"/>
  <c r="K103" i="2"/>
  <c r="L103" i="2"/>
  <c r="N102" i="2"/>
  <c r="C185" i="2" l="1"/>
  <c r="N181" i="10"/>
  <c r="O180" i="10"/>
  <c r="M182" i="5" s="1"/>
  <c r="P101" i="10"/>
  <c r="H102" i="10"/>
  <c r="X101" i="10"/>
  <c r="L99" i="9"/>
  <c r="N99" i="9" s="1"/>
  <c r="K99" i="9"/>
  <c r="G101" i="9"/>
  <c r="H100" i="9"/>
  <c r="L99" i="8"/>
  <c r="N99" i="8" s="1"/>
  <c r="K99" i="8"/>
  <c r="G101" i="8"/>
  <c r="H100" i="8"/>
  <c r="L99" i="7"/>
  <c r="N99" i="7" s="1"/>
  <c r="K99" i="7"/>
  <c r="G101" i="7"/>
  <c r="H100" i="7"/>
  <c r="G102" i="5"/>
  <c r="H101" i="5"/>
  <c r="L100" i="5"/>
  <c r="N100" i="5" s="1"/>
  <c r="K100" i="5"/>
  <c r="L99" i="6"/>
  <c r="N99" i="6" s="1"/>
  <c r="K99" i="6"/>
  <c r="G101" i="6"/>
  <c r="H100" i="6"/>
  <c r="G103" i="4"/>
  <c r="H102" i="4"/>
  <c r="L101" i="4"/>
  <c r="N101" i="4" s="1"/>
  <c r="K101" i="4"/>
  <c r="K104" i="2"/>
  <c r="G105" i="2"/>
  <c r="H105" i="2" s="1"/>
  <c r="N103" i="2"/>
  <c r="C186" i="2" l="1"/>
  <c r="N182" i="10"/>
  <c r="O181" i="10"/>
  <c r="M183" i="5" s="1"/>
  <c r="X102" i="10"/>
  <c r="H103" i="10"/>
  <c r="P102" i="10"/>
  <c r="G102" i="8"/>
  <c r="H101" i="8"/>
  <c r="L100" i="8"/>
  <c r="N100" i="8" s="1"/>
  <c r="K100" i="8"/>
  <c r="L100" i="9"/>
  <c r="N100" i="9" s="1"/>
  <c r="K100" i="9"/>
  <c r="G102" i="9"/>
  <c r="H101" i="9"/>
  <c r="L100" i="7"/>
  <c r="N100" i="7" s="1"/>
  <c r="K100" i="7"/>
  <c r="H101" i="7"/>
  <c r="G102" i="7"/>
  <c r="L101" i="5"/>
  <c r="N101" i="5" s="1"/>
  <c r="K101" i="5"/>
  <c r="H102" i="5"/>
  <c r="G103" i="5"/>
  <c r="H101" i="6"/>
  <c r="G102" i="6"/>
  <c r="K100" i="6"/>
  <c r="L100" i="6"/>
  <c r="N100" i="6" s="1"/>
  <c r="L102" i="4"/>
  <c r="N102" i="4" s="1"/>
  <c r="K102" i="4"/>
  <c r="G104" i="4"/>
  <c r="H103" i="4"/>
  <c r="L104" i="2"/>
  <c r="N104" i="2" s="1"/>
  <c r="G106" i="2"/>
  <c r="H106" i="2" s="1"/>
  <c r="K105" i="2"/>
  <c r="L105" i="2"/>
  <c r="C187" i="2" l="1"/>
  <c r="N183" i="10"/>
  <c r="O182" i="10"/>
  <c r="M184" i="5" s="1"/>
  <c r="P103" i="10"/>
  <c r="H104" i="10"/>
  <c r="X103" i="10"/>
  <c r="G103" i="9"/>
  <c r="H102" i="9"/>
  <c r="L101" i="9"/>
  <c r="N101" i="9" s="1"/>
  <c r="K101" i="9"/>
  <c r="L101" i="8"/>
  <c r="N101" i="8" s="1"/>
  <c r="K101" i="8"/>
  <c r="G103" i="8"/>
  <c r="H102" i="8"/>
  <c r="L101" i="7"/>
  <c r="N101" i="7" s="1"/>
  <c r="K101" i="7"/>
  <c r="G103" i="7"/>
  <c r="H102" i="7"/>
  <c r="L102" i="5"/>
  <c r="N102" i="5" s="1"/>
  <c r="K102" i="5"/>
  <c r="H103" i="5"/>
  <c r="G104" i="5"/>
  <c r="G103" i="6"/>
  <c r="H102" i="6"/>
  <c r="L101" i="6"/>
  <c r="N101" i="6" s="1"/>
  <c r="K101" i="6"/>
  <c r="G105" i="4"/>
  <c r="H104" i="4"/>
  <c r="L103" i="4"/>
  <c r="N103" i="4" s="1"/>
  <c r="K103" i="4"/>
  <c r="K106" i="2"/>
  <c r="G107" i="2"/>
  <c r="H107" i="2" s="1"/>
  <c r="N105" i="2"/>
  <c r="C188" i="2" l="1"/>
  <c r="O183" i="10"/>
  <c r="M185" i="5" s="1"/>
  <c r="N184" i="10"/>
  <c r="X104" i="10"/>
  <c r="H105" i="10"/>
  <c r="P104" i="10"/>
  <c r="L102" i="8"/>
  <c r="N102" i="8" s="1"/>
  <c r="K102" i="8"/>
  <c r="H103" i="8"/>
  <c r="G104" i="8"/>
  <c r="L102" i="9"/>
  <c r="N102" i="9" s="1"/>
  <c r="K102" i="9"/>
  <c r="H103" i="9"/>
  <c r="G104" i="9"/>
  <c r="L102" i="7"/>
  <c r="N102" i="7" s="1"/>
  <c r="K102" i="7"/>
  <c r="H103" i="7"/>
  <c r="G104" i="7"/>
  <c r="L103" i="5"/>
  <c r="N103" i="5" s="1"/>
  <c r="K103" i="5"/>
  <c r="G105" i="5"/>
  <c r="H104" i="5"/>
  <c r="L102" i="6"/>
  <c r="N102" i="6" s="1"/>
  <c r="K102" i="6"/>
  <c r="G104" i="6"/>
  <c r="H103" i="6"/>
  <c r="L104" i="4"/>
  <c r="N104" i="4" s="1"/>
  <c r="K104" i="4"/>
  <c r="G106" i="4"/>
  <c r="H105" i="4"/>
  <c r="L106" i="2"/>
  <c r="N106" i="2" s="1"/>
  <c r="G108" i="2"/>
  <c r="H108" i="2" s="1"/>
  <c r="K107" i="2"/>
  <c r="L107" i="2"/>
  <c r="C189" i="2" l="1"/>
  <c r="N185" i="10"/>
  <c r="O184" i="10"/>
  <c r="M186" i="5" s="1"/>
  <c r="P105" i="10"/>
  <c r="H106" i="10"/>
  <c r="X105" i="10"/>
  <c r="L103" i="9"/>
  <c r="N103" i="9" s="1"/>
  <c r="K103" i="9"/>
  <c r="G105" i="9"/>
  <c r="H104" i="9"/>
  <c r="G105" i="8"/>
  <c r="H104" i="8"/>
  <c r="K103" i="8"/>
  <c r="L103" i="8"/>
  <c r="N103" i="8" s="1"/>
  <c r="G105" i="7"/>
  <c r="H104" i="7"/>
  <c r="K103" i="7"/>
  <c r="L103" i="7"/>
  <c r="N103" i="7" s="1"/>
  <c r="H105" i="5"/>
  <c r="G106" i="5"/>
  <c r="K104" i="5"/>
  <c r="L104" i="5"/>
  <c r="N104" i="5" s="1"/>
  <c r="L103" i="6"/>
  <c r="N103" i="6" s="1"/>
  <c r="K103" i="6"/>
  <c r="G105" i="6"/>
  <c r="H104" i="6"/>
  <c r="H106" i="4"/>
  <c r="G107" i="4"/>
  <c r="L105" i="4"/>
  <c r="N105" i="4" s="1"/>
  <c r="K105" i="4"/>
  <c r="K108" i="2"/>
  <c r="G109" i="2"/>
  <c r="H109" i="2" s="1"/>
  <c r="N107" i="2"/>
  <c r="C190" i="2" l="1"/>
  <c r="N186" i="10"/>
  <c r="O185" i="10"/>
  <c r="M187" i="5" s="1"/>
  <c r="H107" i="10"/>
  <c r="X106" i="10"/>
  <c r="P106" i="10"/>
  <c r="G106" i="9"/>
  <c r="H105" i="9"/>
  <c r="L104" i="8"/>
  <c r="N104" i="8" s="1"/>
  <c r="K104" i="8"/>
  <c r="G106" i="8"/>
  <c r="H105" i="8"/>
  <c r="L104" i="9"/>
  <c r="N104" i="9" s="1"/>
  <c r="K104" i="9"/>
  <c r="L104" i="7"/>
  <c r="N104" i="7" s="1"/>
  <c r="K104" i="7"/>
  <c r="G106" i="7"/>
  <c r="H105" i="7"/>
  <c r="G107" i="5"/>
  <c r="H106" i="5"/>
  <c r="K105" i="5"/>
  <c r="L105" i="5"/>
  <c r="N105" i="5" s="1"/>
  <c r="G106" i="6"/>
  <c r="H105" i="6"/>
  <c r="L104" i="6"/>
  <c r="N104" i="6" s="1"/>
  <c r="K104" i="6"/>
  <c r="G108" i="4"/>
  <c r="H107" i="4"/>
  <c r="L106" i="4"/>
  <c r="N106" i="4" s="1"/>
  <c r="K106" i="4"/>
  <c r="L108" i="2"/>
  <c r="N108" i="2" s="1"/>
  <c r="K109" i="2"/>
  <c r="G110" i="2"/>
  <c r="H110" i="2" s="1"/>
  <c r="L109" i="2"/>
  <c r="C191" i="2" l="1"/>
  <c r="N187" i="10"/>
  <c r="O186" i="10"/>
  <c r="M188" i="5" s="1"/>
  <c r="P107" i="10"/>
  <c r="X107" i="10"/>
  <c r="H108" i="10"/>
  <c r="K105" i="8"/>
  <c r="L105" i="8"/>
  <c r="N105" i="8" s="1"/>
  <c r="H106" i="8"/>
  <c r="G107" i="8"/>
  <c r="K105" i="9"/>
  <c r="L105" i="9"/>
  <c r="N105" i="9" s="1"/>
  <c r="H106" i="9"/>
  <c r="G107" i="9"/>
  <c r="K105" i="7"/>
  <c r="L105" i="7"/>
  <c r="N105" i="7" s="1"/>
  <c r="H106" i="7"/>
  <c r="G107" i="7"/>
  <c r="L106" i="5"/>
  <c r="N106" i="5" s="1"/>
  <c r="K106" i="5"/>
  <c r="G108" i="5"/>
  <c r="H107" i="5"/>
  <c r="L105" i="6"/>
  <c r="N105" i="6" s="1"/>
  <c r="K105" i="6"/>
  <c r="H106" i="6"/>
  <c r="G107" i="6"/>
  <c r="L107" i="4"/>
  <c r="N107" i="4" s="1"/>
  <c r="K107" i="4"/>
  <c r="G109" i="4"/>
  <c r="H108" i="4"/>
  <c r="K110" i="2"/>
  <c r="G111" i="2"/>
  <c r="H111" i="2" s="1"/>
  <c r="N109" i="2"/>
  <c r="C192" i="2" l="1"/>
  <c r="N188" i="10"/>
  <c r="O187" i="10"/>
  <c r="M189" i="5" s="1"/>
  <c r="H109" i="10"/>
  <c r="X108" i="10"/>
  <c r="P108" i="10"/>
  <c r="L106" i="9"/>
  <c r="N106" i="9" s="1"/>
  <c r="K106" i="9"/>
  <c r="G108" i="8"/>
  <c r="H107" i="8"/>
  <c r="G108" i="9"/>
  <c r="H107" i="9"/>
  <c r="L106" i="8"/>
  <c r="N106" i="8" s="1"/>
  <c r="K106" i="8"/>
  <c r="G108" i="7"/>
  <c r="H107" i="7"/>
  <c r="L106" i="7"/>
  <c r="N106" i="7" s="1"/>
  <c r="K106" i="7"/>
  <c r="L107" i="5"/>
  <c r="N107" i="5" s="1"/>
  <c r="K107" i="5"/>
  <c r="G109" i="5"/>
  <c r="H108" i="5"/>
  <c r="L106" i="6"/>
  <c r="N106" i="6" s="1"/>
  <c r="K106" i="6"/>
  <c r="G108" i="6"/>
  <c r="H107" i="6"/>
  <c r="H109" i="4"/>
  <c r="G110" i="4"/>
  <c r="K108" i="4"/>
  <c r="L108" i="4"/>
  <c r="N108" i="4" s="1"/>
  <c r="L110" i="2"/>
  <c r="N110" i="2" s="1"/>
  <c r="G112" i="2"/>
  <c r="H112" i="2" s="1"/>
  <c r="K111" i="2"/>
  <c r="L111" i="2"/>
  <c r="C193" i="2" l="1"/>
  <c r="N189" i="10"/>
  <c r="O188" i="10"/>
  <c r="M190" i="5" s="1"/>
  <c r="X109" i="10"/>
  <c r="P109" i="10"/>
  <c r="H110" i="10"/>
  <c r="L107" i="9"/>
  <c r="N107" i="9" s="1"/>
  <c r="K107" i="9"/>
  <c r="G109" i="9"/>
  <c r="H108" i="9"/>
  <c r="L107" i="8"/>
  <c r="N107" i="8" s="1"/>
  <c r="K107" i="8"/>
  <c r="G109" i="8"/>
  <c r="H108" i="8"/>
  <c r="L107" i="7"/>
  <c r="N107" i="7" s="1"/>
  <c r="K107" i="7"/>
  <c r="G109" i="7"/>
  <c r="H108" i="7"/>
  <c r="L108" i="5"/>
  <c r="N108" i="5" s="1"/>
  <c r="K108" i="5"/>
  <c r="G110" i="5"/>
  <c r="H109" i="5"/>
  <c r="L107" i="6"/>
  <c r="N107" i="6" s="1"/>
  <c r="K107" i="6"/>
  <c r="G109" i="6"/>
  <c r="H108" i="6"/>
  <c r="G111" i="4"/>
  <c r="H110" i="4"/>
  <c r="L109" i="4"/>
  <c r="N109" i="4" s="1"/>
  <c r="K109" i="4"/>
  <c r="G113" i="2"/>
  <c r="H113" i="2" s="1"/>
  <c r="K112" i="2"/>
  <c r="L112" i="2"/>
  <c r="N111" i="2"/>
  <c r="C194" i="2" l="1"/>
  <c r="N190" i="10"/>
  <c r="O189" i="10"/>
  <c r="M191" i="5" s="1"/>
  <c r="P110" i="10"/>
  <c r="H111" i="10"/>
  <c r="X110" i="10"/>
  <c r="H109" i="8"/>
  <c r="G110" i="8"/>
  <c r="L108" i="8"/>
  <c r="N108" i="8" s="1"/>
  <c r="K108" i="8"/>
  <c r="L108" i="9"/>
  <c r="N108" i="9" s="1"/>
  <c r="K108" i="9"/>
  <c r="G110" i="9"/>
  <c r="H109" i="9"/>
  <c r="L108" i="7"/>
  <c r="N108" i="7" s="1"/>
  <c r="K108" i="7"/>
  <c r="G110" i="7"/>
  <c r="H109" i="7"/>
  <c r="H110" i="5"/>
  <c r="G111" i="5"/>
  <c r="L109" i="5"/>
  <c r="N109" i="5" s="1"/>
  <c r="K109" i="5"/>
  <c r="H109" i="6"/>
  <c r="G110" i="6"/>
  <c r="K108" i="6"/>
  <c r="L108" i="6"/>
  <c r="N108" i="6" s="1"/>
  <c r="L110" i="4"/>
  <c r="N110" i="4" s="1"/>
  <c r="K110" i="4"/>
  <c r="G112" i="4"/>
  <c r="H111" i="4"/>
  <c r="G114" i="2"/>
  <c r="H114" i="2" s="1"/>
  <c r="K113" i="2"/>
  <c r="L113" i="2"/>
  <c r="N112" i="2"/>
  <c r="C195" i="2" l="1"/>
  <c r="N191" i="10"/>
  <c r="O190" i="10"/>
  <c r="M192" i="5" s="1"/>
  <c r="H112" i="10"/>
  <c r="X111" i="10"/>
  <c r="P111" i="10"/>
  <c r="H110" i="9"/>
  <c r="G111" i="9"/>
  <c r="L109" i="9"/>
  <c r="N109" i="9" s="1"/>
  <c r="K109" i="9"/>
  <c r="G111" i="8"/>
  <c r="H110" i="8"/>
  <c r="L109" i="8"/>
  <c r="N109" i="8" s="1"/>
  <c r="K109" i="8"/>
  <c r="G111" i="7"/>
  <c r="H110" i="7"/>
  <c r="L109" i="7"/>
  <c r="N109" i="7" s="1"/>
  <c r="K109" i="7"/>
  <c r="H111" i="5"/>
  <c r="G112" i="5"/>
  <c r="L110" i="5"/>
  <c r="N110" i="5" s="1"/>
  <c r="K110" i="5"/>
  <c r="G111" i="6"/>
  <c r="H110" i="6"/>
  <c r="L109" i="6"/>
  <c r="N109" i="6" s="1"/>
  <c r="K109" i="6"/>
  <c r="G113" i="4"/>
  <c r="H112" i="4"/>
  <c r="L111" i="4"/>
  <c r="N111" i="4" s="1"/>
  <c r="K111" i="4"/>
  <c r="G115" i="2"/>
  <c r="H115" i="2" s="1"/>
  <c r="K114" i="2"/>
  <c r="L114" i="2"/>
  <c r="N113" i="2"/>
  <c r="C196" i="2" l="1"/>
  <c r="N192" i="10"/>
  <c r="O191" i="10"/>
  <c r="M193" i="5" s="1"/>
  <c r="X112" i="10"/>
  <c r="P112" i="10"/>
  <c r="H113" i="10"/>
  <c r="L110" i="8"/>
  <c r="N110" i="8" s="1"/>
  <c r="K110" i="8"/>
  <c r="H111" i="8"/>
  <c r="G112" i="8"/>
  <c r="H111" i="9"/>
  <c r="G112" i="9"/>
  <c r="K110" i="9"/>
  <c r="L110" i="9"/>
  <c r="N110" i="9" s="1"/>
  <c r="L110" i="7"/>
  <c r="N110" i="7" s="1"/>
  <c r="K110" i="7"/>
  <c r="H111" i="7"/>
  <c r="G112" i="7"/>
  <c r="G113" i="5"/>
  <c r="H112" i="5"/>
  <c r="L111" i="5"/>
  <c r="N111" i="5" s="1"/>
  <c r="K111" i="5"/>
  <c r="L110" i="6"/>
  <c r="N110" i="6" s="1"/>
  <c r="K110" i="6"/>
  <c r="G112" i="6"/>
  <c r="H111" i="6"/>
  <c r="L112" i="4"/>
  <c r="N112" i="4" s="1"/>
  <c r="K112" i="4"/>
  <c r="G114" i="4"/>
  <c r="H113" i="4"/>
  <c r="K115" i="2"/>
  <c r="G116" i="2"/>
  <c r="H116" i="2" s="1"/>
  <c r="L115" i="2"/>
  <c r="N114" i="2"/>
  <c r="C197" i="2" l="1"/>
  <c r="N193" i="10"/>
  <c r="O192" i="10"/>
  <c r="M194" i="5" s="1"/>
  <c r="H114" i="10"/>
  <c r="P113" i="10"/>
  <c r="X113" i="10"/>
  <c r="G113" i="9"/>
  <c r="H112" i="9"/>
  <c r="L111" i="9"/>
  <c r="N111" i="9" s="1"/>
  <c r="K111" i="9"/>
  <c r="G113" i="8"/>
  <c r="H112" i="8"/>
  <c r="K111" i="8"/>
  <c r="L111" i="8"/>
  <c r="N111" i="8" s="1"/>
  <c r="G113" i="7"/>
  <c r="H112" i="7"/>
  <c r="K111" i="7"/>
  <c r="L111" i="7"/>
  <c r="N111" i="7" s="1"/>
  <c r="K112" i="5"/>
  <c r="L112" i="5"/>
  <c r="N112" i="5" s="1"/>
  <c r="H113" i="5"/>
  <c r="G114" i="5"/>
  <c r="H112" i="6"/>
  <c r="G113" i="6"/>
  <c r="K111" i="6"/>
  <c r="L111" i="6"/>
  <c r="N111" i="6" s="1"/>
  <c r="H114" i="4"/>
  <c r="G115" i="4"/>
  <c r="L113" i="4"/>
  <c r="N113" i="4" s="1"/>
  <c r="K113" i="4"/>
  <c r="K116" i="2"/>
  <c r="G117" i="2"/>
  <c r="H117" i="2" s="1"/>
  <c r="L116" i="2"/>
  <c r="N115" i="2"/>
  <c r="C198" i="2" l="1"/>
  <c r="N194" i="10"/>
  <c r="O193" i="10"/>
  <c r="M195" i="5" s="1"/>
  <c r="X114" i="10"/>
  <c r="P114" i="10"/>
  <c r="H115" i="10"/>
  <c r="L112" i="8"/>
  <c r="N112" i="8" s="1"/>
  <c r="K112" i="8"/>
  <c r="G114" i="8"/>
  <c r="H113" i="8"/>
  <c r="K112" i="9"/>
  <c r="L112" i="9"/>
  <c r="N112" i="9" s="1"/>
  <c r="G114" i="9"/>
  <c r="H113" i="9"/>
  <c r="L112" i="7"/>
  <c r="N112" i="7" s="1"/>
  <c r="K112" i="7"/>
  <c r="G114" i="7"/>
  <c r="H113" i="7"/>
  <c r="K113" i="5"/>
  <c r="L113" i="5"/>
  <c r="N113" i="5" s="1"/>
  <c r="G115" i="5"/>
  <c r="H114" i="5"/>
  <c r="G114" i="6"/>
  <c r="H113" i="6"/>
  <c r="L112" i="6"/>
  <c r="N112" i="6" s="1"/>
  <c r="K112" i="6"/>
  <c r="G116" i="4"/>
  <c r="H115" i="4"/>
  <c r="L114" i="4"/>
  <c r="N114" i="4" s="1"/>
  <c r="K114" i="4"/>
  <c r="G118" i="2"/>
  <c r="H118" i="2" s="1"/>
  <c r="K117" i="2"/>
  <c r="L117" i="2"/>
  <c r="N116" i="2"/>
  <c r="C199" i="2" l="1"/>
  <c r="N195" i="10"/>
  <c r="O194" i="10"/>
  <c r="M196" i="5" s="1"/>
  <c r="H116" i="10"/>
  <c r="P115" i="10"/>
  <c r="X115" i="10"/>
  <c r="H114" i="9"/>
  <c r="G115" i="9"/>
  <c r="L113" i="9"/>
  <c r="N113" i="9" s="1"/>
  <c r="K113" i="9"/>
  <c r="K113" i="8"/>
  <c r="L113" i="8"/>
  <c r="N113" i="8" s="1"/>
  <c r="H114" i="8"/>
  <c r="G115" i="8"/>
  <c r="K113" i="7"/>
  <c r="L113" i="7"/>
  <c r="N113" i="7" s="1"/>
  <c r="H114" i="7"/>
  <c r="G115" i="7"/>
  <c r="L114" i="5"/>
  <c r="N114" i="5" s="1"/>
  <c r="K114" i="5"/>
  <c r="G116" i="5"/>
  <c r="H115" i="5"/>
  <c r="L113" i="6"/>
  <c r="N113" i="6" s="1"/>
  <c r="K113" i="6"/>
  <c r="G115" i="6"/>
  <c r="H114" i="6"/>
  <c r="L115" i="4"/>
  <c r="N115" i="4" s="1"/>
  <c r="K115" i="4"/>
  <c r="G117" i="4"/>
  <c r="H116" i="4"/>
  <c r="K118" i="2"/>
  <c r="G119" i="2"/>
  <c r="H119" i="2" s="1"/>
  <c r="N117" i="2"/>
  <c r="C200" i="2" l="1"/>
  <c r="N196" i="10"/>
  <c r="O195" i="10"/>
  <c r="M197" i="5" s="1"/>
  <c r="P116" i="10"/>
  <c r="X116" i="10"/>
  <c r="H117" i="10"/>
  <c r="L114" i="8"/>
  <c r="N114" i="8" s="1"/>
  <c r="K114" i="8"/>
  <c r="G116" i="8"/>
  <c r="H115" i="8"/>
  <c r="G116" i="9"/>
  <c r="H115" i="9"/>
  <c r="L114" i="9"/>
  <c r="N114" i="9" s="1"/>
  <c r="K114" i="9"/>
  <c r="L114" i="7"/>
  <c r="N114" i="7" s="1"/>
  <c r="K114" i="7"/>
  <c r="G116" i="7"/>
  <c r="H115" i="7"/>
  <c r="G117" i="5"/>
  <c r="H116" i="5"/>
  <c r="L115" i="5"/>
  <c r="N115" i="5" s="1"/>
  <c r="K115" i="5"/>
  <c r="G116" i="6"/>
  <c r="H115" i="6"/>
  <c r="L114" i="6"/>
  <c r="N114" i="6" s="1"/>
  <c r="K114" i="6"/>
  <c r="K116" i="4"/>
  <c r="L116" i="4"/>
  <c r="N116" i="4" s="1"/>
  <c r="H117" i="4"/>
  <c r="G118" i="4"/>
  <c r="L118" i="2"/>
  <c r="N118" i="2" s="1"/>
  <c r="G120" i="2"/>
  <c r="H120" i="2" s="1"/>
  <c r="K119" i="2"/>
  <c r="L119" i="2"/>
  <c r="C201" i="2" l="1"/>
  <c r="N197" i="10"/>
  <c r="O196" i="10"/>
  <c r="M198" i="5" s="1"/>
  <c r="X117" i="10"/>
  <c r="H118" i="10"/>
  <c r="P117" i="10"/>
  <c r="L115" i="9"/>
  <c r="N115" i="9" s="1"/>
  <c r="K115" i="9"/>
  <c r="G117" i="8"/>
  <c r="H116" i="8"/>
  <c r="L115" i="8"/>
  <c r="N115" i="8" s="1"/>
  <c r="K115" i="8"/>
  <c r="H116" i="9"/>
  <c r="G117" i="9"/>
  <c r="L115" i="7"/>
  <c r="N115" i="7" s="1"/>
  <c r="K115" i="7"/>
  <c r="G117" i="7"/>
  <c r="H116" i="7"/>
  <c r="L116" i="5"/>
  <c r="N116" i="5" s="1"/>
  <c r="K116" i="5"/>
  <c r="G118" i="5"/>
  <c r="H117" i="5"/>
  <c r="L115" i="6"/>
  <c r="N115" i="6" s="1"/>
  <c r="K115" i="6"/>
  <c r="G117" i="6"/>
  <c r="H116" i="6"/>
  <c r="G119" i="4"/>
  <c r="H118" i="4"/>
  <c r="L117" i="4"/>
  <c r="N117" i="4" s="1"/>
  <c r="K117" i="4"/>
  <c r="G121" i="2"/>
  <c r="H121" i="2" s="1"/>
  <c r="K120" i="2"/>
  <c r="L120" i="2"/>
  <c r="N119" i="2"/>
  <c r="C202" i="2" l="1"/>
  <c r="N198" i="10"/>
  <c r="O197" i="10"/>
  <c r="M199" i="5" s="1"/>
  <c r="H119" i="10"/>
  <c r="P118" i="10"/>
  <c r="X118" i="10"/>
  <c r="K116" i="9"/>
  <c r="L116" i="9"/>
  <c r="N116" i="9" s="1"/>
  <c r="L116" i="8"/>
  <c r="N116" i="8" s="1"/>
  <c r="K116" i="8"/>
  <c r="G118" i="9"/>
  <c r="H117" i="9"/>
  <c r="H117" i="8"/>
  <c r="G118" i="8"/>
  <c r="G118" i="7"/>
  <c r="H117" i="7"/>
  <c r="L116" i="7"/>
  <c r="N116" i="7" s="1"/>
  <c r="K116" i="7"/>
  <c r="H118" i="5"/>
  <c r="G119" i="5"/>
  <c r="L117" i="5"/>
  <c r="N117" i="5" s="1"/>
  <c r="K117" i="5"/>
  <c r="H117" i="6"/>
  <c r="G118" i="6"/>
  <c r="L116" i="6"/>
  <c r="N116" i="6" s="1"/>
  <c r="K116" i="6"/>
  <c r="L118" i="4"/>
  <c r="N118" i="4" s="1"/>
  <c r="K118" i="4"/>
  <c r="G120" i="4"/>
  <c r="H119" i="4"/>
  <c r="L121" i="2"/>
  <c r="G122" i="2"/>
  <c r="H122" i="2" s="1"/>
  <c r="N120" i="2"/>
  <c r="C203" i="2" l="1"/>
  <c r="N199" i="10"/>
  <c r="O198" i="10"/>
  <c r="M200" i="5" s="1"/>
  <c r="P119" i="10"/>
  <c r="X119" i="10"/>
  <c r="H120" i="10"/>
  <c r="L117" i="8"/>
  <c r="N117" i="8" s="1"/>
  <c r="K117" i="8"/>
  <c r="L117" i="9"/>
  <c r="N117" i="9" s="1"/>
  <c r="K117" i="9"/>
  <c r="G119" i="8"/>
  <c r="H118" i="8"/>
  <c r="H118" i="9"/>
  <c r="G119" i="9"/>
  <c r="L117" i="7"/>
  <c r="N117" i="7" s="1"/>
  <c r="K117" i="7"/>
  <c r="G119" i="7"/>
  <c r="H118" i="7"/>
  <c r="H119" i="5"/>
  <c r="G120" i="5"/>
  <c r="L118" i="5"/>
  <c r="N118" i="5" s="1"/>
  <c r="K118" i="5"/>
  <c r="G119" i="6"/>
  <c r="H118" i="6"/>
  <c r="L117" i="6"/>
  <c r="N117" i="6" s="1"/>
  <c r="K117" i="6"/>
  <c r="L119" i="4"/>
  <c r="N119" i="4" s="1"/>
  <c r="K119" i="4"/>
  <c r="G121" i="4"/>
  <c r="H120" i="4"/>
  <c r="K121" i="2"/>
  <c r="G123" i="2"/>
  <c r="H123" i="2" s="1"/>
  <c r="K122" i="2"/>
  <c r="L122" i="2"/>
  <c r="N121" i="2"/>
  <c r="C204" i="2" l="1"/>
  <c r="N200" i="10"/>
  <c r="O199" i="10"/>
  <c r="M201" i="5" s="1"/>
  <c r="X120" i="10"/>
  <c r="H121" i="10"/>
  <c r="P120" i="10"/>
  <c r="L118" i="8"/>
  <c r="N118" i="8" s="1"/>
  <c r="K118" i="8"/>
  <c r="H119" i="9"/>
  <c r="G120" i="9"/>
  <c r="H119" i="8"/>
  <c r="G120" i="8"/>
  <c r="K118" i="9"/>
  <c r="L118" i="9"/>
  <c r="N118" i="9" s="1"/>
  <c r="L118" i="7"/>
  <c r="N118" i="7" s="1"/>
  <c r="K118" i="7"/>
  <c r="H119" i="7"/>
  <c r="G120" i="7"/>
  <c r="G121" i="5"/>
  <c r="H120" i="5"/>
  <c r="L119" i="5"/>
  <c r="N119" i="5" s="1"/>
  <c r="K119" i="5"/>
  <c r="L118" i="6"/>
  <c r="N118" i="6" s="1"/>
  <c r="K118" i="6"/>
  <c r="G120" i="6"/>
  <c r="H119" i="6"/>
  <c r="L120" i="4"/>
  <c r="N120" i="4" s="1"/>
  <c r="K120" i="4"/>
  <c r="G122" i="4"/>
  <c r="H121" i="4"/>
  <c r="L123" i="2"/>
  <c r="G124" i="2"/>
  <c r="H124" i="2" s="1"/>
  <c r="N122" i="2"/>
  <c r="C205" i="2" l="1"/>
  <c r="N201" i="10"/>
  <c r="O200" i="10"/>
  <c r="M202" i="5" s="1"/>
  <c r="P121" i="10"/>
  <c r="H122" i="10"/>
  <c r="X121" i="10"/>
  <c r="G121" i="8"/>
  <c r="H120" i="8"/>
  <c r="L119" i="9"/>
  <c r="N119" i="9" s="1"/>
  <c r="K119" i="9"/>
  <c r="G121" i="9"/>
  <c r="H120" i="9"/>
  <c r="K119" i="8"/>
  <c r="L119" i="8"/>
  <c r="N119" i="8" s="1"/>
  <c r="K119" i="7"/>
  <c r="L119" i="7"/>
  <c r="N119" i="7" s="1"/>
  <c r="G121" i="7"/>
  <c r="H120" i="7"/>
  <c r="K120" i="5"/>
  <c r="L120" i="5"/>
  <c r="N120" i="5" s="1"/>
  <c r="H121" i="5"/>
  <c r="G122" i="5"/>
  <c r="H120" i="6"/>
  <c r="G121" i="6"/>
  <c r="K119" i="6"/>
  <c r="L119" i="6"/>
  <c r="N119" i="6" s="1"/>
  <c r="L121" i="4"/>
  <c r="N121" i="4" s="1"/>
  <c r="K121" i="4"/>
  <c r="H122" i="4"/>
  <c r="G123" i="4"/>
  <c r="K123" i="2"/>
  <c r="G125" i="2"/>
  <c r="H125" i="2" s="1"/>
  <c r="K124" i="2"/>
  <c r="L124" i="2"/>
  <c r="N123" i="2"/>
  <c r="C206" i="2" l="1"/>
  <c r="N202" i="10"/>
  <c r="O201" i="10"/>
  <c r="M203" i="5" s="1"/>
  <c r="H123" i="10"/>
  <c r="X122" i="10"/>
  <c r="P122" i="10"/>
  <c r="K120" i="9"/>
  <c r="L120" i="9"/>
  <c r="N120" i="9" s="1"/>
  <c r="L120" i="8"/>
  <c r="N120" i="8" s="1"/>
  <c r="K120" i="8"/>
  <c r="G122" i="9"/>
  <c r="H121" i="9"/>
  <c r="G122" i="8"/>
  <c r="H121" i="8"/>
  <c r="L120" i="7"/>
  <c r="N120" i="7" s="1"/>
  <c r="K120" i="7"/>
  <c r="G122" i="7"/>
  <c r="H121" i="7"/>
  <c r="G123" i="5"/>
  <c r="H122" i="5"/>
  <c r="K121" i="5"/>
  <c r="L121" i="5"/>
  <c r="N121" i="5" s="1"/>
  <c r="G122" i="6"/>
  <c r="H121" i="6"/>
  <c r="L120" i="6"/>
  <c r="N120" i="6" s="1"/>
  <c r="K120" i="6"/>
  <c r="G124" i="4"/>
  <c r="H123" i="4"/>
  <c r="L122" i="4"/>
  <c r="N122" i="4" s="1"/>
  <c r="K122" i="4"/>
  <c r="G126" i="2"/>
  <c r="H126" i="2" s="1"/>
  <c r="K125" i="2"/>
  <c r="L125" i="2"/>
  <c r="N124" i="2"/>
  <c r="C207" i="2" l="1"/>
  <c r="N203" i="10"/>
  <c r="O202" i="10"/>
  <c r="M204" i="5" s="1"/>
  <c r="X123" i="10"/>
  <c r="P123" i="10"/>
  <c r="H124" i="10"/>
  <c r="K121" i="9"/>
  <c r="L121" i="9"/>
  <c r="N121" i="9" s="1"/>
  <c r="H122" i="8"/>
  <c r="G123" i="8"/>
  <c r="H122" i="9"/>
  <c r="G123" i="9"/>
  <c r="K121" i="8"/>
  <c r="L121" i="8"/>
  <c r="N121" i="8" s="1"/>
  <c r="G123" i="7"/>
  <c r="H122" i="7"/>
  <c r="K121" i="7"/>
  <c r="L121" i="7"/>
  <c r="N121" i="7" s="1"/>
  <c r="L122" i="5"/>
  <c r="N122" i="5" s="1"/>
  <c r="K122" i="5"/>
  <c r="G124" i="5"/>
  <c r="H123" i="5"/>
  <c r="L121" i="6"/>
  <c r="N121" i="6" s="1"/>
  <c r="K121" i="6"/>
  <c r="G123" i="6"/>
  <c r="H122" i="6"/>
  <c r="L123" i="4"/>
  <c r="N123" i="4" s="1"/>
  <c r="K123" i="4"/>
  <c r="G125" i="4"/>
  <c r="H124" i="4"/>
  <c r="G127" i="2"/>
  <c r="H127" i="2" s="1"/>
  <c r="K126" i="2"/>
  <c r="L126" i="2"/>
  <c r="N125" i="2"/>
  <c r="C208" i="2" l="1"/>
  <c r="N204" i="10"/>
  <c r="O203" i="10"/>
  <c r="M205" i="5" s="1"/>
  <c r="H125" i="10"/>
  <c r="P124" i="10"/>
  <c r="X124" i="10"/>
  <c r="G124" i="9"/>
  <c r="H123" i="9"/>
  <c r="L122" i="8"/>
  <c r="N122" i="8" s="1"/>
  <c r="K122" i="8"/>
  <c r="L122" i="9"/>
  <c r="N122" i="9" s="1"/>
  <c r="K122" i="9"/>
  <c r="G124" i="8"/>
  <c r="H123" i="8"/>
  <c r="K122" i="7"/>
  <c r="L122" i="7"/>
  <c r="N122" i="7" s="1"/>
  <c r="G124" i="7"/>
  <c r="H123" i="7"/>
  <c r="G125" i="5"/>
  <c r="H124" i="5"/>
  <c r="L123" i="5"/>
  <c r="N123" i="5" s="1"/>
  <c r="K123" i="5"/>
  <c r="G124" i="6"/>
  <c r="H123" i="6"/>
  <c r="L122" i="6"/>
  <c r="N122" i="6" s="1"/>
  <c r="K122" i="6"/>
  <c r="H125" i="4"/>
  <c r="G126" i="4"/>
  <c r="K124" i="4"/>
  <c r="L124" i="4"/>
  <c r="N124" i="4" s="1"/>
  <c r="G128" i="2"/>
  <c r="H128" i="2" s="1"/>
  <c r="K127" i="2"/>
  <c r="L127" i="2"/>
  <c r="N126" i="2"/>
  <c r="C209" i="2" l="1"/>
  <c r="N205" i="10"/>
  <c r="O204" i="10"/>
  <c r="M206" i="5" s="1"/>
  <c r="X125" i="10"/>
  <c r="P125" i="10"/>
  <c r="H126" i="10"/>
  <c r="G125" i="8"/>
  <c r="H124" i="8"/>
  <c r="G125" i="9"/>
  <c r="H124" i="9"/>
  <c r="L123" i="8"/>
  <c r="N123" i="8" s="1"/>
  <c r="K123" i="8"/>
  <c r="L123" i="9"/>
  <c r="N123" i="9" s="1"/>
  <c r="K123" i="9"/>
  <c r="L123" i="7"/>
  <c r="N123" i="7" s="1"/>
  <c r="K123" i="7"/>
  <c r="H124" i="7"/>
  <c r="G125" i="7"/>
  <c r="L124" i="5"/>
  <c r="N124" i="5" s="1"/>
  <c r="K124" i="5"/>
  <c r="G126" i="5"/>
  <c r="H125" i="5"/>
  <c r="L123" i="6"/>
  <c r="N123" i="6" s="1"/>
  <c r="K123" i="6"/>
  <c r="G125" i="6"/>
  <c r="H124" i="6"/>
  <c r="G127" i="4"/>
  <c r="H126" i="4"/>
  <c r="L125" i="4"/>
  <c r="N125" i="4" s="1"/>
  <c r="K125" i="4"/>
  <c r="G129" i="2"/>
  <c r="H129" i="2" s="1"/>
  <c r="K128" i="2"/>
  <c r="L128" i="2"/>
  <c r="N127" i="2"/>
  <c r="C210" i="2" l="1"/>
  <c r="N206" i="10"/>
  <c r="O206" i="10" s="1"/>
  <c r="M208" i="5" s="1"/>
  <c r="O205" i="10"/>
  <c r="M207" i="5" s="1"/>
  <c r="H127" i="10"/>
  <c r="P126" i="10"/>
  <c r="X126" i="10"/>
  <c r="L124" i="9"/>
  <c r="N124" i="9" s="1"/>
  <c r="K124" i="9"/>
  <c r="G126" i="9"/>
  <c r="H125" i="9"/>
  <c r="L124" i="8"/>
  <c r="N124" i="8" s="1"/>
  <c r="K124" i="8"/>
  <c r="G126" i="8"/>
  <c r="H125" i="8"/>
  <c r="L124" i="7"/>
  <c r="N124" i="7" s="1"/>
  <c r="K124" i="7"/>
  <c r="G126" i="7"/>
  <c r="H125" i="7"/>
  <c r="H126" i="5"/>
  <c r="G127" i="5"/>
  <c r="L125" i="5"/>
  <c r="N125" i="5" s="1"/>
  <c r="K125" i="5"/>
  <c r="L124" i="6"/>
  <c r="N124" i="6" s="1"/>
  <c r="K124" i="6"/>
  <c r="H125" i="6"/>
  <c r="G126" i="6"/>
  <c r="L126" i="4"/>
  <c r="N126" i="4" s="1"/>
  <c r="K126" i="4"/>
  <c r="G128" i="4"/>
  <c r="H127" i="4"/>
  <c r="G130" i="2"/>
  <c r="H130" i="2" s="1"/>
  <c r="K129" i="2"/>
  <c r="L129" i="2"/>
  <c r="N128" i="2"/>
  <c r="C211" i="2" l="1"/>
  <c r="X127" i="10"/>
  <c r="P127" i="10"/>
  <c r="H128" i="10"/>
  <c r="L125" i="8"/>
  <c r="N125" i="8" s="1"/>
  <c r="K125" i="8"/>
  <c r="G127" i="8"/>
  <c r="H126" i="8"/>
  <c r="H126" i="9"/>
  <c r="G127" i="9"/>
  <c r="L125" i="9"/>
  <c r="N125" i="9" s="1"/>
  <c r="K125" i="9"/>
  <c r="L125" i="7"/>
  <c r="N125" i="7" s="1"/>
  <c r="K125" i="7"/>
  <c r="H126" i="7"/>
  <c r="G127" i="7"/>
  <c r="G128" i="5"/>
  <c r="H127" i="5"/>
  <c r="L126" i="5"/>
  <c r="N126" i="5" s="1"/>
  <c r="K126" i="5"/>
  <c r="L125" i="6"/>
  <c r="N125" i="6" s="1"/>
  <c r="K125" i="6"/>
  <c r="G127" i="6"/>
  <c r="H126" i="6"/>
  <c r="G129" i="4"/>
  <c r="H128" i="4"/>
  <c r="L127" i="4"/>
  <c r="N127" i="4" s="1"/>
  <c r="K127" i="4"/>
  <c r="G131" i="2"/>
  <c r="H131" i="2" s="1"/>
  <c r="K130" i="2"/>
  <c r="L130" i="2"/>
  <c r="N129" i="2"/>
  <c r="C212" i="2" l="1"/>
  <c r="P128" i="10"/>
  <c r="H129" i="10"/>
  <c r="X128" i="10"/>
  <c r="H127" i="9"/>
  <c r="G128" i="9"/>
  <c r="L126" i="8"/>
  <c r="N126" i="8" s="1"/>
  <c r="K126" i="8"/>
  <c r="K126" i="9"/>
  <c r="L126" i="9"/>
  <c r="N126" i="9" s="1"/>
  <c r="H127" i="8"/>
  <c r="G128" i="8"/>
  <c r="K126" i="7"/>
  <c r="L126" i="7"/>
  <c r="N126" i="7" s="1"/>
  <c r="H127" i="7"/>
  <c r="G128" i="7"/>
  <c r="L127" i="5"/>
  <c r="N127" i="5" s="1"/>
  <c r="K127" i="5"/>
  <c r="G129" i="5"/>
  <c r="H128" i="5"/>
  <c r="G128" i="6"/>
  <c r="H127" i="6"/>
  <c r="L126" i="6"/>
  <c r="N126" i="6" s="1"/>
  <c r="K126" i="6"/>
  <c r="L128" i="4"/>
  <c r="N128" i="4" s="1"/>
  <c r="K128" i="4"/>
  <c r="G130" i="4"/>
  <c r="H129" i="4"/>
  <c r="G132" i="2"/>
  <c r="H132" i="2" s="1"/>
  <c r="K131" i="2"/>
  <c r="L131" i="2"/>
  <c r="N130" i="2"/>
  <c r="C213" i="2" l="1"/>
  <c r="X129" i="10"/>
  <c r="H130" i="10"/>
  <c r="P129" i="10"/>
  <c r="K127" i="8"/>
  <c r="L127" i="8"/>
  <c r="N127" i="8" s="1"/>
  <c r="G129" i="8"/>
  <c r="H128" i="8"/>
  <c r="G129" i="9"/>
  <c r="H128" i="9"/>
  <c r="L127" i="9"/>
  <c r="N127" i="9" s="1"/>
  <c r="K127" i="9"/>
  <c r="G129" i="7"/>
  <c r="H128" i="7"/>
  <c r="L127" i="7"/>
  <c r="N127" i="7" s="1"/>
  <c r="K127" i="7"/>
  <c r="H129" i="5"/>
  <c r="G130" i="5"/>
  <c r="K128" i="5"/>
  <c r="L128" i="5"/>
  <c r="N128" i="5" s="1"/>
  <c r="K127" i="6"/>
  <c r="L127" i="6"/>
  <c r="N127" i="6" s="1"/>
  <c r="H128" i="6"/>
  <c r="G129" i="6"/>
  <c r="H130" i="4"/>
  <c r="G131" i="4"/>
  <c r="L129" i="4"/>
  <c r="N129" i="4" s="1"/>
  <c r="K129" i="4"/>
  <c r="G133" i="2"/>
  <c r="H133" i="2" s="1"/>
  <c r="K132" i="2"/>
  <c r="L132" i="2"/>
  <c r="N131" i="2"/>
  <c r="C214" i="2" l="1"/>
  <c r="H131" i="10"/>
  <c r="P130" i="10"/>
  <c r="X130" i="10"/>
  <c r="K128" i="9"/>
  <c r="L128" i="9"/>
  <c r="N128" i="9" s="1"/>
  <c r="L128" i="8"/>
  <c r="N128" i="8" s="1"/>
  <c r="K128" i="8"/>
  <c r="G130" i="8"/>
  <c r="H129" i="8"/>
  <c r="G130" i="9"/>
  <c r="H129" i="9"/>
  <c r="K128" i="7"/>
  <c r="L128" i="7"/>
  <c r="N128" i="7" s="1"/>
  <c r="H129" i="7"/>
  <c r="G130" i="7"/>
  <c r="G131" i="5"/>
  <c r="H130" i="5"/>
  <c r="L129" i="5"/>
  <c r="N129" i="5" s="1"/>
  <c r="K129" i="5"/>
  <c r="G130" i="6"/>
  <c r="H129" i="6"/>
  <c r="L128" i="6"/>
  <c r="N128" i="6" s="1"/>
  <c r="K128" i="6"/>
  <c r="G132" i="4"/>
  <c r="H131" i="4"/>
  <c r="L130" i="4"/>
  <c r="N130" i="4" s="1"/>
  <c r="K130" i="4"/>
  <c r="L133" i="2"/>
  <c r="G134" i="2"/>
  <c r="H134" i="2" s="1"/>
  <c r="N132" i="2"/>
  <c r="C215" i="2" l="1"/>
  <c r="P131" i="10"/>
  <c r="X131" i="10"/>
  <c r="H132" i="10"/>
  <c r="K129" i="8"/>
  <c r="L129" i="8"/>
  <c r="N129" i="8" s="1"/>
  <c r="H130" i="9"/>
  <c r="G131" i="9"/>
  <c r="H130" i="8"/>
  <c r="G131" i="8"/>
  <c r="L129" i="9"/>
  <c r="N129" i="9" s="1"/>
  <c r="K129" i="9"/>
  <c r="G131" i="7"/>
  <c r="H130" i="7"/>
  <c r="L129" i="7"/>
  <c r="N129" i="7" s="1"/>
  <c r="K129" i="7"/>
  <c r="L130" i="5"/>
  <c r="N130" i="5" s="1"/>
  <c r="K130" i="5"/>
  <c r="G132" i="5"/>
  <c r="H131" i="5"/>
  <c r="L129" i="6"/>
  <c r="N129" i="6" s="1"/>
  <c r="K129" i="6"/>
  <c r="G131" i="6"/>
  <c r="H130" i="6"/>
  <c r="L131" i="4"/>
  <c r="N131" i="4" s="1"/>
  <c r="K131" i="4"/>
  <c r="G133" i="4"/>
  <c r="H132" i="4"/>
  <c r="K133" i="2"/>
  <c r="G135" i="2"/>
  <c r="H135" i="2" s="1"/>
  <c r="K134" i="2"/>
  <c r="L134" i="2"/>
  <c r="N133" i="2"/>
  <c r="C216" i="2" l="1"/>
  <c r="H133" i="10"/>
  <c r="X132" i="10"/>
  <c r="P132" i="10"/>
  <c r="G132" i="8"/>
  <c r="H131" i="8"/>
  <c r="L130" i="9"/>
  <c r="N130" i="9" s="1"/>
  <c r="K130" i="9"/>
  <c r="L130" i="8"/>
  <c r="N130" i="8" s="1"/>
  <c r="K130" i="8"/>
  <c r="G132" i="9"/>
  <c r="H131" i="9"/>
  <c r="L130" i="7"/>
  <c r="N130" i="7" s="1"/>
  <c r="K130" i="7"/>
  <c r="G132" i="7"/>
  <c r="H131" i="7"/>
  <c r="L131" i="5"/>
  <c r="N131" i="5" s="1"/>
  <c r="K131" i="5"/>
  <c r="G133" i="5"/>
  <c r="H132" i="5"/>
  <c r="L130" i="6"/>
  <c r="N130" i="6" s="1"/>
  <c r="K130" i="6"/>
  <c r="G132" i="6"/>
  <c r="H131" i="6"/>
  <c r="H133" i="4"/>
  <c r="G134" i="4"/>
  <c r="K132" i="4"/>
  <c r="L132" i="4"/>
  <c r="N132" i="4" s="1"/>
  <c r="G136" i="2"/>
  <c r="H136" i="2" s="1"/>
  <c r="K135" i="2"/>
  <c r="L135" i="2"/>
  <c r="N134" i="2"/>
  <c r="C217" i="2" l="1"/>
  <c r="X133" i="10"/>
  <c r="P133" i="10"/>
  <c r="H134" i="10"/>
  <c r="H132" i="9"/>
  <c r="G133" i="9"/>
  <c r="L131" i="9"/>
  <c r="N131" i="9" s="1"/>
  <c r="K131" i="9"/>
  <c r="L131" i="8"/>
  <c r="N131" i="8" s="1"/>
  <c r="K131" i="8"/>
  <c r="G133" i="8"/>
  <c r="H132" i="8"/>
  <c r="L131" i="7"/>
  <c r="N131" i="7" s="1"/>
  <c r="K131" i="7"/>
  <c r="H132" i="7"/>
  <c r="G133" i="7"/>
  <c r="G134" i="5"/>
  <c r="H133" i="5"/>
  <c r="L132" i="5"/>
  <c r="N132" i="5" s="1"/>
  <c r="K132" i="5"/>
  <c r="L131" i="6"/>
  <c r="N131" i="6" s="1"/>
  <c r="K131" i="6"/>
  <c r="G133" i="6"/>
  <c r="H132" i="6"/>
  <c r="G135" i="4"/>
  <c r="H134" i="4"/>
  <c r="L133" i="4"/>
  <c r="N133" i="4" s="1"/>
  <c r="K133" i="4"/>
  <c r="L136" i="2"/>
  <c r="G137" i="2"/>
  <c r="H137" i="2" s="1"/>
  <c r="N135" i="2"/>
  <c r="C218" i="2" l="1"/>
  <c r="P134" i="10"/>
  <c r="H135" i="10"/>
  <c r="X134" i="10"/>
  <c r="G134" i="8"/>
  <c r="H133" i="8"/>
  <c r="L132" i="8"/>
  <c r="N132" i="8" s="1"/>
  <c r="K132" i="8"/>
  <c r="G134" i="9"/>
  <c r="H133" i="9"/>
  <c r="K132" i="9"/>
  <c r="L132" i="9"/>
  <c r="N132" i="9" s="1"/>
  <c r="L132" i="7"/>
  <c r="N132" i="7" s="1"/>
  <c r="K132" i="7"/>
  <c r="G134" i="7"/>
  <c r="H133" i="7"/>
  <c r="K133" i="5"/>
  <c r="L133" i="5"/>
  <c r="N133" i="5" s="1"/>
  <c r="H134" i="5"/>
  <c r="G135" i="5"/>
  <c r="L132" i="6"/>
  <c r="N132" i="6" s="1"/>
  <c r="K132" i="6"/>
  <c r="H133" i="6"/>
  <c r="G134" i="6"/>
  <c r="L134" i="4"/>
  <c r="N134" i="4" s="1"/>
  <c r="K134" i="4"/>
  <c r="G136" i="4"/>
  <c r="H135" i="4"/>
  <c r="K136" i="2"/>
  <c r="G138" i="2"/>
  <c r="H138" i="2" s="1"/>
  <c r="K137" i="2"/>
  <c r="L137" i="2"/>
  <c r="N136" i="2"/>
  <c r="C219" i="2" l="1"/>
  <c r="H136" i="10"/>
  <c r="X135" i="10"/>
  <c r="P135" i="10"/>
  <c r="H134" i="9"/>
  <c r="G135" i="9"/>
  <c r="L133" i="8"/>
  <c r="N133" i="8" s="1"/>
  <c r="K133" i="8"/>
  <c r="L133" i="9"/>
  <c r="N133" i="9" s="1"/>
  <c r="K133" i="9"/>
  <c r="G135" i="8"/>
  <c r="H134" i="8"/>
  <c r="L133" i="7"/>
  <c r="N133" i="7" s="1"/>
  <c r="K133" i="7"/>
  <c r="H134" i="7"/>
  <c r="G135" i="7"/>
  <c r="G136" i="5"/>
  <c r="H135" i="5"/>
  <c r="L134" i="5"/>
  <c r="N134" i="5" s="1"/>
  <c r="K134" i="5"/>
  <c r="L133" i="6"/>
  <c r="N133" i="6" s="1"/>
  <c r="K133" i="6"/>
  <c r="G135" i="6"/>
  <c r="H134" i="6"/>
  <c r="L135" i="4"/>
  <c r="N135" i="4" s="1"/>
  <c r="K135" i="4"/>
  <c r="G137" i="4"/>
  <c r="H136" i="4"/>
  <c r="L138" i="2"/>
  <c r="G139" i="2"/>
  <c r="H139" i="2" s="1"/>
  <c r="N137" i="2"/>
  <c r="C220" i="2" l="1"/>
  <c r="P136" i="10"/>
  <c r="X136" i="10"/>
  <c r="H137" i="10"/>
  <c r="H135" i="8"/>
  <c r="G136" i="8"/>
  <c r="L134" i="8"/>
  <c r="N134" i="8" s="1"/>
  <c r="K134" i="8"/>
  <c r="H135" i="9"/>
  <c r="G136" i="9"/>
  <c r="K134" i="9"/>
  <c r="L134" i="9"/>
  <c r="N134" i="9" s="1"/>
  <c r="H135" i="7"/>
  <c r="G136" i="7"/>
  <c r="K134" i="7"/>
  <c r="L134" i="7"/>
  <c r="N134" i="7" s="1"/>
  <c r="L135" i="5"/>
  <c r="N135" i="5" s="1"/>
  <c r="K135" i="5"/>
  <c r="G137" i="5"/>
  <c r="H136" i="5"/>
  <c r="L134" i="6"/>
  <c r="N134" i="6" s="1"/>
  <c r="K134" i="6"/>
  <c r="G136" i="6"/>
  <c r="H135" i="6"/>
  <c r="G138" i="4"/>
  <c r="H137" i="4"/>
  <c r="L136" i="4"/>
  <c r="N136" i="4" s="1"/>
  <c r="K136" i="4"/>
  <c r="K138" i="2"/>
  <c r="G140" i="2"/>
  <c r="H140" i="2" s="1"/>
  <c r="K139" i="2"/>
  <c r="L139" i="2"/>
  <c r="N138" i="2"/>
  <c r="C221" i="2" l="1"/>
  <c r="H138" i="10"/>
  <c r="X137" i="10"/>
  <c r="P137" i="10"/>
  <c r="G137" i="9"/>
  <c r="H136" i="9"/>
  <c r="L135" i="9"/>
  <c r="N135" i="9" s="1"/>
  <c r="K135" i="9"/>
  <c r="G137" i="8"/>
  <c r="H136" i="8"/>
  <c r="K135" i="8"/>
  <c r="L135" i="8"/>
  <c r="N135" i="8" s="1"/>
  <c r="G137" i="7"/>
  <c r="H136" i="7"/>
  <c r="L135" i="7"/>
  <c r="N135" i="7" s="1"/>
  <c r="K135" i="7"/>
  <c r="G138" i="5"/>
  <c r="H137" i="5"/>
  <c r="L136" i="5"/>
  <c r="N136" i="5" s="1"/>
  <c r="K136" i="5"/>
  <c r="H136" i="6"/>
  <c r="G137" i="6"/>
  <c r="K135" i="6"/>
  <c r="L135" i="6"/>
  <c r="N135" i="6" s="1"/>
  <c r="L137" i="4"/>
  <c r="N137" i="4" s="1"/>
  <c r="K137" i="4"/>
  <c r="H138" i="4"/>
  <c r="G139" i="4"/>
  <c r="G141" i="2"/>
  <c r="H141" i="2" s="1"/>
  <c r="K140" i="2"/>
  <c r="L140" i="2"/>
  <c r="N139" i="2"/>
  <c r="C222" i="2" l="1"/>
  <c r="P138" i="10"/>
  <c r="X138" i="10"/>
  <c r="H139" i="10"/>
  <c r="L136" i="8"/>
  <c r="N136" i="8" s="1"/>
  <c r="K136" i="8"/>
  <c r="K136" i="9"/>
  <c r="L136" i="9"/>
  <c r="N136" i="9" s="1"/>
  <c r="G138" i="8"/>
  <c r="H137" i="8"/>
  <c r="G138" i="9"/>
  <c r="H137" i="9"/>
  <c r="K136" i="7"/>
  <c r="L136" i="7"/>
  <c r="N136" i="7" s="1"/>
  <c r="H137" i="7"/>
  <c r="G138" i="7"/>
  <c r="L137" i="5"/>
  <c r="N137" i="5" s="1"/>
  <c r="K137" i="5"/>
  <c r="G139" i="5"/>
  <c r="H138" i="5"/>
  <c r="G138" i="6"/>
  <c r="H137" i="6"/>
  <c r="L136" i="6"/>
  <c r="N136" i="6" s="1"/>
  <c r="K136" i="6"/>
  <c r="L138" i="4"/>
  <c r="N138" i="4" s="1"/>
  <c r="K138" i="4"/>
  <c r="G140" i="4"/>
  <c r="H139" i="4"/>
  <c r="K141" i="2"/>
  <c r="G142" i="2"/>
  <c r="H142" i="2" s="1"/>
  <c r="L141" i="2"/>
  <c r="N140" i="2"/>
  <c r="C223" i="2" l="1"/>
  <c r="H140" i="10"/>
  <c r="X139" i="10"/>
  <c r="P139" i="10"/>
  <c r="K137" i="9"/>
  <c r="L137" i="9"/>
  <c r="N137" i="9" s="1"/>
  <c r="H138" i="9"/>
  <c r="G139" i="9"/>
  <c r="K137" i="8"/>
  <c r="L137" i="8"/>
  <c r="N137" i="8" s="1"/>
  <c r="H138" i="8"/>
  <c r="G139" i="8"/>
  <c r="G139" i="7"/>
  <c r="H138" i="7"/>
  <c r="L137" i="7"/>
  <c r="N137" i="7" s="1"/>
  <c r="K137" i="7"/>
  <c r="L138" i="5"/>
  <c r="N138" i="5" s="1"/>
  <c r="K138" i="5"/>
  <c r="H139" i="5"/>
  <c r="G140" i="5"/>
  <c r="L137" i="6"/>
  <c r="N137" i="6" s="1"/>
  <c r="K137" i="6"/>
  <c r="G139" i="6"/>
  <c r="H138" i="6"/>
  <c r="G141" i="4"/>
  <c r="H140" i="4"/>
  <c r="L139" i="4"/>
  <c r="N139" i="4" s="1"/>
  <c r="K139" i="4"/>
  <c r="K142" i="2"/>
  <c r="G143" i="2"/>
  <c r="H143" i="2" s="1"/>
  <c r="N141" i="2"/>
  <c r="C224" i="2" l="1"/>
  <c r="X140" i="10"/>
  <c r="P140" i="10"/>
  <c r="H141" i="10"/>
  <c r="L138" i="8"/>
  <c r="N138" i="8" s="1"/>
  <c r="K138" i="8"/>
  <c r="G140" i="9"/>
  <c r="H139" i="9"/>
  <c r="L138" i="9"/>
  <c r="N138" i="9" s="1"/>
  <c r="K138" i="9"/>
  <c r="G140" i="8"/>
  <c r="H139" i="8"/>
  <c r="L138" i="7"/>
  <c r="N138" i="7" s="1"/>
  <c r="K138" i="7"/>
  <c r="G140" i="7"/>
  <c r="H139" i="7"/>
  <c r="G141" i="5"/>
  <c r="H140" i="5"/>
  <c r="L139" i="5"/>
  <c r="N139" i="5" s="1"/>
  <c r="K139" i="5"/>
  <c r="G140" i="6"/>
  <c r="H139" i="6"/>
  <c r="L138" i="6"/>
  <c r="N138" i="6" s="1"/>
  <c r="K138" i="6"/>
  <c r="K140" i="4"/>
  <c r="L140" i="4"/>
  <c r="N140" i="4" s="1"/>
  <c r="H141" i="4"/>
  <c r="G142" i="4"/>
  <c r="L142" i="2"/>
  <c r="N142" i="2" s="1"/>
  <c r="G144" i="2"/>
  <c r="H144" i="2" s="1"/>
  <c r="K143" i="2"/>
  <c r="L143" i="2"/>
  <c r="C225" i="2" l="1"/>
  <c r="H142" i="10"/>
  <c r="P141" i="10"/>
  <c r="X141" i="10"/>
  <c r="L139" i="8"/>
  <c r="N139" i="8" s="1"/>
  <c r="K139" i="8"/>
  <c r="L139" i="9"/>
  <c r="N139" i="9" s="1"/>
  <c r="K139" i="9"/>
  <c r="G141" i="8"/>
  <c r="H140" i="8"/>
  <c r="G141" i="9"/>
  <c r="H140" i="9"/>
  <c r="L139" i="7"/>
  <c r="N139" i="7" s="1"/>
  <c r="K139" i="7"/>
  <c r="H140" i="7"/>
  <c r="G141" i="7"/>
  <c r="L140" i="5"/>
  <c r="N140" i="5" s="1"/>
  <c r="K140" i="5"/>
  <c r="G142" i="5"/>
  <c r="H141" i="5"/>
  <c r="L139" i="6"/>
  <c r="N139" i="6" s="1"/>
  <c r="K139" i="6"/>
  <c r="G141" i="6"/>
  <c r="H140" i="6"/>
  <c r="G143" i="4"/>
  <c r="H142" i="4"/>
  <c r="L141" i="4"/>
  <c r="N141" i="4" s="1"/>
  <c r="K141" i="4"/>
  <c r="K144" i="2"/>
  <c r="G145" i="2"/>
  <c r="H145" i="2" s="1"/>
  <c r="N143" i="2"/>
  <c r="C226" i="2" l="1"/>
  <c r="X142" i="10"/>
  <c r="P142" i="10"/>
  <c r="H143" i="10"/>
  <c r="L140" i="8"/>
  <c r="N140" i="8" s="1"/>
  <c r="K140" i="8"/>
  <c r="L140" i="9"/>
  <c r="N140" i="9" s="1"/>
  <c r="K140" i="9"/>
  <c r="G142" i="9"/>
  <c r="H141" i="9"/>
  <c r="H141" i="8"/>
  <c r="G142" i="8"/>
  <c r="G142" i="7"/>
  <c r="H141" i="7"/>
  <c r="L140" i="7"/>
  <c r="N140" i="7" s="1"/>
  <c r="K140" i="7"/>
  <c r="K141" i="5"/>
  <c r="L141" i="5"/>
  <c r="N141" i="5" s="1"/>
  <c r="H142" i="5"/>
  <c r="G143" i="5"/>
  <c r="L140" i="6"/>
  <c r="N140" i="6" s="1"/>
  <c r="K140" i="6"/>
  <c r="H141" i="6"/>
  <c r="G142" i="6"/>
  <c r="L142" i="4"/>
  <c r="N142" i="4" s="1"/>
  <c r="K142" i="4"/>
  <c r="G144" i="4"/>
  <c r="H143" i="4"/>
  <c r="L144" i="2"/>
  <c r="N144" i="2" s="1"/>
  <c r="G146" i="2"/>
  <c r="H146" i="2" s="1"/>
  <c r="K145" i="2"/>
  <c r="L145" i="2"/>
  <c r="C227" i="2" l="1"/>
  <c r="P143" i="10"/>
  <c r="H144" i="10"/>
  <c r="X143" i="10"/>
  <c r="L141" i="8"/>
  <c r="N141" i="8" s="1"/>
  <c r="K141" i="8"/>
  <c r="L141" i="9"/>
  <c r="N141" i="9" s="1"/>
  <c r="K141" i="9"/>
  <c r="G143" i="8"/>
  <c r="H142" i="8"/>
  <c r="H142" i="9"/>
  <c r="G143" i="9"/>
  <c r="L141" i="7"/>
  <c r="N141" i="7" s="1"/>
  <c r="K141" i="7"/>
  <c r="H142" i="7"/>
  <c r="G143" i="7"/>
  <c r="G144" i="5"/>
  <c r="H143" i="5"/>
  <c r="L142" i="5"/>
  <c r="N142" i="5" s="1"/>
  <c r="K142" i="5"/>
  <c r="L141" i="6"/>
  <c r="N141" i="6" s="1"/>
  <c r="K141" i="6"/>
  <c r="G143" i="6"/>
  <c r="H142" i="6"/>
  <c r="G145" i="4"/>
  <c r="H144" i="4"/>
  <c r="L143" i="4"/>
  <c r="N143" i="4" s="1"/>
  <c r="K143" i="4"/>
  <c r="G147" i="2"/>
  <c r="H147" i="2" s="1"/>
  <c r="K146" i="2"/>
  <c r="L146" i="2"/>
  <c r="N145" i="2"/>
  <c r="C228" i="2" l="1"/>
  <c r="X144" i="10"/>
  <c r="H145" i="10"/>
  <c r="P144" i="10"/>
  <c r="L142" i="8"/>
  <c r="N142" i="8" s="1"/>
  <c r="K142" i="8"/>
  <c r="K142" i="9"/>
  <c r="L142" i="9"/>
  <c r="N142" i="9" s="1"/>
  <c r="H143" i="9"/>
  <c r="G144" i="9"/>
  <c r="H143" i="8"/>
  <c r="G144" i="8"/>
  <c r="H143" i="7"/>
  <c r="G144" i="7"/>
  <c r="K142" i="7"/>
  <c r="L142" i="7"/>
  <c r="N142" i="7" s="1"/>
  <c r="L143" i="5"/>
  <c r="N143" i="5" s="1"/>
  <c r="K143" i="5"/>
  <c r="G145" i="5"/>
  <c r="H144" i="5"/>
  <c r="G144" i="6"/>
  <c r="H143" i="6"/>
  <c r="L142" i="6"/>
  <c r="N142" i="6" s="1"/>
  <c r="K142" i="6"/>
  <c r="L144" i="4"/>
  <c r="N144" i="4" s="1"/>
  <c r="K144" i="4"/>
  <c r="G146" i="4"/>
  <c r="H145" i="4"/>
  <c r="G148" i="2"/>
  <c r="H148" i="2" s="1"/>
  <c r="K147" i="2"/>
  <c r="L147" i="2"/>
  <c r="N146" i="2"/>
  <c r="C229" i="2" l="1"/>
  <c r="P145" i="10"/>
  <c r="H146" i="10"/>
  <c r="X145" i="10"/>
  <c r="G145" i="9"/>
  <c r="H144" i="9"/>
  <c r="G145" i="8"/>
  <c r="H144" i="8"/>
  <c r="L143" i="9"/>
  <c r="N143" i="9" s="1"/>
  <c r="K143" i="9"/>
  <c r="K143" i="8"/>
  <c r="L143" i="8"/>
  <c r="N143" i="8" s="1"/>
  <c r="G145" i="7"/>
  <c r="H144" i="7"/>
  <c r="L143" i="7"/>
  <c r="N143" i="7" s="1"/>
  <c r="K143" i="7"/>
  <c r="G146" i="5"/>
  <c r="H145" i="5"/>
  <c r="L144" i="5"/>
  <c r="N144" i="5" s="1"/>
  <c r="K144" i="5"/>
  <c r="K143" i="6"/>
  <c r="L143" i="6"/>
  <c r="N143" i="6" s="1"/>
  <c r="H144" i="6"/>
  <c r="G145" i="6"/>
  <c r="H146" i="4"/>
  <c r="G147" i="4"/>
  <c r="L145" i="4"/>
  <c r="N145" i="4" s="1"/>
  <c r="K145" i="4"/>
  <c r="G149" i="2"/>
  <c r="H149" i="2" s="1"/>
  <c r="K148" i="2"/>
  <c r="L148" i="2"/>
  <c r="N147" i="2"/>
  <c r="C230" i="2" l="1"/>
  <c r="H147" i="10"/>
  <c r="X146" i="10"/>
  <c r="P146" i="10"/>
  <c r="L144" i="8"/>
  <c r="N144" i="8" s="1"/>
  <c r="K144" i="8"/>
  <c r="K144" i="9"/>
  <c r="L144" i="9"/>
  <c r="N144" i="9" s="1"/>
  <c r="G146" i="8"/>
  <c r="H145" i="8"/>
  <c r="G146" i="9"/>
  <c r="H145" i="9"/>
  <c r="K144" i="7"/>
  <c r="L144" i="7"/>
  <c r="N144" i="7" s="1"/>
  <c r="H145" i="7"/>
  <c r="G146" i="7"/>
  <c r="L145" i="5"/>
  <c r="N145" i="5" s="1"/>
  <c r="K145" i="5"/>
  <c r="G147" i="5"/>
  <c r="H146" i="5"/>
  <c r="G146" i="6"/>
  <c r="H145" i="6"/>
  <c r="L144" i="6"/>
  <c r="N144" i="6" s="1"/>
  <c r="K144" i="6"/>
  <c r="G148" i="4"/>
  <c r="H147" i="4"/>
  <c r="L146" i="4"/>
  <c r="N146" i="4" s="1"/>
  <c r="K146" i="4"/>
  <c r="K149" i="2"/>
  <c r="G150" i="2"/>
  <c r="H150" i="2" s="1"/>
  <c r="N148" i="2"/>
  <c r="C231" i="2" l="1"/>
  <c r="X147" i="10"/>
  <c r="P147" i="10"/>
  <c r="H148" i="10"/>
  <c r="K145" i="8"/>
  <c r="L145" i="8"/>
  <c r="N145" i="8" s="1"/>
  <c r="H146" i="9"/>
  <c r="G147" i="9"/>
  <c r="L145" i="9"/>
  <c r="N145" i="9" s="1"/>
  <c r="K145" i="9"/>
  <c r="H146" i="8"/>
  <c r="G147" i="8"/>
  <c r="G147" i="7"/>
  <c r="H146" i="7"/>
  <c r="K145" i="7"/>
  <c r="L145" i="7"/>
  <c r="N145" i="7" s="1"/>
  <c r="H147" i="5"/>
  <c r="G148" i="5"/>
  <c r="L146" i="5"/>
  <c r="N146" i="5" s="1"/>
  <c r="K146" i="5"/>
  <c r="L145" i="6"/>
  <c r="N145" i="6" s="1"/>
  <c r="K145" i="6"/>
  <c r="G147" i="6"/>
  <c r="H146" i="6"/>
  <c r="L147" i="4"/>
  <c r="N147" i="4" s="1"/>
  <c r="K147" i="4"/>
  <c r="G149" i="4"/>
  <c r="H148" i="4"/>
  <c r="L149" i="2"/>
  <c r="N149" i="2" s="1"/>
  <c r="G151" i="2"/>
  <c r="H151" i="2" s="1"/>
  <c r="K150" i="2"/>
  <c r="L150" i="2"/>
  <c r="C232" i="2" l="1"/>
  <c r="H149" i="10"/>
  <c r="P148" i="10"/>
  <c r="X148" i="10"/>
  <c r="L146" i="8"/>
  <c r="N146" i="8" s="1"/>
  <c r="K146" i="8"/>
  <c r="L146" i="9"/>
  <c r="N146" i="9" s="1"/>
  <c r="K146" i="9"/>
  <c r="G148" i="8"/>
  <c r="H147" i="8"/>
  <c r="G148" i="9"/>
  <c r="H147" i="9"/>
  <c r="L146" i="7"/>
  <c r="N146" i="7" s="1"/>
  <c r="K146" i="7"/>
  <c r="G148" i="7"/>
  <c r="H147" i="7"/>
  <c r="G149" i="5"/>
  <c r="H148" i="5"/>
  <c r="L147" i="5"/>
  <c r="N147" i="5" s="1"/>
  <c r="K147" i="5"/>
  <c r="G148" i="6"/>
  <c r="H147" i="6"/>
  <c r="L146" i="6"/>
  <c r="N146" i="6" s="1"/>
  <c r="K146" i="6"/>
  <c r="K148" i="4"/>
  <c r="L148" i="4"/>
  <c r="N148" i="4" s="1"/>
  <c r="H149" i="4"/>
  <c r="G150" i="4"/>
  <c r="K151" i="2"/>
  <c r="G152" i="2"/>
  <c r="H152" i="2" s="1"/>
  <c r="N150" i="2"/>
  <c r="C233" i="2" l="1"/>
  <c r="X149" i="10"/>
  <c r="P149" i="10"/>
  <c r="H150" i="10"/>
  <c r="L147" i="8"/>
  <c r="N147" i="8" s="1"/>
  <c r="K147" i="8"/>
  <c r="L147" i="9"/>
  <c r="N147" i="9" s="1"/>
  <c r="K147" i="9"/>
  <c r="G149" i="8"/>
  <c r="H148" i="8"/>
  <c r="H148" i="9"/>
  <c r="G149" i="9"/>
  <c r="L147" i="7"/>
  <c r="N147" i="7" s="1"/>
  <c r="K147" i="7"/>
  <c r="H148" i="7"/>
  <c r="G149" i="7"/>
  <c r="L148" i="5"/>
  <c r="N148" i="5" s="1"/>
  <c r="K148" i="5"/>
  <c r="G150" i="5"/>
  <c r="H149" i="5"/>
  <c r="L147" i="6"/>
  <c r="N147" i="6" s="1"/>
  <c r="K147" i="6"/>
  <c r="G149" i="6"/>
  <c r="H148" i="6"/>
  <c r="G151" i="4"/>
  <c r="H150" i="4"/>
  <c r="L149" i="4"/>
  <c r="N149" i="4" s="1"/>
  <c r="K149" i="4"/>
  <c r="L151" i="2"/>
  <c r="N151" i="2" s="1"/>
  <c r="G153" i="2"/>
  <c r="H153" i="2" s="1"/>
  <c r="K152" i="2"/>
  <c r="L152" i="2"/>
  <c r="C234" i="2" l="1"/>
  <c r="H151" i="10"/>
  <c r="P150" i="10"/>
  <c r="X150" i="10"/>
  <c r="L148" i="8"/>
  <c r="N148" i="8" s="1"/>
  <c r="K148" i="8"/>
  <c r="G150" i="9"/>
  <c r="H149" i="9"/>
  <c r="K148" i="9"/>
  <c r="L148" i="9"/>
  <c r="N148" i="9" s="1"/>
  <c r="H149" i="8"/>
  <c r="G150" i="8"/>
  <c r="L148" i="7"/>
  <c r="N148" i="7" s="1"/>
  <c r="K148" i="7"/>
  <c r="G150" i="7"/>
  <c r="H149" i="7"/>
  <c r="H150" i="5"/>
  <c r="G151" i="5"/>
  <c r="K149" i="5"/>
  <c r="L149" i="5"/>
  <c r="N149" i="5" s="1"/>
  <c r="H149" i="6"/>
  <c r="G150" i="6"/>
  <c r="L148" i="6"/>
  <c r="N148" i="6" s="1"/>
  <c r="K148" i="6"/>
  <c r="L150" i="4"/>
  <c r="N150" i="4" s="1"/>
  <c r="K150" i="4"/>
  <c r="G152" i="4"/>
  <c r="H151" i="4"/>
  <c r="G154" i="2"/>
  <c r="H154" i="2" s="1"/>
  <c r="K153" i="2"/>
  <c r="L153" i="2"/>
  <c r="N152" i="2"/>
  <c r="C235" i="2" l="1"/>
  <c r="X151" i="10"/>
  <c r="P151" i="10"/>
  <c r="H152" i="10"/>
  <c r="L149" i="8"/>
  <c r="N149" i="8" s="1"/>
  <c r="K149" i="8"/>
  <c r="G151" i="8"/>
  <c r="H150" i="8"/>
  <c r="L149" i="9"/>
  <c r="N149" i="9" s="1"/>
  <c r="K149" i="9"/>
  <c r="H150" i="9"/>
  <c r="G151" i="9"/>
  <c r="L149" i="7"/>
  <c r="N149" i="7" s="1"/>
  <c r="K149" i="7"/>
  <c r="H150" i="7"/>
  <c r="G151" i="7"/>
  <c r="G152" i="5"/>
  <c r="H151" i="5"/>
  <c r="L150" i="5"/>
  <c r="N150" i="5" s="1"/>
  <c r="K150" i="5"/>
  <c r="G151" i="6"/>
  <c r="H150" i="6"/>
  <c r="L149" i="6"/>
  <c r="N149" i="6" s="1"/>
  <c r="K149" i="6"/>
  <c r="G153" i="4"/>
  <c r="H152" i="4"/>
  <c r="L151" i="4"/>
  <c r="N151" i="4" s="1"/>
  <c r="K151" i="4"/>
  <c r="L154" i="2"/>
  <c r="G155" i="2"/>
  <c r="H155" i="2" s="1"/>
  <c r="N153" i="2"/>
  <c r="C236" i="2" l="1"/>
  <c r="H153" i="10"/>
  <c r="P152" i="10"/>
  <c r="X152" i="10"/>
  <c r="L150" i="8"/>
  <c r="N150" i="8" s="1"/>
  <c r="K150" i="8"/>
  <c r="K150" i="9"/>
  <c r="L150" i="9"/>
  <c r="N150" i="9" s="1"/>
  <c r="H151" i="8"/>
  <c r="G152" i="8"/>
  <c r="H151" i="9"/>
  <c r="G152" i="9"/>
  <c r="H151" i="7"/>
  <c r="G152" i="7"/>
  <c r="K150" i="7"/>
  <c r="L150" i="7"/>
  <c r="N150" i="7" s="1"/>
  <c r="L151" i="5"/>
  <c r="N151" i="5" s="1"/>
  <c r="K151" i="5"/>
  <c r="G153" i="5"/>
  <c r="H152" i="5"/>
  <c r="L150" i="6"/>
  <c r="N150" i="6" s="1"/>
  <c r="K150" i="6"/>
  <c r="G152" i="6"/>
  <c r="H151" i="6"/>
  <c r="L152" i="4"/>
  <c r="N152" i="4" s="1"/>
  <c r="K152" i="4"/>
  <c r="G154" i="4"/>
  <c r="H153" i="4"/>
  <c r="K154" i="2"/>
  <c r="G156" i="2"/>
  <c r="H156" i="2" s="1"/>
  <c r="K155" i="2"/>
  <c r="L155" i="2"/>
  <c r="N154" i="2"/>
  <c r="C237" i="2" l="1"/>
  <c r="P153" i="10"/>
  <c r="X153" i="10"/>
  <c r="H154" i="10"/>
  <c r="G153" i="8"/>
  <c r="H152" i="8"/>
  <c r="G153" i="9"/>
  <c r="H152" i="9"/>
  <c r="L151" i="9"/>
  <c r="N151" i="9" s="1"/>
  <c r="K151" i="9"/>
  <c r="K151" i="8"/>
  <c r="L151" i="8"/>
  <c r="N151" i="8" s="1"/>
  <c r="G153" i="7"/>
  <c r="H152" i="7"/>
  <c r="L151" i="7"/>
  <c r="N151" i="7" s="1"/>
  <c r="K151" i="7"/>
  <c r="G154" i="5"/>
  <c r="H153" i="5"/>
  <c r="L152" i="5"/>
  <c r="N152" i="5" s="1"/>
  <c r="K152" i="5"/>
  <c r="K151" i="6"/>
  <c r="L151" i="6"/>
  <c r="N151" i="6" s="1"/>
  <c r="H152" i="6"/>
  <c r="G153" i="6"/>
  <c r="L153" i="4"/>
  <c r="N153" i="4" s="1"/>
  <c r="K153" i="4"/>
  <c r="H154" i="4"/>
  <c r="G155" i="4"/>
  <c r="K156" i="2"/>
  <c r="G157" i="2"/>
  <c r="H157" i="2" s="1"/>
  <c r="N155" i="2"/>
  <c r="C238" i="2" l="1"/>
  <c r="X154" i="10"/>
  <c r="H155" i="10"/>
  <c r="P154" i="10"/>
  <c r="K152" i="9"/>
  <c r="L152" i="9"/>
  <c r="N152" i="9" s="1"/>
  <c r="G154" i="9"/>
  <c r="H153" i="9"/>
  <c r="L152" i="8"/>
  <c r="N152" i="8" s="1"/>
  <c r="K152" i="8"/>
  <c r="G154" i="8"/>
  <c r="H153" i="8"/>
  <c r="K152" i="7"/>
  <c r="L152" i="7"/>
  <c r="N152" i="7" s="1"/>
  <c r="H153" i="7"/>
  <c r="G154" i="7"/>
  <c r="L153" i="5"/>
  <c r="N153" i="5" s="1"/>
  <c r="K153" i="5"/>
  <c r="G155" i="5"/>
  <c r="H154" i="5"/>
  <c r="G154" i="6"/>
  <c r="H153" i="6"/>
  <c r="L152" i="6"/>
  <c r="N152" i="6" s="1"/>
  <c r="K152" i="6"/>
  <c r="G156" i="4"/>
  <c r="H155" i="4"/>
  <c r="L154" i="4"/>
  <c r="N154" i="4" s="1"/>
  <c r="K154" i="4"/>
  <c r="L156" i="2"/>
  <c r="N156" i="2" s="1"/>
  <c r="L157" i="2"/>
  <c r="G158" i="2"/>
  <c r="H158" i="2" s="1"/>
  <c r="K157" i="2"/>
  <c r="C239" i="2" l="1"/>
  <c r="H156" i="10"/>
  <c r="P155" i="10"/>
  <c r="X155" i="10"/>
  <c r="K153" i="8"/>
  <c r="L153" i="8"/>
  <c r="N153" i="8" s="1"/>
  <c r="H154" i="9"/>
  <c r="G155" i="9"/>
  <c r="H154" i="8"/>
  <c r="G155" i="8"/>
  <c r="K153" i="9"/>
  <c r="L153" i="9"/>
  <c r="N153" i="9" s="1"/>
  <c r="G155" i="7"/>
  <c r="H154" i="7"/>
  <c r="K153" i="7"/>
  <c r="L153" i="7"/>
  <c r="N153" i="7" s="1"/>
  <c r="H155" i="5"/>
  <c r="G156" i="5"/>
  <c r="L154" i="5"/>
  <c r="N154" i="5" s="1"/>
  <c r="K154" i="5"/>
  <c r="L153" i="6"/>
  <c r="N153" i="6" s="1"/>
  <c r="K153" i="6"/>
  <c r="G155" i="6"/>
  <c r="H154" i="6"/>
  <c r="L155" i="4"/>
  <c r="N155" i="4" s="1"/>
  <c r="K155" i="4"/>
  <c r="G157" i="4"/>
  <c r="H156" i="4"/>
  <c r="L158" i="2"/>
  <c r="G159" i="2"/>
  <c r="H159" i="2" s="1"/>
  <c r="N157" i="2"/>
  <c r="C240" i="2" l="1"/>
  <c r="X156" i="10"/>
  <c r="P156" i="10"/>
  <c r="H157" i="10"/>
  <c r="H158" i="10" s="1"/>
  <c r="H159" i="10" s="1"/>
  <c r="H160" i="10" s="1"/>
  <c r="H161" i="10" s="1"/>
  <c r="H162" i="10" s="1"/>
  <c r="H163" i="10" s="1"/>
  <c r="H164" i="10" s="1"/>
  <c r="H165" i="10" s="1"/>
  <c r="H166" i="10" s="1"/>
  <c r="H167" i="10" s="1"/>
  <c r="H168" i="10" s="1"/>
  <c r="H169" i="10" s="1"/>
  <c r="H170" i="10" s="1"/>
  <c r="H171" i="10" s="1"/>
  <c r="H172" i="10" s="1"/>
  <c r="H173" i="10" s="1"/>
  <c r="H174" i="10" s="1"/>
  <c r="H175" i="10" s="1"/>
  <c r="H176" i="10" s="1"/>
  <c r="H177" i="10" s="1"/>
  <c r="H178" i="10" s="1"/>
  <c r="H179" i="10" s="1"/>
  <c r="H180" i="10" s="1"/>
  <c r="H181" i="10" s="1"/>
  <c r="H182" i="10" s="1"/>
  <c r="H183" i="10" s="1"/>
  <c r="H184" i="10" s="1"/>
  <c r="H185" i="10" s="1"/>
  <c r="H186" i="10" s="1"/>
  <c r="H187" i="10" s="1"/>
  <c r="H188" i="10" s="1"/>
  <c r="H189" i="10" s="1"/>
  <c r="H190" i="10" s="1"/>
  <c r="H191" i="10" s="1"/>
  <c r="H192" i="10" s="1"/>
  <c r="H193" i="10" s="1"/>
  <c r="H194" i="10" s="1"/>
  <c r="H195" i="10" s="1"/>
  <c r="H196" i="10" s="1"/>
  <c r="H197" i="10" s="1"/>
  <c r="H198" i="10" s="1"/>
  <c r="H199" i="10" s="1"/>
  <c r="H200" i="10" s="1"/>
  <c r="H201" i="10" s="1"/>
  <c r="H202" i="10" s="1"/>
  <c r="G156" i="8"/>
  <c r="H155" i="8"/>
  <c r="G156" i="9"/>
  <c r="H155" i="9"/>
  <c r="L154" i="9"/>
  <c r="N154" i="9" s="1"/>
  <c r="K154" i="9"/>
  <c r="L154" i="8"/>
  <c r="N154" i="8" s="1"/>
  <c r="K154" i="8"/>
  <c r="L154" i="7"/>
  <c r="N154" i="7" s="1"/>
  <c r="K154" i="7"/>
  <c r="G156" i="7"/>
  <c r="H155" i="7"/>
  <c r="G157" i="5"/>
  <c r="H156" i="5"/>
  <c r="L155" i="5"/>
  <c r="N155" i="5" s="1"/>
  <c r="K155" i="5"/>
  <c r="L154" i="6"/>
  <c r="N154" i="6" s="1"/>
  <c r="K154" i="6"/>
  <c r="G156" i="6"/>
  <c r="H155" i="6"/>
  <c r="H157" i="4"/>
  <c r="G158" i="4"/>
  <c r="K156" i="4"/>
  <c r="L156" i="4"/>
  <c r="N156" i="4" s="1"/>
  <c r="K158" i="2"/>
  <c r="G160" i="2"/>
  <c r="H160" i="2" s="1"/>
  <c r="K159" i="2"/>
  <c r="L159" i="2"/>
  <c r="N158" i="2"/>
  <c r="C241" i="2" l="1"/>
  <c r="P157" i="10"/>
  <c r="H203" i="10"/>
  <c r="X157" i="10"/>
  <c r="L155" i="9"/>
  <c r="N155" i="9" s="1"/>
  <c r="K155" i="9"/>
  <c r="G157" i="9"/>
  <c r="H156" i="9"/>
  <c r="L155" i="8"/>
  <c r="N155" i="8" s="1"/>
  <c r="K155" i="8"/>
  <c r="G157" i="8"/>
  <c r="H156" i="8"/>
  <c r="L155" i="7"/>
  <c r="N155" i="7" s="1"/>
  <c r="K155" i="7"/>
  <c r="H156" i="7"/>
  <c r="G157" i="7"/>
  <c r="L156" i="5"/>
  <c r="N156" i="5" s="1"/>
  <c r="K156" i="5"/>
  <c r="G158" i="5"/>
  <c r="H157" i="5"/>
  <c r="L155" i="6"/>
  <c r="N155" i="6" s="1"/>
  <c r="K155" i="6"/>
  <c r="G157" i="6"/>
  <c r="H156" i="6"/>
  <c r="G159" i="4"/>
  <c r="H158" i="4"/>
  <c r="L157" i="4"/>
  <c r="N157" i="4" s="1"/>
  <c r="K157" i="4"/>
  <c r="L160" i="2"/>
  <c r="G161" i="2"/>
  <c r="H161" i="2" s="1"/>
  <c r="N159" i="2"/>
  <c r="C242" i="2" l="1"/>
  <c r="X158" i="10"/>
  <c r="H204" i="10"/>
  <c r="P158" i="10"/>
  <c r="G158" i="8"/>
  <c r="H157" i="8"/>
  <c r="L156" i="8"/>
  <c r="N156" i="8" s="1"/>
  <c r="K156" i="8"/>
  <c r="G158" i="9"/>
  <c r="H157" i="9"/>
  <c r="L156" i="9"/>
  <c r="N156" i="9" s="1"/>
  <c r="K156" i="9"/>
  <c r="L156" i="7"/>
  <c r="N156" i="7" s="1"/>
  <c r="K156" i="7"/>
  <c r="G158" i="7"/>
  <c r="H157" i="7"/>
  <c r="H158" i="5"/>
  <c r="G159" i="5"/>
  <c r="K157" i="5"/>
  <c r="L157" i="5"/>
  <c r="N157" i="5" s="1"/>
  <c r="L156" i="6"/>
  <c r="N156" i="6" s="1"/>
  <c r="K156" i="6"/>
  <c r="H157" i="6"/>
  <c r="G158" i="6"/>
  <c r="L158" i="4"/>
  <c r="N158" i="4" s="1"/>
  <c r="K158" i="4"/>
  <c r="G160" i="4"/>
  <c r="H159" i="4"/>
  <c r="K160" i="2"/>
  <c r="G162" i="2"/>
  <c r="H162" i="2" s="1"/>
  <c r="K161" i="2"/>
  <c r="L161" i="2"/>
  <c r="N160" i="2"/>
  <c r="C243" i="2" l="1"/>
  <c r="H205" i="10"/>
  <c r="P159" i="10"/>
  <c r="X159" i="10"/>
  <c r="L157" i="9"/>
  <c r="N157" i="9" s="1"/>
  <c r="K157" i="9"/>
  <c r="L157" i="8"/>
  <c r="N157" i="8" s="1"/>
  <c r="K157" i="8"/>
  <c r="G159" i="9"/>
  <c r="H158" i="9"/>
  <c r="G159" i="8"/>
  <c r="H158" i="8"/>
  <c r="H158" i="7"/>
  <c r="G159" i="7"/>
  <c r="L157" i="7"/>
  <c r="N157" i="7" s="1"/>
  <c r="K157" i="7"/>
  <c r="G160" i="5"/>
  <c r="H159" i="5"/>
  <c r="L158" i="5"/>
  <c r="N158" i="5" s="1"/>
  <c r="K158" i="5"/>
  <c r="G159" i="6"/>
  <c r="H158" i="6"/>
  <c r="L157" i="6"/>
  <c r="N157" i="6" s="1"/>
  <c r="K157" i="6"/>
  <c r="G161" i="4"/>
  <c r="H160" i="4"/>
  <c r="L159" i="4"/>
  <c r="N159" i="4" s="1"/>
  <c r="K159" i="4"/>
  <c r="G163" i="2"/>
  <c r="H163" i="2" s="1"/>
  <c r="K162" i="2"/>
  <c r="L162" i="2"/>
  <c r="N161" i="2"/>
  <c r="C244" i="2" l="1"/>
  <c r="X160" i="10"/>
  <c r="P160" i="10"/>
  <c r="H206" i="10"/>
  <c r="L158" i="9"/>
  <c r="N158" i="9" s="1"/>
  <c r="K158" i="9"/>
  <c r="L158" i="8"/>
  <c r="N158" i="8" s="1"/>
  <c r="K158" i="8"/>
  <c r="H159" i="8"/>
  <c r="G160" i="8"/>
  <c r="H159" i="9"/>
  <c r="G160" i="9"/>
  <c r="H159" i="7"/>
  <c r="G160" i="7"/>
  <c r="K158" i="7"/>
  <c r="L158" i="7"/>
  <c r="N158" i="7" s="1"/>
  <c r="L159" i="5"/>
  <c r="N159" i="5" s="1"/>
  <c r="K159" i="5"/>
  <c r="G161" i="5"/>
  <c r="H160" i="5"/>
  <c r="L158" i="6"/>
  <c r="N158" i="6" s="1"/>
  <c r="K158" i="6"/>
  <c r="G160" i="6"/>
  <c r="H159" i="6"/>
  <c r="L160" i="4"/>
  <c r="N160" i="4" s="1"/>
  <c r="K160" i="4"/>
  <c r="G162" i="4"/>
  <c r="H161" i="4"/>
  <c r="G164" i="2"/>
  <c r="H164" i="2" s="1"/>
  <c r="K163" i="2"/>
  <c r="L163" i="2"/>
  <c r="N162" i="2"/>
  <c r="C245" i="2" l="1"/>
  <c r="P161" i="10"/>
  <c r="X161" i="10"/>
  <c r="G161" i="9"/>
  <c r="H160" i="9"/>
  <c r="L159" i="9"/>
  <c r="N159" i="9" s="1"/>
  <c r="K159" i="9"/>
  <c r="K159" i="8"/>
  <c r="L159" i="8"/>
  <c r="N159" i="8" s="1"/>
  <c r="G161" i="8"/>
  <c r="H160" i="8"/>
  <c r="G161" i="7"/>
  <c r="H160" i="7"/>
  <c r="L159" i="7"/>
  <c r="N159" i="7" s="1"/>
  <c r="K159" i="7"/>
  <c r="L160" i="5"/>
  <c r="N160" i="5" s="1"/>
  <c r="K160" i="5"/>
  <c r="G162" i="5"/>
  <c r="H161" i="5"/>
  <c r="K159" i="6"/>
  <c r="L159" i="6"/>
  <c r="N159" i="6" s="1"/>
  <c r="G161" i="6"/>
  <c r="H160" i="6"/>
  <c r="H162" i="4"/>
  <c r="G163" i="4"/>
  <c r="L161" i="4"/>
  <c r="N161" i="4" s="1"/>
  <c r="K161" i="4"/>
  <c r="G165" i="2"/>
  <c r="H165" i="2" s="1"/>
  <c r="K164" i="2"/>
  <c r="L164" i="2"/>
  <c r="N163" i="2"/>
  <c r="C246" i="2" l="1"/>
  <c r="X162" i="10"/>
  <c r="P162" i="10"/>
  <c r="G162" i="8"/>
  <c r="H161" i="8"/>
  <c r="L160" i="8"/>
  <c r="N160" i="8" s="1"/>
  <c r="K160" i="8"/>
  <c r="L160" i="9"/>
  <c r="N160" i="9" s="1"/>
  <c r="K160" i="9"/>
  <c r="G162" i="9"/>
  <c r="H161" i="9"/>
  <c r="K160" i="7"/>
  <c r="L160" i="7"/>
  <c r="N160" i="7" s="1"/>
  <c r="H161" i="7"/>
  <c r="G162" i="7"/>
  <c r="G163" i="5"/>
  <c r="H162" i="5"/>
  <c r="L161" i="5"/>
  <c r="N161" i="5" s="1"/>
  <c r="K161" i="5"/>
  <c r="L160" i="6"/>
  <c r="N160" i="6" s="1"/>
  <c r="K160" i="6"/>
  <c r="H161" i="6"/>
  <c r="G162" i="6"/>
  <c r="G164" i="4"/>
  <c r="H163" i="4"/>
  <c r="L162" i="4"/>
  <c r="N162" i="4" s="1"/>
  <c r="K162" i="4"/>
  <c r="G166" i="2"/>
  <c r="H166" i="2" s="1"/>
  <c r="K165" i="2"/>
  <c r="L165" i="2"/>
  <c r="N164" i="2"/>
  <c r="C247" i="2" l="1"/>
  <c r="P163" i="10"/>
  <c r="X163" i="10"/>
  <c r="K161" i="9"/>
  <c r="L161" i="9"/>
  <c r="N161" i="9" s="1"/>
  <c r="K161" i="8"/>
  <c r="L161" i="8"/>
  <c r="N161" i="8" s="1"/>
  <c r="H162" i="9"/>
  <c r="G163" i="9"/>
  <c r="H162" i="8"/>
  <c r="G163" i="8"/>
  <c r="G163" i="7"/>
  <c r="H162" i="7"/>
  <c r="L161" i="7"/>
  <c r="N161" i="7" s="1"/>
  <c r="K161" i="7"/>
  <c r="L162" i="5"/>
  <c r="N162" i="5" s="1"/>
  <c r="K162" i="5"/>
  <c r="H163" i="5"/>
  <c r="G164" i="5"/>
  <c r="G163" i="6"/>
  <c r="H162" i="6"/>
  <c r="L161" i="6"/>
  <c r="N161" i="6" s="1"/>
  <c r="K161" i="6"/>
  <c r="L163" i="4"/>
  <c r="N163" i="4" s="1"/>
  <c r="K163" i="4"/>
  <c r="G165" i="4"/>
  <c r="H164" i="4"/>
  <c r="G167" i="2"/>
  <c r="H167" i="2" s="1"/>
  <c r="K166" i="2"/>
  <c r="L166" i="2"/>
  <c r="N165" i="2"/>
  <c r="C248" i="2" l="1"/>
  <c r="X164" i="10"/>
  <c r="P164" i="10"/>
  <c r="G164" i="8"/>
  <c r="H163" i="8"/>
  <c r="L162" i="8"/>
  <c r="N162" i="8" s="1"/>
  <c r="K162" i="8"/>
  <c r="G164" i="9"/>
  <c r="H163" i="9"/>
  <c r="L162" i="9"/>
  <c r="N162" i="9" s="1"/>
  <c r="K162" i="9"/>
  <c r="L162" i="7"/>
  <c r="N162" i="7" s="1"/>
  <c r="K162" i="7"/>
  <c r="G164" i="7"/>
  <c r="H163" i="7"/>
  <c r="L163" i="5"/>
  <c r="N163" i="5" s="1"/>
  <c r="K163" i="5"/>
  <c r="G165" i="5"/>
  <c r="H164" i="5"/>
  <c r="L162" i="6"/>
  <c r="N162" i="6" s="1"/>
  <c r="K162" i="6"/>
  <c r="G164" i="6"/>
  <c r="H163" i="6"/>
  <c r="H165" i="4"/>
  <c r="G166" i="4"/>
  <c r="K164" i="4"/>
  <c r="L164" i="4"/>
  <c r="N164" i="4" s="1"/>
  <c r="G168" i="2"/>
  <c r="H168" i="2" s="1"/>
  <c r="K167" i="2"/>
  <c r="L167" i="2"/>
  <c r="N166" i="2"/>
  <c r="C249" i="2" l="1"/>
  <c r="P165" i="10"/>
  <c r="X165" i="10"/>
  <c r="L163" i="9"/>
  <c r="N163" i="9" s="1"/>
  <c r="K163" i="9"/>
  <c r="G165" i="9"/>
  <c r="H164" i="9"/>
  <c r="L163" i="8"/>
  <c r="N163" i="8" s="1"/>
  <c r="K163" i="8"/>
  <c r="G165" i="8"/>
  <c r="H164" i="8"/>
  <c r="L163" i="7"/>
  <c r="N163" i="7" s="1"/>
  <c r="K163" i="7"/>
  <c r="H164" i="7"/>
  <c r="G165" i="7"/>
  <c r="G166" i="5"/>
  <c r="H165" i="5"/>
  <c r="L164" i="5"/>
  <c r="N164" i="5" s="1"/>
  <c r="K164" i="5"/>
  <c r="K163" i="6"/>
  <c r="L163" i="6"/>
  <c r="N163" i="6" s="1"/>
  <c r="H164" i="6"/>
  <c r="G165" i="6"/>
  <c r="G167" i="4"/>
  <c r="H166" i="4"/>
  <c r="L165" i="4"/>
  <c r="N165" i="4" s="1"/>
  <c r="K165" i="4"/>
  <c r="K168" i="2"/>
  <c r="G169" i="2"/>
  <c r="H169" i="2" s="1"/>
  <c r="N167" i="2"/>
  <c r="C250" i="2" l="1"/>
  <c r="X166" i="10"/>
  <c r="P166" i="10"/>
  <c r="L164" i="9"/>
  <c r="N164" i="9" s="1"/>
  <c r="K164" i="9"/>
  <c r="G166" i="8"/>
  <c r="H165" i="8"/>
  <c r="G166" i="9"/>
  <c r="H165" i="9"/>
  <c r="L164" i="8"/>
  <c r="N164" i="8" s="1"/>
  <c r="K164" i="8"/>
  <c r="L164" i="7"/>
  <c r="N164" i="7" s="1"/>
  <c r="K164" i="7"/>
  <c r="G166" i="7"/>
  <c r="H165" i="7"/>
  <c r="K165" i="5"/>
  <c r="L165" i="5"/>
  <c r="N165" i="5" s="1"/>
  <c r="H166" i="5"/>
  <c r="G167" i="5"/>
  <c r="H165" i="6"/>
  <c r="G166" i="6"/>
  <c r="L164" i="6"/>
  <c r="N164" i="6" s="1"/>
  <c r="K164" i="6"/>
  <c r="L166" i="4"/>
  <c r="N166" i="4" s="1"/>
  <c r="K166" i="4"/>
  <c r="G168" i="4"/>
  <c r="H167" i="4"/>
  <c r="L168" i="2"/>
  <c r="N168" i="2" s="1"/>
  <c r="G170" i="2"/>
  <c r="H170" i="2" s="1"/>
  <c r="K169" i="2"/>
  <c r="L169" i="2"/>
  <c r="C251" i="2" l="1"/>
  <c r="P167" i="10"/>
  <c r="X167" i="10"/>
  <c r="L165" i="8"/>
  <c r="N165" i="8" s="1"/>
  <c r="K165" i="8"/>
  <c r="G167" i="8"/>
  <c r="H166" i="8"/>
  <c r="L165" i="9"/>
  <c r="N165" i="9" s="1"/>
  <c r="K165" i="9"/>
  <c r="G167" i="9"/>
  <c r="H166" i="9"/>
  <c r="L165" i="7"/>
  <c r="N165" i="7" s="1"/>
  <c r="K165" i="7"/>
  <c r="H166" i="7"/>
  <c r="G167" i="7"/>
  <c r="L166" i="5"/>
  <c r="N166" i="5" s="1"/>
  <c r="K166" i="5"/>
  <c r="G168" i="5"/>
  <c r="H167" i="5"/>
  <c r="G167" i="6"/>
  <c r="H166" i="6"/>
  <c r="L165" i="6"/>
  <c r="N165" i="6" s="1"/>
  <c r="K165" i="6"/>
  <c r="G169" i="4"/>
  <c r="H168" i="4"/>
  <c r="L167" i="4"/>
  <c r="N167" i="4" s="1"/>
  <c r="K167" i="4"/>
  <c r="G171" i="2"/>
  <c r="H171" i="2" s="1"/>
  <c r="K170" i="2"/>
  <c r="L170" i="2"/>
  <c r="N169" i="2"/>
  <c r="C252" i="2" l="1"/>
  <c r="X168" i="10"/>
  <c r="P168" i="10"/>
  <c r="H167" i="9"/>
  <c r="G168" i="9"/>
  <c r="L166" i="8"/>
  <c r="N166" i="8" s="1"/>
  <c r="K166" i="8"/>
  <c r="L166" i="9"/>
  <c r="N166" i="9" s="1"/>
  <c r="K166" i="9"/>
  <c r="H167" i="8"/>
  <c r="G168" i="8"/>
  <c r="H167" i="7"/>
  <c r="G168" i="7"/>
  <c r="K166" i="7"/>
  <c r="L166" i="7"/>
  <c r="N166" i="7" s="1"/>
  <c r="G169" i="5"/>
  <c r="H168" i="5"/>
  <c r="L167" i="5"/>
  <c r="N167" i="5" s="1"/>
  <c r="K167" i="5"/>
  <c r="L166" i="6"/>
  <c r="N166" i="6" s="1"/>
  <c r="K166" i="6"/>
  <c r="G168" i="6"/>
  <c r="H167" i="6"/>
  <c r="L168" i="4"/>
  <c r="N168" i="4" s="1"/>
  <c r="K168" i="4"/>
  <c r="G170" i="4"/>
  <c r="H169" i="4"/>
  <c r="K171" i="2"/>
  <c r="G172" i="2"/>
  <c r="H172" i="2" s="1"/>
  <c r="N170" i="2"/>
  <c r="C253" i="2" l="1"/>
  <c r="P169" i="10"/>
  <c r="X169" i="10"/>
  <c r="G169" i="8"/>
  <c r="H168" i="8"/>
  <c r="K167" i="8"/>
  <c r="L167" i="8"/>
  <c r="N167" i="8" s="1"/>
  <c r="G169" i="9"/>
  <c r="H168" i="9"/>
  <c r="L167" i="9"/>
  <c r="N167" i="9" s="1"/>
  <c r="K167" i="9"/>
  <c r="G169" i="7"/>
  <c r="H168" i="7"/>
  <c r="L167" i="7"/>
  <c r="N167" i="7" s="1"/>
  <c r="K167" i="7"/>
  <c r="L168" i="5"/>
  <c r="N168" i="5" s="1"/>
  <c r="K168" i="5"/>
  <c r="G170" i="5"/>
  <c r="H169" i="5"/>
  <c r="G169" i="6"/>
  <c r="H168" i="6"/>
  <c r="L167" i="6"/>
  <c r="N167" i="6" s="1"/>
  <c r="K167" i="6"/>
  <c r="H170" i="4"/>
  <c r="G171" i="4"/>
  <c r="L169" i="4"/>
  <c r="N169" i="4" s="1"/>
  <c r="K169" i="4"/>
  <c r="G173" i="2"/>
  <c r="H173" i="2" s="1"/>
  <c r="L171" i="2"/>
  <c r="N171" i="2" s="1"/>
  <c r="K172" i="2"/>
  <c r="L172" i="2"/>
  <c r="C254" i="2" l="1"/>
  <c r="X170" i="10"/>
  <c r="P170" i="10"/>
  <c r="L168" i="9"/>
  <c r="N168" i="9" s="1"/>
  <c r="K168" i="9"/>
  <c r="L168" i="8"/>
  <c r="N168" i="8" s="1"/>
  <c r="K168" i="8"/>
  <c r="G170" i="9"/>
  <c r="H169" i="9"/>
  <c r="G170" i="8"/>
  <c r="H169" i="8"/>
  <c r="K168" i="7"/>
  <c r="L168" i="7"/>
  <c r="N168" i="7" s="1"/>
  <c r="H169" i="7"/>
  <c r="G170" i="7"/>
  <c r="G171" i="5"/>
  <c r="H170" i="5"/>
  <c r="L169" i="5"/>
  <c r="N169" i="5" s="1"/>
  <c r="K169" i="5"/>
  <c r="L168" i="6"/>
  <c r="N168" i="6" s="1"/>
  <c r="K168" i="6"/>
  <c r="H169" i="6"/>
  <c r="G170" i="6"/>
  <c r="G172" i="4"/>
  <c r="H171" i="4"/>
  <c r="L170" i="4"/>
  <c r="N170" i="4" s="1"/>
  <c r="K170" i="4"/>
  <c r="K173" i="2"/>
  <c r="G174" i="2"/>
  <c r="H174" i="2" s="1"/>
  <c r="L173" i="2"/>
  <c r="N172" i="2"/>
  <c r="C255" i="2" l="1"/>
  <c r="P171" i="10"/>
  <c r="X171" i="10"/>
  <c r="K169" i="9"/>
  <c r="L169" i="9"/>
  <c r="N169" i="9" s="1"/>
  <c r="H170" i="8"/>
  <c r="G171" i="8"/>
  <c r="H170" i="9"/>
  <c r="G171" i="9"/>
  <c r="K169" i="8"/>
  <c r="L169" i="8"/>
  <c r="N169" i="8" s="1"/>
  <c r="L169" i="7"/>
  <c r="N169" i="7" s="1"/>
  <c r="K169" i="7"/>
  <c r="G171" i="7"/>
  <c r="H170" i="7"/>
  <c r="L170" i="5"/>
  <c r="N170" i="5" s="1"/>
  <c r="K170" i="5"/>
  <c r="H171" i="5"/>
  <c r="G172" i="5"/>
  <c r="L169" i="6"/>
  <c r="N169" i="6" s="1"/>
  <c r="K169" i="6"/>
  <c r="H170" i="6"/>
  <c r="G171" i="6"/>
  <c r="L171" i="4"/>
  <c r="N171" i="4" s="1"/>
  <c r="K171" i="4"/>
  <c r="G173" i="4"/>
  <c r="H172" i="4"/>
  <c r="G175" i="2"/>
  <c r="H175" i="2" s="1"/>
  <c r="K174" i="2"/>
  <c r="L174" i="2"/>
  <c r="N173" i="2"/>
  <c r="C256" i="2" l="1"/>
  <c r="X172" i="10"/>
  <c r="P172" i="10"/>
  <c r="G172" i="9"/>
  <c r="H171" i="9"/>
  <c r="L170" i="8"/>
  <c r="N170" i="8" s="1"/>
  <c r="K170" i="8"/>
  <c r="L170" i="9"/>
  <c r="N170" i="9" s="1"/>
  <c r="K170" i="9"/>
  <c r="G172" i="8"/>
  <c r="H171" i="8"/>
  <c r="L170" i="7"/>
  <c r="N170" i="7" s="1"/>
  <c r="K170" i="7"/>
  <c r="G172" i="7"/>
  <c r="H171" i="7"/>
  <c r="G173" i="5"/>
  <c r="H172" i="5"/>
  <c r="L171" i="5"/>
  <c r="N171" i="5" s="1"/>
  <c r="K171" i="5"/>
  <c r="G172" i="6"/>
  <c r="H171" i="6"/>
  <c r="L170" i="6"/>
  <c r="N170" i="6" s="1"/>
  <c r="K170" i="6"/>
  <c r="H173" i="4"/>
  <c r="G174" i="4"/>
  <c r="K172" i="4"/>
  <c r="L172" i="4"/>
  <c r="N172" i="4" s="1"/>
  <c r="K175" i="2"/>
  <c r="G176" i="2"/>
  <c r="H176" i="2" s="1"/>
  <c r="L175" i="2"/>
  <c r="N174" i="2"/>
  <c r="C257" i="2" l="1"/>
  <c r="P173" i="10"/>
  <c r="X173" i="10"/>
  <c r="G173" i="8"/>
  <c r="H172" i="8"/>
  <c r="L171" i="9"/>
  <c r="N171" i="9" s="1"/>
  <c r="K171" i="9"/>
  <c r="L171" i="8"/>
  <c r="N171" i="8" s="1"/>
  <c r="K171" i="8"/>
  <c r="G173" i="9"/>
  <c r="H172" i="9"/>
  <c r="L171" i="7"/>
  <c r="N171" i="7" s="1"/>
  <c r="K171" i="7"/>
  <c r="H172" i="7"/>
  <c r="G173" i="7"/>
  <c r="L172" i="5"/>
  <c r="N172" i="5" s="1"/>
  <c r="K172" i="5"/>
  <c r="G174" i="5"/>
  <c r="H173" i="5"/>
  <c r="K171" i="6"/>
  <c r="L171" i="6"/>
  <c r="N171" i="6" s="1"/>
  <c r="H172" i="6"/>
  <c r="G173" i="6"/>
  <c r="G175" i="4"/>
  <c r="H174" i="4"/>
  <c r="L173" i="4"/>
  <c r="N173" i="4" s="1"/>
  <c r="K173" i="4"/>
  <c r="G177" i="2"/>
  <c r="H177" i="2" s="1"/>
  <c r="K176" i="2"/>
  <c r="L176" i="2"/>
  <c r="N175" i="2"/>
  <c r="C258" i="2" l="1"/>
  <c r="X174" i="10"/>
  <c r="P174" i="10"/>
  <c r="G174" i="9"/>
  <c r="H173" i="9"/>
  <c r="L172" i="8"/>
  <c r="N172" i="8" s="1"/>
  <c r="K172" i="8"/>
  <c r="K172" i="9"/>
  <c r="L172" i="9"/>
  <c r="N172" i="9" s="1"/>
  <c r="H173" i="8"/>
  <c r="G174" i="8"/>
  <c r="G174" i="7"/>
  <c r="H173" i="7"/>
  <c r="L172" i="7"/>
  <c r="N172" i="7" s="1"/>
  <c r="K172" i="7"/>
  <c r="H174" i="5"/>
  <c r="G175" i="5"/>
  <c r="K173" i="5"/>
  <c r="L173" i="5"/>
  <c r="N173" i="5" s="1"/>
  <c r="H173" i="6"/>
  <c r="G174" i="6"/>
  <c r="K172" i="6"/>
  <c r="L172" i="6"/>
  <c r="N172" i="6" s="1"/>
  <c r="L174" i="4"/>
  <c r="N174" i="4" s="1"/>
  <c r="K174" i="4"/>
  <c r="G176" i="4"/>
  <c r="H175" i="4"/>
  <c r="G178" i="2"/>
  <c r="H178" i="2" s="1"/>
  <c r="K177" i="2"/>
  <c r="L177" i="2"/>
  <c r="N176" i="2"/>
  <c r="C259" i="2" l="1"/>
  <c r="P175" i="10"/>
  <c r="X175" i="10"/>
  <c r="L173" i="8"/>
  <c r="N173" i="8" s="1"/>
  <c r="K173" i="8"/>
  <c r="L173" i="9"/>
  <c r="N173" i="9" s="1"/>
  <c r="K173" i="9"/>
  <c r="G175" i="8"/>
  <c r="H174" i="8"/>
  <c r="G175" i="9"/>
  <c r="H174" i="9"/>
  <c r="L173" i="7"/>
  <c r="N173" i="7" s="1"/>
  <c r="K173" i="7"/>
  <c r="H174" i="7"/>
  <c r="G175" i="7"/>
  <c r="G176" i="5"/>
  <c r="H175" i="5"/>
  <c r="L174" i="5"/>
  <c r="N174" i="5" s="1"/>
  <c r="K174" i="5"/>
  <c r="G175" i="6"/>
  <c r="H174" i="6"/>
  <c r="L173" i="6"/>
  <c r="N173" i="6" s="1"/>
  <c r="K173" i="6"/>
  <c r="L175" i="4"/>
  <c r="N175" i="4" s="1"/>
  <c r="K175" i="4"/>
  <c r="G177" i="4"/>
  <c r="H176" i="4"/>
  <c r="G179" i="2"/>
  <c r="H179" i="2" s="1"/>
  <c r="K178" i="2"/>
  <c r="L178" i="2"/>
  <c r="N177" i="2"/>
  <c r="C260" i="2" l="1"/>
  <c r="X176" i="10"/>
  <c r="P176" i="10"/>
  <c r="L174" i="8"/>
  <c r="N174" i="8" s="1"/>
  <c r="K174" i="8"/>
  <c r="H175" i="9"/>
  <c r="G176" i="9"/>
  <c r="L174" i="9"/>
  <c r="N174" i="9" s="1"/>
  <c r="K174" i="9"/>
  <c r="H175" i="8"/>
  <c r="G176" i="8"/>
  <c r="K174" i="7"/>
  <c r="L174" i="7"/>
  <c r="N174" i="7" s="1"/>
  <c r="H175" i="7"/>
  <c r="G176" i="7"/>
  <c r="L175" i="5"/>
  <c r="N175" i="5" s="1"/>
  <c r="K175" i="5"/>
  <c r="G177" i="5"/>
  <c r="H176" i="5"/>
  <c r="L174" i="6"/>
  <c r="N174" i="6" s="1"/>
  <c r="K174" i="6"/>
  <c r="G176" i="6"/>
  <c r="H175" i="6"/>
  <c r="G178" i="4"/>
  <c r="H177" i="4"/>
  <c r="L176" i="4"/>
  <c r="N176" i="4" s="1"/>
  <c r="K176" i="4"/>
  <c r="G180" i="2"/>
  <c r="H180" i="2" s="1"/>
  <c r="K179" i="2"/>
  <c r="L179" i="2"/>
  <c r="N178" i="2"/>
  <c r="C261" i="2" l="1"/>
  <c r="P177" i="10"/>
  <c r="X177" i="10"/>
  <c r="K175" i="8"/>
  <c r="L175" i="8"/>
  <c r="N175" i="8" s="1"/>
  <c r="G177" i="9"/>
  <c r="H176" i="9"/>
  <c r="L175" i="9"/>
  <c r="N175" i="9" s="1"/>
  <c r="K175" i="9"/>
  <c r="G177" i="8"/>
  <c r="H176" i="8"/>
  <c r="L175" i="7"/>
  <c r="N175" i="7" s="1"/>
  <c r="K175" i="7"/>
  <c r="G177" i="7"/>
  <c r="H176" i="7"/>
  <c r="G178" i="5"/>
  <c r="H177" i="5"/>
  <c r="L176" i="5"/>
  <c r="N176" i="5" s="1"/>
  <c r="K176" i="5"/>
  <c r="K175" i="6"/>
  <c r="L175" i="6"/>
  <c r="N175" i="6" s="1"/>
  <c r="G177" i="6"/>
  <c r="H176" i="6"/>
  <c r="L177" i="4"/>
  <c r="N177" i="4" s="1"/>
  <c r="K177" i="4"/>
  <c r="H178" i="4"/>
  <c r="G179" i="4"/>
  <c r="G181" i="2"/>
  <c r="H181" i="2" s="1"/>
  <c r="K180" i="2"/>
  <c r="L180" i="2"/>
  <c r="N179" i="2"/>
  <c r="C262" i="2" l="1"/>
  <c r="X178" i="10"/>
  <c r="P178" i="10"/>
  <c r="L176" i="8"/>
  <c r="N176" i="8" s="1"/>
  <c r="K176" i="8"/>
  <c r="G178" i="8"/>
  <c r="H177" i="8"/>
  <c r="G178" i="9"/>
  <c r="H177" i="9"/>
  <c r="L176" i="9"/>
  <c r="N176" i="9" s="1"/>
  <c r="K176" i="9"/>
  <c r="H177" i="7"/>
  <c r="G178" i="7"/>
  <c r="K176" i="7"/>
  <c r="L176" i="7"/>
  <c r="N176" i="7" s="1"/>
  <c r="L177" i="5"/>
  <c r="N177" i="5" s="1"/>
  <c r="K177" i="5"/>
  <c r="G179" i="5"/>
  <c r="H178" i="5"/>
  <c r="L176" i="6"/>
  <c r="N176" i="6" s="1"/>
  <c r="K176" i="6"/>
  <c r="H177" i="6"/>
  <c r="G178" i="6"/>
  <c r="L178" i="4"/>
  <c r="N178" i="4" s="1"/>
  <c r="K178" i="4"/>
  <c r="G180" i="4"/>
  <c r="H179" i="4"/>
  <c r="G182" i="2"/>
  <c r="H182" i="2" s="1"/>
  <c r="K181" i="2"/>
  <c r="L181" i="2"/>
  <c r="N180" i="2"/>
  <c r="C263" i="2" l="1"/>
  <c r="P179" i="10"/>
  <c r="X179" i="10"/>
  <c r="K177" i="8"/>
  <c r="L177" i="8"/>
  <c r="N177" i="8" s="1"/>
  <c r="H178" i="8"/>
  <c r="G179" i="8"/>
  <c r="K177" i="9"/>
  <c r="L177" i="9"/>
  <c r="N177" i="9" s="1"/>
  <c r="H178" i="9"/>
  <c r="G179" i="9"/>
  <c r="G179" i="7"/>
  <c r="H178" i="7"/>
  <c r="K177" i="7"/>
  <c r="L177" i="7"/>
  <c r="N177" i="7" s="1"/>
  <c r="H179" i="5"/>
  <c r="G180" i="5"/>
  <c r="L178" i="5"/>
  <c r="N178" i="5" s="1"/>
  <c r="K178" i="5"/>
  <c r="G179" i="6"/>
  <c r="H178" i="6"/>
  <c r="L177" i="6"/>
  <c r="N177" i="6" s="1"/>
  <c r="K177" i="6"/>
  <c r="G181" i="4"/>
  <c r="H180" i="4"/>
  <c r="L179" i="4"/>
  <c r="N179" i="4" s="1"/>
  <c r="K179" i="4"/>
  <c r="G183" i="2"/>
  <c r="H183" i="2" s="1"/>
  <c r="K182" i="2"/>
  <c r="L182" i="2"/>
  <c r="N181" i="2"/>
  <c r="C264" i="2" l="1"/>
  <c r="X180" i="10"/>
  <c r="P180" i="10"/>
  <c r="L178" i="8"/>
  <c r="N178" i="8" s="1"/>
  <c r="K178" i="8"/>
  <c r="G180" i="9"/>
  <c r="H179" i="9"/>
  <c r="L178" i="9"/>
  <c r="N178" i="9" s="1"/>
  <c r="K178" i="9"/>
  <c r="G180" i="8"/>
  <c r="H179" i="8"/>
  <c r="L178" i="7"/>
  <c r="N178" i="7" s="1"/>
  <c r="K178" i="7"/>
  <c r="G180" i="7"/>
  <c r="H179" i="7"/>
  <c r="G181" i="5"/>
  <c r="H180" i="5"/>
  <c r="L179" i="5"/>
  <c r="N179" i="5" s="1"/>
  <c r="K179" i="5"/>
  <c r="L178" i="6"/>
  <c r="N178" i="6" s="1"/>
  <c r="K178" i="6"/>
  <c r="G180" i="6"/>
  <c r="H179" i="6"/>
  <c r="K180" i="4"/>
  <c r="L180" i="4"/>
  <c r="N180" i="4" s="1"/>
  <c r="H181" i="4"/>
  <c r="G182" i="4"/>
  <c r="G184" i="2"/>
  <c r="H184" i="2" s="1"/>
  <c r="K183" i="2"/>
  <c r="L183" i="2"/>
  <c r="N182" i="2"/>
  <c r="C265" i="2" l="1"/>
  <c r="P181" i="10"/>
  <c r="X181" i="10"/>
  <c r="L179" i="8"/>
  <c r="N179" i="8" s="1"/>
  <c r="K179" i="8"/>
  <c r="G181" i="9"/>
  <c r="H180" i="9"/>
  <c r="G181" i="8"/>
  <c r="H180" i="8"/>
  <c r="L179" i="9"/>
  <c r="N179" i="9" s="1"/>
  <c r="K179" i="9"/>
  <c r="H180" i="7"/>
  <c r="G181" i="7"/>
  <c r="L179" i="7"/>
  <c r="N179" i="7" s="1"/>
  <c r="K179" i="7"/>
  <c r="L180" i="5"/>
  <c r="N180" i="5" s="1"/>
  <c r="K180" i="5"/>
  <c r="G182" i="5"/>
  <c r="H181" i="5"/>
  <c r="K179" i="6"/>
  <c r="L179" i="6"/>
  <c r="N179" i="6" s="1"/>
  <c r="H180" i="6"/>
  <c r="G181" i="6"/>
  <c r="G183" i="4"/>
  <c r="H182" i="4"/>
  <c r="L181" i="4"/>
  <c r="N181" i="4" s="1"/>
  <c r="K181" i="4"/>
  <c r="K184" i="2"/>
  <c r="G185" i="2"/>
  <c r="H185" i="2" s="1"/>
  <c r="L184" i="2"/>
  <c r="N183" i="2"/>
  <c r="C266" i="2" l="1"/>
  <c r="X182" i="10"/>
  <c r="P182" i="10"/>
  <c r="L180" i="8"/>
  <c r="N180" i="8" s="1"/>
  <c r="K180" i="8"/>
  <c r="L180" i="9"/>
  <c r="N180" i="9" s="1"/>
  <c r="K180" i="9"/>
  <c r="G182" i="9"/>
  <c r="H181" i="9"/>
  <c r="H181" i="8"/>
  <c r="G182" i="8"/>
  <c r="H181" i="7"/>
  <c r="G182" i="7"/>
  <c r="K180" i="7"/>
  <c r="L180" i="7"/>
  <c r="N180" i="7" s="1"/>
  <c r="H182" i="5"/>
  <c r="G183" i="5"/>
  <c r="K181" i="5"/>
  <c r="L181" i="5"/>
  <c r="N181" i="5" s="1"/>
  <c r="H181" i="6"/>
  <c r="G182" i="6"/>
  <c r="L180" i="6"/>
  <c r="N180" i="6" s="1"/>
  <c r="K180" i="6"/>
  <c r="L182" i="4"/>
  <c r="N182" i="4" s="1"/>
  <c r="K182" i="4"/>
  <c r="G184" i="4"/>
  <c r="H183" i="4"/>
  <c r="G186" i="2"/>
  <c r="H186" i="2" s="1"/>
  <c r="K185" i="2"/>
  <c r="L185" i="2"/>
  <c r="N184" i="2"/>
  <c r="C267" i="2" l="1"/>
  <c r="P183" i="10"/>
  <c r="X183" i="10"/>
  <c r="L181" i="9"/>
  <c r="N181" i="9" s="1"/>
  <c r="K181" i="9"/>
  <c r="G183" i="8"/>
  <c r="H182" i="8"/>
  <c r="L181" i="8"/>
  <c r="N181" i="8" s="1"/>
  <c r="K181" i="8"/>
  <c r="G183" i="9"/>
  <c r="H182" i="9"/>
  <c r="G183" i="7"/>
  <c r="H182" i="7"/>
  <c r="L181" i="7"/>
  <c r="N181" i="7" s="1"/>
  <c r="K181" i="7"/>
  <c r="G184" i="5"/>
  <c r="H183" i="5"/>
  <c r="L182" i="5"/>
  <c r="N182" i="5" s="1"/>
  <c r="K182" i="5"/>
  <c r="G183" i="6"/>
  <c r="H182" i="6"/>
  <c r="L181" i="6"/>
  <c r="N181" i="6" s="1"/>
  <c r="K181" i="6"/>
  <c r="G185" i="4"/>
  <c r="H184" i="4"/>
  <c r="L183" i="4"/>
  <c r="N183" i="4" s="1"/>
  <c r="K183" i="4"/>
  <c r="L186" i="2"/>
  <c r="G187" i="2"/>
  <c r="H187" i="2" s="1"/>
  <c r="N185" i="2"/>
  <c r="C268" i="2" l="1"/>
  <c r="X184" i="10"/>
  <c r="P184" i="10"/>
  <c r="L182" i="8"/>
  <c r="N182" i="8" s="1"/>
  <c r="K182" i="8"/>
  <c r="L182" i="9"/>
  <c r="N182" i="9" s="1"/>
  <c r="K182" i="9"/>
  <c r="H183" i="8"/>
  <c r="G184" i="8"/>
  <c r="H183" i="9"/>
  <c r="G184" i="9"/>
  <c r="K182" i="7"/>
  <c r="L182" i="7"/>
  <c r="N182" i="7" s="1"/>
  <c r="H183" i="7"/>
  <c r="G184" i="7"/>
  <c r="L183" i="5"/>
  <c r="N183" i="5" s="1"/>
  <c r="K183" i="5"/>
  <c r="G185" i="5"/>
  <c r="H184" i="5"/>
  <c r="L182" i="6"/>
  <c r="N182" i="6" s="1"/>
  <c r="K182" i="6"/>
  <c r="G184" i="6"/>
  <c r="H183" i="6"/>
  <c r="L184" i="4"/>
  <c r="N184" i="4" s="1"/>
  <c r="K184" i="4"/>
  <c r="G186" i="4"/>
  <c r="H185" i="4"/>
  <c r="K186" i="2"/>
  <c r="G188" i="2"/>
  <c r="H188" i="2" s="1"/>
  <c r="K187" i="2"/>
  <c r="L187" i="2"/>
  <c r="N186" i="2"/>
  <c r="C269" i="2" l="1"/>
  <c r="P185" i="10"/>
  <c r="X185" i="10"/>
  <c r="G185" i="8"/>
  <c r="H184" i="8"/>
  <c r="L183" i="9"/>
  <c r="N183" i="9" s="1"/>
  <c r="K183" i="9"/>
  <c r="G185" i="9"/>
  <c r="H184" i="9"/>
  <c r="K183" i="8"/>
  <c r="L183" i="8"/>
  <c r="N183" i="8" s="1"/>
  <c r="G185" i="7"/>
  <c r="H184" i="7"/>
  <c r="K183" i="7"/>
  <c r="L183" i="7"/>
  <c r="N183" i="7" s="1"/>
  <c r="G186" i="5"/>
  <c r="H185" i="5"/>
  <c r="L184" i="5"/>
  <c r="N184" i="5" s="1"/>
  <c r="K184" i="5"/>
  <c r="K183" i="6"/>
  <c r="L183" i="6"/>
  <c r="N183" i="6" s="1"/>
  <c r="G185" i="6"/>
  <c r="H184" i="6"/>
  <c r="L185" i="4"/>
  <c r="N185" i="4" s="1"/>
  <c r="K185" i="4"/>
  <c r="H186" i="4"/>
  <c r="G187" i="4"/>
  <c r="G189" i="2"/>
  <c r="H189" i="2" s="1"/>
  <c r="K188" i="2"/>
  <c r="L188" i="2"/>
  <c r="N187" i="2"/>
  <c r="C270" i="2" l="1"/>
  <c r="X186" i="10"/>
  <c r="P186" i="10"/>
  <c r="L184" i="9"/>
  <c r="N184" i="9" s="1"/>
  <c r="K184" i="9"/>
  <c r="G186" i="9"/>
  <c r="H185" i="9"/>
  <c r="L184" i="8"/>
  <c r="N184" i="8" s="1"/>
  <c r="K184" i="8"/>
  <c r="G186" i="8"/>
  <c r="H185" i="8"/>
  <c r="L184" i="7"/>
  <c r="N184" i="7" s="1"/>
  <c r="K184" i="7"/>
  <c r="G186" i="7"/>
  <c r="H185" i="7"/>
  <c r="L185" i="5"/>
  <c r="N185" i="5" s="1"/>
  <c r="K185" i="5"/>
  <c r="G187" i="5"/>
  <c r="H186" i="5"/>
  <c r="L184" i="6"/>
  <c r="N184" i="6" s="1"/>
  <c r="K184" i="6"/>
  <c r="H185" i="6"/>
  <c r="G186" i="6"/>
  <c r="G188" i="4"/>
  <c r="H187" i="4"/>
  <c r="L186" i="4"/>
  <c r="N186" i="4" s="1"/>
  <c r="K186" i="4"/>
  <c r="G190" i="2"/>
  <c r="H190" i="2" s="1"/>
  <c r="K189" i="2"/>
  <c r="L189" i="2"/>
  <c r="N188" i="2"/>
  <c r="C271" i="2" l="1"/>
  <c r="P187" i="10"/>
  <c r="X187" i="10"/>
  <c r="K185" i="8"/>
  <c r="L185" i="8"/>
  <c r="N185" i="8" s="1"/>
  <c r="H186" i="8"/>
  <c r="G187" i="8"/>
  <c r="H186" i="9"/>
  <c r="G187" i="9"/>
  <c r="K185" i="9"/>
  <c r="L185" i="9"/>
  <c r="N185" i="9" s="1"/>
  <c r="L185" i="7"/>
  <c r="N185" i="7" s="1"/>
  <c r="K185" i="7"/>
  <c r="H186" i="7"/>
  <c r="G187" i="7"/>
  <c r="H187" i="5"/>
  <c r="G188" i="5"/>
  <c r="L186" i="5"/>
  <c r="N186" i="5" s="1"/>
  <c r="K186" i="5"/>
  <c r="G187" i="6"/>
  <c r="H186" i="6"/>
  <c r="L185" i="6"/>
  <c r="N185" i="6" s="1"/>
  <c r="K185" i="6"/>
  <c r="L187" i="4"/>
  <c r="N187" i="4" s="1"/>
  <c r="K187" i="4"/>
  <c r="G189" i="4"/>
  <c r="H188" i="4"/>
  <c r="G191" i="2"/>
  <c r="H191" i="2" s="1"/>
  <c r="K190" i="2"/>
  <c r="L190" i="2"/>
  <c r="N189" i="2"/>
  <c r="C272" i="2" l="1"/>
  <c r="X188" i="10"/>
  <c r="P188" i="10"/>
  <c r="G188" i="9"/>
  <c r="H187" i="9"/>
  <c r="L186" i="9"/>
  <c r="N186" i="9" s="1"/>
  <c r="K186" i="9"/>
  <c r="G188" i="8"/>
  <c r="H187" i="8"/>
  <c r="L186" i="8"/>
  <c r="N186" i="8" s="1"/>
  <c r="K186" i="8"/>
  <c r="G188" i="7"/>
  <c r="H187" i="7"/>
  <c r="L186" i="7"/>
  <c r="N186" i="7" s="1"/>
  <c r="K186" i="7"/>
  <c r="G189" i="5"/>
  <c r="H188" i="5"/>
  <c r="L187" i="5"/>
  <c r="N187" i="5" s="1"/>
  <c r="K187" i="5"/>
  <c r="L186" i="6"/>
  <c r="N186" i="6" s="1"/>
  <c r="K186" i="6"/>
  <c r="G188" i="6"/>
  <c r="H187" i="6"/>
  <c r="H189" i="4"/>
  <c r="G190" i="4"/>
  <c r="K188" i="4"/>
  <c r="L188" i="4"/>
  <c r="N188" i="4" s="1"/>
  <c r="G192" i="2"/>
  <c r="H192" i="2" s="1"/>
  <c r="K191" i="2"/>
  <c r="L191" i="2"/>
  <c r="N190" i="2"/>
  <c r="C273" i="2" l="1"/>
  <c r="P189" i="10"/>
  <c r="X189" i="10"/>
  <c r="G189" i="8"/>
  <c r="H188" i="8"/>
  <c r="L187" i="9"/>
  <c r="N187" i="9" s="1"/>
  <c r="K187" i="9"/>
  <c r="L187" i="8"/>
  <c r="N187" i="8" s="1"/>
  <c r="K187" i="8"/>
  <c r="G189" i="9"/>
  <c r="H188" i="9"/>
  <c r="L187" i="7"/>
  <c r="N187" i="7" s="1"/>
  <c r="K187" i="7"/>
  <c r="H188" i="7"/>
  <c r="G189" i="7"/>
  <c r="L188" i="5"/>
  <c r="N188" i="5" s="1"/>
  <c r="K188" i="5"/>
  <c r="G190" i="5"/>
  <c r="H189" i="5"/>
  <c r="K187" i="6"/>
  <c r="L187" i="6"/>
  <c r="N187" i="6" s="1"/>
  <c r="H188" i="6"/>
  <c r="G189" i="6"/>
  <c r="G191" i="4"/>
  <c r="H190" i="4"/>
  <c r="L189" i="4"/>
  <c r="N189" i="4" s="1"/>
  <c r="K189" i="4"/>
  <c r="G193" i="2"/>
  <c r="H193" i="2" s="1"/>
  <c r="K192" i="2"/>
  <c r="L192" i="2"/>
  <c r="N191" i="2"/>
  <c r="C274" i="2" l="1"/>
  <c r="X190" i="10"/>
  <c r="P190" i="10"/>
  <c r="L188" i="9"/>
  <c r="N188" i="9" s="1"/>
  <c r="K188" i="9"/>
  <c r="G190" i="9"/>
  <c r="H189" i="9"/>
  <c r="L188" i="8"/>
  <c r="N188" i="8" s="1"/>
  <c r="K188" i="8"/>
  <c r="G190" i="8"/>
  <c r="H189" i="8"/>
  <c r="K188" i="7"/>
  <c r="L188" i="7"/>
  <c r="N188" i="7" s="1"/>
  <c r="H189" i="7"/>
  <c r="G190" i="7"/>
  <c r="K189" i="5"/>
  <c r="L189" i="5"/>
  <c r="N189" i="5" s="1"/>
  <c r="H190" i="5"/>
  <c r="G191" i="5"/>
  <c r="H189" i="6"/>
  <c r="G190" i="6"/>
  <c r="L188" i="6"/>
  <c r="N188" i="6" s="1"/>
  <c r="K188" i="6"/>
  <c r="L190" i="4"/>
  <c r="N190" i="4" s="1"/>
  <c r="K190" i="4"/>
  <c r="G192" i="4"/>
  <c r="H191" i="4"/>
  <c r="G194" i="2"/>
  <c r="H194" i="2" s="1"/>
  <c r="K193" i="2"/>
  <c r="L193" i="2"/>
  <c r="N192" i="2"/>
  <c r="C275" i="2" l="1"/>
  <c r="P191" i="10"/>
  <c r="X191" i="10"/>
  <c r="G191" i="8"/>
  <c r="H190" i="8"/>
  <c r="L189" i="9"/>
  <c r="N189" i="9" s="1"/>
  <c r="K189" i="9"/>
  <c r="L189" i="8"/>
  <c r="N189" i="8" s="1"/>
  <c r="K189" i="8"/>
  <c r="G191" i="9"/>
  <c r="H190" i="9"/>
  <c r="G191" i="7"/>
  <c r="H190" i="7"/>
  <c r="L189" i="7"/>
  <c r="N189" i="7" s="1"/>
  <c r="K189" i="7"/>
  <c r="L190" i="5"/>
  <c r="N190" i="5" s="1"/>
  <c r="K190" i="5"/>
  <c r="G192" i="5"/>
  <c r="H191" i="5"/>
  <c r="G191" i="6"/>
  <c r="H190" i="6"/>
  <c r="L189" i="6"/>
  <c r="N189" i="6" s="1"/>
  <c r="K189" i="6"/>
  <c r="G193" i="4"/>
  <c r="H192" i="4"/>
  <c r="L191" i="4"/>
  <c r="N191" i="4" s="1"/>
  <c r="K191" i="4"/>
  <c r="G195" i="2"/>
  <c r="H195" i="2" s="1"/>
  <c r="K194" i="2"/>
  <c r="L194" i="2"/>
  <c r="N193" i="2"/>
  <c r="C276" i="2" l="1"/>
  <c r="X192" i="10"/>
  <c r="P192" i="10"/>
  <c r="H191" i="9"/>
  <c r="G192" i="9"/>
  <c r="L190" i="9"/>
  <c r="N190" i="9" s="1"/>
  <c r="K190" i="9"/>
  <c r="L190" i="8"/>
  <c r="N190" i="8" s="1"/>
  <c r="K190" i="8"/>
  <c r="H191" i="8"/>
  <c r="G192" i="8"/>
  <c r="K190" i="7"/>
  <c r="L190" i="7"/>
  <c r="N190" i="7" s="1"/>
  <c r="H191" i="7"/>
  <c r="G192" i="7"/>
  <c r="G193" i="5"/>
  <c r="H192" i="5"/>
  <c r="L191" i="5"/>
  <c r="N191" i="5" s="1"/>
  <c r="K191" i="5"/>
  <c r="L190" i="6"/>
  <c r="N190" i="6" s="1"/>
  <c r="K190" i="6"/>
  <c r="G192" i="6"/>
  <c r="H191" i="6"/>
  <c r="L192" i="4"/>
  <c r="N192" i="4" s="1"/>
  <c r="K192" i="4"/>
  <c r="G194" i="4"/>
  <c r="H193" i="4"/>
  <c r="K195" i="2"/>
  <c r="G196" i="2"/>
  <c r="H196" i="2" s="1"/>
  <c r="L195" i="2"/>
  <c r="N194" i="2"/>
  <c r="C277" i="2" l="1"/>
  <c r="P193" i="10"/>
  <c r="X193" i="10"/>
  <c r="K191" i="8"/>
  <c r="L191" i="8"/>
  <c r="N191" i="8" s="1"/>
  <c r="L191" i="9"/>
  <c r="N191" i="9" s="1"/>
  <c r="K191" i="9"/>
  <c r="G193" i="8"/>
  <c r="H192" i="8"/>
  <c r="G193" i="9"/>
  <c r="H192" i="9"/>
  <c r="G193" i="7"/>
  <c r="H192" i="7"/>
  <c r="K191" i="7"/>
  <c r="L191" i="7"/>
  <c r="N191" i="7" s="1"/>
  <c r="L192" i="5"/>
  <c r="N192" i="5" s="1"/>
  <c r="K192" i="5"/>
  <c r="G194" i="5"/>
  <c r="H193" i="5"/>
  <c r="G193" i="6"/>
  <c r="H192" i="6"/>
  <c r="K191" i="6"/>
  <c r="L191" i="6"/>
  <c r="N191" i="6" s="1"/>
  <c r="H194" i="4"/>
  <c r="G195" i="4"/>
  <c r="L193" i="4"/>
  <c r="N193" i="4" s="1"/>
  <c r="K193" i="4"/>
  <c r="G197" i="2"/>
  <c r="H197" i="2" s="1"/>
  <c r="K196" i="2"/>
  <c r="L196" i="2"/>
  <c r="N195" i="2"/>
  <c r="C278" i="2" l="1"/>
  <c r="X194" i="10"/>
  <c r="P194" i="10"/>
  <c r="G194" i="9"/>
  <c r="H193" i="9"/>
  <c r="L192" i="8"/>
  <c r="N192" i="8" s="1"/>
  <c r="K192" i="8"/>
  <c r="L192" i="9"/>
  <c r="N192" i="9" s="1"/>
  <c r="K192" i="9"/>
  <c r="G194" i="8"/>
  <c r="H193" i="8"/>
  <c r="L192" i="7"/>
  <c r="N192" i="7" s="1"/>
  <c r="K192" i="7"/>
  <c r="G194" i="7"/>
  <c r="H193" i="7"/>
  <c r="G195" i="5"/>
  <c r="H194" i="5"/>
  <c r="L193" i="5"/>
  <c r="N193" i="5" s="1"/>
  <c r="K193" i="5"/>
  <c r="L192" i="6"/>
  <c r="N192" i="6" s="1"/>
  <c r="K192" i="6"/>
  <c r="H193" i="6"/>
  <c r="G194" i="6"/>
  <c r="G196" i="4"/>
  <c r="H195" i="4"/>
  <c r="L194" i="4"/>
  <c r="N194" i="4" s="1"/>
  <c r="K194" i="4"/>
  <c r="G198" i="2"/>
  <c r="H198" i="2" s="1"/>
  <c r="K197" i="2"/>
  <c r="L197" i="2"/>
  <c r="N196" i="2"/>
  <c r="C279" i="2" l="1"/>
  <c r="P195" i="10"/>
  <c r="X195" i="10"/>
  <c r="H194" i="8"/>
  <c r="G195" i="8"/>
  <c r="K193" i="9"/>
  <c r="L193" i="9"/>
  <c r="N193" i="9" s="1"/>
  <c r="K193" i="8"/>
  <c r="L193" i="8"/>
  <c r="N193" i="8" s="1"/>
  <c r="H194" i="9"/>
  <c r="G195" i="9"/>
  <c r="L193" i="7"/>
  <c r="N193" i="7" s="1"/>
  <c r="K193" i="7"/>
  <c r="H194" i="7"/>
  <c r="G195" i="7"/>
  <c r="L194" i="5"/>
  <c r="N194" i="5" s="1"/>
  <c r="K194" i="5"/>
  <c r="H195" i="5"/>
  <c r="G196" i="5"/>
  <c r="L193" i="6"/>
  <c r="N193" i="6" s="1"/>
  <c r="K193" i="6"/>
  <c r="G195" i="6"/>
  <c r="H194" i="6"/>
  <c r="L195" i="4"/>
  <c r="N195" i="4" s="1"/>
  <c r="K195" i="4"/>
  <c r="G197" i="4"/>
  <c r="H196" i="4"/>
  <c r="G199" i="2"/>
  <c r="H199" i="2" s="1"/>
  <c r="K198" i="2"/>
  <c r="L198" i="2"/>
  <c r="N197" i="2"/>
  <c r="C280" i="2" l="1"/>
  <c r="X196" i="10"/>
  <c r="P196" i="10"/>
  <c r="G196" i="9"/>
  <c r="H195" i="9"/>
  <c r="G196" i="8"/>
  <c r="H195" i="8"/>
  <c r="L194" i="9"/>
  <c r="N194" i="9" s="1"/>
  <c r="K194" i="9"/>
  <c r="L194" i="8"/>
  <c r="N194" i="8" s="1"/>
  <c r="K194" i="8"/>
  <c r="L194" i="7"/>
  <c r="N194" i="7" s="1"/>
  <c r="K194" i="7"/>
  <c r="G196" i="7"/>
  <c r="H195" i="7"/>
  <c r="L195" i="5"/>
  <c r="N195" i="5" s="1"/>
  <c r="K195" i="5"/>
  <c r="G197" i="5"/>
  <c r="H196" i="5"/>
  <c r="L194" i="6"/>
  <c r="N194" i="6" s="1"/>
  <c r="K194" i="6"/>
  <c r="G196" i="6"/>
  <c r="H195" i="6"/>
  <c r="G198" i="4"/>
  <c r="H197" i="4"/>
  <c r="L196" i="4"/>
  <c r="N196" i="4" s="1"/>
  <c r="K196" i="4"/>
  <c r="G200" i="2"/>
  <c r="H200" i="2" s="1"/>
  <c r="K199" i="2"/>
  <c r="L199" i="2"/>
  <c r="N198" i="2"/>
  <c r="C281" i="2" l="1"/>
  <c r="P197" i="10"/>
  <c r="X197" i="10"/>
  <c r="G197" i="8"/>
  <c r="H196" i="8"/>
  <c r="L195" i="9"/>
  <c r="N195" i="9" s="1"/>
  <c r="K195" i="9"/>
  <c r="L195" i="8"/>
  <c r="N195" i="8" s="1"/>
  <c r="K195" i="8"/>
  <c r="G197" i="9"/>
  <c r="H196" i="9"/>
  <c r="H196" i="7"/>
  <c r="G197" i="7"/>
  <c r="L195" i="7"/>
  <c r="N195" i="7" s="1"/>
  <c r="K195" i="7"/>
  <c r="L196" i="5"/>
  <c r="N196" i="5" s="1"/>
  <c r="K196" i="5"/>
  <c r="G198" i="5"/>
  <c r="H197" i="5"/>
  <c r="H196" i="6"/>
  <c r="G197" i="6"/>
  <c r="K195" i="6"/>
  <c r="L195" i="6"/>
  <c r="N195" i="6" s="1"/>
  <c r="L197" i="4"/>
  <c r="N197" i="4" s="1"/>
  <c r="K197" i="4"/>
  <c r="G199" i="4"/>
  <c r="H198" i="4"/>
  <c r="G201" i="2"/>
  <c r="H201" i="2" s="1"/>
  <c r="K200" i="2"/>
  <c r="L200" i="2"/>
  <c r="N199" i="2"/>
  <c r="C282" i="2" l="1"/>
  <c r="X198" i="10"/>
  <c r="P198" i="10"/>
  <c r="G198" i="9"/>
  <c r="H197" i="9"/>
  <c r="L196" i="8"/>
  <c r="N196" i="8" s="1"/>
  <c r="K196" i="8"/>
  <c r="L196" i="9"/>
  <c r="N196" i="9" s="1"/>
  <c r="K196" i="9"/>
  <c r="G198" i="8"/>
  <c r="H197" i="8"/>
  <c r="K196" i="7"/>
  <c r="L196" i="7"/>
  <c r="N196" i="7" s="1"/>
  <c r="H197" i="7"/>
  <c r="G198" i="7"/>
  <c r="G199" i="5"/>
  <c r="H198" i="5"/>
  <c r="K197" i="5"/>
  <c r="L197" i="5"/>
  <c r="N197" i="5" s="1"/>
  <c r="H197" i="6"/>
  <c r="G198" i="6"/>
  <c r="L196" i="6"/>
  <c r="N196" i="6" s="1"/>
  <c r="K196" i="6"/>
  <c r="G200" i="4"/>
  <c r="H199" i="4"/>
  <c r="L198" i="4"/>
  <c r="N198" i="4" s="1"/>
  <c r="K198" i="4"/>
  <c r="G202" i="2"/>
  <c r="H202" i="2" s="1"/>
  <c r="K201" i="2"/>
  <c r="L201" i="2"/>
  <c r="N200" i="2"/>
  <c r="C283" i="2" l="1"/>
  <c r="P199" i="10"/>
  <c r="X199" i="10"/>
  <c r="L197" i="8"/>
  <c r="N197" i="8" s="1"/>
  <c r="K197" i="8"/>
  <c r="G199" i="8"/>
  <c r="H198" i="8"/>
  <c r="L197" i="9"/>
  <c r="N197" i="9" s="1"/>
  <c r="K197" i="9"/>
  <c r="G199" i="9"/>
  <c r="H198" i="9"/>
  <c r="L197" i="7"/>
  <c r="N197" i="7" s="1"/>
  <c r="K197" i="7"/>
  <c r="G199" i="7"/>
  <c r="H198" i="7"/>
  <c r="K198" i="5"/>
  <c r="L198" i="5"/>
  <c r="N198" i="5" s="1"/>
  <c r="G200" i="5"/>
  <c r="H199" i="5"/>
  <c r="G199" i="6"/>
  <c r="H198" i="6"/>
  <c r="L197" i="6"/>
  <c r="N197" i="6" s="1"/>
  <c r="K197" i="6"/>
  <c r="L199" i="4"/>
  <c r="N199" i="4" s="1"/>
  <c r="K199" i="4"/>
  <c r="G201" i="4"/>
  <c r="H200" i="4"/>
  <c r="G203" i="2"/>
  <c r="H203" i="2" s="1"/>
  <c r="K202" i="2"/>
  <c r="L202" i="2"/>
  <c r="N201" i="2"/>
  <c r="C284" i="2" l="1"/>
  <c r="X200" i="10"/>
  <c r="P200" i="10"/>
  <c r="L198" i="8"/>
  <c r="N198" i="8" s="1"/>
  <c r="K198" i="8"/>
  <c r="H199" i="8"/>
  <c r="G200" i="8"/>
  <c r="H199" i="9"/>
  <c r="G200" i="9"/>
  <c r="L198" i="9"/>
  <c r="N198" i="9" s="1"/>
  <c r="K198" i="9"/>
  <c r="K198" i="7"/>
  <c r="L198" i="7"/>
  <c r="N198" i="7" s="1"/>
  <c r="H199" i="7"/>
  <c r="G200" i="7"/>
  <c r="H200" i="5"/>
  <c r="G201" i="5"/>
  <c r="L199" i="5"/>
  <c r="N199" i="5" s="1"/>
  <c r="K199" i="5"/>
  <c r="L198" i="6"/>
  <c r="N198" i="6" s="1"/>
  <c r="K198" i="6"/>
  <c r="G200" i="6"/>
  <c r="H199" i="6"/>
  <c r="H201" i="4"/>
  <c r="G202" i="4"/>
  <c r="L200" i="4"/>
  <c r="N200" i="4" s="1"/>
  <c r="K200" i="4"/>
  <c r="K203" i="2"/>
  <c r="G204" i="2"/>
  <c r="H204" i="2" s="1"/>
  <c r="L203" i="2"/>
  <c r="N202" i="2"/>
  <c r="C285" i="2" l="1"/>
  <c r="P201" i="10"/>
  <c r="X201" i="10"/>
  <c r="G201" i="8"/>
  <c r="H200" i="8"/>
  <c r="G201" i="9"/>
  <c r="H200" i="9"/>
  <c r="K199" i="8"/>
  <c r="L199" i="8"/>
  <c r="N199" i="8" s="1"/>
  <c r="L199" i="9"/>
  <c r="N199" i="9" s="1"/>
  <c r="K199" i="9"/>
  <c r="G201" i="7"/>
  <c r="H200" i="7"/>
  <c r="L199" i="7"/>
  <c r="N199" i="7" s="1"/>
  <c r="K199" i="7"/>
  <c r="G202" i="5"/>
  <c r="H201" i="5"/>
  <c r="L200" i="5"/>
  <c r="N200" i="5" s="1"/>
  <c r="K200" i="5"/>
  <c r="K199" i="6"/>
  <c r="L199" i="6"/>
  <c r="N199" i="6" s="1"/>
  <c r="G201" i="6"/>
  <c r="H200" i="6"/>
  <c r="G203" i="4"/>
  <c r="H202" i="4"/>
  <c r="L201" i="4"/>
  <c r="N201" i="4" s="1"/>
  <c r="K201" i="4"/>
  <c r="G205" i="2"/>
  <c r="H205" i="2" s="1"/>
  <c r="K204" i="2"/>
  <c r="L204" i="2"/>
  <c r="N203" i="2"/>
  <c r="C286" i="2" l="1"/>
  <c r="X202" i="10"/>
  <c r="P202" i="10"/>
  <c r="L200" i="9"/>
  <c r="N200" i="9" s="1"/>
  <c r="K200" i="9"/>
  <c r="G202" i="9"/>
  <c r="H201" i="9"/>
  <c r="L200" i="8"/>
  <c r="N200" i="8" s="1"/>
  <c r="K200" i="8"/>
  <c r="G202" i="8"/>
  <c r="H201" i="8"/>
  <c r="L200" i="7"/>
  <c r="N200" i="7" s="1"/>
  <c r="K200" i="7"/>
  <c r="G202" i="7"/>
  <c r="H201" i="7"/>
  <c r="L201" i="5"/>
  <c r="N201" i="5" s="1"/>
  <c r="K201" i="5"/>
  <c r="G203" i="5"/>
  <c r="H202" i="5"/>
  <c r="H201" i="6"/>
  <c r="G202" i="6"/>
  <c r="L200" i="6"/>
  <c r="N200" i="6" s="1"/>
  <c r="K200" i="6"/>
  <c r="L202" i="4"/>
  <c r="N202" i="4" s="1"/>
  <c r="K202" i="4"/>
  <c r="G204" i="4"/>
  <c r="H203" i="4"/>
  <c r="G206" i="2"/>
  <c r="H206" i="2" s="1"/>
  <c r="K205" i="2"/>
  <c r="L205" i="2"/>
  <c r="N204" i="2"/>
  <c r="C287" i="2" l="1"/>
  <c r="P203" i="10"/>
  <c r="X203" i="10"/>
  <c r="H202" i="8"/>
  <c r="G203" i="8"/>
  <c r="K201" i="9"/>
  <c r="L201" i="9"/>
  <c r="N201" i="9" s="1"/>
  <c r="K201" i="8"/>
  <c r="L201" i="8"/>
  <c r="N201" i="8" s="1"/>
  <c r="H202" i="9"/>
  <c r="G203" i="9"/>
  <c r="L201" i="7"/>
  <c r="N201" i="7" s="1"/>
  <c r="K201" i="7"/>
  <c r="H202" i="7"/>
  <c r="G203" i="7"/>
  <c r="K202" i="5"/>
  <c r="L202" i="5"/>
  <c r="N202" i="5" s="1"/>
  <c r="H203" i="5"/>
  <c r="G204" i="5"/>
  <c r="G203" i="6"/>
  <c r="H202" i="6"/>
  <c r="L201" i="6"/>
  <c r="N201" i="6" s="1"/>
  <c r="K201" i="6"/>
  <c r="K203" i="4"/>
  <c r="L203" i="4"/>
  <c r="N203" i="4" s="1"/>
  <c r="H204" i="4"/>
  <c r="G205" i="4"/>
  <c r="G207" i="2"/>
  <c r="H207" i="2" s="1"/>
  <c r="K206" i="2"/>
  <c r="L206" i="2"/>
  <c r="N205" i="2"/>
  <c r="C288" i="2" l="1"/>
  <c r="X204" i="10"/>
  <c r="P204" i="10"/>
  <c r="L202" i="9"/>
  <c r="N202" i="9" s="1"/>
  <c r="K202" i="9"/>
  <c r="G204" i="9"/>
  <c r="H203" i="9"/>
  <c r="G204" i="8"/>
  <c r="H203" i="8"/>
  <c r="L202" i="8"/>
  <c r="N202" i="8" s="1"/>
  <c r="K202" i="8"/>
  <c r="G204" i="7"/>
  <c r="H203" i="7"/>
  <c r="L202" i="7"/>
  <c r="N202" i="7" s="1"/>
  <c r="K202" i="7"/>
  <c r="L203" i="5"/>
  <c r="N203" i="5" s="1"/>
  <c r="K203" i="5"/>
  <c r="G205" i="5"/>
  <c r="H204" i="5"/>
  <c r="L202" i="6"/>
  <c r="N202" i="6" s="1"/>
  <c r="K202" i="6"/>
  <c r="G204" i="6"/>
  <c r="H203" i="6"/>
  <c r="G206" i="4"/>
  <c r="H205" i="4"/>
  <c r="L204" i="4"/>
  <c r="N204" i="4" s="1"/>
  <c r="K204" i="4"/>
  <c r="G208" i="2"/>
  <c r="H208" i="2" s="1"/>
  <c r="K207" i="2"/>
  <c r="L207" i="2"/>
  <c r="N206" i="2"/>
  <c r="C289" i="2" l="1"/>
  <c r="P205" i="10"/>
  <c r="X205" i="10"/>
  <c r="L203" i="9"/>
  <c r="N203" i="9" s="1"/>
  <c r="K203" i="9"/>
  <c r="G205" i="9"/>
  <c r="H204" i="9"/>
  <c r="G205" i="8"/>
  <c r="H204" i="8"/>
  <c r="L203" i="8"/>
  <c r="N203" i="8" s="1"/>
  <c r="K203" i="8"/>
  <c r="L203" i="7"/>
  <c r="N203" i="7" s="1"/>
  <c r="K203" i="7"/>
  <c r="H204" i="7"/>
  <c r="G205" i="7"/>
  <c r="G206" i="5"/>
  <c r="H205" i="5"/>
  <c r="L204" i="5"/>
  <c r="N204" i="5" s="1"/>
  <c r="K204" i="5"/>
  <c r="K203" i="6"/>
  <c r="L203" i="6"/>
  <c r="N203" i="6" s="1"/>
  <c r="H204" i="6"/>
  <c r="G205" i="6"/>
  <c r="L205" i="4"/>
  <c r="N205" i="4" s="1"/>
  <c r="K205" i="4"/>
  <c r="G207" i="4"/>
  <c r="H206" i="4"/>
  <c r="G209" i="2"/>
  <c r="H209" i="2" s="1"/>
  <c r="K208" i="2"/>
  <c r="L208" i="2"/>
  <c r="N207" i="2"/>
  <c r="C290" i="2" l="1"/>
  <c r="X206" i="10"/>
  <c r="P206" i="10"/>
  <c r="H205" i="8"/>
  <c r="G206" i="8"/>
  <c r="K204" i="9"/>
  <c r="L204" i="9"/>
  <c r="N204" i="9" s="1"/>
  <c r="G206" i="9"/>
  <c r="H205" i="9"/>
  <c r="L204" i="8"/>
  <c r="N204" i="8" s="1"/>
  <c r="K204" i="8"/>
  <c r="H205" i="7"/>
  <c r="G206" i="7"/>
  <c r="K204" i="7"/>
  <c r="L204" i="7"/>
  <c r="N204" i="7" s="1"/>
  <c r="L205" i="5"/>
  <c r="N205" i="5" s="1"/>
  <c r="K205" i="5"/>
  <c r="G207" i="5"/>
  <c r="H206" i="5"/>
  <c r="G206" i="6"/>
  <c r="H205" i="6"/>
  <c r="L204" i="6"/>
  <c r="N204" i="6" s="1"/>
  <c r="K204" i="6"/>
  <c r="G208" i="4"/>
  <c r="H207" i="4"/>
  <c r="L206" i="4"/>
  <c r="N206" i="4" s="1"/>
  <c r="K206" i="4"/>
  <c r="G210" i="2"/>
  <c r="H210" i="2" s="1"/>
  <c r="K209" i="2"/>
  <c r="L209" i="2"/>
  <c r="N208" i="2"/>
  <c r="C291" i="2" l="1"/>
  <c r="L205" i="9"/>
  <c r="N205" i="9" s="1"/>
  <c r="K205" i="9"/>
  <c r="G207" i="9"/>
  <c r="H206" i="9"/>
  <c r="G207" i="8"/>
  <c r="H206" i="8"/>
  <c r="L205" i="8"/>
  <c r="N205" i="8" s="1"/>
  <c r="K205" i="8"/>
  <c r="G207" i="7"/>
  <c r="H206" i="7"/>
  <c r="L205" i="7"/>
  <c r="N205" i="7" s="1"/>
  <c r="K205" i="7"/>
  <c r="G208" i="5"/>
  <c r="H207" i="5"/>
  <c r="L206" i="5"/>
  <c r="N206" i="5" s="1"/>
  <c r="K206" i="5"/>
  <c r="L205" i="6"/>
  <c r="N205" i="6" s="1"/>
  <c r="K205" i="6"/>
  <c r="G207" i="6"/>
  <c r="H206" i="6"/>
  <c r="L207" i="4"/>
  <c r="N207" i="4" s="1"/>
  <c r="K207" i="4"/>
  <c r="G209" i="4"/>
  <c r="H208" i="4"/>
  <c r="K210" i="2"/>
  <c r="G211" i="2"/>
  <c r="H211" i="2" s="1"/>
  <c r="N209" i="2"/>
  <c r="C292" i="2" l="1"/>
  <c r="L206" i="9"/>
  <c r="N206" i="9" s="1"/>
  <c r="K206" i="9"/>
  <c r="H207" i="9"/>
  <c r="G208" i="9"/>
  <c r="L206" i="8"/>
  <c r="N206" i="8" s="1"/>
  <c r="K206" i="8"/>
  <c r="H207" i="8"/>
  <c r="G208" i="8"/>
  <c r="K206" i="7"/>
  <c r="L206" i="7"/>
  <c r="N206" i="7" s="1"/>
  <c r="H207" i="7"/>
  <c r="G208" i="7"/>
  <c r="L207" i="5"/>
  <c r="N207" i="5" s="1"/>
  <c r="K207" i="5"/>
  <c r="H208" i="5"/>
  <c r="G209" i="5"/>
  <c r="K206" i="6"/>
  <c r="L206" i="6"/>
  <c r="N206" i="6" s="1"/>
  <c r="H207" i="6"/>
  <c r="G208" i="6"/>
  <c r="H209" i="4"/>
  <c r="G210" i="4"/>
  <c r="L208" i="4"/>
  <c r="N208" i="4" s="1"/>
  <c r="K208" i="4"/>
  <c r="G212" i="2"/>
  <c r="H212" i="2" s="1"/>
  <c r="L210" i="2"/>
  <c r="N210" i="2" s="1"/>
  <c r="K211" i="2"/>
  <c r="L211" i="2"/>
  <c r="C293" i="2" l="1"/>
  <c r="K207" i="8"/>
  <c r="L207" i="8"/>
  <c r="N207" i="8" s="1"/>
  <c r="L207" i="9"/>
  <c r="N207" i="9" s="1"/>
  <c r="K207" i="9"/>
  <c r="G209" i="8"/>
  <c r="H208" i="8"/>
  <c r="G209" i="9"/>
  <c r="H208" i="9"/>
  <c r="L207" i="7"/>
  <c r="N207" i="7" s="1"/>
  <c r="K207" i="7"/>
  <c r="G209" i="7"/>
  <c r="H208" i="7"/>
  <c r="L208" i="5"/>
  <c r="N208" i="5" s="1"/>
  <c r="K208" i="5"/>
  <c r="G210" i="5"/>
  <c r="H209" i="5"/>
  <c r="G209" i="6"/>
  <c r="H208" i="6"/>
  <c r="L207" i="6"/>
  <c r="N207" i="6" s="1"/>
  <c r="K207" i="6"/>
  <c r="G211" i="4"/>
  <c r="H210" i="4"/>
  <c r="L209" i="4"/>
  <c r="N209" i="4" s="1"/>
  <c r="K209" i="4"/>
  <c r="G213" i="2"/>
  <c r="H213" i="2" s="1"/>
  <c r="K212" i="2"/>
  <c r="L212" i="2"/>
  <c r="N211" i="2"/>
  <c r="C294" i="2" l="1"/>
  <c r="G210" i="9"/>
  <c r="H209" i="9"/>
  <c r="G210" i="8"/>
  <c r="H209" i="8"/>
  <c r="L208" i="9"/>
  <c r="N208" i="9" s="1"/>
  <c r="K208" i="9"/>
  <c r="L208" i="8"/>
  <c r="N208" i="8" s="1"/>
  <c r="K208" i="8"/>
  <c r="L208" i="7"/>
  <c r="N208" i="7" s="1"/>
  <c r="K208" i="7"/>
  <c r="G210" i="7"/>
  <c r="H209" i="7"/>
  <c r="G211" i="5"/>
  <c r="H210" i="5"/>
  <c r="L209" i="5"/>
  <c r="N209" i="5" s="1"/>
  <c r="K209" i="5"/>
  <c r="L208" i="6"/>
  <c r="N208" i="6" s="1"/>
  <c r="K208" i="6"/>
  <c r="G210" i="6"/>
  <c r="H209" i="6"/>
  <c r="L210" i="4"/>
  <c r="N210" i="4" s="1"/>
  <c r="K210" i="4"/>
  <c r="G212" i="4"/>
  <c r="H211" i="4"/>
  <c r="K213" i="2"/>
  <c r="G214" i="2"/>
  <c r="H214" i="2" s="1"/>
  <c r="L213" i="2"/>
  <c r="N212" i="2"/>
  <c r="C295" i="2" l="1"/>
  <c r="H210" i="8"/>
  <c r="G211" i="8"/>
  <c r="K209" i="9"/>
  <c r="L209" i="9"/>
  <c r="N209" i="9" s="1"/>
  <c r="K209" i="8"/>
  <c r="L209" i="8"/>
  <c r="N209" i="8" s="1"/>
  <c r="H210" i="9"/>
  <c r="G211" i="9"/>
  <c r="L209" i="7"/>
  <c r="N209" i="7" s="1"/>
  <c r="K209" i="7"/>
  <c r="H210" i="7"/>
  <c r="G211" i="7"/>
  <c r="K210" i="5"/>
  <c r="L210" i="5"/>
  <c r="N210" i="5" s="1"/>
  <c r="H211" i="5"/>
  <c r="G212" i="5"/>
  <c r="L209" i="6"/>
  <c r="N209" i="6" s="1"/>
  <c r="K209" i="6"/>
  <c r="H210" i="6"/>
  <c r="G211" i="6"/>
  <c r="K211" i="4"/>
  <c r="L211" i="4"/>
  <c r="N211" i="4" s="1"/>
  <c r="H212" i="4"/>
  <c r="G213" i="4"/>
  <c r="G215" i="2"/>
  <c r="H215" i="2" s="1"/>
  <c r="K214" i="2"/>
  <c r="L214" i="2"/>
  <c r="N213" i="2"/>
  <c r="C296" i="2" l="1"/>
  <c r="G212" i="9"/>
  <c r="H211" i="9"/>
  <c r="L210" i="9"/>
  <c r="N210" i="9" s="1"/>
  <c r="K210" i="9"/>
  <c r="G212" i="8"/>
  <c r="H211" i="8"/>
  <c r="L210" i="8"/>
  <c r="N210" i="8" s="1"/>
  <c r="K210" i="8"/>
  <c r="L210" i="7"/>
  <c r="N210" i="7" s="1"/>
  <c r="K210" i="7"/>
  <c r="G212" i="7"/>
  <c r="H211" i="7"/>
  <c r="L211" i="5"/>
  <c r="N211" i="5" s="1"/>
  <c r="K211" i="5"/>
  <c r="G213" i="5"/>
  <c r="H212" i="5"/>
  <c r="G212" i="6"/>
  <c r="H211" i="6"/>
  <c r="L210" i="6"/>
  <c r="N210" i="6" s="1"/>
  <c r="K210" i="6"/>
  <c r="G214" i="4"/>
  <c r="H213" i="4"/>
  <c r="L212" i="4"/>
  <c r="N212" i="4" s="1"/>
  <c r="K212" i="4"/>
  <c r="K215" i="2"/>
  <c r="G216" i="2"/>
  <c r="H216" i="2" s="1"/>
  <c r="L215" i="2"/>
  <c r="N214" i="2"/>
  <c r="C297" i="2" l="1"/>
  <c r="G213" i="8"/>
  <c r="H212" i="8"/>
  <c r="L211" i="8"/>
  <c r="N211" i="8" s="1"/>
  <c r="K211" i="8"/>
  <c r="L211" i="9"/>
  <c r="N211" i="9" s="1"/>
  <c r="K211" i="9"/>
  <c r="G213" i="9"/>
  <c r="H212" i="9"/>
  <c r="L211" i="7"/>
  <c r="N211" i="7" s="1"/>
  <c r="K211" i="7"/>
  <c r="H212" i="7"/>
  <c r="G213" i="7"/>
  <c r="G214" i="5"/>
  <c r="H213" i="5"/>
  <c r="L212" i="5"/>
  <c r="N212" i="5" s="1"/>
  <c r="K212" i="5"/>
  <c r="L211" i="6"/>
  <c r="N211" i="6" s="1"/>
  <c r="K211" i="6"/>
  <c r="G213" i="6"/>
  <c r="H212" i="6"/>
  <c r="L213" i="4"/>
  <c r="N213" i="4" s="1"/>
  <c r="K213" i="4"/>
  <c r="G215" i="4"/>
  <c r="H214" i="4"/>
  <c r="G217" i="2"/>
  <c r="H217" i="2" s="1"/>
  <c r="K216" i="2"/>
  <c r="L216" i="2"/>
  <c r="N215" i="2"/>
  <c r="C298" i="2" l="1"/>
  <c r="G214" i="9"/>
  <c r="H213" i="9"/>
  <c r="L212" i="9"/>
  <c r="N212" i="9" s="1"/>
  <c r="K212" i="9"/>
  <c r="L212" i="8"/>
  <c r="N212" i="8" s="1"/>
  <c r="K212" i="8"/>
  <c r="G214" i="8"/>
  <c r="H213" i="8"/>
  <c r="K212" i="7"/>
  <c r="L212" i="7"/>
  <c r="N212" i="7" s="1"/>
  <c r="H213" i="7"/>
  <c r="G214" i="7"/>
  <c r="L213" i="5"/>
  <c r="N213" i="5" s="1"/>
  <c r="K213" i="5"/>
  <c r="G215" i="5"/>
  <c r="H214" i="5"/>
  <c r="L212" i="6"/>
  <c r="N212" i="6" s="1"/>
  <c r="K212" i="6"/>
  <c r="G214" i="6"/>
  <c r="H213" i="6"/>
  <c r="G216" i="4"/>
  <c r="H215" i="4"/>
  <c r="L214" i="4"/>
  <c r="N214" i="4" s="1"/>
  <c r="K214" i="4"/>
  <c r="L217" i="2"/>
  <c r="G218" i="2"/>
  <c r="H218" i="2" s="1"/>
  <c r="N216" i="2"/>
  <c r="C299" i="2" l="1"/>
  <c r="G215" i="8"/>
  <c r="H214" i="8"/>
  <c r="L213" i="8"/>
  <c r="N213" i="8" s="1"/>
  <c r="K213" i="8"/>
  <c r="L213" i="9"/>
  <c r="N213" i="9" s="1"/>
  <c r="K213" i="9"/>
  <c r="G215" i="9"/>
  <c r="H214" i="9"/>
  <c r="L213" i="7"/>
  <c r="N213" i="7" s="1"/>
  <c r="K213" i="7"/>
  <c r="G215" i="7"/>
  <c r="H214" i="7"/>
  <c r="G216" i="5"/>
  <c r="H215" i="5"/>
  <c r="L214" i="5"/>
  <c r="N214" i="5" s="1"/>
  <c r="K214" i="5"/>
  <c r="L213" i="6"/>
  <c r="N213" i="6" s="1"/>
  <c r="K213" i="6"/>
  <c r="G215" i="6"/>
  <c r="H214" i="6"/>
  <c r="L215" i="4"/>
  <c r="N215" i="4" s="1"/>
  <c r="K215" i="4"/>
  <c r="G217" i="4"/>
  <c r="H216" i="4"/>
  <c r="K217" i="2"/>
  <c r="G219" i="2"/>
  <c r="H219" i="2" s="1"/>
  <c r="K218" i="2"/>
  <c r="L218" i="2"/>
  <c r="N217" i="2"/>
  <c r="C300" i="2" l="1"/>
  <c r="H215" i="9"/>
  <c r="G216" i="9"/>
  <c r="L214" i="9"/>
  <c r="N214" i="9" s="1"/>
  <c r="K214" i="9"/>
  <c r="L214" i="8"/>
  <c r="N214" i="8" s="1"/>
  <c r="K214" i="8"/>
  <c r="G216" i="8"/>
  <c r="H215" i="8"/>
  <c r="K214" i="7"/>
  <c r="L214" i="7"/>
  <c r="N214" i="7" s="1"/>
  <c r="H215" i="7"/>
  <c r="G216" i="7"/>
  <c r="L215" i="5"/>
  <c r="N215" i="5" s="1"/>
  <c r="K215" i="5"/>
  <c r="H216" i="5"/>
  <c r="G217" i="5"/>
  <c r="K214" i="6"/>
  <c r="L214" i="6"/>
  <c r="N214" i="6" s="1"/>
  <c r="H215" i="6"/>
  <c r="G216" i="6"/>
  <c r="H217" i="4"/>
  <c r="G218" i="4"/>
  <c r="L216" i="4"/>
  <c r="N216" i="4" s="1"/>
  <c r="K216" i="4"/>
  <c r="G220" i="2"/>
  <c r="H220" i="2" s="1"/>
  <c r="K219" i="2"/>
  <c r="L219" i="2"/>
  <c r="N218" i="2"/>
  <c r="C301" i="2" l="1"/>
  <c r="H216" i="8"/>
  <c r="G217" i="8"/>
  <c r="K215" i="8"/>
  <c r="L215" i="8"/>
  <c r="N215" i="8" s="1"/>
  <c r="G217" i="9"/>
  <c r="H216" i="9"/>
  <c r="L215" i="9"/>
  <c r="N215" i="9" s="1"/>
  <c r="K215" i="9"/>
  <c r="G217" i="7"/>
  <c r="H216" i="7"/>
  <c r="K215" i="7"/>
  <c r="L215" i="7"/>
  <c r="N215" i="7" s="1"/>
  <c r="G218" i="5"/>
  <c r="H217" i="5"/>
  <c r="L216" i="5"/>
  <c r="N216" i="5" s="1"/>
  <c r="K216" i="5"/>
  <c r="G217" i="6"/>
  <c r="H216" i="6"/>
  <c r="K215" i="6"/>
  <c r="L215" i="6"/>
  <c r="N215" i="6" s="1"/>
  <c r="G219" i="4"/>
  <c r="H218" i="4"/>
  <c r="L217" i="4"/>
  <c r="N217" i="4" s="1"/>
  <c r="K217" i="4"/>
  <c r="G221" i="2"/>
  <c r="H221" i="2" s="1"/>
  <c r="K220" i="2"/>
  <c r="L220" i="2"/>
  <c r="N219" i="2"/>
  <c r="C302" i="2" l="1"/>
  <c r="L216" i="9"/>
  <c r="N216" i="9" s="1"/>
  <c r="K216" i="9"/>
  <c r="G218" i="9"/>
  <c r="H217" i="9"/>
  <c r="G218" i="8"/>
  <c r="H217" i="8"/>
  <c r="L216" i="8"/>
  <c r="N216" i="8" s="1"/>
  <c r="K216" i="8"/>
  <c r="L216" i="7"/>
  <c r="N216" i="7" s="1"/>
  <c r="K216" i="7"/>
  <c r="G218" i="7"/>
  <c r="H217" i="7"/>
  <c r="L217" i="5"/>
  <c r="N217" i="5" s="1"/>
  <c r="K217" i="5"/>
  <c r="G219" i="5"/>
  <c r="H218" i="5"/>
  <c r="K216" i="6"/>
  <c r="L216" i="6"/>
  <c r="N216" i="6" s="1"/>
  <c r="G218" i="6"/>
  <c r="H217" i="6"/>
  <c r="L218" i="4"/>
  <c r="N218" i="4" s="1"/>
  <c r="K218" i="4"/>
  <c r="G220" i="4"/>
  <c r="H219" i="4"/>
  <c r="G222" i="2"/>
  <c r="H222" i="2" s="1"/>
  <c r="K221" i="2"/>
  <c r="L221" i="2"/>
  <c r="N220" i="2"/>
  <c r="C303" i="2" l="1"/>
  <c r="G219" i="8"/>
  <c r="H218" i="8"/>
  <c r="K217" i="9"/>
  <c r="L217" i="9"/>
  <c r="N217" i="9" s="1"/>
  <c r="L217" i="8"/>
  <c r="N217" i="8" s="1"/>
  <c r="K217" i="8"/>
  <c r="H218" i="9"/>
  <c r="G219" i="9"/>
  <c r="H218" i="7"/>
  <c r="G219" i="7"/>
  <c r="L217" i="7"/>
  <c r="N217" i="7" s="1"/>
  <c r="K217" i="7"/>
  <c r="H219" i="5"/>
  <c r="G220" i="5"/>
  <c r="K218" i="5"/>
  <c r="L218" i="5"/>
  <c r="N218" i="5" s="1"/>
  <c r="L217" i="6"/>
  <c r="N217" i="6" s="1"/>
  <c r="K217" i="6"/>
  <c r="G219" i="6"/>
  <c r="H218" i="6"/>
  <c r="K219" i="4"/>
  <c r="L219" i="4"/>
  <c r="N219" i="4" s="1"/>
  <c r="H220" i="4"/>
  <c r="G221" i="4"/>
  <c r="G223" i="2"/>
  <c r="H223" i="2" s="1"/>
  <c r="K222" i="2"/>
  <c r="L222" i="2"/>
  <c r="N221" i="2"/>
  <c r="C304" i="2" l="1"/>
  <c r="G220" i="9"/>
  <c r="H219" i="9"/>
  <c r="L218" i="9"/>
  <c r="N218" i="9" s="1"/>
  <c r="K218" i="9"/>
  <c r="L218" i="8"/>
  <c r="N218" i="8" s="1"/>
  <c r="K218" i="8"/>
  <c r="H219" i="8"/>
  <c r="G220" i="8"/>
  <c r="G220" i="7"/>
  <c r="H219" i="7"/>
  <c r="L218" i="7"/>
  <c r="N218" i="7" s="1"/>
  <c r="K218" i="7"/>
  <c r="G221" i="5"/>
  <c r="H220" i="5"/>
  <c r="L219" i="5"/>
  <c r="N219" i="5" s="1"/>
  <c r="K219" i="5"/>
  <c r="L218" i="6"/>
  <c r="N218" i="6" s="1"/>
  <c r="K218" i="6"/>
  <c r="G220" i="6"/>
  <c r="H219" i="6"/>
  <c r="G222" i="4"/>
  <c r="H221" i="4"/>
  <c r="L220" i="4"/>
  <c r="N220" i="4" s="1"/>
  <c r="K220" i="4"/>
  <c r="G224" i="2"/>
  <c r="H224" i="2" s="1"/>
  <c r="K223" i="2"/>
  <c r="L223" i="2"/>
  <c r="N222" i="2"/>
  <c r="C305" i="2" l="1"/>
  <c r="L219" i="8"/>
  <c r="N219" i="8" s="1"/>
  <c r="K219" i="8"/>
  <c r="G221" i="8"/>
  <c r="H220" i="8"/>
  <c r="L219" i="9"/>
  <c r="N219" i="9" s="1"/>
  <c r="K219" i="9"/>
  <c r="G221" i="9"/>
  <c r="H220" i="9"/>
  <c r="L219" i="7"/>
  <c r="N219" i="7" s="1"/>
  <c r="K219" i="7"/>
  <c r="H220" i="7"/>
  <c r="G221" i="7"/>
  <c r="L220" i="5"/>
  <c r="N220" i="5" s="1"/>
  <c r="K220" i="5"/>
  <c r="G222" i="5"/>
  <c r="H221" i="5"/>
  <c r="L219" i="6"/>
  <c r="N219" i="6" s="1"/>
  <c r="K219" i="6"/>
  <c r="G221" i="6"/>
  <c r="H220" i="6"/>
  <c r="L221" i="4"/>
  <c r="N221" i="4" s="1"/>
  <c r="K221" i="4"/>
  <c r="G223" i="4"/>
  <c r="H222" i="4"/>
  <c r="G225" i="2"/>
  <c r="H225" i="2" s="1"/>
  <c r="K224" i="2"/>
  <c r="L224" i="2"/>
  <c r="N223" i="2"/>
  <c r="C306" i="2" l="1"/>
  <c r="G222" i="9"/>
  <c r="H221" i="9"/>
  <c r="L220" i="8"/>
  <c r="N220" i="8" s="1"/>
  <c r="K220" i="8"/>
  <c r="L220" i="9"/>
  <c r="N220" i="9" s="1"/>
  <c r="K220" i="9"/>
  <c r="G222" i="8"/>
  <c r="H221" i="8"/>
  <c r="K220" i="7"/>
  <c r="L220" i="7"/>
  <c r="N220" i="7" s="1"/>
  <c r="H221" i="7"/>
  <c r="G222" i="7"/>
  <c r="G223" i="5"/>
  <c r="H222" i="5"/>
  <c r="L221" i="5"/>
  <c r="N221" i="5" s="1"/>
  <c r="K221" i="5"/>
  <c r="L220" i="6"/>
  <c r="N220" i="6" s="1"/>
  <c r="K220" i="6"/>
  <c r="H221" i="6"/>
  <c r="G222" i="6"/>
  <c r="G224" i="4"/>
  <c r="H223" i="4"/>
  <c r="L222" i="4"/>
  <c r="N222" i="4" s="1"/>
  <c r="K222" i="4"/>
  <c r="K225" i="2"/>
  <c r="G226" i="2"/>
  <c r="H226" i="2" s="1"/>
  <c r="L225" i="2"/>
  <c r="N224" i="2"/>
  <c r="C307" i="2" l="1"/>
  <c r="G223" i="8"/>
  <c r="H222" i="8"/>
  <c r="L221" i="8"/>
  <c r="N221" i="8" s="1"/>
  <c r="K221" i="8"/>
  <c r="L221" i="9"/>
  <c r="N221" i="9" s="1"/>
  <c r="K221" i="9"/>
  <c r="G223" i="9"/>
  <c r="H222" i="9"/>
  <c r="G223" i="7"/>
  <c r="H222" i="7"/>
  <c r="L221" i="7"/>
  <c r="N221" i="7" s="1"/>
  <c r="K221" i="7"/>
  <c r="L222" i="5"/>
  <c r="N222" i="5" s="1"/>
  <c r="K222" i="5"/>
  <c r="G224" i="5"/>
  <c r="H223" i="5"/>
  <c r="L221" i="6"/>
  <c r="N221" i="6" s="1"/>
  <c r="K221" i="6"/>
  <c r="H222" i="6"/>
  <c r="G223" i="6"/>
  <c r="L223" i="4"/>
  <c r="N223" i="4" s="1"/>
  <c r="K223" i="4"/>
  <c r="G225" i="4"/>
  <c r="H224" i="4"/>
  <c r="G227" i="2"/>
  <c r="H227" i="2" s="1"/>
  <c r="K226" i="2"/>
  <c r="L226" i="2"/>
  <c r="N225" i="2"/>
  <c r="C308" i="2" l="1"/>
  <c r="H223" i="9"/>
  <c r="G224" i="9"/>
  <c r="L222" i="8"/>
  <c r="N222" i="8" s="1"/>
  <c r="K222" i="8"/>
  <c r="L222" i="9"/>
  <c r="N222" i="9" s="1"/>
  <c r="K222" i="9"/>
  <c r="G224" i="8"/>
  <c r="H223" i="8"/>
  <c r="K222" i="7"/>
  <c r="L222" i="7"/>
  <c r="N222" i="7" s="1"/>
  <c r="H223" i="7"/>
  <c r="G224" i="7"/>
  <c r="H224" i="5"/>
  <c r="G225" i="5"/>
  <c r="L223" i="5"/>
  <c r="N223" i="5" s="1"/>
  <c r="K223" i="5"/>
  <c r="K222" i="6"/>
  <c r="L222" i="6"/>
  <c r="N222" i="6" s="1"/>
  <c r="H223" i="6"/>
  <c r="G224" i="6"/>
  <c r="H225" i="4"/>
  <c r="G226" i="4"/>
  <c r="L224" i="4"/>
  <c r="N224" i="4" s="1"/>
  <c r="K224" i="4"/>
  <c r="G228" i="2"/>
  <c r="H228" i="2" s="1"/>
  <c r="K227" i="2"/>
  <c r="L227" i="2"/>
  <c r="N226" i="2"/>
  <c r="C309" i="2" l="1"/>
  <c r="H224" i="8"/>
  <c r="G225" i="8"/>
  <c r="G225" i="9"/>
  <c r="H224" i="9"/>
  <c r="L223" i="8"/>
  <c r="N223" i="8" s="1"/>
  <c r="K223" i="8"/>
  <c r="L223" i="9"/>
  <c r="N223" i="9" s="1"/>
  <c r="K223" i="9"/>
  <c r="G225" i="7"/>
  <c r="H224" i="7"/>
  <c r="K223" i="7"/>
  <c r="L223" i="7"/>
  <c r="N223" i="7" s="1"/>
  <c r="G226" i="5"/>
  <c r="H225" i="5"/>
  <c r="L224" i="5"/>
  <c r="N224" i="5" s="1"/>
  <c r="K224" i="5"/>
  <c r="K223" i="6"/>
  <c r="L223" i="6"/>
  <c r="N223" i="6" s="1"/>
  <c r="G225" i="6"/>
  <c r="H224" i="6"/>
  <c r="G227" i="4"/>
  <c r="H226" i="4"/>
  <c r="L225" i="4"/>
  <c r="N225" i="4" s="1"/>
  <c r="K225" i="4"/>
  <c r="G229" i="2"/>
  <c r="H229" i="2" s="1"/>
  <c r="K228" i="2"/>
  <c r="L228" i="2"/>
  <c r="N227" i="2"/>
  <c r="C310" i="2" l="1"/>
  <c r="L224" i="9"/>
  <c r="N224" i="9" s="1"/>
  <c r="K224" i="9"/>
  <c r="G226" i="9"/>
  <c r="H225" i="9"/>
  <c r="G226" i="8"/>
  <c r="H225" i="8"/>
  <c r="L224" i="8"/>
  <c r="N224" i="8" s="1"/>
  <c r="K224" i="8"/>
  <c r="L224" i="7"/>
  <c r="N224" i="7" s="1"/>
  <c r="K224" i="7"/>
  <c r="G226" i="7"/>
  <c r="H225" i="7"/>
  <c r="L225" i="5"/>
  <c r="N225" i="5" s="1"/>
  <c r="K225" i="5"/>
  <c r="G227" i="5"/>
  <c r="H226" i="5"/>
  <c r="K224" i="6"/>
  <c r="L224" i="6"/>
  <c r="N224" i="6" s="1"/>
  <c r="G226" i="6"/>
  <c r="H225" i="6"/>
  <c r="L226" i="4"/>
  <c r="N226" i="4" s="1"/>
  <c r="K226" i="4"/>
  <c r="G228" i="4"/>
  <c r="H227" i="4"/>
  <c r="G230" i="2"/>
  <c r="H230" i="2" s="1"/>
  <c r="K229" i="2"/>
  <c r="L229" i="2"/>
  <c r="N228" i="2"/>
  <c r="C311" i="2" l="1"/>
  <c r="G227" i="8"/>
  <c r="H226" i="8"/>
  <c r="K225" i="9"/>
  <c r="L225" i="9"/>
  <c r="N225" i="9" s="1"/>
  <c r="H226" i="9"/>
  <c r="G227" i="9"/>
  <c r="L225" i="8"/>
  <c r="N225" i="8" s="1"/>
  <c r="K225" i="8"/>
  <c r="H226" i="7"/>
  <c r="G227" i="7"/>
  <c r="L225" i="7"/>
  <c r="N225" i="7" s="1"/>
  <c r="K225" i="7"/>
  <c r="K226" i="5"/>
  <c r="L226" i="5"/>
  <c r="N226" i="5" s="1"/>
  <c r="H227" i="5"/>
  <c r="G228" i="5"/>
  <c r="G227" i="6"/>
  <c r="H226" i="6"/>
  <c r="K225" i="6"/>
  <c r="L225" i="6"/>
  <c r="N225" i="6" s="1"/>
  <c r="H228" i="4"/>
  <c r="G229" i="4"/>
  <c r="K227" i="4"/>
  <c r="L227" i="4"/>
  <c r="N227" i="4" s="1"/>
  <c r="G231" i="2"/>
  <c r="H231" i="2" s="1"/>
  <c r="K230" i="2"/>
  <c r="L230" i="2"/>
  <c r="N229" i="2"/>
  <c r="C312" i="2" l="1"/>
  <c r="G228" i="9"/>
  <c r="H227" i="9"/>
  <c r="K226" i="8"/>
  <c r="L226" i="8"/>
  <c r="N226" i="8" s="1"/>
  <c r="L226" i="9"/>
  <c r="N226" i="9" s="1"/>
  <c r="K226" i="9"/>
  <c r="H227" i="8"/>
  <c r="G228" i="8"/>
  <c r="G228" i="7"/>
  <c r="H227" i="7"/>
  <c r="L226" i="7"/>
  <c r="N226" i="7" s="1"/>
  <c r="K226" i="7"/>
  <c r="L227" i="5"/>
  <c r="N227" i="5" s="1"/>
  <c r="K227" i="5"/>
  <c r="G229" i="5"/>
  <c r="H228" i="5"/>
  <c r="L226" i="6"/>
  <c r="N226" i="6" s="1"/>
  <c r="K226" i="6"/>
  <c r="G228" i="6"/>
  <c r="H227" i="6"/>
  <c r="G230" i="4"/>
  <c r="H229" i="4"/>
  <c r="L228" i="4"/>
  <c r="N228" i="4" s="1"/>
  <c r="K228" i="4"/>
  <c r="K231" i="2"/>
  <c r="G232" i="2"/>
  <c r="H232" i="2" s="1"/>
  <c r="N230" i="2"/>
  <c r="C313" i="2" l="1"/>
  <c r="L227" i="8"/>
  <c r="N227" i="8" s="1"/>
  <c r="K227" i="8"/>
  <c r="G229" i="8"/>
  <c r="H228" i="8"/>
  <c r="L227" i="9"/>
  <c r="N227" i="9" s="1"/>
  <c r="K227" i="9"/>
  <c r="G229" i="9"/>
  <c r="H228" i="9"/>
  <c r="L227" i="7"/>
  <c r="N227" i="7" s="1"/>
  <c r="K227" i="7"/>
  <c r="H228" i="7"/>
  <c r="G229" i="7"/>
  <c r="L228" i="5"/>
  <c r="N228" i="5" s="1"/>
  <c r="K228" i="5"/>
  <c r="G230" i="5"/>
  <c r="H229" i="5"/>
  <c r="L227" i="6"/>
  <c r="N227" i="6" s="1"/>
  <c r="K227" i="6"/>
  <c r="G229" i="6"/>
  <c r="H228" i="6"/>
  <c r="L229" i="4"/>
  <c r="N229" i="4" s="1"/>
  <c r="K229" i="4"/>
  <c r="G231" i="4"/>
  <c r="H230" i="4"/>
  <c r="L231" i="2"/>
  <c r="N231" i="2" s="1"/>
  <c r="G233" i="2"/>
  <c r="H233" i="2" s="1"/>
  <c r="K232" i="2"/>
  <c r="L232" i="2"/>
  <c r="C314" i="2" l="1"/>
  <c r="G230" i="9"/>
  <c r="H229" i="9"/>
  <c r="L228" i="8"/>
  <c r="N228" i="8" s="1"/>
  <c r="K228" i="8"/>
  <c r="G230" i="8"/>
  <c r="H229" i="8"/>
  <c r="L228" i="9"/>
  <c r="N228" i="9" s="1"/>
  <c r="K228" i="9"/>
  <c r="H229" i="7"/>
  <c r="G230" i="7"/>
  <c r="K228" i="7"/>
  <c r="L228" i="7"/>
  <c r="N228" i="7" s="1"/>
  <c r="L229" i="5"/>
  <c r="N229" i="5" s="1"/>
  <c r="K229" i="5"/>
  <c r="G231" i="5"/>
  <c r="H230" i="5"/>
  <c r="L228" i="6"/>
  <c r="N228" i="6" s="1"/>
  <c r="K228" i="6"/>
  <c r="G230" i="6"/>
  <c r="H229" i="6"/>
  <c r="G232" i="4"/>
  <c r="H231" i="4"/>
  <c r="L230" i="4"/>
  <c r="N230" i="4" s="1"/>
  <c r="K230" i="4"/>
  <c r="K233" i="2"/>
  <c r="G234" i="2"/>
  <c r="H234" i="2" s="1"/>
  <c r="L233" i="2"/>
  <c r="N232" i="2"/>
  <c r="C315" i="2" l="1"/>
  <c r="G231" i="8"/>
  <c r="H230" i="8"/>
  <c r="L229" i="8"/>
  <c r="N229" i="8" s="1"/>
  <c r="K229" i="8"/>
  <c r="L229" i="9"/>
  <c r="N229" i="9" s="1"/>
  <c r="K229" i="9"/>
  <c r="G231" i="9"/>
  <c r="H230" i="9"/>
  <c r="G231" i="7"/>
  <c r="H230" i="7"/>
  <c r="L229" i="7"/>
  <c r="N229" i="7" s="1"/>
  <c r="K229" i="7"/>
  <c r="G232" i="5"/>
  <c r="H231" i="5"/>
  <c r="L230" i="5"/>
  <c r="N230" i="5" s="1"/>
  <c r="K230" i="5"/>
  <c r="L229" i="6"/>
  <c r="N229" i="6" s="1"/>
  <c r="K229" i="6"/>
  <c r="H230" i="6"/>
  <c r="G231" i="6"/>
  <c r="L231" i="4"/>
  <c r="N231" i="4" s="1"/>
  <c r="K231" i="4"/>
  <c r="G233" i="4"/>
  <c r="H232" i="4"/>
  <c r="G235" i="2"/>
  <c r="H235" i="2" s="1"/>
  <c r="K234" i="2"/>
  <c r="L234" i="2"/>
  <c r="N233" i="2"/>
  <c r="C316" i="2" l="1"/>
  <c r="H231" i="9"/>
  <c r="G232" i="9"/>
  <c r="L230" i="9"/>
  <c r="N230" i="9" s="1"/>
  <c r="K230" i="9"/>
  <c r="L230" i="8"/>
  <c r="N230" i="8" s="1"/>
  <c r="K230" i="8"/>
  <c r="G232" i="8"/>
  <c r="H231" i="8"/>
  <c r="K230" i="7"/>
  <c r="L230" i="7"/>
  <c r="N230" i="7" s="1"/>
  <c r="H231" i="7"/>
  <c r="G232" i="7"/>
  <c r="L231" i="5"/>
  <c r="N231" i="5" s="1"/>
  <c r="K231" i="5"/>
  <c r="H232" i="5"/>
  <c r="G233" i="5"/>
  <c r="H231" i="6"/>
  <c r="G232" i="6"/>
  <c r="K230" i="6"/>
  <c r="L230" i="6"/>
  <c r="N230" i="6" s="1"/>
  <c r="H233" i="4"/>
  <c r="G234" i="4"/>
  <c r="L232" i="4"/>
  <c r="N232" i="4" s="1"/>
  <c r="K232" i="4"/>
  <c r="G236" i="2"/>
  <c r="H236" i="2" s="1"/>
  <c r="K235" i="2"/>
  <c r="L235" i="2"/>
  <c r="N234" i="2"/>
  <c r="C317" i="2" l="1"/>
  <c r="H232" i="8"/>
  <c r="G233" i="8"/>
  <c r="L231" i="8"/>
  <c r="N231" i="8" s="1"/>
  <c r="K231" i="8"/>
  <c r="G233" i="9"/>
  <c r="H232" i="9"/>
  <c r="L231" i="9"/>
  <c r="N231" i="9" s="1"/>
  <c r="K231" i="9"/>
  <c r="G233" i="7"/>
  <c r="H232" i="7"/>
  <c r="L231" i="7"/>
  <c r="N231" i="7" s="1"/>
  <c r="K231" i="7"/>
  <c r="L232" i="5"/>
  <c r="N232" i="5" s="1"/>
  <c r="K232" i="5"/>
  <c r="G234" i="5"/>
  <c r="H233" i="5"/>
  <c r="G233" i="6"/>
  <c r="H232" i="6"/>
  <c r="L231" i="6"/>
  <c r="N231" i="6" s="1"/>
  <c r="K231" i="6"/>
  <c r="G235" i="4"/>
  <c r="H234" i="4"/>
  <c r="L233" i="4"/>
  <c r="N233" i="4" s="1"/>
  <c r="K233" i="4"/>
  <c r="G237" i="2"/>
  <c r="H237" i="2" s="1"/>
  <c r="K236" i="2"/>
  <c r="L236" i="2"/>
  <c r="N235" i="2"/>
  <c r="C318" i="2" l="1"/>
  <c r="L232" i="9"/>
  <c r="N232" i="9" s="1"/>
  <c r="K232" i="9"/>
  <c r="G234" i="8"/>
  <c r="H233" i="8"/>
  <c r="G234" i="9"/>
  <c r="H233" i="9"/>
  <c r="L232" i="8"/>
  <c r="N232" i="8" s="1"/>
  <c r="K232" i="8"/>
  <c r="L232" i="7"/>
  <c r="N232" i="7" s="1"/>
  <c r="K232" i="7"/>
  <c r="G234" i="7"/>
  <c r="H233" i="7"/>
  <c r="G235" i="5"/>
  <c r="H234" i="5"/>
  <c r="L233" i="5"/>
  <c r="N233" i="5" s="1"/>
  <c r="K233" i="5"/>
  <c r="K232" i="6"/>
  <c r="L232" i="6"/>
  <c r="N232" i="6" s="1"/>
  <c r="G234" i="6"/>
  <c r="H233" i="6"/>
  <c r="L234" i="4"/>
  <c r="N234" i="4" s="1"/>
  <c r="K234" i="4"/>
  <c r="G236" i="4"/>
  <c r="H235" i="4"/>
  <c r="G238" i="2"/>
  <c r="H238" i="2" s="1"/>
  <c r="K237" i="2"/>
  <c r="L237" i="2"/>
  <c r="N236" i="2"/>
  <c r="C319" i="2" l="1"/>
  <c r="H234" i="9"/>
  <c r="G235" i="9"/>
  <c r="K233" i="9"/>
  <c r="L233" i="9"/>
  <c r="N233" i="9" s="1"/>
  <c r="G235" i="8"/>
  <c r="H234" i="8"/>
  <c r="L233" i="8"/>
  <c r="N233" i="8" s="1"/>
  <c r="K233" i="8"/>
  <c r="L233" i="7"/>
  <c r="N233" i="7" s="1"/>
  <c r="K233" i="7"/>
  <c r="H234" i="7"/>
  <c r="G235" i="7"/>
  <c r="K234" i="5"/>
  <c r="L234" i="5"/>
  <c r="N234" i="5" s="1"/>
  <c r="H235" i="5"/>
  <c r="G236" i="5"/>
  <c r="K233" i="6"/>
  <c r="L233" i="6"/>
  <c r="N233" i="6" s="1"/>
  <c r="G235" i="6"/>
  <c r="H234" i="6"/>
  <c r="H236" i="4"/>
  <c r="G237" i="4"/>
  <c r="K235" i="4"/>
  <c r="L235" i="4"/>
  <c r="N235" i="4" s="1"/>
  <c r="G239" i="2"/>
  <c r="H239" i="2" s="1"/>
  <c r="K238" i="2"/>
  <c r="L238" i="2"/>
  <c r="N237" i="2"/>
  <c r="C320" i="2" l="1"/>
  <c r="K234" i="8"/>
  <c r="L234" i="8"/>
  <c r="N234" i="8" s="1"/>
  <c r="G236" i="9"/>
  <c r="H235" i="9"/>
  <c r="H235" i="8"/>
  <c r="G236" i="8"/>
  <c r="L234" i="9"/>
  <c r="N234" i="9" s="1"/>
  <c r="K234" i="9"/>
  <c r="G236" i="7"/>
  <c r="H235" i="7"/>
  <c r="L234" i="7"/>
  <c r="N234" i="7" s="1"/>
  <c r="K234" i="7"/>
  <c r="G237" i="5"/>
  <c r="H236" i="5"/>
  <c r="L235" i="5"/>
  <c r="N235" i="5" s="1"/>
  <c r="K235" i="5"/>
  <c r="L234" i="6"/>
  <c r="N234" i="6" s="1"/>
  <c r="K234" i="6"/>
  <c r="G236" i="6"/>
  <c r="H235" i="6"/>
  <c r="G238" i="4"/>
  <c r="H237" i="4"/>
  <c r="L236" i="4"/>
  <c r="N236" i="4" s="1"/>
  <c r="K236" i="4"/>
  <c r="G240" i="2"/>
  <c r="H240" i="2" s="1"/>
  <c r="K239" i="2"/>
  <c r="L239" i="2"/>
  <c r="N238" i="2"/>
  <c r="C321" i="2" l="1"/>
  <c r="L235" i="8"/>
  <c r="N235" i="8" s="1"/>
  <c r="K235" i="8"/>
  <c r="L235" i="9"/>
  <c r="N235" i="9" s="1"/>
  <c r="K235" i="9"/>
  <c r="G237" i="8"/>
  <c r="H236" i="8"/>
  <c r="G237" i="9"/>
  <c r="H236" i="9"/>
  <c r="L235" i="7"/>
  <c r="N235" i="7" s="1"/>
  <c r="K235" i="7"/>
  <c r="G237" i="7"/>
  <c r="H236" i="7"/>
  <c r="L236" i="5"/>
  <c r="N236" i="5" s="1"/>
  <c r="K236" i="5"/>
  <c r="G238" i="5"/>
  <c r="H237" i="5"/>
  <c r="L235" i="6"/>
  <c r="N235" i="6" s="1"/>
  <c r="K235" i="6"/>
  <c r="H236" i="6"/>
  <c r="G237" i="6"/>
  <c r="L237" i="4"/>
  <c r="N237" i="4" s="1"/>
  <c r="K237" i="4"/>
  <c r="G239" i="4"/>
  <c r="H238" i="4"/>
  <c r="G241" i="2"/>
  <c r="H241" i="2" s="1"/>
  <c r="K240" i="2"/>
  <c r="L240" i="2"/>
  <c r="N239" i="2"/>
  <c r="C322" i="2" l="1"/>
  <c r="G238" i="9"/>
  <c r="H237" i="9"/>
  <c r="L236" i="9"/>
  <c r="N236" i="9" s="1"/>
  <c r="K236" i="9"/>
  <c r="L236" i="8"/>
  <c r="N236" i="8" s="1"/>
  <c r="K236" i="8"/>
  <c r="G238" i="8"/>
  <c r="H237" i="8"/>
  <c r="H237" i="7"/>
  <c r="G238" i="7"/>
  <c r="L236" i="7"/>
  <c r="N236" i="7" s="1"/>
  <c r="K236" i="7"/>
  <c r="L237" i="5"/>
  <c r="N237" i="5" s="1"/>
  <c r="K237" i="5"/>
  <c r="G239" i="5"/>
  <c r="H238" i="5"/>
  <c r="G238" i="6"/>
  <c r="H237" i="6"/>
  <c r="L236" i="6"/>
  <c r="N236" i="6" s="1"/>
  <c r="K236" i="6"/>
  <c r="L238" i="4"/>
  <c r="N238" i="4" s="1"/>
  <c r="K238" i="4"/>
  <c r="G240" i="4"/>
  <c r="H239" i="4"/>
  <c r="K241" i="2"/>
  <c r="G242" i="2"/>
  <c r="H242" i="2" s="1"/>
  <c r="L241" i="2"/>
  <c r="N240" i="2"/>
  <c r="C323" i="2" l="1"/>
  <c r="G239" i="8"/>
  <c r="H238" i="8"/>
  <c r="L237" i="8"/>
  <c r="N237" i="8" s="1"/>
  <c r="K237" i="8"/>
  <c r="L237" i="9"/>
  <c r="N237" i="9" s="1"/>
  <c r="K237" i="9"/>
  <c r="G239" i="9"/>
  <c r="H238" i="9"/>
  <c r="G239" i="7"/>
  <c r="H238" i="7"/>
  <c r="L237" i="7"/>
  <c r="N237" i="7" s="1"/>
  <c r="K237" i="7"/>
  <c r="G240" i="5"/>
  <c r="H239" i="5"/>
  <c r="L238" i="5"/>
  <c r="N238" i="5" s="1"/>
  <c r="K238" i="5"/>
  <c r="L237" i="6"/>
  <c r="N237" i="6" s="1"/>
  <c r="K237" i="6"/>
  <c r="H238" i="6"/>
  <c r="G239" i="6"/>
  <c r="G241" i="4"/>
  <c r="H240" i="4"/>
  <c r="L239" i="4"/>
  <c r="N239" i="4" s="1"/>
  <c r="K239" i="4"/>
  <c r="G243" i="2"/>
  <c r="H243" i="2" s="1"/>
  <c r="K242" i="2"/>
  <c r="L242" i="2"/>
  <c r="N241" i="2"/>
  <c r="C324" i="2" l="1"/>
  <c r="H239" i="9"/>
  <c r="G240" i="9"/>
  <c r="L238" i="8"/>
  <c r="N238" i="8" s="1"/>
  <c r="K238" i="8"/>
  <c r="L238" i="9"/>
  <c r="N238" i="9" s="1"/>
  <c r="K238" i="9"/>
  <c r="G240" i="8"/>
  <c r="H239" i="8"/>
  <c r="L238" i="7"/>
  <c r="N238" i="7" s="1"/>
  <c r="K238" i="7"/>
  <c r="G240" i="7"/>
  <c r="H239" i="7"/>
  <c r="L239" i="5"/>
  <c r="N239" i="5" s="1"/>
  <c r="K239" i="5"/>
  <c r="H240" i="5"/>
  <c r="G241" i="5"/>
  <c r="H239" i="6"/>
  <c r="G240" i="6"/>
  <c r="K238" i="6"/>
  <c r="L238" i="6"/>
  <c r="N238" i="6" s="1"/>
  <c r="L240" i="4"/>
  <c r="N240" i="4" s="1"/>
  <c r="K240" i="4"/>
  <c r="H241" i="4"/>
  <c r="G242" i="4"/>
  <c r="G244" i="2"/>
  <c r="H244" i="2" s="1"/>
  <c r="K243" i="2"/>
  <c r="L243" i="2"/>
  <c r="N242" i="2"/>
  <c r="C325" i="2" l="1"/>
  <c r="H240" i="8"/>
  <c r="G241" i="8"/>
  <c r="G241" i="9"/>
  <c r="H240" i="9"/>
  <c r="L239" i="8"/>
  <c r="N239" i="8" s="1"/>
  <c r="K239" i="8"/>
  <c r="L239" i="9"/>
  <c r="N239" i="9" s="1"/>
  <c r="K239" i="9"/>
  <c r="H240" i="7"/>
  <c r="G241" i="7"/>
  <c r="L239" i="7"/>
  <c r="N239" i="7" s="1"/>
  <c r="K239" i="7"/>
  <c r="L240" i="5"/>
  <c r="N240" i="5" s="1"/>
  <c r="K240" i="5"/>
  <c r="G242" i="5"/>
  <c r="H241" i="5"/>
  <c r="G241" i="6"/>
  <c r="H240" i="6"/>
  <c r="L239" i="6"/>
  <c r="N239" i="6" s="1"/>
  <c r="K239" i="6"/>
  <c r="L241" i="4"/>
  <c r="N241" i="4" s="1"/>
  <c r="K241" i="4"/>
  <c r="G243" i="4"/>
  <c r="H242" i="4"/>
  <c r="G245" i="2"/>
  <c r="H245" i="2" s="1"/>
  <c r="K244" i="2"/>
  <c r="L244" i="2"/>
  <c r="N243" i="2"/>
  <c r="C326" i="2" l="1"/>
  <c r="L240" i="9"/>
  <c r="N240" i="9" s="1"/>
  <c r="K240" i="9"/>
  <c r="G242" i="9"/>
  <c r="H241" i="9"/>
  <c r="G242" i="8"/>
  <c r="H241" i="8"/>
  <c r="L240" i="8"/>
  <c r="N240" i="8" s="1"/>
  <c r="K240" i="8"/>
  <c r="G242" i="7"/>
  <c r="H241" i="7"/>
  <c r="L240" i="7"/>
  <c r="N240" i="7" s="1"/>
  <c r="K240" i="7"/>
  <c r="L241" i="5"/>
  <c r="N241" i="5" s="1"/>
  <c r="K241" i="5"/>
  <c r="G243" i="5"/>
  <c r="H242" i="5"/>
  <c r="K240" i="6"/>
  <c r="L240" i="6"/>
  <c r="N240" i="6" s="1"/>
  <c r="G242" i="6"/>
  <c r="H241" i="6"/>
  <c r="G244" i="4"/>
  <c r="H243" i="4"/>
  <c r="L242" i="4"/>
  <c r="N242" i="4" s="1"/>
  <c r="K242" i="4"/>
  <c r="K245" i="2"/>
  <c r="G246" i="2"/>
  <c r="H246" i="2" s="1"/>
  <c r="L245" i="2"/>
  <c r="N244" i="2"/>
  <c r="C327" i="2" l="1"/>
  <c r="K241" i="9"/>
  <c r="L241" i="9"/>
  <c r="N241" i="9" s="1"/>
  <c r="H242" i="9"/>
  <c r="G243" i="9"/>
  <c r="L241" i="8"/>
  <c r="N241" i="8" s="1"/>
  <c r="K241" i="8"/>
  <c r="G243" i="8"/>
  <c r="H242" i="8"/>
  <c r="L241" i="7"/>
  <c r="N241" i="7" s="1"/>
  <c r="K241" i="7"/>
  <c r="H242" i="7"/>
  <c r="G243" i="7"/>
  <c r="K242" i="5"/>
  <c r="L242" i="5"/>
  <c r="N242" i="5" s="1"/>
  <c r="H243" i="5"/>
  <c r="G244" i="5"/>
  <c r="L241" i="6"/>
  <c r="N241" i="6" s="1"/>
  <c r="K241" i="6"/>
  <c r="G243" i="6"/>
  <c r="H242" i="6"/>
  <c r="K243" i="4"/>
  <c r="L243" i="4"/>
  <c r="N243" i="4" s="1"/>
  <c r="H244" i="4"/>
  <c r="G245" i="4"/>
  <c r="G247" i="2"/>
  <c r="H247" i="2" s="1"/>
  <c r="K246" i="2"/>
  <c r="L246" i="2"/>
  <c r="N245" i="2"/>
  <c r="C328" i="2" l="1"/>
  <c r="K242" i="8"/>
  <c r="L242" i="8"/>
  <c r="N242" i="8" s="1"/>
  <c r="G244" i="9"/>
  <c r="H243" i="9"/>
  <c r="H243" i="8"/>
  <c r="G244" i="8"/>
  <c r="L242" i="9"/>
  <c r="N242" i="9" s="1"/>
  <c r="K242" i="9"/>
  <c r="G244" i="7"/>
  <c r="H243" i="7"/>
  <c r="K242" i="7"/>
  <c r="L242" i="7"/>
  <c r="N242" i="7" s="1"/>
  <c r="G245" i="5"/>
  <c r="H244" i="5"/>
  <c r="L243" i="5"/>
  <c r="N243" i="5" s="1"/>
  <c r="K243" i="5"/>
  <c r="L242" i="6"/>
  <c r="N242" i="6" s="1"/>
  <c r="K242" i="6"/>
  <c r="G244" i="6"/>
  <c r="H243" i="6"/>
  <c r="G246" i="4"/>
  <c r="H245" i="4"/>
  <c r="L244" i="4"/>
  <c r="N244" i="4" s="1"/>
  <c r="K244" i="4"/>
  <c r="G248" i="2"/>
  <c r="H248" i="2" s="1"/>
  <c r="K247" i="2"/>
  <c r="L247" i="2"/>
  <c r="N246" i="2"/>
  <c r="C329" i="2" l="1"/>
  <c r="L243" i="9"/>
  <c r="N243" i="9" s="1"/>
  <c r="K243" i="9"/>
  <c r="G245" i="9"/>
  <c r="H244" i="9"/>
  <c r="G245" i="8"/>
  <c r="H244" i="8"/>
  <c r="L243" i="8"/>
  <c r="N243" i="8" s="1"/>
  <c r="K243" i="8"/>
  <c r="L243" i="7"/>
  <c r="N243" i="7" s="1"/>
  <c r="K243" i="7"/>
  <c r="G245" i="7"/>
  <c r="H244" i="7"/>
  <c r="L244" i="5"/>
  <c r="N244" i="5" s="1"/>
  <c r="K244" i="5"/>
  <c r="G246" i="5"/>
  <c r="H245" i="5"/>
  <c r="L243" i="6"/>
  <c r="N243" i="6" s="1"/>
  <c r="K243" i="6"/>
  <c r="G245" i="6"/>
  <c r="H244" i="6"/>
  <c r="L245" i="4"/>
  <c r="N245" i="4" s="1"/>
  <c r="K245" i="4"/>
  <c r="G247" i="4"/>
  <c r="H246" i="4"/>
  <c r="G249" i="2"/>
  <c r="H249" i="2" s="1"/>
  <c r="K248" i="2"/>
  <c r="L248" i="2"/>
  <c r="N247" i="2"/>
  <c r="C330" i="2" l="1"/>
  <c r="L244" i="8"/>
  <c r="N244" i="8" s="1"/>
  <c r="K244" i="8"/>
  <c r="G246" i="9"/>
  <c r="H245" i="9"/>
  <c r="L244" i="9"/>
  <c r="N244" i="9" s="1"/>
  <c r="K244" i="9"/>
  <c r="G246" i="8"/>
  <c r="H245" i="8"/>
  <c r="H245" i="7"/>
  <c r="G246" i="7"/>
  <c r="K244" i="7"/>
  <c r="L244" i="7"/>
  <c r="N244" i="7" s="1"/>
  <c r="L245" i="5"/>
  <c r="N245" i="5" s="1"/>
  <c r="K245" i="5"/>
  <c r="G247" i="5"/>
  <c r="H246" i="5"/>
  <c r="L244" i="6"/>
  <c r="N244" i="6" s="1"/>
  <c r="K244" i="6"/>
  <c r="G246" i="6"/>
  <c r="H245" i="6"/>
  <c r="L246" i="4"/>
  <c r="N246" i="4" s="1"/>
  <c r="K246" i="4"/>
  <c r="G248" i="4"/>
  <c r="H247" i="4"/>
  <c r="G250" i="2"/>
  <c r="H250" i="2" s="1"/>
  <c r="K249" i="2"/>
  <c r="L249" i="2"/>
  <c r="N248" i="2"/>
  <c r="C331" i="2" l="1"/>
  <c r="L245" i="8"/>
  <c r="N245" i="8" s="1"/>
  <c r="K245" i="8"/>
  <c r="L245" i="9"/>
  <c r="N245" i="9" s="1"/>
  <c r="K245" i="9"/>
  <c r="G247" i="9"/>
  <c r="H246" i="9"/>
  <c r="G247" i="8"/>
  <c r="H246" i="8"/>
  <c r="G247" i="7"/>
  <c r="H246" i="7"/>
  <c r="L245" i="7"/>
  <c r="N245" i="7" s="1"/>
  <c r="K245" i="7"/>
  <c r="G248" i="5"/>
  <c r="H247" i="5"/>
  <c r="L246" i="5"/>
  <c r="N246" i="5" s="1"/>
  <c r="K246" i="5"/>
  <c r="L245" i="6"/>
  <c r="N245" i="6" s="1"/>
  <c r="K245" i="6"/>
  <c r="H246" i="6"/>
  <c r="G247" i="6"/>
  <c r="L247" i="4"/>
  <c r="N247" i="4" s="1"/>
  <c r="K247" i="4"/>
  <c r="G249" i="4"/>
  <c r="H248" i="4"/>
  <c r="K250" i="2"/>
  <c r="G251" i="2"/>
  <c r="H251" i="2" s="1"/>
  <c r="N249" i="2"/>
  <c r="C332" i="2" l="1"/>
  <c r="H247" i="9"/>
  <c r="G248" i="9"/>
  <c r="G248" i="8"/>
  <c r="H247" i="8"/>
  <c r="L246" i="8"/>
  <c r="N246" i="8" s="1"/>
  <c r="K246" i="8"/>
  <c r="L246" i="9"/>
  <c r="N246" i="9" s="1"/>
  <c r="K246" i="9"/>
  <c r="L246" i="7"/>
  <c r="N246" i="7" s="1"/>
  <c r="K246" i="7"/>
  <c r="G248" i="7"/>
  <c r="H247" i="7"/>
  <c r="L247" i="5"/>
  <c r="N247" i="5" s="1"/>
  <c r="K247" i="5"/>
  <c r="H248" i="5"/>
  <c r="G249" i="5"/>
  <c r="H247" i="6"/>
  <c r="G248" i="6"/>
  <c r="K246" i="6"/>
  <c r="L246" i="6"/>
  <c r="N246" i="6" s="1"/>
  <c r="L248" i="4"/>
  <c r="N248" i="4" s="1"/>
  <c r="K248" i="4"/>
  <c r="H249" i="4"/>
  <c r="G250" i="4"/>
  <c r="L250" i="2"/>
  <c r="N250" i="2" s="1"/>
  <c r="K251" i="2"/>
  <c r="G252" i="2"/>
  <c r="H252" i="2" s="1"/>
  <c r="L251" i="2"/>
  <c r="C333" i="2" l="1"/>
  <c r="L247" i="8"/>
  <c r="N247" i="8" s="1"/>
  <c r="K247" i="8"/>
  <c r="H248" i="8"/>
  <c r="G249" i="8"/>
  <c r="G249" i="9"/>
  <c r="H248" i="9"/>
  <c r="L247" i="9"/>
  <c r="N247" i="9" s="1"/>
  <c r="K247" i="9"/>
  <c r="L247" i="7"/>
  <c r="N247" i="7" s="1"/>
  <c r="K247" i="7"/>
  <c r="H248" i="7"/>
  <c r="G249" i="7"/>
  <c r="G250" i="5"/>
  <c r="H249" i="5"/>
  <c r="L248" i="5"/>
  <c r="N248" i="5" s="1"/>
  <c r="K248" i="5"/>
  <c r="G249" i="6"/>
  <c r="H248" i="6"/>
  <c r="L247" i="6"/>
  <c r="N247" i="6" s="1"/>
  <c r="K247" i="6"/>
  <c r="G251" i="4"/>
  <c r="H250" i="4"/>
  <c r="L249" i="4"/>
  <c r="N249" i="4" s="1"/>
  <c r="K249" i="4"/>
  <c r="G253" i="2"/>
  <c r="H253" i="2" s="1"/>
  <c r="K252" i="2"/>
  <c r="L252" i="2"/>
  <c r="N251" i="2"/>
  <c r="C334" i="2" l="1"/>
  <c r="G250" i="9"/>
  <c r="H249" i="9"/>
  <c r="L248" i="9"/>
  <c r="N248" i="9" s="1"/>
  <c r="K248" i="9"/>
  <c r="G250" i="8"/>
  <c r="H249" i="8"/>
  <c r="L248" i="8"/>
  <c r="N248" i="8" s="1"/>
  <c r="K248" i="8"/>
  <c r="G250" i="7"/>
  <c r="H249" i="7"/>
  <c r="L248" i="7"/>
  <c r="N248" i="7" s="1"/>
  <c r="K248" i="7"/>
  <c r="L249" i="5"/>
  <c r="N249" i="5" s="1"/>
  <c r="K249" i="5"/>
  <c r="G251" i="5"/>
  <c r="H250" i="5"/>
  <c r="K248" i="6"/>
  <c r="L248" i="6"/>
  <c r="N248" i="6" s="1"/>
  <c r="G250" i="6"/>
  <c r="H249" i="6"/>
  <c r="L250" i="4"/>
  <c r="N250" i="4" s="1"/>
  <c r="K250" i="4"/>
  <c r="G252" i="4"/>
  <c r="H251" i="4"/>
  <c r="G254" i="2"/>
  <c r="H254" i="2" s="1"/>
  <c r="K253" i="2"/>
  <c r="L253" i="2"/>
  <c r="N252" i="2"/>
  <c r="C335" i="2" l="1"/>
  <c r="G251" i="8"/>
  <c r="H250" i="8"/>
  <c r="K249" i="9"/>
  <c r="L249" i="9"/>
  <c r="N249" i="9" s="1"/>
  <c r="L249" i="8"/>
  <c r="N249" i="8" s="1"/>
  <c r="K249" i="8"/>
  <c r="H250" i="9"/>
  <c r="G251" i="9"/>
  <c r="L249" i="7"/>
  <c r="N249" i="7" s="1"/>
  <c r="K249" i="7"/>
  <c r="H250" i="7"/>
  <c r="G251" i="7"/>
  <c r="K250" i="5"/>
  <c r="L250" i="5"/>
  <c r="N250" i="5" s="1"/>
  <c r="H251" i="5"/>
  <c r="G252" i="5"/>
  <c r="L249" i="6"/>
  <c r="N249" i="6" s="1"/>
  <c r="K249" i="6"/>
  <c r="G251" i="6"/>
  <c r="H250" i="6"/>
  <c r="K251" i="4"/>
  <c r="L251" i="4"/>
  <c r="N251" i="4" s="1"/>
  <c r="H252" i="4"/>
  <c r="G253" i="4"/>
  <c r="G255" i="2"/>
  <c r="H255" i="2" s="1"/>
  <c r="K254" i="2"/>
  <c r="L254" i="2"/>
  <c r="N253" i="2"/>
  <c r="C336" i="2" l="1"/>
  <c r="L250" i="9"/>
  <c r="N250" i="9" s="1"/>
  <c r="K250" i="9"/>
  <c r="K250" i="8"/>
  <c r="L250" i="8"/>
  <c r="N250" i="8" s="1"/>
  <c r="G252" i="9"/>
  <c r="H251" i="9"/>
  <c r="H251" i="8"/>
  <c r="G252" i="8"/>
  <c r="G252" i="7"/>
  <c r="H251" i="7"/>
  <c r="K250" i="7"/>
  <c r="L250" i="7"/>
  <c r="N250" i="7" s="1"/>
  <c r="L251" i="5"/>
  <c r="N251" i="5" s="1"/>
  <c r="K251" i="5"/>
  <c r="G253" i="5"/>
  <c r="H252" i="5"/>
  <c r="L250" i="6"/>
  <c r="N250" i="6" s="1"/>
  <c r="K250" i="6"/>
  <c r="G252" i="6"/>
  <c r="H251" i="6"/>
  <c r="G254" i="4"/>
  <c r="H253" i="4"/>
  <c r="L252" i="4"/>
  <c r="N252" i="4" s="1"/>
  <c r="K252" i="4"/>
  <c r="G256" i="2"/>
  <c r="H256" i="2" s="1"/>
  <c r="K255" i="2"/>
  <c r="L255" i="2"/>
  <c r="N254" i="2"/>
  <c r="C337" i="2" l="1"/>
  <c r="L251" i="8"/>
  <c r="N251" i="8" s="1"/>
  <c r="K251" i="8"/>
  <c r="G253" i="8"/>
  <c r="H252" i="8"/>
  <c r="G253" i="9"/>
  <c r="H252" i="9"/>
  <c r="L251" i="9"/>
  <c r="N251" i="9" s="1"/>
  <c r="K251" i="9"/>
  <c r="L251" i="7"/>
  <c r="N251" i="7" s="1"/>
  <c r="K251" i="7"/>
  <c r="G253" i="7"/>
  <c r="H252" i="7"/>
  <c r="G254" i="5"/>
  <c r="H253" i="5"/>
  <c r="L252" i="5"/>
  <c r="N252" i="5" s="1"/>
  <c r="K252" i="5"/>
  <c r="G253" i="6"/>
  <c r="H252" i="6"/>
  <c r="L251" i="6"/>
  <c r="N251" i="6" s="1"/>
  <c r="K251" i="6"/>
  <c r="L253" i="4"/>
  <c r="N253" i="4" s="1"/>
  <c r="K253" i="4"/>
  <c r="G255" i="4"/>
  <c r="H254" i="4"/>
  <c r="G257" i="2"/>
  <c r="H257" i="2" s="1"/>
  <c r="K256" i="2"/>
  <c r="L256" i="2"/>
  <c r="N255" i="2"/>
  <c r="C338" i="2" l="1"/>
  <c r="L252" i="8"/>
  <c r="N252" i="8" s="1"/>
  <c r="K252" i="8"/>
  <c r="G254" i="8"/>
  <c r="H253" i="8"/>
  <c r="G254" i="9"/>
  <c r="H253" i="9"/>
  <c r="L252" i="9"/>
  <c r="N252" i="9" s="1"/>
  <c r="K252" i="9"/>
  <c r="K252" i="7"/>
  <c r="L252" i="7"/>
  <c r="N252" i="7" s="1"/>
  <c r="H253" i="7"/>
  <c r="G254" i="7"/>
  <c r="L253" i="5"/>
  <c r="N253" i="5" s="1"/>
  <c r="K253" i="5"/>
  <c r="G255" i="5"/>
  <c r="H254" i="5"/>
  <c r="K252" i="6"/>
  <c r="L252" i="6"/>
  <c r="N252" i="6" s="1"/>
  <c r="H253" i="6"/>
  <c r="G254" i="6"/>
  <c r="L254" i="4"/>
  <c r="N254" i="4" s="1"/>
  <c r="K254" i="4"/>
  <c r="G256" i="4"/>
  <c r="H255" i="4"/>
  <c r="G258" i="2"/>
  <c r="H258" i="2" s="1"/>
  <c r="K257" i="2"/>
  <c r="L257" i="2"/>
  <c r="N256" i="2"/>
  <c r="C339" i="2" l="1"/>
  <c r="G255" i="9"/>
  <c r="H254" i="9"/>
  <c r="L253" i="8"/>
  <c r="N253" i="8" s="1"/>
  <c r="K253" i="8"/>
  <c r="G255" i="8"/>
  <c r="H254" i="8"/>
  <c r="L253" i="9"/>
  <c r="N253" i="9" s="1"/>
  <c r="K253" i="9"/>
  <c r="L253" i="7"/>
  <c r="N253" i="7" s="1"/>
  <c r="K253" i="7"/>
  <c r="G255" i="7"/>
  <c r="H254" i="7"/>
  <c r="G256" i="5"/>
  <c r="H255" i="5"/>
  <c r="L254" i="5"/>
  <c r="N254" i="5" s="1"/>
  <c r="K254" i="5"/>
  <c r="H254" i="6"/>
  <c r="G255" i="6"/>
  <c r="K253" i="6"/>
  <c r="L253" i="6"/>
  <c r="N253" i="6" s="1"/>
  <c r="L255" i="4"/>
  <c r="N255" i="4" s="1"/>
  <c r="K255" i="4"/>
  <c r="G257" i="4"/>
  <c r="H256" i="4"/>
  <c r="G259" i="2"/>
  <c r="H259" i="2" s="1"/>
  <c r="K258" i="2"/>
  <c r="L258" i="2"/>
  <c r="N257" i="2"/>
  <c r="C340" i="2" l="1"/>
  <c r="L254" i="8"/>
  <c r="N254" i="8" s="1"/>
  <c r="K254" i="8"/>
  <c r="L254" i="9"/>
  <c r="N254" i="9" s="1"/>
  <c r="K254" i="9"/>
  <c r="G256" i="8"/>
  <c r="H255" i="8"/>
  <c r="H255" i="9"/>
  <c r="G256" i="9"/>
  <c r="L254" i="7"/>
  <c r="N254" i="7" s="1"/>
  <c r="K254" i="7"/>
  <c r="G256" i="7"/>
  <c r="H255" i="7"/>
  <c r="L255" i="5"/>
  <c r="N255" i="5" s="1"/>
  <c r="K255" i="5"/>
  <c r="H256" i="5"/>
  <c r="G257" i="5"/>
  <c r="G256" i="6"/>
  <c r="H255" i="6"/>
  <c r="L254" i="6"/>
  <c r="N254" i="6" s="1"/>
  <c r="K254" i="6"/>
  <c r="H257" i="4"/>
  <c r="G258" i="4"/>
  <c r="L256" i="4"/>
  <c r="N256" i="4" s="1"/>
  <c r="K256" i="4"/>
  <c r="G260" i="2"/>
  <c r="H260" i="2" s="1"/>
  <c r="K259" i="2"/>
  <c r="L259" i="2"/>
  <c r="N258" i="2"/>
  <c r="C341" i="2" l="1"/>
  <c r="G257" i="9"/>
  <c r="H256" i="9"/>
  <c r="L255" i="9"/>
  <c r="N255" i="9" s="1"/>
  <c r="K255" i="9"/>
  <c r="H256" i="8"/>
  <c r="G257" i="8"/>
  <c r="L255" i="8"/>
  <c r="N255" i="8" s="1"/>
  <c r="K255" i="8"/>
  <c r="G257" i="7"/>
  <c r="H256" i="7"/>
  <c r="L255" i="7"/>
  <c r="N255" i="7" s="1"/>
  <c r="K255" i="7"/>
  <c r="G258" i="5"/>
  <c r="H257" i="5"/>
  <c r="L256" i="5"/>
  <c r="N256" i="5" s="1"/>
  <c r="K256" i="5"/>
  <c r="L255" i="6"/>
  <c r="N255" i="6" s="1"/>
  <c r="K255" i="6"/>
  <c r="G257" i="6"/>
  <c r="H256" i="6"/>
  <c r="G259" i="4"/>
  <c r="H258" i="4"/>
  <c r="L257" i="4"/>
  <c r="N257" i="4" s="1"/>
  <c r="K257" i="4"/>
  <c r="K260" i="2"/>
  <c r="G261" i="2"/>
  <c r="H261" i="2" s="1"/>
  <c r="N259" i="2"/>
  <c r="C342" i="2" l="1"/>
  <c r="L256" i="8"/>
  <c r="N256" i="8" s="1"/>
  <c r="K256" i="8"/>
  <c r="G258" i="8"/>
  <c r="H257" i="8"/>
  <c r="L256" i="9"/>
  <c r="N256" i="9" s="1"/>
  <c r="K256" i="9"/>
  <c r="G258" i="9"/>
  <c r="H257" i="9"/>
  <c r="L256" i="7"/>
  <c r="N256" i="7" s="1"/>
  <c r="K256" i="7"/>
  <c r="G258" i="7"/>
  <c r="H257" i="7"/>
  <c r="L257" i="5"/>
  <c r="N257" i="5" s="1"/>
  <c r="K257" i="5"/>
  <c r="G259" i="5"/>
  <c r="H258" i="5"/>
  <c r="G258" i="6"/>
  <c r="H257" i="6"/>
  <c r="L256" i="6"/>
  <c r="N256" i="6" s="1"/>
  <c r="K256" i="6"/>
  <c r="L258" i="4"/>
  <c r="N258" i="4" s="1"/>
  <c r="K258" i="4"/>
  <c r="G260" i="4"/>
  <c r="H259" i="4"/>
  <c r="G262" i="2"/>
  <c r="H262" i="2" s="1"/>
  <c r="L260" i="2"/>
  <c r="N260" i="2" s="1"/>
  <c r="K261" i="2"/>
  <c r="L261" i="2"/>
  <c r="C343" i="2" l="1"/>
  <c r="H258" i="9"/>
  <c r="G259" i="9"/>
  <c r="L257" i="8"/>
  <c r="N257" i="8" s="1"/>
  <c r="K257" i="8"/>
  <c r="K257" i="9"/>
  <c r="L257" i="9"/>
  <c r="N257" i="9" s="1"/>
  <c r="G259" i="8"/>
  <c r="H258" i="8"/>
  <c r="H258" i="7"/>
  <c r="G259" i="7"/>
  <c r="L257" i="7"/>
  <c r="N257" i="7" s="1"/>
  <c r="K257" i="7"/>
  <c r="K258" i="5"/>
  <c r="L258" i="5"/>
  <c r="N258" i="5" s="1"/>
  <c r="H259" i="5"/>
  <c r="G260" i="5"/>
  <c r="L257" i="6"/>
  <c r="N257" i="6" s="1"/>
  <c r="K257" i="6"/>
  <c r="G259" i="6"/>
  <c r="H258" i="6"/>
  <c r="H260" i="4"/>
  <c r="G261" i="4"/>
  <c r="K259" i="4"/>
  <c r="L259" i="4"/>
  <c r="N259" i="4" s="1"/>
  <c r="G263" i="2"/>
  <c r="H263" i="2" s="1"/>
  <c r="K262" i="2"/>
  <c r="L262" i="2"/>
  <c r="N261" i="2"/>
  <c r="C344" i="2" l="1"/>
  <c r="H259" i="8"/>
  <c r="G260" i="8"/>
  <c r="K258" i="8"/>
  <c r="L258" i="8"/>
  <c r="N258" i="8" s="1"/>
  <c r="G260" i="9"/>
  <c r="H259" i="9"/>
  <c r="L258" i="9"/>
  <c r="N258" i="9" s="1"/>
  <c r="K258" i="9"/>
  <c r="G260" i="7"/>
  <c r="H259" i="7"/>
  <c r="K258" i="7"/>
  <c r="L258" i="7"/>
  <c r="N258" i="7" s="1"/>
  <c r="L259" i="5"/>
  <c r="N259" i="5" s="1"/>
  <c r="K259" i="5"/>
  <c r="G261" i="5"/>
  <c r="H260" i="5"/>
  <c r="L258" i="6"/>
  <c r="N258" i="6" s="1"/>
  <c r="K258" i="6"/>
  <c r="H259" i="6"/>
  <c r="G260" i="6"/>
  <c r="H261" i="4"/>
  <c r="G262" i="4"/>
  <c r="L260" i="4"/>
  <c r="N260" i="4" s="1"/>
  <c r="K260" i="4"/>
  <c r="L263" i="2"/>
  <c r="G264" i="2"/>
  <c r="H264" i="2" s="1"/>
  <c r="N262" i="2"/>
  <c r="C345" i="2" l="1"/>
  <c r="L259" i="9"/>
  <c r="N259" i="9" s="1"/>
  <c r="K259" i="9"/>
  <c r="G261" i="8"/>
  <c r="H260" i="8"/>
  <c r="G261" i="9"/>
  <c r="H260" i="9"/>
  <c r="L259" i="8"/>
  <c r="N259" i="8" s="1"/>
  <c r="K259" i="8"/>
  <c r="L259" i="7"/>
  <c r="N259" i="7" s="1"/>
  <c r="K259" i="7"/>
  <c r="G261" i="7"/>
  <c r="H260" i="7"/>
  <c r="G262" i="5"/>
  <c r="H261" i="5"/>
  <c r="L260" i="5"/>
  <c r="N260" i="5" s="1"/>
  <c r="K260" i="5"/>
  <c r="H260" i="6"/>
  <c r="G261" i="6"/>
  <c r="K259" i="6"/>
  <c r="L259" i="6"/>
  <c r="N259" i="6" s="1"/>
  <c r="G263" i="4"/>
  <c r="H262" i="4"/>
  <c r="L261" i="4"/>
  <c r="N261" i="4" s="1"/>
  <c r="K261" i="4"/>
  <c r="K263" i="2"/>
  <c r="G265" i="2"/>
  <c r="H265" i="2" s="1"/>
  <c r="K264" i="2"/>
  <c r="L264" i="2"/>
  <c r="N263" i="2"/>
  <c r="C346" i="2" l="1"/>
  <c r="L260" i="8"/>
  <c r="N260" i="8" s="1"/>
  <c r="K260" i="8"/>
  <c r="G262" i="8"/>
  <c r="H261" i="8"/>
  <c r="L260" i="9"/>
  <c r="N260" i="9" s="1"/>
  <c r="K260" i="9"/>
  <c r="G262" i="9"/>
  <c r="H261" i="9"/>
  <c r="K260" i="7"/>
  <c r="L260" i="7"/>
  <c r="N260" i="7" s="1"/>
  <c r="H261" i="7"/>
  <c r="G262" i="7"/>
  <c r="L261" i="5"/>
  <c r="N261" i="5" s="1"/>
  <c r="K261" i="5"/>
  <c r="H262" i="5"/>
  <c r="G263" i="5"/>
  <c r="H261" i="6"/>
  <c r="G262" i="6"/>
  <c r="L260" i="6"/>
  <c r="N260" i="6" s="1"/>
  <c r="K260" i="6"/>
  <c r="K262" i="4"/>
  <c r="L262" i="4"/>
  <c r="N262" i="4" s="1"/>
  <c r="G264" i="4"/>
  <c r="H263" i="4"/>
  <c r="L265" i="2"/>
  <c r="G266" i="2"/>
  <c r="H266" i="2" s="1"/>
  <c r="N264" i="2"/>
  <c r="C347" i="2" l="1"/>
  <c r="G263" i="9"/>
  <c r="H262" i="9"/>
  <c r="L261" i="8"/>
  <c r="N261" i="8" s="1"/>
  <c r="K261" i="8"/>
  <c r="L261" i="9"/>
  <c r="N261" i="9" s="1"/>
  <c r="K261" i="9"/>
  <c r="G263" i="8"/>
  <c r="H262" i="8"/>
  <c r="L261" i="7"/>
  <c r="N261" i="7" s="1"/>
  <c r="K261" i="7"/>
  <c r="G263" i="7"/>
  <c r="H262" i="7"/>
  <c r="L262" i="5"/>
  <c r="N262" i="5" s="1"/>
  <c r="K262" i="5"/>
  <c r="G264" i="5"/>
  <c r="H263" i="5"/>
  <c r="H262" i="6"/>
  <c r="G263" i="6"/>
  <c r="K261" i="6"/>
  <c r="L261" i="6"/>
  <c r="N261" i="6" s="1"/>
  <c r="K263" i="4"/>
  <c r="L263" i="4"/>
  <c r="N263" i="4" s="1"/>
  <c r="H264" i="4"/>
  <c r="G265" i="4"/>
  <c r="K265" i="2"/>
  <c r="G267" i="2"/>
  <c r="H267" i="2" s="1"/>
  <c r="K266" i="2"/>
  <c r="L266" i="2"/>
  <c r="N265" i="2"/>
  <c r="C348" i="2" l="1"/>
  <c r="L262" i="8"/>
  <c r="N262" i="8" s="1"/>
  <c r="K262" i="8"/>
  <c r="G264" i="8"/>
  <c r="H263" i="8"/>
  <c r="L262" i="9"/>
  <c r="N262" i="9" s="1"/>
  <c r="K262" i="9"/>
  <c r="H263" i="9"/>
  <c r="G264" i="9"/>
  <c r="L262" i="7"/>
  <c r="N262" i="7" s="1"/>
  <c r="K262" i="7"/>
  <c r="G264" i="7"/>
  <c r="H263" i="7"/>
  <c r="G265" i="5"/>
  <c r="H264" i="5"/>
  <c r="L263" i="5"/>
  <c r="N263" i="5" s="1"/>
  <c r="K263" i="5"/>
  <c r="G264" i="6"/>
  <c r="H263" i="6"/>
  <c r="L262" i="6"/>
  <c r="N262" i="6" s="1"/>
  <c r="K262" i="6"/>
  <c r="G266" i="4"/>
  <c r="H265" i="4"/>
  <c r="L264" i="4"/>
  <c r="N264" i="4" s="1"/>
  <c r="K264" i="4"/>
  <c r="G268" i="2"/>
  <c r="H268" i="2" s="1"/>
  <c r="K267" i="2"/>
  <c r="L267" i="2"/>
  <c r="N266" i="2"/>
  <c r="C349" i="2" l="1"/>
  <c r="L263" i="9"/>
  <c r="N263" i="9" s="1"/>
  <c r="K263" i="9"/>
  <c r="L263" i="8"/>
  <c r="N263" i="8" s="1"/>
  <c r="K263" i="8"/>
  <c r="H264" i="8"/>
  <c r="G265" i="8"/>
  <c r="G265" i="9"/>
  <c r="H264" i="9"/>
  <c r="G265" i="7"/>
  <c r="H264" i="7"/>
  <c r="L263" i="7"/>
  <c r="N263" i="7" s="1"/>
  <c r="K263" i="7"/>
  <c r="K264" i="5"/>
  <c r="L264" i="5"/>
  <c r="N264" i="5" s="1"/>
  <c r="G266" i="5"/>
  <c r="H265" i="5"/>
  <c r="K263" i="6"/>
  <c r="L263" i="6"/>
  <c r="N263" i="6" s="1"/>
  <c r="G265" i="6"/>
  <c r="H264" i="6"/>
  <c r="L265" i="4"/>
  <c r="N265" i="4" s="1"/>
  <c r="K265" i="4"/>
  <c r="G267" i="4"/>
  <c r="H266" i="4"/>
  <c r="G269" i="2"/>
  <c r="H269" i="2" s="1"/>
  <c r="K268" i="2"/>
  <c r="L268" i="2"/>
  <c r="N267" i="2"/>
  <c r="C350" i="2" l="1"/>
  <c r="G266" i="9"/>
  <c r="H265" i="9"/>
  <c r="G266" i="8"/>
  <c r="H265" i="8"/>
  <c r="L264" i="8"/>
  <c r="N264" i="8" s="1"/>
  <c r="K264" i="8"/>
  <c r="L264" i="9"/>
  <c r="N264" i="9" s="1"/>
  <c r="K264" i="9"/>
  <c r="L264" i="7"/>
  <c r="N264" i="7" s="1"/>
  <c r="K264" i="7"/>
  <c r="G266" i="7"/>
  <c r="H265" i="7"/>
  <c r="H266" i="5"/>
  <c r="G267" i="5"/>
  <c r="L265" i="5"/>
  <c r="N265" i="5" s="1"/>
  <c r="K265" i="5"/>
  <c r="H265" i="6"/>
  <c r="G266" i="6"/>
  <c r="L264" i="6"/>
  <c r="N264" i="6" s="1"/>
  <c r="K264" i="6"/>
  <c r="G268" i="4"/>
  <c r="H267" i="4"/>
  <c r="L266" i="4"/>
  <c r="N266" i="4" s="1"/>
  <c r="K266" i="4"/>
  <c r="G270" i="2"/>
  <c r="H270" i="2" s="1"/>
  <c r="K269" i="2"/>
  <c r="L269" i="2"/>
  <c r="N268" i="2"/>
  <c r="C351" i="2" l="1"/>
  <c r="L265" i="8"/>
  <c r="N265" i="8" s="1"/>
  <c r="K265" i="8"/>
  <c r="G267" i="8"/>
  <c r="H266" i="8"/>
  <c r="K265" i="9"/>
  <c r="L265" i="9"/>
  <c r="N265" i="9" s="1"/>
  <c r="H266" i="9"/>
  <c r="G267" i="9"/>
  <c r="H266" i="7"/>
  <c r="G267" i="7"/>
  <c r="L265" i="7"/>
  <c r="N265" i="7" s="1"/>
  <c r="K265" i="7"/>
  <c r="G268" i="5"/>
  <c r="H267" i="5"/>
  <c r="L266" i="5"/>
  <c r="N266" i="5" s="1"/>
  <c r="K266" i="5"/>
  <c r="G267" i="6"/>
  <c r="H266" i="6"/>
  <c r="L265" i="6"/>
  <c r="N265" i="6" s="1"/>
  <c r="K265" i="6"/>
  <c r="L267" i="4"/>
  <c r="N267" i="4" s="1"/>
  <c r="K267" i="4"/>
  <c r="G269" i="4"/>
  <c r="H268" i="4"/>
  <c r="K270" i="2"/>
  <c r="G271" i="2"/>
  <c r="H271" i="2" s="1"/>
  <c r="L270" i="2"/>
  <c r="N269" i="2"/>
  <c r="C352" i="2" l="1"/>
  <c r="L266" i="9"/>
  <c r="N266" i="9" s="1"/>
  <c r="K266" i="9"/>
  <c r="K266" i="8"/>
  <c r="L266" i="8"/>
  <c r="N266" i="8" s="1"/>
  <c r="G268" i="9"/>
  <c r="H267" i="9"/>
  <c r="H267" i="8"/>
  <c r="G268" i="8"/>
  <c r="G268" i="7"/>
  <c r="H267" i="7"/>
  <c r="K266" i="7"/>
  <c r="L266" i="7"/>
  <c r="N266" i="7" s="1"/>
  <c r="L267" i="5"/>
  <c r="N267" i="5" s="1"/>
  <c r="K267" i="5"/>
  <c r="G269" i="5"/>
  <c r="H268" i="5"/>
  <c r="L266" i="6"/>
  <c r="N266" i="6" s="1"/>
  <c r="K266" i="6"/>
  <c r="H267" i="6"/>
  <c r="G268" i="6"/>
  <c r="H269" i="4"/>
  <c r="G270" i="4"/>
  <c r="L268" i="4"/>
  <c r="N268" i="4" s="1"/>
  <c r="K268" i="4"/>
  <c r="G272" i="2"/>
  <c r="H272" i="2" s="1"/>
  <c r="K271" i="2"/>
  <c r="L271" i="2"/>
  <c r="N270" i="2"/>
  <c r="C353" i="2" l="1"/>
  <c r="L267" i="8"/>
  <c r="N267" i="8" s="1"/>
  <c r="K267" i="8"/>
  <c r="L267" i="9"/>
  <c r="N267" i="9" s="1"/>
  <c r="K267" i="9"/>
  <c r="G269" i="8"/>
  <c r="H268" i="8"/>
  <c r="G269" i="9"/>
  <c r="H268" i="9"/>
  <c r="L267" i="7"/>
  <c r="N267" i="7" s="1"/>
  <c r="K267" i="7"/>
  <c r="G269" i="7"/>
  <c r="H268" i="7"/>
  <c r="H269" i="5"/>
  <c r="G270" i="5"/>
  <c r="K268" i="5"/>
  <c r="L268" i="5"/>
  <c r="N268" i="5" s="1"/>
  <c r="L267" i="6"/>
  <c r="N267" i="6" s="1"/>
  <c r="K267" i="6"/>
  <c r="H268" i="6"/>
  <c r="G269" i="6"/>
  <c r="G271" i="4"/>
  <c r="H270" i="4"/>
  <c r="L269" i="4"/>
  <c r="N269" i="4" s="1"/>
  <c r="K269" i="4"/>
  <c r="G273" i="2"/>
  <c r="H273" i="2" s="1"/>
  <c r="K272" i="2"/>
  <c r="L272" i="2"/>
  <c r="N271" i="2"/>
  <c r="C354" i="2" l="1"/>
  <c r="G270" i="9"/>
  <c r="H269" i="9"/>
  <c r="L268" i="9"/>
  <c r="N268" i="9" s="1"/>
  <c r="K268" i="9"/>
  <c r="G270" i="8"/>
  <c r="H269" i="8"/>
  <c r="L268" i="8"/>
  <c r="N268" i="8" s="1"/>
  <c r="K268" i="8"/>
  <c r="K268" i="7"/>
  <c r="L268" i="7"/>
  <c r="N268" i="7" s="1"/>
  <c r="H269" i="7"/>
  <c r="G270" i="7"/>
  <c r="G271" i="5"/>
  <c r="H270" i="5"/>
  <c r="L269" i="5"/>
  <c r="N269" i="5" s="1"/>
  <c r="K269" i="5"/>
  <c r="L268" i="6"/>
  <c r="N268" i="6" s="1"/>
  <c r="K268" i="6"/>
  <c r="H269" i="6"/>
  <c r="G270" i="6"/>
  <c r="L270" i="4"/>
  <c r="N270" i="4" s="1"/>
  <c r="K270" i="4"/>
  <c r="G272" i="4"/>
  <c r="H271" i="4"/>
  <c r="G274" i="2"/>
  <c r="H274" i="2" s="1"/>
  <c r="K273" i="2"/>
  <c r="L273" i="2"/>
  <c r="N272" i="2"/>
  <c r="C355" i="2" l="1"/>
  <c r="L269" i="8"/>
  <c r="N269" i="8" s="1"/>
  <c r="K269" i="8"/>
  <c r="L269" i="9"/>
  <c r="N269" i="9" s="1"/>
  <c r="K269" i="9"/>
  <c r="G271" i="8"/>
  <c r="H270" i="8"/>
  <c r="G271" i="9"/>
  <c r="H270" i="9"/>
  <c r="G271" i="7"/>
  <c r="H270" i="7"/>
  <c r="L269" i="7"/>
  <c r="N269" i="7" s="1"/>
  <c r="K269" i="7"/>
  <c r="L270" i="5"/>
  <c r="N270" i="5" s="1"/>
  <c r="K270" i="5"/>
  <c r="G272" i="5"/>
  <c r="H271" i="5"/>
  <c r="H270" i="6"/>
  <c r="G271" i="6"/>
  <c r="K269" i="6"/>
  <c r="L269" i="6"/>
  <c r="N269" i="6" s="1"/>
  <c r="K271" i="4"/>
  <c r="L271" i="4"/>
  <c r="N271" i="4" s="1"/>
  <c r="H272" i="4"/>
  <c r="G273" i="4"/>
  <c r="G275" i="2"/>
  <c r="H275" i="2" s="1"/>
  <c r="K274" i="2"/>
  <c r="L274" i="2"/>
  <c r="N273" i="2"/>
  <c r="C356" i="2" l="1"/>
  <c r="G272" i="9"/>
  <c r="H271" i="9"/>
  <c r="L270" i="8"/>
  <c r="N270" i="8" s="1"/>
  <c r="K270" i="8"/>
  <c r="L270" i="9"/>
  <c r="N270" i="9" s="1"/>
  <c r="K270" i="9"/>
  <c r="G272" i="8"/>
  <c r="H271" i="8"/>
  <c r="L270" i="7"/>
  <c r="N270" i="7" s="1"/>
  <c r="K270" i="7"/>
  <c r="G272" i="7"/>
  <c r="H271" i="7"/>
  <c r="G273" i="5"/>
  <c r="H272" i="5"/>
  <c r="L271" i="5"/>
  <c r="N271" i="5" s="1"/>
  <c r="K271" i="5"/>
  <c r="G272" i="6"/>
  <c r="H271" i="6"/>
  <c r="K270" i="6"/>
  <c r="L270" i="6"/>
  <c r="N270" i="6" s="1"/>
  <c r="G274" i="4"/>
  <c r="H273" i="4"/>
  <c r="L272" i="4"/>
  <c r="N272" i="4" s="1"/>
  <c r="K272" i="4"/>
  <c r="G276" i="2"/>
  <c r="H276" i="2" s="1"/>
  <c r="K275" i="2"/>
  <c r="L275" i="2"/>
  <c r="N274" i="2"/>
  <c r="C357" i="2" l="1"/>
  <c r="H272" i="8"/>
  <c r="G273" i="8"/>
  <c r="L271" i="8"/>
  <c r="N271" i="8" s="1"/>
  <c r="K271" i="8"/>
  <c r="L271" i="9"/>
  <c r="N271" i="9" s="1"/>
  <c r="K271" i="9"/>
  <c r="G273" i="9"/>
  <c r="H272" i="9"/>
  <c r="H272" i="7"/>
  <c r="G273" i="7"/>
  <c r="L271" i="7"/>
  <c r="N271" i="7" s="1"/>
  <c r="K271" i="7"/>
  <c r="L272" i="5"/>
  <c r="N272" i="5" s="1"/>
  <c r="K272" i="5"/>
  <c r="G274" i="5"/>
  <c r="H273" i="5"/>
  <c r="K271" i="6"/>
  <c r="L271" i="6"/>
  <c r="N271" i="6" s="1"/>
  <c r="G273" i="6"/>
  <c r="H272" i="6"/>
  <c r="L273" i="4"/>
  <c r="N273" i="4" s="1"/>
  <c r="K273" i="4"/>
  <c r="G275" i="4"/>
  <c r="H274" i="4"/>
  <c r="G277" i="2"/>
  <c r="H277" i="2" s="1"/>
  <c r="K276" i="2"/>
  <c r="L276" i="2"/>
  <c r="N275" i="2"/>
  <c r="C358" i="2" l="1"/>
  <c r="G274" i="9"/>
  <c r="H273" i="9"/>
  <c r="L272" i="9"/>
  <c r="N272" i="9" s="1"/>
  <c r="K272" i="9"/>
  <c r="G274" i="8"/>
  <c r="H273" i="8"/>
  <c r="L272" i="8"/>
  <c r="N272" i="8" s="1"/>
  <c r="K272" i="8"/>
  <c r="G274" i="7"/>
  <c r="H273" i="7"/>
  <c r="L272" i="7"/>
  <c r="N272" i="7" s="1"/>
  <c r="K272" i="7"/>
  <c r="H274" i="5"/>
  <c r="G275" i="5"/>
  <c r="L273" i="5"/>
  <c r="N273" i="5" s="1"/>
  <c r="K273" i="5"/>
  <c r="L272" i="6"/>
  <c r="N272" i="6" s="1"/>
  <c r="K272" i="6"/>
  <c r="H273" i="6"/>
  <c r="G274" i="6"/>
  <c r="G276" i="4"/>
  <c r="H275" i="4"/>
  <c r="L274" i="4"/>
  <c r="N274" i="4" s="1"/>
  <c r="K274" i="4"/>
  <c r="G278" i="2"/>
  <c r="H278" i="2" s="1"/>
  <c r="K277" i="2"/>
  <c r="L277" i="2"/>
  <c r="N276" i="2"/>
  <c r="C359" i="2" l="1"/>
  <c r="L273" i="8"/>
  <c r="N273" i="8" s="1"/>
  <c r="K273" i="8"/>
  <c r="L273" i="9"/>
  <c r="N273" i="9" s="1"/>
  <c r="K273" i="9"/>
  <c r="G275" i="8"/>
  <c r="H274" i="8"/>
  <c r="G275" i="9"/>
  <c r="H274" i="9"/>
  <c r="L273" i="7"/>
  <c r="N273" i="7" s="1"/>
  <c r="K273" i="7"/>
  <c r="H274" i="7"/>
  <c r="G275" i="7"/>
  <c r="G276" i="5"/>
  <c r="H275" i="5"/>
  <c r="L274" i="5"/>
  <c r="N274" i="5" s="1"/>
  <c r="K274" i="5"/>
  <c r="L273" i="6"/>
  <c r="N273" i="6" s="1"/>
  <c r="K273" i="6"/>
  <c r="G275" i="6"/>
  <c r="H274" i="6"/>
  <c r="L275" i="4"/>
  <c r="N275" i="4" s="1"/>
  <c r="K275" i="4"/>
  <c r="G277" i="4"/>
  <c r="H276" i="4"/>
  <c r="G279" i="2"/>
  <c r="H279" i="2" s="1"/>
  <c r="K278" i="2"/>
  <c r="L278" i="2"/>
  <c r="N277" i="2"/>
  <c r="C360" i="2" l="1"/>
  <c r="L274" i="9"/>
  <c r="N274" i="9" s="1"/>
  <c r="K274" i="9"/>
  <c r="H275" i="9"/>
  <c r="G276" i="9"/>
  <c r="H275" i="8"/>
  <c r="G276" i="8"/>
  <c r="K274" i="8"/>
  <c r="L274" i="8"/>
  <c r="N274" i="8" s="1"/>
  <c r="K274" i="7"/>
  <c r="L274" i="7"/>
  <c r="N274" i="7" s="1"/>
  <c r="G276" i="7"/>
  <c r="H275" i="7"/>
  <c r="L275" i="5"/>
  <c r="N275" i="5" s="1"/>
  <c r="K275" i="5"/>
  <c r="G277" i="5"/>
  <c r="H276" i="5"/>
  <c r="H275" i="6"/>
  <c r="G276" i="6"/>
  <c r="L274" i="6"/>
  <c r="N274" i="6" s="1"/>
  <c r="K274" i="6"/>
  <c r="H277" i="4"/>
  <c r="G278" i="4"/>
  <c r="L276" i="4"/>
  <c r="N276" i="4" s="1"/>
  <c r="K276" i="4"/>
  <c r="G280" i="2"/>
  <c r="H280" i="2" s="1"/>
  <c r="K279" i="2"/>
  <c r="L279" i="2"/>
  <c r="N278" i="2"/>
  <c r="C361" i="2" l="1"/>
  <c r="G277" i="9"/>
  <c r="H276" i="9"/>
  <c r="K275" i="9"/>
  <c r="L275" i="9"/>
  <c r="N275" i="9" s="1"/>
  <c r="G277" i="8"/>
  <c r="H276" i="8"/>
  <c r="L275" i="8"/>
  <c r="N275" i="8" s="1"/>
  <c r="K275" i="8"/>
  <c r="L275" i="7"/>
  <c r="N275" i="7" s="1"/>
  <c r="K275" i="7"/>
  <c r="G277" i="7"/>
  <c r="H276" i="7"/>
  <c r="H277" i="5"/>
  <c r="G278" i="5"/>
  <c r="K276" i="5"/>
  <c r="L276" i="5"/>
  <c r="N276" i="5" s="1"/>
  <c r="H276" i="6"/>
  <c r="G277" i="6"/>
  <c r="L275" i="6"/>
  <c r="N275" i="6" s="1"/>
  <c r="K275" i="6"/>
  <c r="G279" i="4"/>
  <c r="H278" i="4"/>
  <c r="L277" i="4"/>
  <c r="N277" i="4" s="1"/>
  <c r="K277" i="4"/>
  <c r="G281" i="2"/>
  <c r="H281" i="2" s="1"/>
  <c r="K280" i="2"/>
  <c r="L280" i="2"/>
  <c r="N279" i="2"/>
  <c r="C362" i="2" l="1"/>
  <c r="L276" i="8"/>
  <c r="N276" i="8" s="1"/>
  <c r="K276" i="8"/>
  <c r="L276" i="9"/>
  <c r="N276" i="9" s="1"/>
  <c r="K276" i="9"/>
  <c r="G278" i="8"/>
  <c r="H277" i="8"/>
  <c r="G278" i="9"/>
  <c r="H277" i="9"/>
  <c r="H277" i="7"/>
  <c r="G278" i="7"/>
  <c r="K276" i="7"/>
  <c r="L276" i="7"/>
  <c r="N276" i="7" s="1"/>
  <c r="G279" i="5"/>
  <c r="H278" i="5"/>
  <c r="L277" i="5"/>
  <c r="N277" i="5" s="1"/>
  <c r="K277" i="5"/>
  <c r="H277" i="6"/>
  <c r="G278" i="6"/>
  <c r="L276" i="6"/>
  <c r="N276" i="6" s="1"/>
  <c r="K276" i="6"/>
  <c r="L278" i="4"/>
  <c r="N278" i="4" s="1"/>
  <c r="K278" i="4"/>
  <c r="G280" i="4"/>
  <c r="H279" i="4"/>
  <c r="K281" i="2"/>
  <c r="G282" i="2"/>
  <c r="H282" i="2" s="1"/>
  <c r="L281" i="2"/>
  <c r="N280" i="2"/>
  <c r="C363" i="2" l="1"/>
  <c r="K277" i="9"/>
  <c r="L277" i="9"/>
  <c r="N277" i="9" s="1"/>
  <c r="H278" i="9"/>
  <c r="G279" i="9"/>
  <c r="G279" i="8"/>
  <c r="H278" i="8"/>
  <c r="L277" i="8"/>
  <c r="N277" i="8" s="1"/>
  <c r="K277" i="8"/>
  <c r="G279" i="7"/>
  <c r="H278" i="7"/>
  <c r="L277" i="7"/>
  <c r="N277" i="7" s="1"/>
  <c r="K277" i="7"/>
  <c r="L278" i="5"/>
  <c r="N278" i="5" s="1"/>
  <c r="K278" i="5"/>
  <c r="G280" i="5"/>
  <c r="H279" i="5"/>
  <c r="H278" i="6"/>
  <c r="G279" i="6"/>
  <c r="K277" i="6"/>
  <c r="L277" i="6"/>
  <c r="N277" i="6" s="1"/>
  <c r="H280" i="4"/>
  <c r="G281" i="4"/>
  <c r="K279" i="4"/>
  <c r="L279" i="4"/>
  <c r="N279" i="4" s="1"/>
  <c r="G283" i="2"/>
  <c r="H283" i="2" s="1"/>
  <c r="K282" i="2"/>
  <c r="L282" i="2"/>
  <c r="N281" i="2"/>
  <c r="C364" i="2" l="1"/>
  <c r="G280" i="9"/>
  <c r="H279" i="9"/>
  <c r="L278" i="9"/>
  <c r="N278" i="9" s="1"/>
  <c r="K278" i="9"/>
  <c r="L278" i="8"/>
  <c r="N278" i="8" s="1"/>
  <c r="K278" i="8"/>
  <c r="G280" i="8"/>
  <c r="H279" i="8"/>
  <c r="L278" i="7"/>
  <c r="N278" i="7" s="1"/>
  <c r="K278" i="7"/>
  <c r="G280" i="7"/>
  <c r="H279" i="7"/>
  <c r="G281" i="5"/>
  <c r="H280" i="5"/>
  <c r="L279" i="5"/>
  <c r="N279" i="5" s="1"/>
  <c r="K279" i="5"/>
  <c r="G280" i="6"/>
  <c r="H279" i="6"/>
  <c r="L278" i="6"/>
  <c r="N278" i="6" s="1"/>
  <c r="K278" i="6"/>
  <c r="G282" i="4"/>
  <c r="H281" i="4"/>
  <c r="L280" i="4"/>
  <c r="N280" i="4" s="1"/>
  <c r="K280" i="4"/>
  <c r="G284" i="2"/>
  <c r="H284" i="2" s="1"/>
  <c r="K283" i="2"/>
  <c r="L283" i="2"/>
  <c r="N282" i="2"/>
  <c r="C365" i="2" l="1"/>
  <c r="H280" i="8"/>
  <c r="G281" i="8"/>
  <c r="L279" i="8"/>
  <c r="N279" i="8" s="1"/>
  <c r="K279" i="8"/>
  <c r="L279" i="9"/>
  <c r="N279" i="9" s="1"/>
  <c r="K279" i="9"/>
  <c r="G281" i="9"/>
  <c r="H280" i="9"/>
  <c r="L279" i="7"/>
  <c r="N279" i="7" s="1"/>
  <c r="K279" i="7"/>
  <c r="H280" i="7"/>
  <c r="G281" i="7"/>
  <c r="L280" i="5"/>
  <c r="N280" i="5" s="1"/>
  <c r="K280" i="5"/>
  <c r="G282" i="5"/>
  <c r="H281" i="5"/>
  <c r="K279" i="6"/>
  <c r="L279" i="6"/>
  <c r="N279" i="6" s="1"/>
  <c r="G281" i="6"/>
  <c r="H280" i="6"/>
  <c r="L281" i="4"/>
  <c r="N281" i="4" s="1"/>
  <c r="K281" i="4"/>
  <c r="G283" i="4"/>
  <c r="H282" i="4"/>
  <c r="G285" i="2"/>
  <c r="H285" i="2" s="1"/>
  <c r="K284" i="2"/>
  <c r="L284" i="2"/>
  <c r="N283" i="2"/>
  <c r="C366" i="2" l="1"/>
  <c r="H281" i="9"/>
  <c r="G282" i="9"/>
  <c r="L280" i="9"/>
  <c r="N280" i="9" s="1"/>
  <c r="K280" i="9"/>
  <c r="G282" i="8"/>
  <c r="H281" i="8"/>
  <c r="L280" i="8"/>
  <c r="N280" i="8" s="1"/>
  <c r="K280" i="8"/>
  <c r="L280" i="7"/>
  <c r="N280" i="7" s="1"/>
  <c r="K280" i="7"/>
  <c r="G282" i="7"/>
  <c r="H281" i="7"/>
  <c r="H282" i="5"/>
  <c r="G283" i="5"/>
  <c r="L281" i="5"/>
  <c r="N281" i="5" s="1"/>
  <c r="K281" i="5"/>
  <c r="L280" i="6"/>
  <c r="N280" i="6" s="1"/>
  <c r="K280" i="6"/>
  <c r="G282" i="6"/>
  <c r="H281" i="6"/>
  <c r="L282" i="4"/>
  <c r="N282" i="4" s="1"/>
  <c r="K282" i="4"/>
  <c r="G284" i="4"/>
  <c r="H283" i="4"/>
  <c r="G286" i="2"/>
  <c r="H286" i="2" s="1"/>
  <c r="K285" i="2"/>
  <c r="L285" i="2"/>
  <c r="N284" i="2"/>
  <c r="C367" i="2" l="1"/>
  <c r="G283" i="8"/>
  <c r="H282" i="8"/>
  <c r="G283" i="9"/>
  <c r="H282" i="9"/>
  <c r="L281" i="8"/>
  <c r="N281" i="8" s="1"/>
  <c r="K281" i="8"/>
  <c r="L281" i="9"/>
  <c r="N281" i="9" s="1"/>
  <c r="K281" i="9"/>
  <c r="H282" i="7"/>
  <c r="G283" i="7"/>
  <c r="L281" i="7"/>
  <c r="N281" i="7" s="1"/>
  <c r="K281" i="7"/>
  <c r="G284" i="5"/>
  <c r="H283" i="5"/>
  <c r="L282" i="5"/>
  <c r="N282" i="5" s="1"/>
  <c r="K282" i="5"/>
  <c r="L281" i="6"/>
  <c r="N281" i="6" s="1"/>
  <c r="K281" i="6"/>
  <c r="G283" i="6"/>
  <c r="H282" i="6"/>
  <c r="L283" i="4"/>
  <c r="N283" i="4" s="1"/>
  <c r="K283" i="4"/>
  <c r="G285" i="4"/>
  <c r="H284" i="4"/>
  <c r="G287" i="2"/>
  <c r="H287" i="2" s="1"/>
  <c r="K286" i="2"/>
  <c r="L286" i="2"/>
  <c r="N285" i="2"/>
  <c r="C368" i="2" l="1"/>
  <c r="H283" i="9"/>
  <c r="G284" i="9"/>
  <c r="K282" i="8"/>
  <c r="L282" i="8"/>
  <c r="N282" i="8" s="1"/>
  <c r="L282" i="9"/>
  <c r="N282" i="9" s="1"/>
  <c r="K282" i="9"/>
  <c r="H283" i="8"/>
  <c r="G284" i="8"/>
  <c r="G284" i="7"/>
  <c r="H283" i="7"/>
  <c r="K282" i="7"/>
  <c r="L282" i="7"/>
  <c r="N282" i="7" s="1"/>
  <c r="L283" i="5"/>
  <c r="N283" i="5" s="1"/>
  <c r="K283" i="5"/>
  <c r="G285" i="5"/>
  <c r="H284" i="5"/>
  <c r="G284" i="6"/>
  <c r="H283" i="6"/>
  <c r="L282" i="6"/>
  <c r="N282" i="6" s="1"/>
  <c r="K282" i="6"/>
  <c r="H285" i="4"/>
  <c r="G286" i="4"/>
  <c r="L284" i="4"/>
  <c r="N284" i="4" s="1"/>
  <c r="K284" i="4"/>
  <c r="G288" i="2"/>
  <c r="H288" i="2" s="1"/>
  <c r="K287" i="2"/>
  <c r="L287" i="2"/>
  <c r="N286" i="2"/>
  <c r="C369" i="2" l="1"/>
  <c r="L283" i="8"/>
  <c r="N283" i="8" s="1"/>
  <c r="K283" i="8"/>
  <c r="G285" i="8"/>
  <c r="H284" i="8"/>
  <c r="G285" i="9"/>
  <c r="H284" i="9"/>
  <c r="K283" i="9"/>
  <c r="L283" i="9"/>
  <c r="N283" i="9" s="1"/>
  <c r="L283" i="7"/>
  <c r="N283" i="7" s="1"/>
  <c r="K283" i="7"/>
  <c r="G285" i="7"/>
  <c r="H284" i="7"/>
  <c r="K284" i="5"/>
  <c r="L284" i="5"/>
  <c r="N284" i="5" s="1"/>
  <c r="H285" i="5"/>
  <c r="G286" i="5"/>
  <c r="L283" i="6"/>
  <c r="N283" i="6" s="1"/>
  <c r="K283" i="6"/>
  <c r="G285" i="6"/>
  <c r="H284" i="6"/>
  <c r="G287" i="4"/>
  <c r="H286" i="4"/>
  <c r="L285" i="4"/>
  <c r="N285" i="4" s="1"/>
  <c r="K285" i="4"/>
  <c r="G289" i="2"/>
  <c r="H289" i="2" s="1"/>
  <c r="K288" i="2"/>
  <c r="L288" i="2"/>
  <c r="N287" i="2"/>
  <c r="C370" i="2" l="1"/>
  <c r="L284" i="9"/>
  <c r="N284" i="9" s="1"/>
  <c r="K284" i="9"/>
  <c r="G286" i="8"/>
  <c r="H285" i="8"/>
  <c r="L284" i="8"/>
  <c r="N284" i="8" s="1"/>
  <c r="K284" i="8"/>
  <c r="G286" i="9"/>
  <c r="H285" i="9"/>
  <c r="H285" i="7"/>
  <c r="G286" i="7"/>
  <c r="K284" i="7"/>
  <c r="L284" i="7"/>
  <c r="N284" i="7" s="1"/>
  <c r="L285" i="5"/>
  <c r="N285" i="5" s="1"/>
  <c r="K285" i="5"/>
  <c r="G287" i="5"/>
  <c r="H286" i="5"/>
  <c r="L284" i="6"/>
  <c r="N284" i="6" s="1"/>
  <c r="K284" i="6"/>
  <c r="H285" i="6"/>
  <c r="G286" i="6"/>
  <c r="L286" i="4"/>
  <c r="N286" i="4" s="1"/>
  <c r="K286" i="4"/>
  <c r="G288" i="4"/>
  <c r="H287" i="4"/>
  <c r="K289" i="2"/>
  <c r="G290" i="2"/>
  <c r="H290" i="2" s="1"/>
  <c r="L289" i="2"/>
  <c r="N288" i="2"/>
  <c r="C371" i="2" l="1"/>
  <c r="H286" i="9"/>
  <c r="G287" i="9"/>
  <c r="G287" i="8"/>
  <c r="H286" i="8"/>
  <c r="K285" i="9"/>
  <c r="L285" i="9"/>
  <c r="N285" i="9" s="1"/>
  <c r="L285" i="8"/>
  <c r="N285" i="8" s="1"/>
  <c r="K285" i="8"/>
  <c r="G287" i="7"/>
  <c r="H286" i="7"/>
  <c r="L285" i="7"/>
  <c r="N285" i="7" s="1"/>
  <c r="K285" i="7"/>
  <c r="L286" i="5"/>
  <c r="N286" i="5" s="1"/>
  <c r="K286" i="5"/>
  <c r="G288" i="5"/>
  <c r="H287" i="5"/>
  <c r="K285" i="6"/>
  <c r="L285" i="6"/>
  <c r="N285" i="6" s="1"/>
  <c r="H286" i="6"/>
  <c r="G287" i="6"/>
  <c r="H288" i="4"/>
  <c r="G289" i="4"/>
  <c r="K287" i="4"/>
  <c r="L287" i="4"/>
  <c r="N287" i="4" s="1"/>
  <c r="L290" i="2"/>
  <c r="G291" i="2"/>
  <c r="H291" i="2" s="1"/>
  <c r="N289" i="2"/>
  <c r="C372" i="2" l="1"/>
  <c r="L286" i="8"/>
  <c r="N286" i="8" s="1"/>
  <c r="K286" i="8"/>
  <c r="G288" i="8"/>
  <c r="H287" i="8"/>
  <c r="G288" i="9"/>
  <c r="H287" i="9"/>
  <c r="L286" i="9"/>
  <c r="N286" i="9" s="1"/>
  <c r="K286" i="9"/>
  <c r="L286" i="7"/>
  <c r="N286" i="7" s="1"/>
  <c r="K286" i="7"/>
  <c r="G288" i="7"/>
  <c r="H287" i="7"/>
  <c r="L287" i="5"/>
  <c r="N287" i="5" s="1"/>
  <c r="K287" i="5"/>
  <c r="G289" i="5"/>
  <c r="H288" i="5"/>
  <c r="L286" i="6"/>
  <c r="N286" i="6" s="1"/>
  <c r="K286" i="6"/>
  <c r="G288" i="6"/>
  <c r="H287" i="6"/>
  <c r="G290" i="4"/>
  <c r="H289" i="4"/>
  <c r="L288" i="4"/>
  <c r="N288" i="4" s="1"/>
  <c r="K288" i="4"/>
  <c r="K290" i="2"/>
  <c r="G292" i="2"/>
  <c r="H292" i="2" s="1"/>
  <c r="K291" i="2"/>
  <c r="L291" i="2"/>
  <c r="N290" i="2"/>
  <c r="C373" i="2" l="1"/>
  <c r="L287" i="9"/>
  <c r="N287" i="9" s="1"/>
  <c r="K287" i="9"/>
  <c r="H288" i="8"/>
  <c r="G289" i="8"/>
  <c r="G289" i="9"/>
  <c r="H288" i="9"/>
  <c r="L287" i="8"/>
  <c r="N287" i="8" s="1"/>
  <c r="K287" i="8"/>
  <c r="L287" i="7"/>
  <c r="N287" i="7" s="1"/>
  <c r="K287" i="7"/>
  <c r="G289" i="7"/>
  <c r="H288" i="7"/>
  <c r="G290" i="5"/>
  <c r="H289" i="5"/>
  <c r="L288" i="5"/>
  <c r="N288" i="5" s="1"/>
  <c r="K288" i="5"/>
  <c r="K287" i="6"/>
  <c r="L287" i="6"/>
  <c r="N287" i="6" s="1"/>
  <c r="G289" i="6"/>
  <c r="H288" i="6"/>
  <c r="L289" i="4"/>
  <c r="N289" i="4" s="1"/>
  <c r="K289" i="4"/>
  <c r="G291" i="4"/>
  <c r="H290" i="4"/>
  <c r="G293" i="2"/>
  <c r="H293" i="2" s="1"/>
  <c r="K292" i="2"/>
  <c r="L292" i="2"/>
  <c r="N291" i="2"/>
  <c r="C374" i="2" l="1"/>
  <c r="L288" i="8"/>
  <c r="N288" i="8" s="1"/>
  <c r="K288" i="8"/>
  <c r="G290" i="8"/>
  <c r="H289" i="8"/>
  <c r="L288" i="9"/>
  <c r="N288" i="9" s="1"/>
  <c r="K288" i="9"/>
  <c r="H289" i="9"/>
  <c r="G290" i="9"/>
  <c r="L288" i="7"/>
  <c r="N288" i="7" s="1"/>
  <c r="K288" i="7"/>
  <c r="H289" i="7"/>
  <c r="G290" i="7"/>
  <c r="L289" i="5"/>
  <c r="N289" i="5" s="1"/>
  <c r="K289" i="5"/>
  <c r="H290" i="5"/>
  <c r="G291" i="5"/>
  <c r="L288" i="6"/>
  <c r="N288" i="6" s="1"/>
  <c r="K288" i="6"/>
  <c r="H289" i="6"/>
  <c r="G290" i="6"/>
  <c r="G292" i="4"/>
  <c r="H291" i="4"/>
  <c r="L290" i="4"/>
  <c r="N290" i="4" s="1"/>
  <c r="K290" i="4"/>
  <c r="G294" i="2"/>
  <c r="H294" i="2" s="1"/>
  <c r="K293" i="2"/>
  <c r="L293" i="2"/>
  <c r="N292" i="2"/>
  <c r="C375" i="2" l="1"/>
  <c r="L289" i="9"/>
  <c r="N289" i="9" s="1"/>
  <c r="K289" i="9"/>
  <c r="L289" i="8"/>
  <c r="N289" i="8" s="1"/>
  <c r="K289" i="8"/>
  <c r="G291" i="9"/>
  <c r="H290" i="9"/>
  <c r="G291" i="8"/>
  <c r="H290" i="8"/>
  <c r="L289" i="7"/>
  <c r="N289" i="7" s="1"/>
  <c r="K289" i="7"/>
  <c r="G291" i="7"/>
  <c r="H290" i="7"/>
  <c r="G292" i="5"/>
  <c r="H291" i="5"/>
  <c r="L290" i="5"/>
  <c r="N290" i="5" s="1"/>
  <c r="K290" i="5"/>
  <c r="L289" i="6"/>
  <c r="N289" i="6" s="1"/>
  <c r="K289" i="6"/>
  <c r="G291" i="6"/>
  <c r="H290" i="6"/>
  <c r="L291" i="4"/>
  <c r="N291" i="4" s="1"/>
  <c r="K291" i="4"/>
  <c r="G293" i="4"/>
  <c r="H292" i="4"/>
  <c r="G295" i="2"/>
  <c r="H295" i="2" s="1"/>
  <c r="K294" i="2"/>
  <c r="L294" i="2"/>
  <c r="N293" i="2"/>
  <c r="C376" i="2" l="1"/>
  <c r="H291" i="8"/>
  <c r="G292" i="8"/>
  <c r="K290" i="8"/>
  <c r="L290" i="8"/>
  <c r="N290" i="8" s="1"/>
  <c r="H291" i="9"/>
  <c r="G292" i="9"/>
  <c r="L290" i="9"/>
  <c r="N290" i="9" s="1"/>
  <c r="K290" i="9"/>
  <c r="K290" i="7"/>
  <c r="L290" i="7"/>
  <c r="N290" i="7" s="1"/>
  <c r="H291" i="7"/>
  <c r="G292" i="7"/>
  <c r="L291" i="5"/>
  <c r="N291" i="5" s="1"/>
  <c r="K291" i="5"/>
  <c r="G293" i="5"/>
  <c r="H292" i="5"/>
  <c r="H291" i="6"/>
  <c r="G292" i="6"/>
  <c r="L290" i="6"/>
  <c r="N290" i="6" s="1"/>
  <c r="K290" i="6"/>
  <c r="H293" i="4"/>
  <c r="G294" i="4"/>
  <c r="L292" i="4"/>
  <c r="N292" i="4" s="1"/>
  <c r="K292" i="4"/>
  <c r="K295" i="2"/>
  <c r="G296" i="2"/>
  <c r="H296" i="2" s="1"/>
  <c r="N294" i="2"/>
  <c r="C377" i="2" l="1"/>
  <c r="K291" i="9"/>
  <c r="L291" i="9"/>
  <c r="N291" i="9" s="1"/>
  <c r="G293" i="8"/>
  <c r="H292" i="8"/>
  <c r="G293" i="9"/>
  <c r="H292" i="9"/>
  <c r="L291" i="8"/>
  <c r="N291" i="8" s="1"/>
  <c r="K291" i="8"/>
  <c r="L291" i="7"/>
  <c r="N291" i="7" s="1"/>
  <c r="K291" i="7"/>
  <c r="G293" i="7"/>
  <c r="H292" i="7"/>
  <c r="H293" i="5"/>
  <c r="G294" i="5"/>
  <c r="K292" i="5"/>
  <c r="L292" i="5"/>
  <c r="N292" i="5" s="1"/>
  <c r="H292" i="6"/>
  <c r="G293" i="6"/>
  <c r="L291" i="6"/>
  <c r="N291" i="6" s="1"/>
  <c r="K291" i="6"/>
  <c r="G295" i="4"/>
  <c r="H294" i="4"/>
  <c r="L293" i="4"/>
  <c r="N293" i="4" s="1"/>
  <c r="K293" i="4"/>
  <c r="K296" i="2"/>
  <c r="G297" i="2"/>
  <c r="H297" i="2" s="1"/>
  <c r="L295" i="2"/>
  <c r="N295" i="2" s="1"/>
  <c r="L296" i="2"/>
  <c r="C378" i="2" l="1"/>
  <c r="G294" i="9"/>
  <c r="H293" i="9"/>
  <c r="L292" i="8"/>
  <c r="N292" i="8" s="1"/>
  <c r="K292" i="8"/>
  <c r="L292" i="9"/>
  <c r="N292" i="9" s="1"/>
  <c r="K292" i="9"/>
  <c r="G294" i="8"/>
  <c r="H293" i="8"/>
  <c r="G294" i="7"/>
  <c r="H293" i="7"/>
  <c r="L292" i="7"/>
  <c r="N292" i="7" s="1"/>
  <c r="K292" i="7"/>
  <c r="G295" i="5"/>
  <c r="H294" i="5"/>
  <c r="L293" i="5"/>
  <c r="N293" i="5" s="1"/>
  <c r="K293" i="5"/>
  <c r="H293" i="6"/>
  <c r="G294" i="6"/>
  <c r="L292" i="6"/>
  <c r="N292" i="6" s="1"/>
  <c r="K292" i="6"/>
  <c r="L294" i="4"/>
  <c r="N294" i="4" s="1"/>
  <c r="K294" i="4"/>
  <c r="G296" i="4"/>
  <c r="H295" i="4"/>
  <c r="L297" i="2"/>
  <c r="G298" i="2"/>
  <c r="H298" i="2" s="1"/>
  <c r="N296" i="2"/>
  <c r="C379" i="2" l="1"/>
  <c r="G295" i="8"/>
  <c r="H294" i="8"/>
  <c r="L293" i="8"/>
  <c r="N293" i="8" s="1"/>
  <c r="K293" i="8"/>
  <c r="K293" i="9"/>
  <c r="L293" i="9"/>
  <c r="N293" i="9" s="1"/>
  <c r="H294" i="9"/>
  <c r="G295" i="9"/>
  <c r="L293" i="7"/>
  <c r="N293" i="7" s="1"/>
  <c r="K293" i="7"/>
  <c r="H294" i="7"/>
  <c r="G295" i="7"/>
  <c r="L294" i="5"/>
  <c r="N294" i="5" s="1"/>
  <c r="K294" i="5"/>
  <c r="G296" i="5"/>
  <c r="H295" i="5"/>
  <c r="H294" i="6"/>
  <c r="G295" i="6"/>
  <c r="K293" i="6"/>
  <c r="L293" i="6"/>
  <c r="N293" i="6" s="1"/>
  <c r="K295" i="4"/>
  <c r="L295" i="4"/>
  <c r="N295" i="4" s="1"/>
  <c r="H296" i="4"/>
  <c r="G297" i="4"/>
  <c r="K297" i="2"/>
  <c r="G299" i="2"/>
  <c r="H299" i="2" s="1"/>
  <c r="K298" i="2"/>
  <c r="L298" i="2"/>
  <c r="N297" i="2"/>
  <c r="C380" i="2" l="1"/>
  <c r="L294" i="9"/>
  <c r="N294" i="9" s="1"/>
  <c r="K294" i="9"/>
  <c r="G296" i="9"/>
  <c r="H295" i="9"/>
  <c r="L294" i="8"/>
  <c r="N294" i="8" s="1"/>
  <c r="K294" i="8"/>
  <c r="G296" i="8"/>
  <c r="H295" i="8"/>
  <c r="G296" i="7"/>
  <c r="H295" i="7"/>
  <c r="L294" i="7"/>
  <c r="N294" i="7" s="1"/>
  <c r="K294" i="7"/>
  <c r="G297" i="5"/>
  <c r="H296" i="5"/>
  <c r="L295" i="5"/>
  <c r="N295" i="5" s="1"/>
  <c r="K295" i="5"/>
  <c r="G296" i="6"/>
  <c r="H295" i="6"/>
  <c r="L294" i="6"/>
  <c r="N294" i="6" s="1"/>
  <c r="K294" i="6"/>
  <c r="G298" i="4"/>
  <c r="H297" i="4"/>
  <c r="L296" i="4"/>
  <c r="N296" i="4" s="1"/>
  <c r="K296" i="4"/>
  <c r="G300" i="2"/>
  <c r="H300" i="2" s="1"/>
  <c r="K299" i="2"/>
  <c r="L299" i="2"/>
  <c r="N298" i="2"/>
  <c r="C381" i="2" l="1"/>
  <c r="H296" i="8"/>
  <c r="G297" i="8"/>
  <c r="L295" i="8"/>
  <c r="N295" i="8" s="1"/>
  <c r="K295" i="8"/>
  <c r="G297" i="9"/>
  <c r="H296" i="9"/>
  <c r="L295" i="9"/>
  <c r="N295" i="9" s="1"/>
  <c r="K295" i="9"/>
  <c r="L295" i="7"/>
  <c r="N295" i="7" s="1"/>
  <c r="K295" i="7"/>
  <c r="H296" i="7"/>
  <c r="G297" i="7"/>
  <c r="L296" i="5"/>
  <c r="N296" i="5" s="1"/>
  <c r="K296" i="5"/>
  <c r="G298" i="5"/>
  <c r="H297" i="5"/>
  <c r="K295" i="6"/>
  <c r="L295" i="6"/>
  <c r="N295" i="6" s="1"/>
  <c r="G297" i="6"/>
  <c r="H296" i="6"/>
  <c r="L297" i="4"/>
  <c r="N297" i="4" s="1"/>
  <c r="K297" i="4"/>
  <c r="G299" i="4"/>
  <c r="H298" i="4"/>
  <c r="K300" i="2"/>
  <c r="G301" i="2"/>
  <c r="H301" i="2" s="1"/>
  <c r="L300" i="2"/>
  <c r="N299" i="2"/>
  <c r="C382" i="2" l="1"/>
  <c r="L296" i="9"/>
  <c r="N296" i="9" s="1"/>
  <c r="K296" i="9"/>
  <c r="G298" i="8"/>
  <c r="H297" i="8"/>
  <c r="G298" i="9"/>
  <c r="H297" i="9"/>
  <c r="L296" i="8"/>
  <c r="N296" i="8" s="1"/>
  <c r="K296" i="8"/>
  <c r="H297" i="7"/>
  <c r="G298" i="7"/>
  <c r="K296" i="7"/>
  <c r="L296" i="7"/>
  <c r="N296" i="7" s="1"/>
  <c r="H298" i="5"/>
  <c r="G299" i="5"/>
  <c r="L297" i="5"/>
  <c r="N297" i="5" s="1"/>
  <c r="K297" i="5"/>
  <c r="L296" i="6"/>
  <c r="N296" i="6" s="1"/>
  <c r="K296" i="6"/>
  <c r="H297" i="6"/>
  <c r="G298" i="6"/>
  <c r="G300" i="4"/>
  <c r="H299" i="4"/>
  <c r="L298" i="4"/>
  <c r="N298" i="4" s="1"/>
  <c r="K298" i="4"/>
  <c r="L301" i="2"/>
  <c r="G302" i="2"/>
  <c r="H302" i="2" s="1"/>
  <c r="N300" i="2"/>
  <c r="C383" i="2" l="1"/>
  <c r="L297" i="8"/>
  <c r="N297" i="8" s="1"/>
  <c r="K297" i="8"/>
  <c r="L297" i="9"/>
  <c r="N297" i="9" s="1"/>
  <c r="K297" i="9"/>
  <c r="G299" i="8"/>
  <c r="H298" i="8"/>
  <c r="G299" i="9"/>
  <c r="H298" i="9"/>
  <c r="G299" i="7"/>
  <c r="H298" i="7"/>
  <c r="L297" i="7"/>
  <c r="N297" i="7" s="1"/>
  <c r="K297" i="7"/>
  <c r="G300" i="5"/>
  <c r="H299" i="5"/>
  <c r="L298" i="5"/>
  <c r="N298" i="5" s="1"/>
  <c r="K298" i="5"/>
  <c r="G299" i="6"/>
  <c r="H298" i="6"/>
  <c r="L297" i="6"/>
  <c r="N297" i="6" s="1"/>
  <c r="K297" i="6"/>
  <c r="L299" i="4"/>
  <c r="N299" i="4" s="1"/>
  <c r="K299" i="4"/>
  <c r="G301" i="4"/>
  <c r="H300" i="4"/>
  <c r="K301" i="2"/>
  <c r="G303" i="2"/>
  <c r="H303" i="2" s="1"/>
  <c r="K302" i="2"/>
  <c r="L302" i="2"/>
  <c r="N301" i="2"/>
  <c r="C384" i="2" l="1"/>
  <c r="H299" i="9"/>
  <c r="G300" i="9"/>
  <c r="L298" i="9"/>
  <c r="N298" i="9" s="1"/>
  <c r="K298" i="9"/>
  <c r="H299" i="8"/>
  <c r="G300" i="8"/>
  <c r="K298" i="8"/>
  <c r="L298" i="8"/>
  <c r="N298" i="8" s="1"/>
  <c r="K298" i="7"/>
  <c r="L298" i="7"/>
  <c r="N298" i="7" s="1"/>
  <c r="H299" i="7"/>
  <c r="G300" i="7"/>
  <c r="L299" i="5"/>
  <c r="N299" i="5" s="1"/>
  <c r="K299" i="5"/>
  <c r="G301" i="5"/>
  <c r="H300" i="5"/>
  <c r="L298" i="6"/>
  <c r="N298" i="6" s="1"/>
  <c r="K298" i="6"/>
  <c r="H299" i="6"/>
  <c r="G300" i="6"/>
  <c r="H301" i="4"/>
  <c r="G302" i="4"/>
  <c r="L300" i="4"/>
  <c r="N300" i="4" s="1"/>
  <c r="K300" i="4"/>
  <c r="K303" i="2"/>
  <c r="G304" i="2"/>
  <c r="H304" i="2" s="1"/>
  <c r="L303" i="2"/>
  <c r="N302" i="2"/>
  <c r="C385" i="2" l="1"/>
  <c r="G301" i="8"/>
  <c r="H300" i="8"/>
  <c r="G301" i="9"/>
  <c r="H300" i="9"/>
  <c r="L299" i="8"/>
  <c r="N299" i="8" s="1"/>
  <c r="K299" i="8"/>
  <c r="K299" i="9"/>
  <c r="L299" i="9"/>
  <c r="N299" i="9" s="1"/>
  <c r="G301" i="7"/>
  <c r="H300" i="7"/>
  <c r="L299" i="7"/>
  <c r="N299" i="7" s="1"/>
  <c r="K299" i="7"/>
  <c r="K300" i="5"/>
  <c r="L300" i="5"/>
  <c r="N300" i="5" s="1"/>
  <c r="H301" i="5"/>
  <c r="G302" i="5"/>
  <c r="L299" i="6"/>
  <c r="N299" i="6" s="1"/>
  <c r="K299" i="6"/>
  <c r="H300" i="6"/>
  <c r="G301" i="6"/>
  <c r="G303" i="4"/>
  <c r="H302" i="4"/>
  <c r="L301" i="4"/>
  <c r="N301" i="4" s="1"/>
  <c r="K301" i="4"/>
  <c r="G305" i="2"/>
  <c r="H305" i="2" s="1"/>
  <c r="K304" i="2"/>
  <c r="L304" i="2"/>
  <c r="N303" i="2"/>
  <c r="C386" i="2" l="1"/>
  <c r="G302" i="9"/>
  <c r="H301" i="9"/>
  <c r="L300" i="9"/>
  <c r="N300" i="9" s="1"/>
  <c r="K300" i="9"/>
  <c r="L300" i="8"/>
  <c r="N300" i="8" s="1"/>
  <c r="K300" i="8"/>
  <c r="G302" i="8"/>
  <c r="H301" i="8"/>
  <c r="L300" i="7"/>
  <c r="N300" i="7" s="1"/>
  <c r="K300" i="7"/>
  <c r="G302" i="7"/>
  <c r="H301" i="7"/>
  <c r="G303" i="5"/>
  <c r="H302" i="5"/>
  <c r="L301" i="5"/>
  <c r="N301" i="5" s="1"/>
  <c r="K301" i="5"/>
  <c r="H301" i="6"/>
  <c r="G302" i="6"/>
  <c r="L300" i="6"/>
  <c r="N300" i="6" s="1"/>
  <c r="K300" i="6"/>
  <c r="L302" i="4"/>
  <c r="N302" i="4" s="1"/>
  <c r="K302" i="4"/>
  <c r="G304" i="4"/>
  <c r="H303" i="4"/>
  <c r="G306" i="2"/>
  <c r="H306" i="2" s="1"/>
  <c r="K305" i="2"/>
  <c r="L305" i="2"/>
  <c r="N304" i="2"/>
  <c r="C387" i="2" l="1"/>
  <c r="G303" i="8"/>
  <c r="H302" i="8"/>
  <c r="L301" i="8"/>
  <c r="N301" i="8" s="1"/>
  <c r="K301" i="8"/>
  <c r="K301" i="9"/>
  <c r="L301" i="9"/>
  <c r="N301" i="9" s="1"/>
  <c r="H302" i="9"/>
  <c r="G303" i="9"/>
  <c r="H302" i="7"/>
  <c r="G303" i="7"/>
  <c r="L301" i="7"/>
  <c r="N301" i="7" s="1"/>
  <c r="K301" i="7"/>
  <c r="L302" i="5"/>
  <c r="N302" i="5" s="1"/>
  <c r="K302" i="5"/>
  <c r="G304" i="5"/>
  <c r="H303" i="5"/>
  <c r="H302" i="6"/>
  <c r="G303" i="6"/>
  <c r="K301" i="6"/>
  <c r="L301" i="6"/>
  <c r="N301" i="6" s="1"/>
  <c r="K303" i="4"/>
  <c r="L303" i="4"/>
  <c r="N303" i="4" s="1"/>
  <c r="H304" i="4"/>
  <c r="G305" i="4"/>
  <c r="G307" i="2"/>
  <c r="H307" i="2" s="1"/>
  <c r="K306" i="2"/>
  <c r="L306" i="2"/>
  <c r="N305" i="2"/>
  <c r="C388" i="2" l="1"/>
  <c r="G304" i="9"/>
  <c r="H303" i="9"/>
  <c r="L302" i="8"/>
  <c r="N302" i="8" s="1"/>
  <c r="K302" i="8"/>
  <c r="L302" i="9"/>
  <c r="N302" i="9" s="1"/>
  <c r="K302" i="9"/>
  <c r="G304" i="8"/>
  <c r="H303" i="8"/>
  <c r="G304" i="7"/>
  <c r="H303" i="7"/>
  <c r="L302" i="7"/>
  <c r="N302" i="7" s="1"/>
  <c r="K302" i="7"/>
  <c r="G305" i="5"/>
  <c r="H304" i="5"/>
  <c r="L303" i="5"/>
  <c r="N303" i="5" s="1"/>
  <c r="K303" i="5"/>
  <c r="G304" i="6"/>
  <c r="H303" i="6"/>
  <c r="L302" i="6"/>
  <c r="N302" i="6" s="1"/>
  <c r="K302" i="6"/>
  <c r="G306" i="4"/>
  <c r="H305" i="4"/>
  <c r="L304" i="4"/>
  <c r="N304" i="4" s="1"/>
  <c r="K304" i="4"/>
  <c r="G308" i="2"/>
  <c r="H308" i="2" s="1"/>
  <c r="K307" i="2"/>
  <c r="L307" i="2"/>
  <c r="N306" i="2"/>
  <c r="C389" i="2" l="1"/>
  <c r="L303" i="8"/>
  <c r="N303" i="8" s="1"/>
  <c r="K303" i="8"/>
  <c r="G305" i="8"/>
  <c r="H304" i="8"/>
  <c r="L303" i="9"/>
  <c r="N303" i="9" s="1"/>
  <c r="K303" i="9"/>
  <c r="G305" i="9"/>
  <c r="H304" i="9"/>
  <c r="L303" i="7"/>
  <c r="N303" i="7" s="1"/>
  <c r="K303" i="7"/>
  <c r="H304" i="7"/>
  <c r="G305" i="7"/>
  <c r="L304" i="5"/>
  <c r="N304" i="5" s="1"/>
  <c r="K304" i="5"/>
  <c r="G306" i="5"/>
  <c r="H305" i="5"/>
  <c r="K303" i="6"/>
  <c r="L303" i="6"/>
  <c r="N303" i="6" s="1"/>
  <c r="G305" i="6"/>
  <c r="H304" i="6"/>
  <c r="L305" i="4"/>
  <c r="N305" i="4" s="1"/>
  <c r="K305" i="4"/>
  <c r="G307" i="4"/>
  <c r="H306" i="4"/>
  <c r="G309" i="2"/>
  <c r="H309" i="2" s="1"/>
  <c r="K308" i="2"/>
  <c r="L308" i="2"/>
  <c r="N307" i="2"/>
  <c r="C390" i="2" l="1"/>
  <c r="G306" i="9"/>
  <c r="H305" i="9"/>
  <c r="L304" i="8"/>
  <c r="N304" i="8" s="1"/>
  <c r="K304" i="8"/>
  <c r="L304" i="9"/>
  <c r="N304" i="9" s="1"/>
  <c r="K304" i="9"/>
  <c r="H305" i="8"/>
  <c r="G306" i="8"/>
  <c r="H305" i="7"/>
  <c r="G306" i="7"/>
  <c r="K304" i="7"/>
  <c r="L304" i="7"/>
  <c r="N304" i="7" s="1"/>
  <c r="H306" i="5"/>
  <c r="G307" i="5"/>
  <c r="L305" i="5"/>
  <c r="N305" i="5" s="1"/>
  <c r="K305" i="5"/>
  <c r="H305" i="6"/>
  <c r="G306" i="6"/>
  <c r="L304" i="6"/>
  <c r="N304" i="6" s="1"/>
  <c r="K304" i="6"/>
  <c r="G308" i="4"/>
  <c r="H307" i="4"/>
  <c r="L306" i="4"/>
  <c r="N306" i="4" s="1"/>
  <c r="K306" i="4"/>
  <c r="G310" i="2"/>
  <c r="H310" i="2" s="1"/>
  <c r="K309" i="2"/>
  <c r="L309" i="2"/>
  <c r="N308" i="2"/>
  <c r="C391" i="2" l="1"/>
  <c r="L305" i="8"/>
  <c r="N305" i="8" s="1"/>
  <c r="K305" i="8"/>
  <c r="H306" i="8"/>
  <c r="G307" i="8"/>
  <c r="L305" i="9"/>
  <c r="N305" i="9" s="1"/>
  <c r="K305" i="9"/>
  <c r="G307" i="9"/>
  <c r="H306" i="9"/>
  <c r="G307" i="7"/>
  <c r="H306" i="7"/>
  <c r="L305" i="7"/>
  <c r="N305" i="7" s="1"/>
  <c r="K305" i="7"/>
  <c r="G308" i="5"/>
  <c r="H307" i="5"/>
  <c r="L306" i="5"/>
  <c r="N306" i="5" s="1"/>
  <c r="K306" i="5"/>
  <c r="G307" i="6"/>
  <c r="H306" i="6"/>
  <c r="L305" i="6"/>
  <c r="N305" i="6" s="1"/>
  <c r="K305" i="6"/>
  <c r="L307" i="4"/>
  <c r="N307" i="4" s="1"/>
  <c r="K307" i="4"/>
  <c r="G309" i="4"/>
  <c r="H308" i="4"/>
  <c r="G311" i="2"/>
  <c r="H311" i="2" s="1"/>
  <c r="K310" i="2"/>
  <c r="L310" i="2"/>
  <c r="N309" i="2"/>
  <c r="C392" i="2" l="1"/>
  <c r="H307" i="9"/>
  <c r="G308" i="9"/>
  <c r="L306" i="8"/>
  <c r="N306" i="8" s="1"/>
  <c r="K306" i="8"/>
  <c r="H307" i="8"/>
  <c r="G308" i="8"/>
  <c r="L306" i="9"/>
  <c r="N306" i="9" s="1"/>
  <c r="K306" i="9"/>
  <c r="K306" i="7"/>
  <c r="L306" i="7"/>
  <c r="N306" i="7" s="1"/>
  <c r="H307" i="7"/>
  <c r="G308" i="7"/>
  <c r="L307" i="5"/>
  <c r="N307" i="5" s="1"/>
  <c r="K307" i="5"/>
  <c r="G309" i="5"/>
  <c r="H308" i="5"/>
  <c r="L306" i="6"/>
  <c r="N306" i="6" s="1"/>
  <c r="K306" i="6"/>
  <c r="H307" i="6"/>
  <c r="G308" i="6"/>
  <c r="H309" i="4"/>
  <c r="G310" i="4"/>
  <c r="L308" i="4"/>
  <c r="N308" i="4" s="1"/>
  <c r="K308" i="4"/>
  <c r="G312" i="2"/>
  <c r="H312" i="2" s="1"/>
  <c r="K311" i="2"/>
  <c r="L311" i="2"/>
  <c r="C393" i="2" l="1"/>
  <c r="H308" i="8"/>
  <c r="G309" i="8"/>
  <c r="K307" i="8"/>
  <c r="L307" i="8"/>
  <c r="N307" i="8" s="1"/>
  <c r="G309" i="9"/>
  <c r="H308" i="9"/>
  <c r="K307" i="9"/>
  <c r="L307" i="9"/>
  <c r="N307" i="9" s="1"/>
  <c r="G309" i="7"/>
  <c r="H308" i="7"/>
  <c r="L307" i="7"/>
  <c r="N307" i="7" s="1"/>
  <c r="K307" i="7"/>
  <c r="K308" i="5"/>
  <c r="L308" i="5"/>
  <c r="N308" i="5" s="1"/>
  <c r="H309" i="5"/>
  <c r="G310" i="5"/>
  <c r="L307" i="6"/>
  <c r="N307" i="6" s="1"/>
  <c r="K307" i="6"/>
  <c r="H308" i="6"/>
  <c r="G309" i="6"/>
  <c r="G311" i="4"/>
  <c r="H310" i="4"/>
  <c r="L309" i="4"/>
  <c r="N309" i="4" s="1"/>
  <c r="K309" i="4"/>
  <c r="G313" i="2"/>
  <c r="H313" i="2" s="1"/>
  <c r="K312" i="2"/>
  <c r="L312" i="2"/>
  <c r="N311" i="2"/>
  <c r="N310" i="2"/>
  <c r="C394" i="2" l="1"/>
  <c r="L308" i="9"/>
  <c r="N308" i="9" s="1"/>
  <c r="K308" i="9"/>
  <c r="G310" i="9"/>
  <c r="H309" i="9"/>
  <c r="G310" i="8"/>
  <c r="H309" i="8"/>
  <c r="L308" i="8"/>
  <c r="N308" i="8" s="1"/>
  <c r="K308" i="8"/>
  <c r="L308" i="7"/>
  <c r="N308" i="7" s="1"/>
  <c r="K308" i="7"/>
  <c r="G310" i="7"/>
  <c r="H309" i="7"/>
  <c r="L309" i="5"/>
  <c r="N309" i="5" s="1"/>
  <c r="K309" i="5"/>
  <c r="G311" i="5"/>
  <c r="H310" i="5"/>
  <c r="L308" i="6"/>
  <c r="N308" i="6" s="1"/>
  <c r="K308" i="6"/>
  <c r="H309" i="6"/>
  <c r="G310" i="6"/>
  <c r="L310" i="4"/>
  <c r="N310" i="4" s="1"/>
  <c r="K310" i="4"/>
  <c r="G312" i="4"/>
  <c r="H311" i="4"/>
  <c r="G314" i="2"/>
  <c r="H314" i="2" s="1"/>
  <c r="K313" i="2"/>
  <c r="C395" i="2" l="1"/>
  <c r="K309" i="8"/>
  <c r="L309" i="8"/>
  <c r="N309" i="8" s="1"/>
  <c r="H310" i="9"/>
  <c r="G311" i="9"/>
  <c r="G311" i="8"/>
  <c r="H310" i="8"/>
  <c r="K309" i="9"/>
  <c r="L309" i="9"/>
  <c r="N309" i="9" s="1"/>
  <c r="H310" i="7"/>
  <c r="G311" i="7"/>
  <c r="L309" i="7"/>
  <c r="N309" i="7" s="1"/>
  <c r="K309" i="7"/>
  <c r="G312" i="5"/>
  <c r="H311" i="5"/>
  <c r="L310" i="5"/>
  <c r="N310" i="5" s="1"/>
  <c r="K310" i="5"/>
  <c r="K309" i="6"/>
  <c r="L309" i="6"/>
  <c r="N309" i="6" s="1"/>
  <c r="G311" i="6"/>
  <c r="H310" i="6"/>
  <c r="K311" i="4"/>
  <c r="L311" i="4"/>
  <c r="N311" i="4" s="1"/>
  <c r="H312" i="4"/>
  <c r="G313" i="4"/>
  <c r="L313" i="2"/>
  <c r="N313" i="2" s="1"/>
  <c r="G315" i="2"/>
  <c r="H315" i="2" s="1"/>
  <c r="K314" i="2"/>
  <c r="L314" i="2"/>
  <c r="N312" i="2"/>
  <c r="C396" i="2" l="1"/>
  <c r="L310" i="8"/>
  <c r="N310" i="8" s="1"/>
  <c r="K310" i="8"/>
  <c r="G312" i="9"/>
  <c r="H311" i="9"/>
  <c r="H311" i="8"/>
  <c r="G312" i="8"/>
  <c r="L310" i="9"/>
  <c r="N310" i="9" s="1"/>
  <c r="K310" i="9"/>
  <c r="G312" i="7"/>
  <c r="H311" i="7"/>
  <c r="L310" i="7"/>
  <c r="N310" i="7" s="1"/>
  <c r="K310" i="7"/>
  <c r="L311" i="5"/>
  <c r="N311" i="5" s="1"/>
  <c r="K311" i="5"/>
  <c r="G313" i="5"/>
  <c r="H312" i="5"/>
  <c r="G312" i="6"/>
  <c r="H311" i="6"/>
  <c r="L310" i="6"/>
  <c r="N310" i="6" s="1"/>
  <c r="K310" i="6"/>
  <c r="G314" i="4"/>
  <c r="H313" i="4"/>
  <c r="L312" i="4"/>
  <c r="N312" i="4" s="1"/>
  <c r="K312" i="4"/>
  <c r="G316" i="2"/>
  <c r="H316" i="2" s="1"/>
  <c r="K315" i="2"/>
  <c r="L315" i="2"/>
  <c r="N314" i="2"/>
  <c r="C397" i="2" l="1"/>
  <c r="L311" i="8"/>
  <c r="N311" i="8" s="1"/>
  <c r="K311" i="8"/>
  <c r="L311" i="9"/>
  <c r="N311" i="9" s="1"/>
  <c r="K311" i="9"/>
  <c r="G313" i="9"/>
  <c r="H312" i="9"/>
  <c r="G313" i="8"/>
  <c r="H312" i="8"/>
  <c r="L311" i="7"/>
  <c r="N311" i="7" s="1"/>
  <c r="K311" i="7"/>
  <c r="H312" i="7"/>
  <c r="G313" i="7"/>
  <c r="G314" i="5"/>
  <c r="H313" i="5"/>
  <c r="L312" i="5"/>
  <c r="N312" i="5" s="1"/>
  <c r="K312" i="5"/>
  <c r="L311" i="6"/>
  <c r="N311" i="6" s="1"/>
  <c r="K311" i="6"/>
  <c r="H312" i="6"/>
  <c r="G313" i="6"/>
  <c r="L313" i="4"/>
  <c r="N313" i="4" s="1"/>
  <c r="K313" i="4"/>
  <c r="G315" i="4"/>
  <c r="H314" i="4"/>
  <c r="G317" i="2"/>
  <c r="H317" i="2" s="1"/>
  <c r="K316" i="2"/>
  <c r="C398" i="2" l="1"/>
  <c r="L312" i="8"/>
  <c r="N312" i="8" s="1"/>
  <c r="K312" i="8"/>
  <c r="L312" i="9"/>
  <c r="N312" i="9" s="1"/>
  <c r="K312" i="9"/>
  <c r="H313" i="8"/>
  <c r="G314" i="8"/>
  <c r="H313" i="9"/>
  <c r="G314" i="9"/>
  <c r="K312" i="7"/>
  <c r="L312" i="7"/>
  <c r="N312" i="7" s="1"/>
  <c r="H313" i="7"/>
  <c r="G314" i="7"/>
  <c r="L313" i="5"/>
  <c r="N313" i="5" s="1"/>
  <c r="K313" i="5"/>
  <c r="H314" i="5"/>
  <c r="G315" i="5"/>
  <c r="L312" i="6"/>
  <c r="N312" i="6" s="1"/>
  <c r="K312" i="6"/>
  <c r="H313" i="6"/>
  <c r="G314" i="6"/>
  <c r="G316" i="4"/>
  <c r="H315" i="4"/>
  <c r="L314" i="4"/>
  <c r="N314" i="4" s="1"/>
  <c r="K314" i="4"/>
  <c r="L316" i="2"/>
  <c r="N316" i="2" s="1"/>
  <c r="G318" i="2"/>
  <c r="H318" i="2" s="1"/>
  <c r="K317" i="2"/>
  <c r="L317" i="2"/>
  <c r="N315" i="2"/>
  <c r="C399" i="2" l="1"/>
  <c r="G315" i="9"/>
  <c r="H314" i="9"/>
  <c r="L313" i="8"/>
  <c r="N313" i="8" s="1"/>
  <c r="K313" i="8"/>
  <c r="H314" i="8"/>
  <c r="G315" i="8"/>
  <c r="L313" i="9"/>
  <c r="N313" i="9" s="1"/>
  <c r="K313" i="9"/>
  <c r="L313" i="7"/>
  <c r="N313" i="7" s="1"/>
  <c r="K313" i="7"/>
  <c r="G315" i="7"/>
  <c r="H314" i="7"/>
  <c r="G316" i="5"/>
  <c r="H315" i="5"/>
  <c r="L314" i="5"/>
  <c r="N314" i="5" s="1"/>
  <c r="K314" i="5"/>
  <c r="G315" i="6"/>
  <c r="H314" i="6"/>
  <c r="L313" i="6"/>
  <c r="N313" i="6" s="1"/>
  <c r="K313" i="6"/>
  <c r="L315" i="4"/>
  <c r="N315" i="4" s="1"/>
  <c r="K315" i="4"/>
  <c r="G317" i="4"/>
  <c r="H316" i="4"/>
  <c r="G319" i="2"/>
  <c r="H319" i="2" s="1"/>
  <c r="L318" i="2"/>
  <c r="N317" i="2"/>
  <c r="C400" i="2" l="1"/>
  <c r="H315" i="8"/>
  <c r="G316" i="8"/>
  <c r="L314" i="8"/>
  <c r="N314" i="8" s="1"/>
  <c r="K314" i="8"/>
  <c r="L314" i="9"/>
  <c r="N314" i="9" s="1"/>
  <c r="K314" i="9"/>
  <c r="H315" i="9"/>
  <c r="G316" i="9"/>
  <c r="H315" i="7"/>
  <c r="G316" i="7"/>
  <c r="K314" i="7"/>
  <c r="L314" i="7"/>
  <c r="N314" i="7" s="1"/>
  <c r="L315" i="5"/>
  <c r="N315" i="5" s="1"/>
  <c r="K315" i="5"/>
  <c r="G317" i="5"/>
  <c r="H316" i="5"/>
  <c r="K314" i="6"/>
  <c r="L314" i="6"/>
  <c r="N314" i="6" s="1"/>
  <c r="G316" i="6"/>
  <c r="H315" i="6"/>
  <c r="H317" i="4"/>
  <c r="G318" i="4"/>
  <c r="L316" i="4"/>
  <c r="N316" i="4" s="1"/>
  <c r="K316" i="4"/>
  <c r="K318" i="2"/>
  <c r="G320" i="2"/>
  <c r="H320" i="2" s="1"/>
  <c r="K319" i="2"/>
  <c r="L319" i="2"/>
  <c r="N318" i="2"/>
  <c r="C401" i="2" l="1"/>
  <c r="G317" i="9"/>
  <c r="H316" i="9"/>
  <c r="H316" i="8"/>
  <c r="G317" i="8"/>
  <c r="K315" i="9"/>
  <c r="L315" i="9"/>
  <c r="N315" i="9" s="1"/>
  <c r="K315" i="8"/>
  <c r="L315" i="8"/>
  <c r="N315" i="8" s="1"/>
  <c r="G317" i="7"/>
  <c r="H316" i="7"/>
  <c r="L315" i="7"/>
  <c r="N315" i="7" s="1"/>
  <c r="K315" i="7"/>
  <c r="H317" i="5"/>
  <c r="G318" i="5"/>
  <c r="K316" i="5"/>
  <c r="L316" i="5"/>
  <c r="N316" i="5" s="1"/>
  <c r="H316" i="6"/>
  <c r="G317" i="6"/>
  <c r="K315" i="6"/>
  <c r="L315" i="6"/>
  <c r="N315" i="6" s="1"/>
  <c r="G319" i="4"/>
  <c r="H318" i="4"/>
  <c r="L317" i="4"/>
  <c r="N317" i="4" s="1"/>
  <c r="K317" i="4"/>
  <c r="G321" i="2"/>
  <c r="H321" i="2" s="1"/>
  <c r="K320" i="2"/>
  <c r="N319" i="2"/>
  <c r="C402" i="2" l="1"/>
  <c r="L316" i="8"/>
  <c r="N316" i="8" s="1"/>
  <c r="K316" i="8"/>
  <c r="G318" i="8"/>
  <c r="H317" i="8"/>
  <c r="L316" i="9"/>
  <c r="N316" i="9" s="1"/>
  <c r="K316" i="9"/>
  <c r="G318" i="9"/>
  <c r="H317" i="9"/>
  <c r="L316" i="7"/>
  <c r="N316" i="7" s="1"/>
  <c r="K316" i="7"/>
  <c r="G318" i="7"/>
  <c r="H317" i="7"/>
  <c r="G319" i="5"/>
  <c r="H318" i="5"/>
  <c r="L317" i="5"/>
  <c r="N317" i="5" s="1"/>
  <c r="K317" i="5"/>
  <c r="H317" i="6"/>
  <c r="G318" i="6"/>
  <c r="K316" i="6"/>
  <c r="L316" i="6"/>
  <c r="N316" i="6" s="1"/>
  <c r="L318" i="4"/>
  <c r="N318" i="4" s="1"/>
  <c r="K318" i="4"/>
  <c r="G320" i="4"/>
  <c r="H319" i="4"/>
  <c r="L320" i="2"/>
  <c r="N320" i="2" s="1"/>
  <c r="G322" i="2"/>
  <c r="H322" i="2" s="1"/>
  <c r="K321" i="2"/>
  <c r="L321" i="2"/>
  <c r="C403" i="2" l="1"/>
  <c r="G319" i="9"/>
  <c r="H318" i="9"/>
  <c r="K317" i="8"/>
  <c r="L317" i="8"/>
  <c r="N317" i="8" s="1"/>
  <c r="G319" i="8"/>
  <c r="H318" i="8"/>
  <c r="K317" i="9"/>
  <c r="L317" i="9"/>
  <c r="N317" i="9" s="1"/>
  <c r="L317" i="7"/>
  <c r="N317" i="7" s="1"/>
  <c r="K317" i="7"/>
  <c r="H318" i="7"/>
  <c r="G319" i="7"/>
  <c r="L318" i="5"/>
  <c r="N318" i="5" s="1"/>
  <c r="K318" i="5"/>
  <c r="G320" i="5"/>
  <c r="H319" i="5"/>
  <c r="G319" i="6"/>
  <c r="H318" i="6"/>
  <c r="L317" i="6"/>
  <c r="N317" i="6" s="1"/>
  <c r="K317" i="6"/>
  <c r="H320" i="4"/>
  <c r="G321" i="4"/>
  <c r="K319" i="4"/>
  <c r="L319" i="4"/>
  <c r="N319" i="4" s="1"/>
  <c r="G323" i="2"/>
  <c r="H323" i="2" s="1"/>
  <c r="L322" i="2"/>
  <c r="N321" i="2"/>
  <c r="C404" i="2" l="1"/>
  <c r="K318" i="8"/>
  <c r="L318" i="8"/>
  <c r="N318" i="8" s="1"/>
  <c r="L318" i="9"/>
  <c r="N318" i="9" s="1"/>
  <c r="K318" i="9"/>
  <c r="H319" i="8"/>
  <c r="G320" i="8"/>
  <c r="G320" i="9"/>
  <c r="H319" i="9"/>
  <c r="G320" i="7"/>
  <c r="H319" i="7"/>
  <c r="L318" i="7"/>
  <c r="N318" i="7" s="1"/>
  <c r="K318" i="7"/>
  <c r="L319" i="5"/>
  <c r="N319" i="5" s="1"/>
  <c r="K319" i="5"/>
  <c r="G321" i="5"/>
  <c r="H320" i="5"/>
  <c r="L318" i="6"/>
  <c r="N318" i="6" s="1"/>
  <c r="K318" i="6"/>
  <c r="G320" i="6"/>
  <c r="H319" i="6"/>
  <c r="G322" i="4"/>
  <c r="H321" i="4"/>
  <c r="L320" i="4"/>
  <c r="N320" i="4" s="1"/>
  <c r="K320" i="4"/>
  <c r="K322" i="2"/>
  <c r="G324" i="2"/>
  <c r="H324" i="2" s="1"/>
  <c r="K323" i="2"/>
  <c r="N322" i="2"/>
  <c r="C405" i="2" l="1"/>
  <c r="L319" i="9"/>
  <c r="N319" i="9" s="1"/>
  <c r="K319" i="9"/>
  <c r="L319" i="8"/>
  <c r="N319" i="8" s="1"/>
  <c r="K319" i="8"/>
  <c r="H320" i="9"/>
  <c r="G321" i="9"/>
  <c r="G321" i="8"/>
  <c r="H320" i="8"/>
  <c r="L319" i="7"/>
  <c r="N319" i="7" s="1"/>
  <c r="K319" i="7"/>
  <c r="H320" i="7"/>
  <c r="G321" i="7"/>
  <c r="L320" i="5"/>
  <c r="N320" i="5" s="1"/>
  <c r="K320" i="5"/>
  <c r="G322" i="5"/>
  <c r="H321" i="5"/>
  <c r="H320" i="6"/>
  <c r="G321" i="6"/>
  <c r="L319" i="6"/>
  <c r="N319" i="6" s="1"/>
  <c r="K319" i="6"/>
  <c r="L321" i="4"/>
  <c r="N321" i="4" s="1"/>
  <c r="K321" i="4"/>
  <c r="G323" i="4"/>
  <c r="H322" i="4"/>
  <c r="L323" i="2"/>
  <c r="N323" i="2" s="1"/>
  <c r="G325" i="2"/>
  <c r="H325" i="2" s="1"/>
  <c r="K324" i="2"/>
  <c r="C406" i="2" l="1"/>
  <c r="H321" i="8"/>
  <c r="G322" i="8"/>
  <c r="L320" i="8"/>
  <c r="N320" i="8" s="1"/>
  <c r="K320" i="8"/>
  <c r="L320" i="9"/>
  <c r="N320" i="9" s="1"/>
  <c r="K320" i="9"/>
  <c r="G322" i="9"/>
  <c r="H321" i="9"/>
  <c r="H321" i="7"/>
  <c r="G322" i="7"/>
  <c r="K320" i="7"/>
  <c r="L320" i="7"/>
  <c r="N320" i="7" s="1"/>
  <c r="H322" i="5"/>
  <c r="G323" i="5"/>
  <c r="L321" i="5"/>
  <c r="N321" i="5" s="1"/>
  <c r="K321" i="5"/>
  <c r="G322" i="6"/>
  <c r="H321" i="6"/>
  <c r="L320" i="6"/>
  <c r="N320" i="6" s="1"/>
  <c r="K320" i="6"/>
  <c r="G324" i="4"/>
  <c r="H323" i="4"/>
  <c r="L322" i="4"/>
  <c r="N322" i="4" s="1"/>
  <c r="K322" i="4"/>
  <c r="L324" i="2"/>
  <c r="N324" i="2" s="1"/>
  <c r="G326" i="2"/>
  <c r="H326" i="2" s="1"/>
  <c r="K325" i="2"/>
  <c r="L325" i="2"/>
  <c r="C407" i="2" l="1"/>
  <c r="L321" i="9"/>
  <c r="N321" i="9" s="1"/>
  <c r="K321" i="9"/>
  <c r="H322" i="9"/>
  <c r="G323" i="9"/>
  <c r="H322" i="8"/>
  <c r="G323" i="8"/>
  <c r="K321" i="8"/>
  <c r="L321" i="8"/>
  <c r="N321" i="8" s="1"/>
  <c r="G323" i="7"/>
  <c r="H322" i="7"/>
  <c r="L321" i="7"/>
  <c r="N321" i="7" s="1"/>
  <c r="K321" i="7"/>
  <c r="G324" i="5"/>
  <c r="H323" i="5"/>
  <c r="L322" i="5"/>
  <c r="N322" i="5" s="1"/>
  <c r="K322" i="5"/>
  <c r="L321" i="6"/>
  <c r="N321" i="6" s="1"/>
  <c r="K321" i="6"/>
  <c r="G323" i="6"/>
  <c r="H322" i="6"/>
  <c r="L323" i="4"/>
  <c r="N323" i="4" s="1"/>
  <c r="K323" i="4"/>
  <c r="G325" i="4"/>
  <c r="H324" i="4"/>
  <c r="G327" i="2"/>
  <c r="H327" i="2" s="1"/>
  <c r="K326" i="2"/>
  <c r="L326" i="2"/>
  <c r="N325" i="2"/>
  <c r="C408" i="2" l="1"/>
  <c r="H323" i="8"/>
  <c r="G324" i="8"/>
  <c r="K322" i="9"/>
  <c r="L322" i="9"/>
  <c r="N322" i="9" s="1"/>
  <c r="L322" i="8"/>
  <c r="N322" i="8" s="1"/>
  <c r="K322" i="8"/>
  <c r="H323" i="9"/>
  <c r="G324" i="9"/>
  <c r="K322" i="7"/>
  <c r="L322" i="7"/>
  <c r="N322" i="7" s="1"/>
  <c r="H323" i="7"/>
  <c r="G324" i="7"/>
  <c r="L323" i="5"/>
  <c r="N323" i="5" s="1"/>
  <c r="K323" i="5"/>
  <c r="G325" i="5"/>
  <c r="H324" i="5"/>
  <c r="H323" i="6"/>
  <c r="G324" i="6"/>
  <c r="K322" i="6"/>
  <c r="L322" i="6"/>
  <c r="N322" i="6" s="1"/>
  <c r="L324" i="4"/>
  <c r="N324" i="4" s="1"/>
  <c r="K324" i="4"/>
  <c r="G326" i="4"/>
  <c r="H325" i="4"/>
  <c r="G328" i="2"/>
  <c r="H328" i="2" s="1"/>
  <c r="K327" i="2"/>
  <c r="L327" i="2"/>
  <c r="N326" i="2"/>
  <c r="C409" i="2" l="1"/>
  <c r="L323" i="9"/>
  <c r="N323" i="9" s="1"/>
  <c r="K323" i="9"/>
  <c r="G325" i="9"/>
  <c r="H324" i="9"/>
  <c r="H324" i="8"/>
  <c r="G325" i="8"/>
  <c r="K323" i="8"/>
  <c r="L323" i="8"/>
  <c r="N323" i="8" s="1"/>
  <c r="G325" i="7"/>
  <c r="H324" i="7"/>
  <c r="L323" i="7"/>
  <c r="N323" i="7" s="1"/>
  <c r="K323" i="7"/>
  <c r="H325" i="5"/>
  <c r="G326" i="5"/>
  <c r="K324" i="5"/>
  <c r="L324" i="5"/>
  <c r="N324" i="5" s="1"/>
  <c r="H324" i="6"/>
  <c r="G325" i="6"/>
  <c r="K323" i="6"/>
  <c r="L323" i="6"/>
  <c r="N323" i="6" s="1"/>
  <c r="H326" i="4"/>
  <c r="G327" i="4"/>
  <c r="L325" i="4"/>
  <c r="N325" i="4" s="1"/>
  <c r="K325" i="4"/>
  <c r="G329" i="2"/>
  <c r="H329" i="2" s="1"/>
  <c r="L328" i="2"/>
  <c r="N327" i="2"/>
  <c r="C410" i="2" l="1"/>
  <c r="L324" i="8"/>
  <c r="N324" i="8" s="1"/>
  <c r="K324" i="8"/>
  <c r="K324" i="9"/>
  <c r="L324" i="9"/>
  <c r="N324" i="9" s="1"/>
  <c r="H325" i="9"/>
  <c r="G326" i="9"/>
  <c r="G326" i="8"/>
  <c r="H325" i="8"/>
  <c r="L324" i="7"/>
  <c r="N324" i="7" s="1"/>
  <c r="K324" i="7"/>
  <c r="G326" i="7"/>
  <c r="H325" i="7"/>
  <c r="G327" i="5"/>
  <c r="H326" i="5"/>
  <c r="L325" i="5"/>
  <c r="N325" i="5" s="1"/>
  <c r="K325" i="5"/>
  <c r="G326" i="6"/>
  <c r="H325" i="6"/>
  <c r="L324" i="6"/>
  <c r="N324" i="6" s="1"/>
  <c r="K324" i="6"/>
  <c r="G328" i="4"/>
  <c r="H327" i="4"/>
  <c r="L326" i="4"/>
  <c r="N326" i="4" s="1"/>
  <c r="K326" i="4"/>
  <c r="K328" i="2"/>
  <c r="G330" i="2"/>
  <c r="H330" i="2" s="1"/>
  <c r="K329" i="2"/>
  <c r="N328" i="2"/>
  <c r="C411" i="2" l="1"/>
  <c r="L325" i="9"/>
  <c r="N325" i="9" s="1"/>
  <c r="K325" i="9"/>
  <c r="K325" i="8"/>
  <c r="L325" i="8"/>
  <c r="N325" i="8" s="1"/>
  <c r="G327" i="8"/>
  <c r="H326" i="8"/>
  <c r="G327" i="9"/>
  <c r="H326" i="9"/>
  <c r="L325" i="7"/>
  <c r="N325" i="7" s="1"/>
  <c r="K325" i="7"/>
  <c r="H326" i="7"/>
  <c r="G327" i="7"/>
  <c r="L326" i="5"/>
  <c r="N326" i="5" s="1"/>
  <c r="K326" i="5"/>
  <c r="G328" i="5"/>
  <c r="H327" i="5"/>
  <c r="K325" i="6"/>
  <c r="L325" i="6"/>
  <c r="N325" i="6" s="1"/>
  <c r="H326" i="6"/>
  <c r="G327" i="6"/>
  <c r="L327" i="4"/>
  <c r="N327" i="4" s="1"/>
  <c r="K327" i="4"/>
  <c r="G329" i="4"/>
  <c r="H328" i="4"/>
  <c r="L329" i="2"/>
  <c r="N329" i="2" s="1"/>
  <c r="G331" i="2"/>
  <c r="H331" i="2" s="1"/>
  <c r="K330" i="2"/>
  <c r="L330" i="2"/>
  <c r="C412" i="2" l="1"/>
  <c r="L326" i="8"/>
  <c r="N326" i="8" s="1"/>
  <c r="K326" i="8"/>
  <c r="G328" i="9"/>
  <c r="H327" i="9"/>
  <c r="H327" i="8"/>
  <c r="G328" i="8"/>
  <c r="L326" i="9"/>
  <c r="N326" i="9" s="1"/>
  <c r="K326" i="9"/>
  <c r="L326" i="7"/>
  <c r="N326" i="7" s="1"/>
  <c r="K326" i="7"/>
  <c r="G328" i="7"/>
  <c r="H327" i="7"/>
  <c r="K327" i="5"/>
  <c r="L327" i="5"/>
  <c r="N327" i="5" s="1"/>
  <c r="G329" i="5"/>
  <c r="H328" i="5"/>
  <c r="L326" i="6"/>
  <c r="N326" i="6" s="1"/>
  <c r="K326" i="6"/>
  <c r="G328" i="6"/>
  <c r="H327" i="6"/>
  <c r="H329" i="4"/>
  <c r="G330" i="4"/>
  <c r="K328" i="4"/>
  <c r="L328" i="4"/>
  <c r="N328" i="4" s="1"/>
  <c r="G332" i="2"/>
  <c r="H332" i="2" s="1"/>
  <c r="K331" i="2"/>
  <c r="L331" i="2"/>
  <c r="N330" i="2"/>
  <c r="C413" i="2" l="1"/>
  <c r="K327" i="9"/>
  <c r="L327" i="9"/>
  <c r="N327" i="9" s="1"/>
  <c r="H328" i="9"/>
  <c r="G329" i="9"/>
  <c r="L327" i="8"/>
  <c r="N327" i="8" s="1"/>
  <c r="K327" i="8"/>
  <c r="G329" i="8"/>
  <c r="H328" i="8"/>
  <c r="L327" i="7"/>
  <c r="N327" i="7" s="1"/>
  <c r="K327" i="7"/>
  <c r="H328" i="7"/>
  <c r="G329" i="7"/>
  <c r="G330" i="5"/>
  <c r="H329" i="5"/>
  <c r="L328" i="5"/>
  <c r="N328" i="5" s="1"/>
  <c r="K328" i="5"/>
  <c r="G329" i="6"/>
  <c r="H328" i="6"/>
  <c r="L327" i="6"/>
  <c r="N327" i="6" s="1"/>
  <c r="K327" i="6"/>
  <c r="G331" i="4"/>
  <c r="H330" i="4"/>
  <c r="L329" i="4"/>
  <c r="N329" i="4" s="1"/>
  <c r="K329" i="4"/>
  <c r="G333" i="2"/>
  <c r="H333" i="2" s="1"/>
  <c r="K332" i="2"/>
  <c r="L332" i="2"/>
  <c r="N331" i="2"/>
  <c r="C414" i="2" l="1"/>
  <c r="H329" i="8"/>
  <c r="G330" i="8"/>
  <c r="L328" i="8"/>
  <c r="N328" i="8" s="1"/>
  <c r="K328" i="8"/>
  <c r="L328" i="9"/>
  <c r="N328" i="9" s="1"/>
  <c r="K328" i="9"/>
  <c r="G330" i="9"/>
  <c r="H329" i="9"/>
  <c r="K328" i="7"/>
  <c r="L328" i="7"/>
  <c r="N328" i="7" s="1"/>
  <c r="H329" i="7"/>
  <c r="G330" i="7"/>
  <c r="K329" i="5"/>
  <c r="L329" i="5"/>
  <c r="N329" i="5" s="1"/>
  <c r="H330" i="5"/>
  <c r="G331" i="5"/>
  <c r="L328" i="6"/>
  <c r="N328" i="6" s="1"/>
  <c r="K328" i="6"/>
  <c r="H329" i="6"/>
  <c r="G330" i="6"/>
  <c r="L330" i="4"/>
  <c r="N330" i="4" s="1"/>
  <c r="K330" i="4"/>
  <c r="G332" i="4"/>
  <c r="H331" i="4"/>
  <c r="G334" i="2"/>
  <c r="H334" i="2" s="1"/>
  <c r="L333" i="2"/>
  <c r="N332" i="2"/>
  <c r="C415" i="2" l="1"/>
  <c r="H330" i="9"/>
  <c r="G331" i="9"/>
  <c r="H330" i="8"/>
  <c r="G331" i="8"/>
  <c r="L329" i="9"/>
  <c r="N329" i="9" s="1"/>
  <c r="K329" i="9"/>
  <c r="L329" i="8"/>
  <c r="N329" i="8" s="1"/>
  <c r="K329" i="8"/>
  <c r="G331" i="7"/>
  <c r="H330" i="7"/>
  <c r="L329" i="7"/>
  <c r="N329" i="7" s="1"/>
  <c r="K329" i="7"/>
  <c r="L330" i="5"/>
  <c r="N330" i="5" s="1"/>
  <c r="K330" i="5"/>
  <c r="G332" i="5"/>
  <c r="H331" i="5"/>
  <c r="L329" i="6"/>
  <c r="N329" i="6" s="1"/>
  <c r="K329" i="6"/>
  <c r="G331" i="6"/>
  <c r="H330" i="6"/>
  <c r="L331" i="4"/>
  <c r="N331" i="4" s="1"/>
  <c r="K331" i="4"/>
  <c r="G333" i="4"/>
  <c r="H332" i="4"/>
  <c r="K333" i="2"/>
  <c r="G335" i="2"/>
  <c r="H335" i="2" s="1"/>
  <c r="K334" i="2"/>
  <c r="L334" i="2"/>
  <c r="N333" i="2"/>
  <c r="C416" i="2" l="1"/>
  <c r="H331" i="8"/>
  <c r="G332" i="8"/>
  <c r="L330" i="8"/>
  <c r="N330" i="8" s="1"/>
  <c r="K330" i="8"/>
  <c r="H331" i="9"/>
  <c r="G332" i="9"/>
  <c r="L330" i="9"/>
  <c r="N330" i="9" s="1"/>
  <c r="K330" i="9"/>
  <c r="K330" i="7"/>
  <c r="L330" i="7"/>
  <c r="N330" i="7" s="1"/>
  <c r="G332" i="7"/>
  <c r="H331" i="7"/>
  <c r="G333" i="5"/>
  <c r="H332" i="5"/>
  <c r="L331" i="5"/>
  <c r="N331" i="5" s="1"/>
  <c r="K331" i="5"/>
  <c r="H331" i="6"/>
  <c r="G332" i="6"/>
  <c r="L330" i="6"/>
  <c r="N330" i="6" s="1"/>
  <c r="K330" i="6"/>
  <c r="L332" i="4"/>
  <c r="N332" i="4" s="1"/>
  <c r="K332" i="4"/>
  <c r="G334" i="4"/>
  <c r="H333" i="4"/>
  <c r="G336" i="2"/>
  <c r="H336" i="2" s="1"/>
  <c r="K335" i="2"/>
  <c r="N334" i="2"/>
  <c r="C417" i="2" l="1"/>
  <c r="L331" i="9"/>
  <c r="N331" i="9" s="1"/>
  <c r="K331" i="9"/>
  <c r="H332" i="8"/>
  <c r="G333" i="8"/>
  <c r="G333" i="9"/>
  <c r="H332" i="9"/>
  <c r="K331" i="8"/>
  <c r="L331" i="8"/>
  <c r="N331" i="8" s="1"/>
  <c r="L331" i="7"/>
  <c r="N331" i="7" s="1"/>
  <c r="K331" i="7"/>
  <c r="H332" i="7"/>
  <c r="G333" i="7"/>
  <c r="L332" i="5"/>
  <c r="N332" i="5" s="1"/>
  <c r="K332" i="5"/>
  <c r="G334" i="5"/>
  <c r="H333" i="5"/>
  <c r="G333" i="6"/>
  <c r="H332" i="6"/>
  <c r="K331" i="6"/>
  <c r="L331" i="6"/>
  <c r="N331" i="6" s="1"/>
  <c r="L333" i="4"/>
  <c r="N333" i="4" s="1"/>
  <c r="K333" i="4"/>
  <c r="H334" i="4"/>
  <c r="G335" i="4"/>
  <c r="L335" i="2"/>
  <c r="N335" i="2" s="1"/>
  <c r="G337" i="2"/>
  <c r="H337" i="2" s="1"/>
  <c r="K336" i="2"/>
  <c r="L336" i="2"/>
  <c r="C418" i="2" l="1"/>
  <c r="K332" i="9"/>
  <c r="L332" i="9"/>
  <c r="N332" i="9" s="1"/>
  <c r="H333" i="9"/>
  <c r="G334" i="9"/>
  <c r="G334" i="8"/>
  <c r="H333" i="8"/>
  <c r="L332" i="8"/>
  <c r="N332" i="8" s="1"/>
  <c r="K332" i="8"/>
  <c r="H333" i="7"/>
  <c r="G334" i="7"/>
  <c r="L332" i="7"/>
  <c r="N332" i="7" s="1"/>
  <c r="K332" i="7"/>
  <c r="G335" i="5"/>
  <c r="H334" i="5"/>
  <c r="L333" i="5"/>
  <c r="N333" i="5" s="1"/>
  <c r="K333" i="5"/>
  <c r="L332" i="6"/>
  <c r="N332" i="6" s="1"/>
  <c r="K332" i="6"/>
  <c r="G334" i="6"/>
  <c r="H333" i="6"/>
  <c r="G336" i="4"/>
  <c r="H335" i="4"/>
  <c r="L334" i="4"/>
  <c r="N334" i="4" s="1"/>
  <c r="K334" i="4"/>
  <c r="G338" i="2"/>
  <c r="H338" i="2" s="1"/>
  <c r="K337" i="2"/>
  <c r="L337" i="2"/>
  <c r="N336" i="2"/>
  <c r="C419" i="2" l="1"/>
  <c r="G335" i="8"/>
  <c r="H334" i="8"/>
  <c r="K333" i="8"/>
  <c r="L333" i="8"/>
  <c r="N333" i="8" s="1"/>
  <c r="G335" i="9"/>
  <c r="H334" i="9"/>
  <c r="L333" i="9"/>
  <c r="N333" i="9" s="1"/>
  <c r="K333" i="9"/>
  <c r="G335" i="7"/>
  <c r="H334" i="7"/>
  <c r="L333" i="7"/>
  <c r="N333" i="7" s="1"/>
  <c r="K333" i="7"/>
  <c r="L334" i="5"/>
  <c r="N334" i="5" s="1"/>
  <c r="K334" i="5"/>
  <c r="H335" i="5"/>
  <c r="G336" i="5"/>
  <c r="H334" i="6"/>
  <c r="G335" i="6"/>
  <c r="K333" i="6"/>
  <c r="L333" i="6"/>
  <c r="N333" i="6" s="1"/>
  <c r="L335" i="4"/>
  <c r="N335" i="4" s="1"/>
  <c r="K335" i="4"/>
  <c r="G337" i="4"/>
  <c r="H336" i="4"/>
  <c r="G339" i="2"/>
  <c r="H339" i="2" s="1"/>
  <c r="K338" i="2"/>
  <c r="N337" i="2"/>
  <c r="C420" i="2" l="1"/>
  <c r="L334" i="9"/>
  <c r="N334" i="9" s="1"/>
  <c r="K334" i="9"/>
  <c r="G336" i="9"/>
  <c r="H335" i="9"/>
  <c r="L334" i="8"/>
  <c r="N334" i="8" s="1"/>
  <c r="K334" i="8"/>
  <c r="H335" i="8"/>
  <c r="G336" i="8"/>
  <c r="K334" i="7"/>
  <c r="L334" i="7"/>
  <c r="N334" i="7" s="1"/>
  <c r="G336" i="7"/>
  <c r="H335" i="7"/>
  <c r="L335" i="5"/>
  <c r="N335" i="5" s="1"/>
  <c r="K335" i="5"/>
  <c r="G337" i="5"/>
  <c r="H336" i="5"/>
  <c r="G336" i="6"/>
  <c r="H335" i="6"/>
  <c r="L334" i="6"/>
  <c r="N334" i="6" s="1"/>
  <c r="K334" i="6"/>
  <c r="K336" i="4"/>
  <c r="L336" i="4"/>
  <c r="N336" i="4" s="1"/>
  <c r="H337" i="4"/>
  <c r="G338" i="4"/>
  <c r="L338" i="2"/>
  <c r="N338" i="2" s="1"/>
  <c r="G340" i="2"/>
  <c r="H340" i="2" s="1"/>
  <c r="K339" i="2"/>
  <c r="C421" i="2" l="1"/>
  <c r="G337" i="8"/>
  <c r="H336" i="8"/>
  <c r="L335" i="8"/>
  <c r="N335" i="8" s="1"/>
  <c r="K335" i="8"/>
  <c r="L335" i="9"/>
  <c r="N335" i="9" s="1"/>
  <c r="K335" i="9"/>
  <c r="H336" i="9"/>
  <c r="G337" i="9"/>
  <c r="L335" i="7"/>
  <c r="N335" i="7" s="1"/>
  <c r="K335" i="7"/>
  <c r="G337" i="7"/>
  <c r="H336" i="7"/>
  <c r="G338" i="5"/>
  <c r="H337" i="5"/>
  <c r="L336" i="5"/>
  <c r="N336" i="5" s="1"/>
  <c r="K336" i="5"/>
  <c r="L335" i="6"/>
  <c r="N335" i="6" s="1"/>
  <c r="K335" i="6"/>
  <c r="G337" i="6"/>
  <c r="H336" i="6"/>
  <c r="G339" i="4"/>
  <c r="H338" i="4"/>
  <c r="L337" i="4"/>
  <c r="N337" i="4" s="1"/>
  <c r="K337" i="4"/>
  <c r="L339" i="2"/>
  <c r="N339" i="2" s="1"/>
  <c r="G341" i="2"/>
  <c r="H341" i="2" s="1"/>
  <c r="K340" i="2"/>
  <c r="L340" i="2"/>
  <c r="C422" i="2" l="1"/>
  <c r="H337" i="8"/>
  <c r="G338" i="8"/>
  <c r="G338" i="9"/>
  <c r="H337" i="9"/>
  <c r="L336" i="9"/>
  <c r="N336" i="9" s="1"/>
  <c r="K336" i="9"/>
  <c r="L336" i="8"/>
  <c r="N336" i="8" s="1"/>
  <c r="K336" i="8"/>
  <c r="L336" i="7"/>
  <c r="N336" i="7" s="1"/>
  <c r="K336" i="7"/>
  <c r="H337" i="7"/>
  <c r="G338" i="7"/>
  <c r="K337" i="5"/>
  <c r="L337" i="5"/>
  <c r="N337" i="5" s="1"/>
  <c r="H338" i="5"/>
  <c r="G339" i="5"/>
  <c r="L336" i="6"/>
  <c r="N336" i="6" s="1"/>
  <c r="K336" i="6"/>
  <c r="G338" i="6"/>
  <c r="H337" i="6"/>
  <c r="L338" i="4"/>
  <c r="N338" i="4" s="1"/>
  <c r="K338" i="4"/>
  <c r="G340" i="4"/>
  <c r="H339" i="4"/>
  <c r="G342" i="2"/>
  <c r="H342" i="2" s="1"/>
  <c r="K341" i="2"/>
  <c r="L341" i="2"/>
  <c r="N340" i="2"/>
  <c r="C423" i="2" l="1"/>
  <c r="L337" i="9"/>
  <c r="N337" i="9" s="1"/>
  <c r="K337" i="9"/>
  <c r="H338" i="9"/>
  <c r="G339" i="9"/>
  <c r="H338" i="8"/>
  <c r="G339" i="8"/>
  <c r="L337" i="8"/>
  <c r="N337" i="8" s="1"/>
  <c r="K337" i="8"/>
  <c r="G339" i="7"/>
  <c r="H338" i="7"/>
  <c r="L337" i="7"/>
  <c r="N337" i="7" s="1"/>
  <c r="K337" i="7"/>
  <c r="L338" i="5"/>
  <c r="N338" i="5" s="1"/>
  <c r="K338" i="5"/>
  <c r="G340" i="5"/>
  <c r="H339" i="5"/>
  <c r="G339" i="6"/>
  <c r="H338" i="6"/>
  <c r="L337" i="6"/>
  <c r="N337" i="6" s="1"/>
  <c r="K337" i="6"/>
  <c r="G341" i="4"/>
  <c r="H340" i="4"/>
  <c r="L339" i="4"/>
  <c r="N339" i="4" s="1"/>
  <c r="K339" i="4"/>
  <c r="G343" i="2"/>
  <c r="H343" i="2" s="1"/>
  <c r="K342" i="2"/>
  <c r="L342" i="2"/>
  <c r="N341" i="2"/>
  <c r="C424" i="2" l="1"/>
  <c r="H339" i="8"/>
  <c r="G340" i="8"/>
  <c r="L338" i="8"/>
  <c r="N338" i="8" s="1"/>
  <c r="K338" i="8"/>
  <c r="H339" i="9"/>
  <c r="G340" i="9"/>
  <c r="K338" i="9"/>
  <c r="L338" i="9"/>
  <c r="N338" i="9" s="1"/>
  <c r="L338" i="7"/>
  <c r="N338" i="7" s="1"/>
  <c r="K338" i="7"/>
  <c r="G340" i="7"/>
  <c r="H339" i="7"/>
  <c r="G341" i="5"/>
  <c r="H340" i="5"/>
  <c r="L339" i="5"/>
  <c r="N339" i="5" s="1"/>
  <c r="K339" i="5"/>
  <c r="L338" i="6"/>
  <c r="N338" i="6" s="1"/>
  <c r="K338" i="6"/>
  <c r="H339" i="6"/>
  <c r="G340" i="6"/>
  <c r="L340" i="4"/>
  <c r="N340" i="4" s="1"/>
  <c r="K340" i="4"/>
  <c r="G342" i="4"/>
  <c r="H341" i="4"/>
  <c r="G344" i="2"/>
  <c r="H344" i="2" s="1"/>
  <c r="K343" i="2"/>
  <c r="N342" i="2"/>
  <c r="C425" i="2" l="1"/>
  <c r="K339" i="8"/>
  <c r="L339" i="8"/>
  <c r="N339" i="8" s="1"/>
  <c r="G341" i="9"/>
  <c r="H340" i="9"/>
  <c r="L339" i="9"/>
  <c r="N339" i="9" s="1"/>
  <c r="K339" i="9"/>
  <c r="H340" i="8"/>
  <c r="G341" i="8"/>
  <c r="K339" i="7"/>
  <c r="L339" i="7"/>
  <c r="N339" i="7" s="1"/>
  <c r="H340" i="7"/>
  <c r="G341" i="7"/>
  <c r="L340" i="5"/>
  <c r="N340" i="5" s="1"/>
  <c r="K340" i="5"/>
  <c r="G342" i="5"/>
  <c r="H341" i="5"/>
  <c r="K339" i="6"/>
  <c r="L339" i="6"/>
  <c r="N339" i="6" s="1"/>
  <c r="G341" i="6"/>
  <c r="H340" i="6"/>
  <c r="H342" i="4"/>
  <c r="G343" i="4"/>
  <c r="L341" i="4"/>
  <c r="N341" i="4" s="1"/>
  <c r="K341" i="4"/>
  <c r="L343" i="2"/>
  <c r="N343" i="2" s="1"/>
  <c r="G345" i="2"/>
  <c r="H345" i="2" s="1"/>
  <c r="L344" i="2"/>
  <c r="C426" i="2" l="1"/>
  <c r="K340" i="8"/>
  <c r="L340" i="8"/>
  <c r="N340" i="8" s="1"/>
  <c r="G342" i="8"/>
  <c r="H341" i="8"/>
  <c r="K340" i="9"/>
  <c r="L340" i="9"/>
  <c r="N340" i="9" s="1"/>
  <c r="H341" i="9"/>
  <c r="G342" i="9"/>
  <c r="K340" i="7"/>
  <c r="L340" i="7"/>
  <c r="N340" i="7" s="1"/>
  <c r="H341" i="7"/>
  <c r="G342" i="7"/>
  <c r="G343" i="5"/>
  <c r="H342" i="5"/>
  <c r="L341" i="5"/>
  <c r="N341" i="5" s="1"/>
  <c r="K341" i="5"/>
  <c r="L340" i="6"/>
  <c r="N340" i="6" s="1"/>
  <c r="K340" i="6"/>
  <c r="G342" i="6"/>
  <c r="H341" i="6"/>
  <c r="G344" i="4"/>
  <c r="H343" i="4"/>
  <c r="L342" i="4"/>
  <c r="N342" i="4" s="1"/>
  <c r="K342" i="4"/>
  <c r="K344" i="2"/>
  <c r="G346" i="2"/>
  <c r="H346" i="2" s="1"/>
  <c r="L345" i="2"/>
  <c r="N344" i="2"/>
  <c r="C427" i="2" l="1"/>
  <c r="K341" i="9"/>
  <c r="L341" i="9"/>
  <c r="N341" i="9" s="1"/>
  <c r="K341" i="8"/>
  <c r="L341" i="8"/>
  <c r="N341" i="8" s="1"/>
  <c r="G343" i="9"/>
  <c r="H342" i="9"/>
  <c r="G343" i="8"/>
  <c r="H342" i="8"/>
  <c r="G343" i="7"/>
  <c r="H342" i="7"/>
  <c r="L341" i="7"/>
  <c r="N341" i="7" s="1"/>
  <c r="K341" i="7"/>
  <c r="L342" i="5"/>
  <c r="N342" i="5" s="1"/>
  <c r="K342" i="5"/>
  <c r="H343" i="5"/>
  <c r="G344" i="5"/>
  <c r="H342" i="6"/>
  <c r="G343" i="6"/>
  <c r="K341" i="6"/>
  <c r="L341" i="6"/>
  <c r="N341" i="6" s="1"/>
  <c r="L343" i="4"/>
  <c r="N343" i="4" s="1"/>
  <c r="K343" i="4"/>
  <c r="G345" i="4"/>
  <c r="H344" i="4"/>
  <c r="K345" i="2"/>
  <c r="G347" i="2"/>
  <c r="H347" i="2" s="1"/>
  <c r="K346" i="2"/>
  <c r="L346" i="2"/>
  <c r="N345" i="2"/>
  <c r="C428" i="2" l="1"/>
  <c r="H343" i="8"/>
  <c r="G344" i="8"/>
  <c r="L342" i="9"/>
  <c r="N342" i="9" s="1"/>
  <c r="K342" i="9"/>
  <c r="L342" i="8"/>
  <c r="N342" i="8" s="1"/>
  <c r="K342" i="8"/>
  <c r="G344" i="9"/>
  <c r="H343" i="9"/>
  <c r="L342" i="7"/>
  <c r="N342" i="7" s="1"/>
  <c r="K342" i="7"/>
  <c r="G344" i="7"/>
  <c r="H343" i="7"/>
  <c r="G345" i="5"/>
  <c r="H344" i="5"/>
  <c r="L343" i="5"/>
  <c r="N343" i="5" s="1"/>
  <c r="K343" i="5"/>
  <c r="G344" i="6"/>
  <c r="H343" i="6"/>
  <c r="L342" i="6"/>
  <c r="N342" i="6" s="1"/>
  <c r="K342" i="6"/>
  <c r="H345" i="4"/>
  <c r="G346" i="4"/>
  <c r="K344" i="4"/>
  <c r="L344" i="4"/>
  <c r="N344" i="4" s="1"/>
  <c r="G348" i="2"/>
  <c r="H348" i="2" s="1"/>
  <c r="K347" i="2"/>
  <c r="N346" i="2"/>
  <c r="C429" i="2" l="1"/>
  <c r="H344" i="9"/>
  <c r="G345" i="9"/>
  <c r="L343" i="9"/>
  <c r="N343" i="9" s="1"/>
  <c r="K343" i="9"/>
  <c r="G345" i="8"/>
  <c r="H344" i="8"/>
  <c r="L343" i="8"/>
  <c r="N343" i="8" s="1"/>
  <c r="K343" i="8"/>
  <c r="L343" i="7"/>
  <c r="N343" i="7" s="1"/>
  <c r="K343" i="7"/>
  <c r="G345" i="7"/>
  <c r="H344" i="7"/>
  <c r="L344" i="5"/>
  <c r="N344" i="5" s="1"/>
  <c r="K344" i="5"/>
  <c r="G346" i="5"/>
  <c r="H345" i="5"/>
  <c r="L343" i="6"/>
  <c r="N343" i="6" s="1"/>
  <c r="K343" i="6"/>
  <c r="G345" i="6"/>
  <c r="H344" i="6"/>
  <c r="G347" i="4"/>
  <c r="H346" i="4"/>
  <c r="L345" i="4"/>
  <c r="N345" i="4" s="1"/>
  <c r="K345" i="4"/>
  <c r="G349" i="2"/>
  <c r="H349" i="2" s="1"/>
  <c r="L347" i="2"/>
  <c r="N347" i="2" s="1"/>
  <c r="K348" i="2"/>
  <c r="L348" i="2"/>
  <c r="C430" i="2" l="1"/>
  <c r="L344" i="8"/>
  <c r="N344" i="8" s="1"/>
  <c r="K344" i="8"/>
  <c r="H345" i="8"/>
  <c r="G346" i="8"/>
  <c r="G346" i="9"/>
  <c r="H345" i="9"/>
  <c r="L344" i="9"/>
  <c r="N344" i="9" s="1"/>
  <c r="K344" i="9"/>
  <c r="L344" i="7"/>
  <c r="N344" i="7" s="1"/>
  <c r="K344" i="7"/>
  <c r="H345" i="7"/>
  <c r="G346" i="7"/>
  <c r="H346" i="5"/>
  <c r="G347" i="5"/>
  <c r="K345" i="5"/>
  <c r="L345" i="5"/>
  <c r="N345" i="5" s="1"/>
  <c r="L344" i="6"/>
  <c r="N344" i="6" s="1"/>
  <c r="K344" i="6"/>
  <c r="G346" i="6"/>
  <c r="H345" i="6"/>
  <c r="L346" i="4"/>
  <c r="N346" i="4" s="1"/>
  <c r="K346" i="4"/>
  <c r="G348" i="4"/>
  <c r="H347" i="4"/>
  <c r="G350" i="2"/>
  <c r="H350" i="2" s="1"/>
  <c r="K349" i="2"/>
  <c r="L349" i="2"/>
  <c r="N348" i="2"/>
  <c r="C431" i="2" l="1"/>
  <c r="L345" i="9"/>
  <c r="N345" i="9" s="1"/>
  <c r="K345" i="9"/>
  <c r="L345" i="8"/>
  <c r="N345" i="8" s="1"/>
  <c r="K345" i="8"/>
  <c r="H346" i="8"/>
  <c r="G347" i="8"/>
  <c r="H346" i="9"/>
  <c r="G347" i="9"/>
  <c r="H346" i="7"/>
  <c r="G347" i="7"/>
  <c r="L345" i="7"/>
  <c r="N345" i="7" s="1"/>
  <c r="K345" i="7"/>
  <c r="G348" i="5"/>
  <c r="H347" i="5"/>
  <c r="L346" i="5"/>
  <c r="N346" i="5" s="1"/>
  <c r="K346" i="5"/>
  <c r="L345" i="6"/>
  <c r="N345" i="6" s="1"/>
  <c r="K345" i="6"/>
  <c r="G347" i="6"/>
  <c r="H346" i="6"/>
  <c r="G349" i="4"/>
  <c r="H348" i="4"/>
  <c r="L347" i="4"/>
  <c r="N347" i="4" s="1"/>
  <c r="K347" i="4"/>
  <c r="G351" i="2"/>
  <c r="H351" i="2" s="1"/>
  <c r="L350" i="2"/>
  <c r="N349" i="2"/>
  <c r="C432" i="2" l="1"/>
  <c r="H347" i="8"/>
  <c r="G348" i="8"/>
  <c r="L346" i="8"/>
  <c r="N346" i="8" s="1"/>
  <c r="K346" i="8"/>
  <c r="K346" i="9"/>
  <c r="L346" i="9"/>
  <c r="N346" i="9" s="1"/>
  <c r="H347" i="9"/>
  <c r="G348" i="9"/>
  <c r="G348" i="7"/>
  <c r="H347" i="7"/>
  <c r="L346" i="7"/>
  <c r="N346" i="7" s="1"/>
  <c r="K346" i="7"/>
  <c r="L347" i="5"/>
  <c r="N347" i="5" s="1"/>
  <c r="K347" i="5"/>
  <c r="G349" i="5"/>
  <c r="H348" i="5"/>
  <c r="H347" i="6"/>
  <c r="G348" i="6"/>
  <c r="L346" i="6"/>
  <c r="N346" i="6" s="1"/>
  <c r="K346" i="6"/>
  <c r="L348" i="4"/>
  <c r="N348" i="4" s="1"/>
  <c r="K348" i="4"/>
  <c r="G350" i="4"/>
  <c r="H349" i="4"/>
  <c r="K350" i="2"/>
  <c r="G352" i="2"/>
  <c r="H352" i="2" s="1"/>
  <c r="L351" i="2"/>
  <c r="N350" i="2"/>
  <c r="C433" i="2" l="1"/>
  <c r="L347" i="9"/>
  <c r="N347" i="9" s="1"/>
  <c r="K347" i="9"/>
  <c r="G349" i="9"/>
  <c r="H348" i="9"/>
  <c r="H348" i="8"/>
  <c r="G349" i="8"/>
  <c r="K347" i="8"/>
  <c r="L347" i="8"/>
  <c r="N347" i="8" s="1"/>
  <c r="K347" i="7"/>
  <c r="L347" i="7"/>
  <c r="N347" i="7" s="1"/>
  <c r="H348" i="7"/>
  <c r="G349" i="7"/>
  <c r="G350" i="5"/>
  <c r="H349" i="5"/>
  <c r="L348" i="5"/>
  <c r="N348" i="5" s="1"/>
  <c r="K348" i="5"/>
  <c r="G349" i="6"/>
  <c r="H348" i="6"/>
  <c r="K347" i="6"/>
  <c r="L347" i="6"/>
  <c r="N347" i="6" s="1"/>
  <c r="L349" i="4"/>
  <c r="N349" i="4" s="1"/>
  <c r="K349" i="4"/>
  <c r="H350" i="4"/>
  <c r="G351" i="4"/>
  <c r="K351" i="2"/>
  <c r="G353" i="2"/>
  <c r="H353" i="2" s="1"/>
  <c r="K352" i="2"/>
  <c r="L352" i="2"/>
  <c r="N351" i="2"/>
  <c r="C434" i="2" l="1"/>
  <c r="G350" i="8"/>
  <c r="H349" i="8"/>
  <c r="L348" i="8"/>
  <c r="N348" i="8" s="1"/>
  <c r="K348" i="8"/>
  <c r="K348" i="9"/>
  <c r="L348" i="9"/>
  <c r="N348" i="9" s="1"/>
  <c r="H349" i="9"/>
  <c r="G350" i="9"/>
  <c r="H349" i="7"/>
  <c r="G350" i="7"/>
  <c r="K348" i="7"/>
  <c r="L348" i="7"/>
  <c r="N348" i="7" s="1"/>
  <c r="L349" i="5"/>
  <c r="N349" i="5" s="1"/>
  <c r="K349" i="5"/>
  <c r="G351" i="5"/>
  <c r="H350" i="5"/>
  <c r="L348" i="6"/>
  <c r="N348" i="6" s="1"/>
  <c r="K348" i="6"/>
  <c r="G350" i="6"/>
  <c r="H349" i="6"/>
  <c r="L350" i="4"/>
  <c r="N350" i="4" s="1"/>
  <c r="K350" i="4"/>
  <c r="G352" i="4"/>
  <c r="H351" i="4"/>
  <c r="G354" i="2"/>
  <c r="H354" i="2" s="1"/>
  <c r="L353" i="2"/>
  <c r="K353" i="2"/>
  <c r="N352" i="2"/>
  <c r="C435" i="2" l="1"/>
  <c r="G351" i="9"/>
  <c r="H350" i="9"/>
  <c r="K349" i="8"/>
  <c r="L349" i="8"/>
  <c r="N349" i="8" s="1"/>
  <c r="L349" i="9"/>
  <c r="N349" i="9" s="1"/>
  <c r="K349" i="9"/>
  <c r="G351" i="8"/>
  <c r="H350" i="8"/>
  <c r="G351" i="7"/>
  <c r="H350" i="7"/>
  <c r="L349" i="7"/>
  <c r="N349" i="7" s="1"/>
  <c r="K349" i="7"/>
  <c r="L350" i="5"/>
  <c r="N350" i="5" s="1"/>
  <c r="K350" i="5"/>
  <c r="H351" i="5"/>
  <c r="G352" i="5"/>
  <c r="K349" i="6"/>
  <c r="L349" i="6"/>
  <c r="N349" i="6" s="1"/>
  <c r="H350" i="6"/>
  <c r="G351" i="6"/>
  <c r="G353" i="4"/>
  <c r="H352" i="4"/>
  <c r="L351" i="4"/>
  <c r="N351" i="4" s="1"/>
  <c r="K351" i="4"/>
  <c r="G355" i="2"/>
  <c r="H355" i="2" s="1"/>
  <c r="K354" i="2"/>
  <c r="L354" i="2"/>
  <c r="N353" i="2"/>
  <c r="C436" i="2" l="1"/>
  <c r="G352" i="8"/>
  <c r="H351" i="8"/>
  <c r="L350" i="8"/>
  <c r="N350" i="8" s="1"/>
  <c r="K350" i="8"/>
  <c r="L350" i="9"/>
  <c r="N350" i="9" s="1"/>
  <c r="K350" i="9"/>
  <c r="G352" i="9"/>
  <c r="H351" i="9"/>
  <c r="K350" i="7"/>
  <c r="L350" i="7"/>
  <c r="N350" i="7" s="1"/>
  <c r="H351" i="7"/>
  <c r="G352" i="7"/>
  <c r="L351" i="5"/>
  <c r="N351" i="5" s="1"/>
  <c r="K351" i="5"/>
  <c r="G353" i="5"/>
  <c r="H352" i="5"/>
  <c r="L350" i="6"/>
  <c r="N350" i="6" s="1"/>
  <c r="K350" i="6"/>
  <c r="G352" i="6"/>
  <c r="H351" i="6"/>
  <c r="K352" i="4"/>
  <c r="L352" i="4"/>
  <c r="N352" i="4" s="1"/>
  <c r="H353" i="4"/>
  <c r="G354" i="4"/>
  <c r="G356" i="2"/>
  <c r="H356" i="2" s="1"/>
  <c r="L355" i="2"/>
  <c r="N354" i="2"/>
  <c r="C437" i="2" l="1"/>
  <c r="L351" i="9"/>
  <c r="N351" i="9" s="1"/>
  <c r="K351" i="9"/>
  <c r="G353" i="9"/>
  <c r="H352" i="9"/>
  <c r="L351" i="8"/>
  <c r="N351" i="8" s="1"/>
  <c r="K351" i="8"/>
  <c r="G353" i="8"/>
  <c r="H352" i="8"/>
  <c r="K351" i="7"/>
  <c r="L351" i="7"/>
  <c r="N351" i="7" s="1"/>
  <c r="G353" i="7"/>
  <c r="H352" i="7"/>
  <c r="G354" i="5"/>
  <c r="H353" i="5"/>
  <c r="L352" i="5"/>
  <c r="N352" i="5" s="1"/>
  <c r="K352" i="5"/>
  <c r="G353" i="6"/>
  <c r="H352" i="6"/>
  <c r="L351" i="6"/>
  <c r="N351" i="6" s="1"/>
  <c r="K351" i="6"/>
  <c r="G355" i="4"/>
  <c r="H354" i="4"/>
  <c r="L353" i="4"/>
  <c r="N353" i="4" s="1"/>
  <c r="K353" i="4"/>
  <c r="G357" i="2"/>
  <c r="H357" i="2" s="1"/>
  <c r="K355" i="2"/>
  <c r="K356" i="2"/>
  <c r="L356" i="2"/>
  <c r="N355" i="2"/>
  <c r="C438" i="2" l="1"/>
  <c r="G354" i="8"/>
  <c r="H353" i="8"/>
  <c r="L352" i="9"/>
  <c r="N352" i="9" s="1"/>
  <c r="K352" i="9"/>
  <c r="L352" i="8"/>
  <c r="N352" i="8" s="1"/>
  <c r="K352" i="8"/>
  <c r="G354" i="9"/>
  <c r="H353" i="9"/>
  <c r="G354" i="7"/>
  <c r="H353" i="7"/>
  <c r="L352" i="7"/>
  <c r="N352" i="7" s="1"/>
  <c r="K352" i="7"/>
  <c r="K353" i="5"/>
  <c r="L353" i="5"/>
  <c r="N353" i="5" s="1"/>
  <c r="H354" i="5"/>
  <c r="G355" i="5"/>
  <c r="L352" i="6"/>
  <c r="N352" i="6" s="1"/>
  <c r="K352" i="6"/>
  <c r="G354" i="6"/>
  <c r="H353" i="6"/>
  <c r="L354" i="4"/>
  <c r="N354" i="4" s="1"/>
  <c r="K354" i="4"/>
  <c r="G356" i="4"/>
  <c r="H355" i="4"/>
  <c r="G358" i="2"/>
  <c r="H358" i="2" s="1"/>
  <c r="K357" i="2"/>
  <c r="N356" i="2"/>
  <c r="C439" i="2" l="1"/>
  <c r="H354" i="9"/>
  <c r="G355" i="9"/>
  <c r="L353" i="8"/>
  <c r="N353" i="8" s="1"/>
  <c r="K353" i="8"/>
  <c r="L353" i="9"/>
  <c r="N353" i="9" s="1"/>
  <c r="K353" i="9"/>
  <c r="H354" i="8"/>
  <c r="G355" i="8"/>
  <c r="L353" i="7"/>
  <c r="N353" i="7" s="1"/>
  <c r="K353" i="7"/>
  <c r="H354" i="7"/>
  <c r="G355" i="7"/>
  <c r="L354" i="5"/>
  <c r="N354" i="5" s="1"/>
  <c r="K354" i="5"/>
  <c r="G356" i="5"/>
  <c r="H355" i="5"/>
  <c r="G355" i="6"/>
  <c r="H354" i="6"/>
  <c r="L353" i="6"/>
  <c r="N353" i="6" s="1"/>
  <c r="K353" i="6"/>
  <c r="L355" i="4"/>
  <c r="N355" i="4" s="1"/>
  <c r="K355" i="4"/>
  <c r="G357" i="4"/>
  <c r="H356" i="4"/>
  <c r="G359" i="2"/>
  <c r="H359" i="2" s="1"/>
  <c r="K358" i="2"/>
  <c r="L357" i="2"/>
  <c r="N357" i="2" s="1"/>
  <c r="L358" i="2"/>
  <c r="C440" i="2" l="1"/>
  <c r="L354" i="8"/>
  <c r="N354" i="8" s="1"/>
  <c r="K354" i="8"/>
  <c r="H355" i="8"/>
  <c r="G356" i="8"/>
  <c r="H355" i="9"/>
  <c r="G356" i="9"/>
  <c r="K354" i="9"/>
  <c r="L354" i="9"/>
  <c r="N354" i="9" s="1"/>
  <c r="G356" i="7"/>
  <c r="H355" i="7"/>
  <c r="L354" i="7"/>
  <c r="N354" i="7" s="1"/>
  <c r="K354" i="7"/>
  <c r="G357" i="5"/>
  <c r="H356" i="5"/>
  <c r="L355" i="5"/>
  <c r="N355" i="5" s="1"/>
  <c r="K355" i="5"/>
  <c r="L354" i="6"/>
  <c r="N354" i="6" s="1"/>
  <c r="K354" i="6"/>
  <c r="H355" i="6"/>
  <c r="G356" i="6"/>
  <c r="G358" i="4"/>
  <c r="H357" i="4"/>
  <c r="L356" i="4"/>
  <c r="N356" i="4" s="1"/>
  <c r="K356" i="4"/>
  <c r="G360" i="2"/>
  <c r="H360" i="2" s="1"/>
  <c r="K359" i="2"/>
  <c r="N358" i="2"/>
  <c r="C441" i="2" l="1"/>
  <c r="G357" i="9"/>
  <c r="H356" i="9"/>
  <c r="L355" i="9"/>
  <c r="N355" i="9" s="1"/>
  <c r="K355" i="9"/>
  <c r="H356" i="8"/>
  <c r="G357" i="8"/>
  <c r="L355" i="8"/>
  <c r="N355" i="8" s="1"/>
  <c r="K355" i="8"/>
  <c r="L355" i="7"/>
  <c r="N355" i="7" s="1"/>
  <c r="K355" i="7"/>
  <c r="H356" i="7"/>
  <c r="G357" i="7"/>
  <c r="L356" i="5"/>
  <c r="N356" i="5" s="1"/>
  <c r="K356" i="5"/>
  <c r="G358" i="5"/>
  <c r="H357" i="5"/>
  <c r="K355" i="6"/>
  <c r="L355" i="6"/>
  <c r="N355" i="6" s="1"/>
  <c r="G357" i="6"/>
  <c r="H356" i="6"/>
  <c r="L357" i="4"/>
  <c r="N357" i="4" s="1"/>
  <c r="K357" i="4"/>
  <c r="H358" i="4"/>
  <c r="G359" i="4"/>
  <c r="G361" i="2"/>
  <c r="H361" i="2" s="1"/>
  <c r="L359" i="2"/>
  <c r="N359" i="2" s="1"/>
  <c r="K360" i="2"/>
  <c r="L360" i="2"/>
  <c r="C442" i="2" l="1"/>
  <c r="G358" i="8"/>
  <c r="H357" i="8"/>
  <c r="L356" i="8"/>
  <c r="N356" i="8" s="1"/>
  <c r="K356" i="8"/>
  <c r="K356" i="9"/>
  <c r="L356" i="9"/>
  <c r="N356" i="9" s="1"/>
  <c r="H357" i="9"/>
  <c r="G358" i="9"/>
  <c r="K356" i="7"/>
  <c r="L356" i="7"/>
  <c r="N356" i="7" s="1"/>
  <c r="H357" i="7"/>
  <c r="G358" i="7"/>
  <c r="G359" i="5"/>
  <c r="H358" i="5"/>
  <c r="L357" i="5"/>
  <c r="N357" i="5" s="1"/>
  <c r="K357" i="5"/>
  <c r="G358" i="6"/>
  <c r="H357" i="6"/>
  <c r="L356" i="6"/>
  <c r="N356" i="6" s="1"/>
  <c r="K356" i="6"/>
  <c r="L358" i="4"/>
  <c r="N358" i="4" s="1"/>
  <c r="K358" i="4"/>
  <c r="G360" i="4"/>
  <c r="H359" i="4"/>
  <c r="G362" i="2"/>
  <c r="H362" i="2" s="1"/>
  <c r="K361" i="2"/>
  <c r="N360" i="2"/>
  <c r="C443" i="2" l="1"/>
  <c r="K357" i="9"/>
  <c r="L357" i="9"/>
  <c r="N357" i="9" s="1"/>
  <c r="G359" i="9"/>
  <c r="H358" i="9"/>
  <c r="K357" i="8"/>
  <c r="L357" i="8"/>
  <c r="N357" i="8" s="1"/>
  <c r="G359" i="8"/>
  <c r="H358" i="8"/>
  <c r="G359" i="7"/>
  <c r="H358" i="7"/>
  <c r="L357" i="7"/>
  <c r="N357" i="7" s="1"/>
  <c r="K357" i="7"/>
  <c r="L358" i="5"/>
  <c r="N358" i="5" s="1"/>
  <c r="K358" i="5"/>
  <c r="H359" i="5"/>
  <c r="G360" i="5"/>
  <c r="K357" i="6"/>
  <c r="L357" i="6"/>
  <c r="N357" i="6" s="1"/>
  <c r="G359" i="6"/>
  <c r="H358" i="6"/>
  <c r="G361" i="4"/>
  <c r="H360" i="4"/>
  <c r="L359" i="4"/>
  <c r="N359" i="4" s="1"/>
  <c r="K359" i="4"/>
  <c r="L361" i="2"/>
  <c r="N361" i="2" s="1"/>
  <c r="G363" i="2"/>
  <c r="H363" i="2" s="1"/>
  <c r="L362" i="2"/>
  <c r="C444" i="2" l="1"/>
  <c r="H359" i="8"/>
  <c r="G360" i="8"/>
  <c r="K358" i="8"/>
  <c r="L358" i="8"/>
  <c r="N358" i="8" s="1"/>
  <c r="L358" i="9"/>
  <c r="N358" i="9" s="1"/>
  <c r="K358" i="9"/>
  <c r="G360" i="9"/>
  <c r="H359" i="9"/>
  <c r="K358" i="7"/>
  <c r="L358" i="7"/>
  <c r="N358" i="7" s="1"/>
  <c r="H359" i="7"/>
  <c r="G360" i="7"/>
  <c r="L359" i="5"/>
  <c r="N359" i="5" s="1"/>
  <c r="K359" i="5"/>
  <c r="G361" i="5"/>
  <c r="H360" i="5"/>
  <c r="G360" i="6"/>
  <c r="H359" i="6"/>
  <c r="L358" i="6"/>
  <c r="N358" i="6" s="1"/>
  <c r="K358" i="6"/>
  <c r="K360" i="4"/>
  <c r="L360" i="4"/>
  <c r="N360" i="4" s="1"/>
  <c r="H361" i="4"/>
  <c r="G362" i="4"/>
  <c r="G364" i="2"/>
  <c r="H364" i="2" s="1"/>
  <c r="K363" i="2"/>
  <c r="K362" i="2"/>
  <c r="N362" i="2"/>
  <c r="C445" i="2" l="1"/>
  <c r="H360" i="9"/>
  <c r="G361" i="9"/>
  <c r="G361" i="8"/>
  <c r="H360" i="8"/>
  <c r="L359" i="9"/>
  <c r="N359" i="9" s="1"/>
  <c r="K359" i="9"/>
  <c r="L359" i="8"/>
  <c r="N359" i="8" s="1"/>
  <c r="K359" i="8"/>
  <c r="G361" i="7"/>
  <c r="H360" i="7"/>
  <c r="K359" i="7"/>
  <c r="L359" i="7"/>
  <c r="N359" i="7" s="1"/>
  <c r="G362" i="5"/>
  <c r="H361" i="5"/>
  <c r="L360" i="5"/>
  <c r="N360" i="5" s="1"/>
  <c r="K360" i="5"/>
  <c r="L359" i="6"/>
  <c r="N359" i="6" s="1"/>
  <c r="K359" i="6"/>
  <c r="G361" i="6"/>
  <c r="H360" i="6"/>
  <c r="G363" i="4"/>
  <c r="H362" i="4"/>
  <c r="L361" i="4"/>
  <c r="N361" i="4" s="1"/>
  <c r="K361" i="4"/>
  <c r="L363" i="2"/>
  <c r="N363" i="2" s="1"/>
  <c r="G365" i="2"/>
  <c r="H365" i="2" s="1"/>
  <c r="K364" i="2"/>
  <c r="L364" i="2"/>
  <c r="C446" i="2" l="1"/>
  <c r="L360" i="8"/>
  <c r="N360" i="8" s="1"/>
  <c r="K360" i="8"/>
  <c r="G362" i="8"/>
  <c r="H361" i="8"/>
  <c r="G362" i="9"/>
  <c r="H361" i="9"/>
  <c r="L360" i="9"/>
  <c r="N360" i="9" s="1"/>
  <c r="K360" i="9"/>
  <c r="L360" i="7"/>
  <c r="N360" i="7" s="1"/>
  <c r="K360" i="7"/>
  <c r="G362" i="7"/>
  <c r="H361" i="7"/>
  <c r="K361" i="5"/>
  <c r="L361" i="5"/>
  <c r="N361" i="5" s="1"/>
  <c r="H362" i="5"/>
  <c r="G363" i="5"/>
  <c r="H361" i="6"/>
  <c r="G362" i="6"/>
  <c r="L360" i="6"/>
  <c r="N360" i="6" s="1"/>
  <c r="K360" i="6"/>
  <c r="L362" i="4"/>
  <c r="N362" i="4" s="1"/>
  <c r="K362" i="4"/>
  <c r="G364" i="4"/>
  <c r="H363" i="4"/>
  <c r="G366" i="2"/>
  <c r="H366" i="2" s="1"/>
  <c r="K365" i="2"/>
  <c r="L365" i="2"/>
  <c r="N364" i="2"/>
  <c r="C447" i="2" l="1"/>
  <c r="L361" i="9"/>
  <c r="N361" i="9" s="1"/>
  <c r="K361" i="9"/>
  <c r="H362" i="9"/>
  <c r="G363" i="9"/>
  <c r="K361" i="8"/>
  <c r="L361" i="8"/>
  <c r="N361" i="8" s="1"/>
  <c r="H362" i="8"/>
  <c r="G363" i="8"/>
  <c r="L361" i="7"/>
  <c r="N361" i="7" s="1"/>
  <c r="K361" i="7"/>
  <c r="G363" i="7"/>
  <c r="H362" i="7"/>
  <c r="L362" i="5"/>
  <c r="N362" i="5" s="1"/>
  <c r="K362" i="5"/>
  <c r="G364" i="5"/>
  <c r="H363" i="5"/>
  <c r="H362" i="6"/>
  <c r="G363" i="6"/>
  <c r="L361" i="6"/>
  <c r="N361" i="6" s="1"/>
  <c r="K361" i="6"/>
  <c r="G365" i="4"/>
  <c r="H364" i="4"/>
  <c r="L363" i="4"/>
  <c r="N363" i="4" s="1"/>
  <c r="K363" i="4"/>
  <c r="G367" i="2"/>
  <c r="H367" i="2" s="1"/>
  <c r="K366" i="2"/>
  <c r="L366" i="2"/>
  <c r="N365" i="2"/>
  <c r="C448" i="2" l="1"/>
  <c r="H363" i="8"/>
  <c r="G364" i="8"/>
  <c r="L362" i="8"/>
  <c r="N362" i="8" s="1"/>
  <c r="K362" i="8"/>
  <c r="G364" i="9"/>
  <c r="H363" i="9"/>
  <c r="K362" i="9"/>
  <c r="L362" i="9"/>
  <c r="N362" i="9" s="1"/>
  <c r="L362" i="7"/>
  <c r="N362" i="7" s="1"/>
  <c r="K362" i="7"/>
  <c r="G364" i="7"/>
  <c r="H363" i="7"/>
  <c r="G365" i="5"/>
  <c r="H364" i="5"/>
  <c r="L363" i="5"/>
  <c r="N363" i="5" s="1"/>
  <c r="K363" i="5"/>
  <c r="H363" i="6"/>
  <c r="G364" i="6"/>
  <c r="L362" i="6"/>
  <c r="N362" i="6" s="1"/>
  <c r="K362" i="6"/>
  <c r="L364" i="4"/>
  <c r="N364" i="4" s="1"/>
  <c r="K364" i="4"/>
  <c r="G366" i="4"/>
  <c r="H365" i="4"/>
  <c r="G368" i="2"/>
  <c r="H368" i="2" s="1"/>
  <c r="L367" i="2"/>
  <c r="N366" i="2"/>
  <c r="C449" i="2" l="1"/>
  <c r="L363" i="9"/>
  <c r="N363" i="9" s="1"/>
  <c r="K363" i="9"/>
  <c r="G365" i="9"/>
  <c r="H364" i="9"/>
  <c r="H364" i="8"/>
  <c r="G365" i="8"/>
  <c r="L363" i="8"/>
  <c r="N363" i="8" s="1"/>
  <c r="K363" i="8"/>
  <c r="L363" i="7"/>
  <c r="N363" i="7" s="1"/>
  <c r="K363" i="7"/>
  <c r="H364" i="7"/>
  <c r="G365" i="7"/>
  <c r="L364" i="5"/>
  <c r="N364" i="5" s="1"/>
  <c r="K364" i="5"/>
  <c r="G366" i="5"/>
  <c r="H365" i="5"/>
  <c r="H364" i="6"/>
  <c r="G365" i="6"/>
  <c r="K363" i="6"/>
  <c r="L363" i="6"/>
  <c r="N363" i="6" s="1"/>
  <c r="H366" i="4"/>
  <c r="G367" i="4"/>
  <c r="L365" i="4"/>
  <c r="N365" i="4" s="1"/>
  <c r="K365" i="4"/>
  <c r="K367" i="2"/>
  <c r="G369" i="2"/>
  <c r="H369" i="2" s="1"/>
  <c r="K368" i="2"/>
  <c r="L368" i="2"/>
  <c r="N367" i="2"/>
  <c r="C450" i="2" l="1"/>
  <c r="H365" i="8"/>
  <c r="G366" i="8"/>
  <c r="K364" i="9"/>
  <c r="L364" i="9"/>
  <c r="N364" i="9" s="1"/>
  <c r="H365" i="9"/>
  <c r="G366" i="9"/>
  <c r="L364" i="8"/>
  <c r="N364" i="8" s="1"/>
  <c r="K364" i="8"/>
  <c r="H365" i="7"/>
  <c r="G366" i="7"/>
  <c r="K364" i="7"/>
  <c r="L364" i="7"/>
  <c r="N364" i="7" s="1"/>
  <c r="G367" i="5"/>
  <c r="H366" i="5"/>
  <c r="L365" i="5"/>
  <c r="N365" i="5" s="1"/>
  <c r="K365" i="5"/>
  <c r="G366" i="6"/>
  <c r="H365" i="6"/>
  <c r="L364" i="6"/>
  <c r="N364" i="6" s="1"/>
  <c r="K364" i="6"/>
  <c r="G368" i="4"/>
  <c r="H367" i="4"/>
  <c r="L366" i="4"/>
  <c r="N366" i="4" s="1"/>
  <c r="K366" i="4"/>
  <c r="G370" i="2"/>
  <c r="H370" i="2" s="1"/>
  <c r="K369" i="2"/>
  <c r="N368" i="2"/>
  <c r="C451" i="2" l="1"/>
  <c r="G367" i="9"/>
  <c r="H366" i="9"/>
  <c r="G367" i="8"/>
  <c r="H366" i="8"/>
  <c r="L365" i="9"/>
  <c r="N365" i="9" s="1"/>
  <c r="K365" i="9"/>
  <c r="K365" i="8"/>
  <c r="L365" i="8"/>
  <c r="N365" i="8" s="1"/>
  <c r="G367" i="7"/>
  <c r="H366" i="7"/>
  <c r="L365" i="7"/>
  <c r="N365" i="7" s="1"/>
  <c r="K365" i="7"/>
  <c r="L366" i="5"/>
  <c r="N366" i="5" s="1"/>
  <c r="K366" i="5"/>
  <c r="H367" i="5"/>
  <c r="G368" i="5"/>
  <c r="K365" i="6"/>
  <c r="L365" i="6"/>
  <c r="N365" i="6" s="1"/>
  <c r="G367" i="6"/>
  <c r="H366" i="6"/>
  <c r="L367" i="4"/>
  <c r="N367" i="4" s="1"/>
  <c r="K367" i="4"/>
  <c r="G369" i="4"/>
  <c r="H368" i="4"/>
  <c r="L369" i="2"/>
  <c r="N369" i="2" s="1"/>
  <c r="G371" i="2"/>
  <c r="H371" i="2" s="1"/>
  <c r="K370" i="2"/>
  <c r="L370" i="2"/>
  <c r="C452" i="2" l="1"/>
  <c r="K366" i="8"/>
  <c r="L366" i="8"/>
  <c r="N366" i="8" s="1"/>
  <c r="G368" i="8"/>
  <c r="H367" i="8"/>
  <c r="L366" i="9"/>
  <c r="N366" i="9" s="1"/>
  <c r="K366" i="9"/>
  <c r="G368" i="9"/>
  <c r="H367" i="9"/>
  <c r="K366" i="7"/>
  <c r="L366" i="7"/>
  <c r="N366" i="7" s="1"/>
  <c r="H367" i="7"/>
  <c r="G368" i="7"/>
  <c r="G369" i="5"/>
  <c r="H368" i="5"/>
  <c r="L367" i="5"/>
  <c r="N367" i="5" s="1"/>
  <c r="K367" i="5"/>
  <c r="H367" i="6"/>
  <c r="G368" i="6"/>
  <c r="K366" i="6"/>
  <c r="L366" i="6"/>
  <c r="N366" i="6" s="1"/>
  <c r="K368" i="4"/>
  <c r="L368" i="4"/>
  <c r="N368" i="4" s="1"/>
  <c r="H369" i="4"/>
  <c r="G370" i="4"/>
  <c r="G372" i="2"/>
  <c r="H372" i="2" s="1"/>
  <c r="K371" i="2"/>
  <c r="N370" i="2"/>
  <c r="C453" i="2" l="1"/>
  <c r="L367" i="9"/>
  <c r="N367" i="9" s="1"/>
  <c r="K367" i="9"/>
  <c r="H368" i="9"/>
  <c r="G369" i="9"/>
  <c r="L367" i="8"/>
  <c r="N367" i="8" s="1"/>
  <c r="K367" i="8"/>
  <c r="G369" i="8"/>
  <c r="H368" i="8"/>
  <c r="G369" i="7"/>
  <c r="H368" i="7"/>
  <c r="L367" i="7"/>
  <c r="N367" i="7" s="1"/>
  <c r="K367" i="7"/>
  <c r="L368" i="5"/>
  <c r="N368" i="5" s="1"/>
  <c r="K368" i="5"/>
  <c r="G370" i="5"/>
  <c r="H369" i="5"/>
  <c r="G369" i="6"/>
  <c r="H368" i="6"/>
  <c r="L367" i="6"/>
  <c r="N367" i="6" s="1"/>
  <c r="K367" i="6"/>
  <c r="G371" i="4"/>
  <c r="H370" i="4"/>
  <c r="L369" i="4"/>
  <c r="N369" i="4" s="1"/>
  <c r="K369" i="4"/>
  <c r="L371" i="2"/>
  <c r="N371" i="2" s="1"/>
  <c r="G373" i="2"/>
  <c r="H373" i="2" s="1"/>
  <c r="L372" i="2"/>
  <c r="C454" i="2" l="1"/>
  <c r="G370" i="8"/>
  <c r="H369" i="8"/>
  <c r="L368" i="8"/>
  <c r="N368" i="8" s="1"/>
  <c r="K368" i="8"/>
  <c r="G370" i="9"/>
  <c r="H369" i="9"/>
  <c r="L368" i="9"/>
  <c r="N368" i="9" s="1"/>
  <c r="K368" i="9"/>
  <c r="L368" i="7"/>
  <c r="N368" i="7" s="1"/>
  <c r="K368" i="7"/>
  <c r="G370" i="7"/>
  <c r="H369" i="7"/>
  <c r="K369" i="5"/>
  <c r="L369" i="5"/>
  <c r="N369" i="5" s="1"/>
  <c r="H370" i="5"/>
  <c r="G371" i="5"/>
  <c r="L368" i="6"/>
  <c r="N368" i="6" s="1"/>
  <c r="K368" i="6"/>
  <c r="H369" i="6"/>
  <c r="G370" i="6"/>
  <c r="L370" i="4"/>
  <c r="N370" i="4" s="1"/>
  <c r="K370" i="4"/>
  <c r="G372" i="4"/>
  <c r="H371" i="4"/>
  <c r="K372" i="2"/>
  <c r="G374" i="2"/>
  <c r="H374" i="2" s="1"/>
  <c r="K373" i="2"/>
  <c r="L373" i="2"/>
  <c r="N372" i="2"/>
  <c r="C455" i="2" l="1"/>
  <c r="L369" i="9"/>
  <c r="N369" i="9" s="1"/>
  <c r="K369" i="9"/>
  <c r="H370" i="9"/>
  <c r="G371" i="9"/>
  <c r="L369" i="8"/>
  <c r="N369" i="8" s="1"/>
  <c r="K369" i="8"/>
  <c r="G371" i="8"/>
  <c r="H370" i="8"/>
  <c r="L369" i="7"/>
  <c r="N369" i="7" s="1"/>
  <c r="K369" i="7"/>
  <c r="G371" i="7"/>
  <c r="H370" i="7"/>
  <c r="L370" i="5"/>
  <c r="N370" i="5" s="1"/>
  <c r="K370" i="5"/>
  <c r="G372" i="5"/>
  <c r="H371" i="5"/>
  <c r="K369" i="6"/>
  <c r="L369" i="6"/>
  <c r="N369" i="6" s="1"/>
  <c r="H370" i="6"/>
  <c r="G371" i="6"/>
  <c r="G373" i="4"/>
  <c r="H372" i="4"/>
  <c r="L371" i="4"/>
  <c r="N371" i="4" s="1"/>
  <c r="K371" i="4"/>
  <c r="G375" i="2"/>
  <c r="H375" i="2" s="1"/>
  <c r="K374" i="2"/>
  <c r="N373" i="2"/>
  <c r="C456" i="2" l="1"/>
  <c r="H371" i="8"/>
  <c r="G372" i="8"/>
  <c r="L370" i="8"/>
  <c r="N370" i="8" s="1"/>
  <c r="K370" i="8"/>
  <c r="G372" i="9"/>
  <c r="H371" i="9"/>
  <c r="K370" i="9"/>
  <c r="L370" i="9"/>
  <c r="N370" i="9" s="1"/>
  <c r="L370" i="7"/>
  <c r="N370" i="7" s="1"/>
  <c r="K370" i="7"/>
  <c r="G372" i="7"/>
  <c r="H371" i="7"/>
  <c r="G373" i="5"/>
  <c r="H372" i="5"/>
  <c r="L371" i="5"/>
  <c r="N371" i="5" s="1"/>
  <c r="K371" i="5"/>
  <c r="L370" i="6"/>
  <c r="N370" i="6" s="1"/>
  <c r="K370" i="6"/>
  <c r="H371" i="6"/>
  <c r="G372" i="6"/>
  <c r="L372" i="4"/>
  <c r="N372" i="4" s="1"/>
  <c r="K372" i="4"/>
  <c r="G374" i="4"/>
  <c r="H373" i="4"/>
  <c r="L374" i="2"/>
  <c r="N374" i="2" s="1"/>
  <c r="G376" i="2"/>
  <c r="H376" i="2" s="1"/>
  <c r="K375" i="2"/>
  <c r="L375" i="2"/>
  <c r="C457" i="2" l="1"/>
  <c r="L371" i="9"/>
  <c r="N371" i="9" s="1"/>
  <c r="K371" i="9"/>
  <c r="G373" i="9"/>
  <c r="H372" i="9"/>
  <c r="H372" i="8"/>
  <c r="G373" i="8"/>
  <c r="L371" i="8"/>
  <c r="N371" i="8" s="1"/>
  <c r="K371" i="8"/>
  <c r="L371" i="7"/>
  <c r="N371" i="7" s="1"/>
  <c r="K371" i="7"/>
  <c r="H372" i="7"/>
  <c r="G373" i="7"/>
  <c r="L372" i="5"/>
  <c r="N372" i="5" s="1"/>
  <c r="K372" i="5"/>
  <c r="G374" i="5"/>
  <c r="H373" i="5"/>
  <c r="K371" i="6"/>
  <c r="L371" i="6"/>
  <c r="N371" i="6" s="1"/>
  <c r="H372" i="6"/>
  <c r="G373" i="6"/>
  <c r="H374" i="4"/>
  <c r="G375" i="4"/>
  <c r="L373" i="4"/>
  <c r="N373" i="4" s="1"/>
  <c r="K373" i="4"/>
  <c r="G377" i="2"/>
  <c r="H377" i="2" s="1"/>
  <c r="K376" i="2"/>
  <c r="L376" i="2"/>
  <c r="N375" i="2"/>
  <c r="C458" i="2" l="1"/>
  <c r="H373" i="8"/>
  <c r="G374" i="8"/>
  <c r="K372" i="8"/>
  <c r="L372" i="8"/>
  <c r="N372" i="8" s="1"/>
  <c r="K372" i="9"/>
  <c r="L372" i="9"/>
  <c r="N372" i="9" s="1"/>
  <c r="H373" i="9"/>
  <c r="G374" i="9"/>
  <c r="H373" i="7"/>
  <c r="G374" i="7"/>
  <c r="K372" i="7"/>
  <c r="L372" i="7"/>
  <c r="N372" i="7" s="1"/>
  <c r="G375" i="5"/>
  <c r="H374" i="5"/>
  <c r="L373" i="5"/>
  <c r="N373" i="5" s="1"/>
  <c r="K373" i="5"/>
  <c r="K372" i="6"/>
  <c r="L372" i="6"/>
  <c r="N372" i="6" s="1"/>
  <c r="G374" i="6"/>
  <c r="H373" i="6"/>
  <c r="G376" i="4"/>
  <c r="H375" i="4"/>
  <c r="L374" i="4"/>
  <c r="N374" i="4" s="1"/>
  <c r="K374" i="4"/>
  <c r="G378" i="2"/>
  <c r="H378" i="2" s="1"/>
  <c r="L377" i="2"/>
  <c r="N376" i="2"/>
  <c r="C459" i="2" l="1"/>
  <c r="L373" i="9"/>
  <c r="N373" i="9" s="1"/>
  <c r="K373" i="9"/>
  <c r="G375" i="8"/>
  <c r="H374" i="8"/>
  <c r="G375" i="9"/>
  <c r="H374" i="9"/>
  <c r="K373" i="8"/>
  <c r="L373" i="8"/>
  <c r="N373" i="8" s="1"/>
  <c r="G375" i="7"/>
  <c r="H374" i="7"/>
  <c r="L373" i="7"/>
  <c r="N373" i="7" s="1"/>
  <c r="K373" i="7"/>
  <c r="L374" i="5"/>
  <c r="N374" i="5" s="1"/>
  <c r="K374" i="5"/>
  <c r="H375" i="5"/>
  <c r="G376" i="5"/>
  <c r="K373" i="6"/>
  <c r="L373" i="6"/>
  <c r="N373" i="6" s="1"/>
  <c r="G375" i="6"/>
  <c r="H374" i="6"/>
  <c r="L375" i="4"/>
  <c r="N375" i="4" s="1"/>
  <c r="K375" i="4"/>
  <c r="G377" i="4"/>
  <c r="H376" i="4"/>
  <c r="K377" i="2"/>
  <c r="G379" i="2"/>
  <c r="H379" i="2" s="1"/>
  <c r="K378" i="2"/>
  <c r="N377" i="2"/>
  <c r="L374" i="9" l="1"/>
  <c r="N374" i="9" s="1"/>
  <c r="K374" i="9"/>
  <c r="G376" i="9"/>
  <c r="H375" i="9"/>
  <c r="K374" i="8"/>
  <c r="L374" i="8"/>
  <c r="N374" i="8" s="1"/>
  <c r="G376" i="8"/>
  <c r="H375" i="8"/>
  <c r="K374" i="7"/>
  <c r="L374" i="7"/>
  <c r="N374" i="7" s="1"/>
  <c r="H375" i="7"/>
  <c r="G376" i="7"/>
  <c r="L375" i="5"/>
  <c r="N375" i="5" s="1"/>
  <c r="K375" i="5"/>
  <c r="G377" i="5"/>
  <c r="H376" i="5"/>
  <c r="L374" i="6"/>
  <c r="N374" i="6" s="1"/>
  <c r="K374" i="6"/>
  <c r="H375" i="6"/>
  <c r="G376" i="6"/>
  <c r="K376" i="4"/>
  <c r="L376" i="4"/>
  <c r="N376" i="4" s="1"/>
  <c r="H377" i="4"/>
  <c r="G378" i="4"/>
  <c r="L378" i="2"/>
  <c r="N378" i="2" s="1"/>
  <c r="G380" i="2"/>
  <c r="H380" i="2" s="1"/>
  <c r="K379" i="2"/>
  <c r="L379" i="2"/>
  <c r="L375" i="8" l="1"/>
  <c r="N375" i="8" s="1"/>
  <c r="K375" i="8"/>
  <c r="G377" i="8"/>
  <c r="H376" i="8"/>
  <c r="L375" i="9"/>
  <c r="N375" i="9" s="1"/>
  <c r="K375" i="9"/>
  <c r="G377" i="9"/>
  <c r="H376" i="9"/>
  <c r="G377" i="7"/>
  <c r="H376" i="7"/>
  <c r="L375" i="7"/>
  <c r="N375" i="7" s="1"/>
  <c r="K375" i="7"/>
  <c r="G378" i="5"/>
  <c r="H377" i="5"/>
  <c r="L376" i="5"/>
  <c r="N376" i="5" s="1"/>
  <c r="K376" i="5"/>
  <c r="G377" i="6"/>
  <c r="H376" i="6"/>
  <c r="L375" i="6"/>
  <c r="N375" i="6" s="1"/>
  <c r="K375" i="6"/>
  <c r="G379" i="4"/>
  <c r="H378" i="4"/>
  <c r="L377" i="4"/>
  <c r="N377" i="4" s="1"/>
  <c r="K377" i="4"/>
  <c r="G381" i="2"/>
  <c r="H381" i="2" s="1"/>
  <c r="K380" i="2"/>
  <c r="N379" i="2"/>
  <c r="G378" i="9" l="1"/>
  <c r="H377" i="9"/>
  <c r="L376" i="9"/>
  <c r="N376" i="9" s="1"/>
  <c r="K376" i="9"/>
  <c r="L376" i="8"/>
  <c r="N376" i="8" s="1"/>
  <c r="K376" i="8"/>
  <c r="G378" i="8"/>
  <c r="H377" i="8"/>
  <c r="L376" i="7"/>
  <c r="N376" i="7" s="1"/>
  <c r="K376" i="7"/>
  <c r="G378" i="7"/>
  <c r="H377" i="7"/>
  <c r="K377" i="5"/>
  <c r="L377" i="5"/>
  <c r="N377" i="5" s="1"/>
  <c r="H378" i="5"/>
  <c r="G379" i="5"/>
  <c r="L376" i="6"/>
  <c r="N376" i="6" s="1"/>
  <c r="K376" i="6"/>
  <c r="H377" i="6"/>
  <c r="G378" i="6"/>
  <c r="L378" i="4"/>
  <c r="N378" i="4" s="1"/>
  <c r="K378" i="4"/>
  <c r="G380" i="4"/>
  <c r="H379" i="4"/>
  <c r="L380" i="2"/>
  <c r="N380" i="2" s="1"/>
  <c r="G382" i="2"/>
  <c r="H382" i="2" s="1"/>
  <c r="K381" i="2"/>
  <c r="H378" i="8" l="1"/>
  <c r="G379" i="8"/>
  <c r="L377" i="8"/>
  <c r="N377" i="8" s="1"/>
  <c r="K377" i="8"/>
  <c r="L377" i="9"/>
  <c r="N377" i="9" s="1"/>
  <c r="K377" i="9"/>
  <c r="H378" i="9"/>
  <c r="G379" i="9"/>
  <c r="H378" i="7"/>
  <c r="G379" i="7"/>
  <c r="L377" i="7"/>
  <c r="N377" i="7" s="1"/>
  <c r="K377" i="7"/>
  <c r="L378" i="5"/>
  <c r="N378" i="5" s="1"/>
  <c r="K378" i="5"/>
  <c r="G380" i="5"/>
  <c r="H379" i="5"/>
  <c r="L377" i="6"/>
  <c r="N377" i="6" s="1"/>
  <c r="K377" i="6"/>
  <c r="H378" i="6"/>
  <c r="G379" i="6"/>
  <c r="G381" i="4"/>
  <c r="H380" i="4"/>
  <c r="L379" i="4"/>
  <c r="N379" i="4" s="1"/>
  <c r="K379" i="4"/>
  <c r="L381" i="2"/>
  <c r="N381" i="2" s="1"/>
  <c r="G383" i="2"/>
  <c r="H383" i="2" s="1"/>
  <c r="K382" i="2"/>
  <c r="K378" i="9" l="1"/>
  <c r="L378" i="9"/>
  <c r="N378" i="9" s="1"/>
  <c r="G380" i="9"/>
  <c r="H379" i="9"/>
  <c r="H379" i="8"/>
  <c r="G380" i="8"/>
  <c r="L378" i="8"/>
  <c r="N378" i="8" s="1"/>
  <c r="K378" i="8"/>
  <c r="G380" i="7"/>
  <c r="H379" i="7"/>
  <c r="L378" i="7"/>
  <c r="N378" i="7" s="1"/>
  <c r="K378" i="7"/>
  <c r="G381" i="5"/>
  <c r="H380" i="5"/>
  <c r="L379" i="5"/>
  <c r="N379" i="5" s="1"/>
  <c r="K379" i="5"/>
  <c r="L378" i="6"/>
  <c r="N378" i="6" s="1"/>
  <c r="K378" i="6"/>
  <c r="H379" i="6"/>
  <c r="G380" i="6"/>
  <c r="L380" i="4"/>
  <c r="N380" i="4" s="1"/>
  <c r="K380" i="4"/>
  <c r="G382" i="4"/>
  <c r="H381" i="4"/>
  <c r="L382" i="2"/>
  <c r="N382" i="2" s="1"/>
  <c r="G384" i="2"/>
  <c r="H384" i="2" s="1"/>
  <c r="K383" i="2"/>
  <c r="H380" i="8" l="1"/>
  <c r="G381" i="8"/>
  <c r="L379" i="8"/>
  <c r="N379" i="8" s="1"/>
  <c r="K379" i="8"/>
  <c r="L379" i="9"/>
  <c r="N379" i="9" s="1"/>
  <c r="K379" i="9"/>
  <c r="G381" i="9"/>
  <c r="H380" i="9"/>
  <c r="L379" i="7"/>
  <c r="N379" i="7" s="1"/>
  <c r="K379" i="7"/>
  <c r="H380" i="7"/>
  <c r="G381" i="7"/>
  <c r="L380" i="5"/>
  <c r="N380" i="5" s="1"/>
  <c r="K380" i="5"/>
  <c r="G382" i="5"/>
  <c r="H381" i="5"/>
  <c r="K379" i="6"/>
  <c r="L379" i="6"/>
  <c r="N379" i="6" s="1"/>
  <c r="H380" i="6"/>
  <c r="G381" i="6"/>
  <c r="H382" i="4"/>
  <c r="G383" i="4"/>
  <c r="L381" i="4"/>
  <c r="N381" i="4" s="1"/>
  <c r="K381" i="4"/>
  <c r="L383" i="2"/>
  <c r="N383" i="2" s="1"/>
  <c r="G385" i="2"/>
  <c r="H385" i="2" s="1"/>
  <c r="K384" i="2"/>
  <c r="H381" i="9" l="1"/>
  <c r="G382" i="9"/>
  <c r="K380" i="9"/>
  <c r="L380" i="9"/>
  <c r="N380" i="9" s="1"/>
  <c r="H381" i="8"/>
  <c r="G382" i="8"/>
  <c r="K380" i="8"/>
  <c r="L380" i="8"/>
  <c r="N380" i="8" s="1"/>
  <c r="G382" i="7"/>
  <c r="H381" i="7"/>
  <c r="L380" i="7"/>
  <c r="N380" i="7" s="1"/>
  <c r="K380" i="7"/>
  <c r="G383" i="5"/>
  <c r="H382" i="5"/>
  <c r="L381" i="5"/>
  <c r="N381" i="5" s="1"/>
  <c r="K381" i="5"/>
  <c r="H381" i="6"/>
  <c r="G382" i="6"/>
  <c r="K380" i="6"/>
  <c r="L380" i="6"/>
  <c r="N380" i="6" s="1"/>
  <c r="H383" i="4"/>
  <c r="G384" i="4"/>
  <c r="L382" i="4"/>
  <c r="N382" i="4" s="1"/>
  <c r="K382" i="4"/>
  <c r="L384" i="2"/>
  <c r="N384" i="2" s="1"/>
  <c r="G386" i="2"/>
  <c r="H386" i="2" s="1"/>
  <c r="K385" i="2"/>
  <c r="L385" i="2"/>
  <c r="G383" i="8" l="1"/>
  <c r="H382" i="8"/>
  <c r="K381" i="8"/>
  <c r="L381" i="8"/>
  <c r="N381" i="8" s="1"/>
  <c r="H382" i="9"/>
  <c r="G383" i="9"/>
  <c r="K381" i="9"/>
  <c r="L381" i="9"/>
  <c r="N381" i="9" s="1"/>
  <c r="L381" i="7"/>
  <c r="N381" i="7" s="1"/>
  <c r="K381" i="7"/>
  <c r="G383" i="7"/>
  <c r="H382" i="7"/>
  <c r="L382" i="5"/>
  <c r="N382" i="5" s="1"/>
  <c r="K382" i="5"/>
  <c r="G384" i="5"/>
  <c r="H383" i="5"/>
  <c r="H382" i="6"/>
  <c r="G383" i="6"/>
  <c r="L381" i="6"/>
  <c r="N381" i="6" s="1"/>
  <c r="K381" i="6"/>
  <c r="G385" i="4"/>
  <c r="H384" i="4"/>
  <c r="L383" i="4"/>
  <c r="N383" i="4" s="1"/>
  <c r="K383" i="4"/>
  <c r="G387" i="2"/>
  <c r="H387" i="2" s="1"/>
  <c r="K386" i="2"/>
  <c r="L386" i="2"/>
  <c r="N385" i="2"/>
  <c r="G384" i="9" l="1"/>
  <c r="H383" i="9"/>
  <c r="L382" i="9"/>
  <c r="N382" i="9" s="1"/>
  <c r="K382" i="9"/>
  <c r="K382" i="8"/>
  <c r="L382" i="8"/>
  <c r="N382" i="8" s="1"/>
  <c r="G384" i="8"/>
  <c r="H383" i="8"/>
  <c r="K382" i="7"/>
  <c r="L382" i="7"/>
  <c r="N382" i="7" s="1"/>
  <c r="G384" i="7"/>
  <c r="H383" i="7"/>
  <c r="G385" i="5"/>
  <c r="H384" i="5"/>
  <c r="L383" i="5"/>
  <c r="N383" i="5" s="1"/>
  <c r="K383" i="5"/>
  <c r="G384" i="6"/>
  <c r="H383" i="6"/>
  <c r="K382" i="6"/>
  <c r="L382" i="6"/>
  <c r="N382" i="6" s="1"/>
  <c r="L384" i="4"/>
  <c r="N384" i="4" s="1"/>
  <c r="K384" i="4"/>
  <c r="G386" i="4"/>
  <c r="H385" i="4"/>
  <c r="G388" i="2"/>
  <c r="H388" i="2" s="1"/>
  <c r="K387" i="2"/>
  <c r="N386" i="2"/>
  <c r="L383" i="8" l="1"/>
  <c r="N383" i="8" s="1"/>
  <c r="K383" i="8"/>
  <c r="G385" i="8"/>
  <c r="H384" i="8"/>
  <c r="L383" i="9"/>
  <c r="N383" i="9" s="1"/>
  <c r="K383" i="9"/>
  <c r="G385" i="9"/>
  <c r="H384" i="9"/>
  <c r="L383" i="7"/>
  <c r="N383" i="7" s="1"/>
  <c r="K383" i="7"/>
  <c r="H384" i="7"/>
  <c r="G385" i="7"/>
  <c r="L384" i="5"/>
  <c r="N384" i="5" s="1"/>
  <c r="K384" i="5"/>
  <c r="G386" i="5"/>
  <c r="H385" i="5"/>
  <c r="K383" i="6"/>
  <c r="L383" i="6"/>
  <c r="N383" i="6" s="1"/>
  <c r="G385" i="6"/>
  <c r="H384" i="6"/>
  <c r="G387" i="4"/>
  <c r="H386" i="4"/>
  <c r="K385" i="4"/>
  <c r="L385" i="4"/>
  <c r="N385" i="4" s="1"/>
  <c r="L387" i="2"/>
  <c r="N387" i="2" s="1"/>
  <c r="G389" i="2"/>
  <c r="H389" i="2" s="1"/>
  <c r="K388" i="2"/>
  <c r="L384" i="9" l="1"/>
  <c r="N384" i="9" s="1"/>
  <c r="K384" i="9"/>
  <c r="G386" i="9"/>
  <c r="H385" i="9"/>
  <c r="L384" i="8"/>
  <c r="N384" i="8" s="1"/>
  <c r="K384" i="8"/>
  <c r="G386" i="8"/>
  <c r="H385" i="8"/>
  <c r="K384" i="7"/>
  <c r="L384" i="7"/>
  <c r="N384" i="7" s="1"/>
  <c r="G386" i="7"/>
  <c r="H385" i="7"/>
  <c r="G387" i="5"/>
  <c r="H386" i="5"/>
  <c r="L385" i="5"/>
  <c r="N385" i="5" s="1"/>
  <c r="K385" i="5"/>
  <c r="H385" i="6"/>
  <c r="G386" i="6"/>
  <c r="K384" i="6"/>
  <c r="L384" i="6"/>
  <c r="N384" i="6" s="1"/>
  <c r="L386" i="4"/>
  <c r="N386" i="4" s="1"/>
  <c r="K386" i="4"/>
  <c r="H387" i="4"/>
  <c r="G388" i="4"/>
  <c r="L388" i="2"/>
  <c r="N388" i="2" s="1"/>
  <c r="G390" i="2"/>
  <c r="H390" i="2" s="1"/>
  <c r="K389" i="2"/>
  <c r="V9" i="2" s="1"/>
  <c r="L389" i="2"/>
  <c r="H386" i="8" l="1"/>
  <c r="G387" i="8"/>
  <c r="L385" i="9"/>
  <c r="N385" i="9" s="1"/>
  <c r="K385" i="9"/>
  <c r="H386" i="9"/>
  <c r="G387" i="9"/>
  <c r="L385" i="8"/>
  <c r="N385" i="8" s="1"/>
  <c r="K385" i="8"/>
  <c r="L385" i="7"/>
  <c r="N385" i="7" s="1"/>
  <c r="K385" i="7"/>
  <c r="G387" i="7"/>
  <c r="H386" i="7"/>
  <c r="L386" i="5"/>
  <c r="N386" i="5" s="1"/>
  <c r="K386" i="5"/>
  <c r="H387" i="5"/>
  <c r="G388" i="5"/>
  <c r="G387" i="6"/>
  <c r="H386" i="6"/>
  <c r="L385" i="6"/>
  <c r="N385" i="6" s="1"/>
  <c r="K385" i="6"/>
  <c r="G389" i="4"/>
  <c r="H388" i="4"/>
  <c r="L387" i="4"/>
  <c r="N387" i="4" s="1"/>
  <c r="K387" i="4"/>
  <c r="G391" i="2"/>
  <c r="H391" i="2" s="1"/>
  <c r="K390" i="2"/>
  <c r="V10" i="2" s="1"/>
  <c r="W10" i="2" s="1"/>
  <c r="N389" i="2"/>
  <c r="H387" i="9" l="1"/>
  <c r="G388" i="9"/>
  <c r="L386" i="9"/>
  <c r="N386" i="9" s="1"/>
  <c r="K386" i="9"/>
  <c r="H387" i="8"/>
  <c r="G388" i="8"/>
  <c r="L386" i="8"/>
  <c r="N386" i="8" s="1"/>
  <c r="K386" i="8"/>
  <c r="H387" i="7"/>
  <c r="G388" i="7"/>
  <c r="K386" i="7"/>
  <c r="L386" i="7"/>
  <c r="N386" i="7" s="1"/>
  <c r="K387" i="5"/>
  <c r="L387" i="5"/>
  <c r="N387" i="5" s="1"/>
  <c r="H388" i="5"/>
  <c r="G389" i="5"/>
  <c r="K386" i="6"/>
  <c r="L386" i="6"/>
  <c r="N386" i="6" s="1"/>
  <c r="G388" i="6"/>
  <c r="H387" i="6"/>
  <c r="L388" i="4"/>
  <c r="N388" i="4" s="1"/>
  <c r="K388" i="4"/>
  <c r="G390" i="4"/>
  <c r="H389" i="4"/>
  <c r="L390" i="2"/>
  <c r="N390" i="2" s="1"/>
  <c r="G392" i="2"/>
  <c r="H392" i="2" s="1"/>
  <c r="K391" i="2"/>
  <c r="V11" i="2" s="1"/>
  <c r="W11" i="2" s="1"/>
  <c r="H388" i="8" l="1"/>
  <c r="G389" i="8"/>
  <c r="L387" i="8"/>
  <c r="N387" i="8" s="1"/>
  <c r="K387" i="8"/>
  <c r="G389" i="9"/>
  <c r="H388" i="9"/>
  <c r="L387" i="9"/>
  <c r="N387" i="9" s="1"/>
  <c r="K387" i="9"/>
  <c r="G389" i="7"/>
  <c r="H388" i="7"/>
  <c r="L387" i="7"/>
  <c r="N387" i="7" s="1"/>
  <c r="K387" i="7"/>
  <c r="G390" i="5"/>
  <c r="H389" i="5"/>
  <c r="L388" i="5"/>
  <c r="N388" i="5" s="1"/>
  <c r="K388" i="5"/>
  <c r="K387" i="6"/>
  <c r="L387" i="6"/>
  <c r="N387" i="6" s="1"/>
  <c r="G389" i="6"/>
  <c r="H388" i="6"/>
  <c r="K389" i="4"/>
  <c r="L389" i="4"/>
  <c r="N389" i="4" s="1"/>
  <c r="H390" i="4"/>
  <c r="G391" i="4"/>
  <c r="G393" i="2"/>
  <c r="H393" i="2" s="1"/>
  <c r="L391" i="2"/>
  <c r="N391" i="2" s="1"/>
  <c r="K392" i="2"/>
  <c r="V12" i="2" s="1"/>
  <c r="W12" i="2" s="1"/>
  <c r="L392" i="2"/>
  <c r="K388" i="9" l="1"/>
  <c r="L388" i="9"/>
  <c r="N388" i="9" s="1"/>
  <c r="H389" i="9"/>
  <c r="G390" i="9"/>
  <c r="H389" i="8"/>
  <c r="G390" i="8"/>
  <c r="K388" i="8"/>
  <c r="L388" i="8"/>
  <c r="N388" i="8" s="1"/>
  <c r="L388" i="7"/>
  <c r="N388" i="7" s="1"/>
  <c r="K388" i="7"/>
  <c r="G390" i="7"/>
  <c r="H389" i="7"/>
  <c r="K389" i="5"/>
  <c r="L389" i="5"/>
  <c r="N389" i="5" s="1"/>
  <c r="H390" i="5"/>
  <c r="G391" i="5"/>
  <c r="K388" i="6"/>
  <c r="L388" i="6"/>
  <c r="N388" i="6" s="1"/>
  <c r="H389" i="6"/>
  <c r="G390" i="6"/>
  <c r="H391" i="4"/>
  <c r="G392" i="4"/>
  <c r="L390" i="4"/>
  <c r="N390" i="4" s="1"/>
  <c r="K390" i="4"/>
  <c r="G394" i="2"/>
  <c r="H394" i="2" s="1"/>
  <c r="K393" i="2"/>
  <c r="V13" i="2" s="1"/>
  <c r="W13" i="2" s="1"/>
  <c r="N392" i="2"/>
  <c r="G391" i="8" l="1"/>
  <c r="H390" i="8"/>
  <c r="K389" i="8"/>
  <c r="L389" i="8"/>
  <c r="N389" i="8" s="1"/>
  <c r="H390" i="9"/>
  <c r="G391" i="9"/>
  <c r="K389" i="9"/>
  <c r="L389" i="9"/>
  <c r="N389" i="9" s="1"/>
  <c r="L389" i="7"/>
  <c r="N389" i="7" s="1"/>
  <c r="K389" i="7"/>
  <c r="H390" i="7"/>
  <c r="G391" i="7"/>
  <c r="G392" i="5"/>
  <c r="H391" i="5"/>
  <c r="L390" i="5"/>
  <c r="N390" i="5" s="1"/>
  <c r="K390" i="5"/>
  <c r="H390" i="6"/>
  <c r="G391" i="6"/>
  <c r="K389" i="6"/>
  <c r="L389" i="6"/>
  <c r="N389" i="6" s="1"/>
  <c r="G393" i="4"/>
  <c r="H392" i="4"/>
  <c r="L391" i="4"/>
  <c r="N391" i="4" s="1"/>
  <c r="K391" i="4"/>
  <c r="L393" i="2"/>
  <c r="N393" i="2" s="1"/>
  <c r="G395" i="2"/>
  <c r="H395" i="2" s="1"/>
  <c r="K394" i="2"/>
  <c r="V14" i="2" s="1"/>
  <c r="W14" i="2" s="1"/>
  <c r="G392" i="9" l="1"/>
  <c r="H391" i="9"/>
  <c r="L390" i="9"/>
  <c r="N390" i="9" s="1"/>
  <c r="K390" i="9"/>
  <c r="K390" i="8"/>
  <c r="L390" i="8"/>
  <c r="N390" i="8" s="1"/>
  <c r="G392" i="8"/>
  <c r="H391" i="8"/>
  <c r="G392" i="7"/>
  <c r="H391" i="7"/>
  <c r="K390" i="7"/>
  <c r="L390" i="7"/>
  <c r="N390" i="7" s="1"/>
  <c r="L391" i="5"/>
  <c r="N391" i="5" s="1"/>
  <c r="K391" i="5"/>
  <c r="G393" i="5"/>
  <c r="H392" i="5"/>
  <c r="G392" i="6"/>
  <c r="H391" i="6"/>
  <c r="L390" i="6"/>
  <c r="N390" i="6" s="1"/>
  <c r="K390" i="6"/>
  <c r="K392" i="4"/>
  <c r="L392" i="4"/>
  <c r="N392" i="4" s="1"/>
  <c r="G394" i="4"/>
  <c r="H393" i="4"/>
  <c r="L394" i="2"/>
  <c r="N394" i="2" s="1"/>
  <c r="G396" i="2"/>
  <c r="H396" i="2" s="1"/>
  <c r="K395" i="2"/>
  <c r="V15" i="2" s="1"/>
  <c r="W15" i="2" s="1"/>
  <c r="L391" i="8" l="1"/>
  <c r="N391" i="8" s="1"/>
  <c r="K391" i="8"/>
  <c r="G393" i="8"/>
  <c r="H392" i="8"/>
  <c r="L391" i="9"/>
  <c r="N391" i="9" s="1"/>
  <c r="K391" i="9"/>
  <c r="G393" i="9"/>
  <c r="H392" i="9"/>
  <c r="L391" i="7"/>
  <c r="N391" i="7" s="1"/>
  <c r="K391" i="7"/>
  <c r="H392" i="7"/>
  <c r="G393" i="7"/>
  <c r="L392" i="5"/>
  <c r="N392" i="5" s="1"/>
  <c r="K392" i="5"/>
  <c r="H393" i="5"/>
  <c r="G394" i="5"/>
  <c r="L391" i="6"/>
  <c r="N391" i="6" s="1"/>
  <c r="K391" i="6"/>
  <c r="H392" i="6"/>
  <c r="G393" i="6"/>
  <c r="K393" i="4"/>
  <c r="L393" i="4"/>
  <c r="N393" i="4" s="1"/>
  <c r="G395" i="4"/>
  <c r="H394" i="4"/>
  <c r="L395" i="2"/>
  <c r="N395" i="2" s="1"/>
  <c r="G397" i="2"/>
  <c r="H397" i="2" s="1"/>
  <c r="K396" i="2"/>
  <c r="V16" i="2" s="1"/>
  <c r="W16" i="2" s="1"/>
  <c r="L396" i="2"/>
  <c r="L392" i="9" l="1"/>
  <c r="N392" i="9" s="1"/>
  <c r="K392" i="9"/>
  <c r="G394" i="9"/>
  <c r="H393" i="9"/>
  <c r="L392" i="8"/>
  <c r="N392" i="8" s="1"/>
  <c r="K392" i="8"/>
  <c r="G394" i="8"/>
  <c r="H393" i="8"/>
  <c r="G394" i="7"/>
  <c r="H393" i="7"/>
  <c r="K392" i="7"/>
  <c r="L392" i="7"/>
  <c r="N392" i="7" s="1"/>
  <c r="L393" i="5"/>
  <c r="N393" i="5" s="1"/>
  <c r="K393" i="5"/>
  <c r="G395" i="5"/>
  <c r="H394" i="5"/>
  <c r="H393" i="6"/>
  <c r="G394" i="6"/>
  <c r="L392" i="6"/>
  <c r="N392" i="6" s="1"/>
  <c r="K392" i="6"/>
  <c r="L394" i="4"/>
  <c r="N394" i="4" s="1"/>
  <c r="K394" i="4"/>
  <c r="H395" i="4"/>
  <c r="G396" i="4"/>
  <c r="G398" i="2"/>
  <c r="H398" i="2" s="1"/>
  <c r="K397" i="2"/>
  <c r="V17" i="2" s="1"/>
  <c r="W17" i="2" s="1"/>
  <c r="L397" i="2"/>
  <c r="N396" i="2"/>
  <c r="L393" i="8" l="1"/>
  <c r="N393" i="8" s="1"/>
  <c r="K393" i="8"/>
  <c r="G395" i="8"/>
  <c r="H394" i="8"/>
  <c r="L393" i="9"/>
  <c r="N393" i="9" s="1"/>
  <c r="K393" i="9"/>
  <c r="H394" i="9"/>
  <c r="G395" i="9"/>
  <c r="L393" i="7"/>
  <c r="N393" i="7" s="1"/>
  <c r="K393" i="7"/>
  <c r="G395" i="7"/>
  <c r="H394" i="7"/>
  <c r="L394" i="5"/>
  <c r="N394" i="5" s="1"/>
  <c r="K394" i="5"/>
  <c r="H395" i="5"/>
  <c r="G396" i="5"/>
  <c r="G395" i="6"/>
  <c r="H394" i="6"/>
  <c r="L393" i="6"/>
  <c r="N393" i="6" s="1"/>
  <c r="K393" i="6"/>
  <c r="G397" i="4"/>
  <c r="H396" i="4"/>
  <c r="L395" i="4"/>
  <c r="N395" i="4" s="1"/>
  <c r="K395" i="4"/>
  <c r="G399" i="2"/>
  <c r="H399" i="2" s="1"/>
  <c r="K398" i="2"/>
  <c r="V18" i="2" s="1"/>
  <c r="W18" i="2" s="1"/>
  <c r="L398" i="2"/>
  <c r="N397" i="2"/>
  <c r="G396" i="9" l="1"/>
  <c r="H395" i="9"/>
  <c r="L394" i="9"/>
  <c r="N394" i="9" s="1"/>
  <c r="K394" i="9"/>
  <c r="L394" i="8"/>
  <c r="N394" i="8" s="1"/>
  <c r="K394" i="8"/>
  <c r="H395" i="8"/>
  <c r="G396" i="8"/>
  <c r="K394" i="7"/>
  <c r="L394" i="7"/>
  <c r="N394" i="7" s="1"/>
  <c r="H395" i="7"/>
  <c r="G396" i="7"/>
  <c r="K395" i="5"/>
  <c r="L395" i="5"/>
  <c r="N395" i="5" s="1"/>
  <c r="G397" i="5"/>
  <c r="H396" i="5"/>
  <c r="G396" i="6"/>
  <c r="H395" i="6"/>
  <c r="L394" i="6"/>
  <c r="N394" i="6" s="1"/>
  <c r="K394" i="6"/>
  <c r="L396" i="4"/>
  <c r="N396" i="4" s="1"/>
  <c r="K396" i="4"/>
  <c r="G398" i="4"/>
  <c r="H397" i="4"/>
  <c r="G400" i="2"/>
  <c r="H400" i="2" s="1"/>
  <c r="K399" i="2"/>
  <c r="V19" i="2" s="1"/>
  <c r="W19" i="2" s="1"/>
  <c r="N398" i="2"/>
  <c r="L395" i="8" l="1"/>
  <c r="N395" i="8" s="1"/>
  <c r="K395" i="8"/>
  <c r="L395" i="9"/>
  <c r="N395" i="9" s="1"/>
  <c r="K395" i="9"/>
  <c r="H396" i="8"/>
  <c r="G397" i="8"/>
  <c r="G397" i="9"/>
  <c r="H396" i="9"/>
  <c r="H396" i="7"/>
  <c r="G397" i="7"/>
  <c r="L395" i="7"/>
  <c r="N395" i="7" s="1"/>
  <c r="K395" i="7"/>
  <c r="L396" i="5"/>
  <c r="N396" i="5" s="1"/>
  <c r="K396" i="5"/>
  <c r="G398" i="5"/>
  <c r="H397" i="5"/>
  <c r="L395" i="6"/>
  <c r="N395" i="6" s="1"/>
  <c r="K395" i="6"/>
  <c r="H396" i="6"/>
  <c r="G397" i="6"/>
  <c r="K397" i="4"/>
  <c r="L397" i="4"/>
  <c r="N397" i="4" s="1"/>
  <c r="H398" i="4"/>
  <c r="G399" i="4"/>
  <c r="L399" i="2"/>
  <c r="N399" i="2" s="1"/>
  <c r="G401" i="2"/>
  <c r="H401" i="2" s="1"/>
  <c r="K400" i="2"/>
  <c r="V20" i="2" s="1"/>
  <c r="W20" i="2" s="1"/>
  <c r="L400" i="2"/>
  <c r="L396" i="9" l="1"/>
  <c r="N396" i="9" s="1"/>
  <c r="K396" i="9"/>
  <c r="H397" i="9"/>
  <c r="G398" i="9"/>
  <c r="H397" i="8"/>
  <c r="G398" i="8"/>
  <c r="K396" i="8"/>
  <c r="L396" i="8"/>
  <c r="N396" i="8" s="1"/>
  <c r="G398" i="7"/>
  <c r="H397" i="7"/>
  <c r="L396" i="7"/>
  <c r="N396" i="7" s="1"/>
  <c r="K396" i="7"/>
  <c r="K397" i="5"/>
  <c r="L397" i="5"/>
  <c r="N397" i="5" s="1"/>
  <c r="H398" i="5"/>
  <c r="G399" i="5"/>
  <c r="H397" i="6"/>
  <c r="G398" i="6"/>
  <c r="K396" i="6"/>
  <c r="L396" i="6"/>
  <c r="N396" i="6" s="1"/>
  <c r="H399" i="4"/>
  <c r="G400" i="4"/>
  <c r="L398" i="4"/>
  <c r="N398" i="4" s="1"/>
  <c r="K398" i="4"/>
  <c r="G402" i="2"/>
  <c r="H402" i="2" s="1"/>
  <c r="K401" i="2"/>
  <c r="V21" i="2" s="1"/>
  <c r="W21" i="2" s="1"/>
  <c r="N400" i="2"/>
  <c r="G399" i="8" l="1"/>
  <c r="H398" i="8"/>
  <c r="H398" i="9"/>
  <c r="G399" i="9"/>
  <c r="K397" i="9"/>
  <c r="L397" i="9"/>
  <c r="N397" i="9" s="1"/>
  <c r="K397" i="8"/>
  <c r="L397" i="8"/>
  <c r="N397" i="8" s="1"/>
  <c r="L397" i="7"/>
  <c r="N397" i="7" s="1"/>
  <c r="K397" i="7"/>
  <c r="H398" i="7"/>
  <c r="G399" i="7"/>
  <c r="G400" i="5"/>
  <c r="H399" i="5"/>
  <c r="L398" i="5"/>
  <c r="N398" i="5" s="1"/>
  <c r="K398" i="5"/>
  <c r="H398" i="6"/>
  <c r="G399" i="6"/>
  <c r="K397" i="6"/>
  <c r="L397" i="6"/>
  <c r="N397" i="6" s="1"/>
  <c r="G401" i="4"/>
  <c r="H400" i="4"/>
  <c r="L399" i="4"/>
  <c r="N399" i="4" s="1"/>
  <c r="K399" i="4"/>
  <c r="L401" i="2"/>
  <c r="N401" i="2" s="1"/>
  <c r="G403" i="2"/>
  <c r="H403" i="2" s="1"/>
  <c r="K402" i="2"/>
  <c r="V22" i="2" s="1"/>
  <c r="W22" i="2" s="1"/>
  <c r="G400" i="9" l="1"/>
  <c r="H399" i="9"/>
  <c r="L398" i="9"/>
  <c r="N398" i="9" s="1"/>
  <c r="K398" i="9"/>
  <c r="K398" i="8"/>
  <c r="L398" i="8"/>
  <c r="N398" i="8" s="1"/>
  <c r="G400" i="8"/>
  <c r="H399" i="8"/>
  <c r="G400" i="7"/>
  <c r="H399" i="7"/>
  <c r="K398" i="7"/>
  <c r="L398" i="7"/>
  <c r="N398" i="7" s="1"/>
  <c r="L399" i="5"/>
  <c r="N399" i="5" s="1"/>
  <c r="K399" i="5"/>
  <c r="G401" i="5"/>
  <c r="H400" i="5"/>
  <c r="G400" i="6"/>
  <c r="H399" i="6"/>
  <c r="L398" i="6"/>
  <c r="N398" i="6" s="1"/>
  <c r="K398" i="6"/>
  <c r="K400" i="4"/>
  <c r="L400" i="4"/>
  <c r="N400" i="4" s="1"/>
  <c r="G402" i="4"/>
  <c r="H401" i="4"/>
  <c r="L402" i="2"/>
  <c r="N402" i="2" s="1"/>
  <c r="G404" i="2"/>
  <c r="H404" i="2" s="1"/>
  <c r="K403" i="2"/>
  <c r="V23" i="2" s="1"/>
  <c r="W23" i="2" s="1"/>
  <c r="L399" i="8" l="1"/>
  <c r="N399" i="8" s="1"/>
  <c r="K399" i="8"/>
  <c r="G401" i="8"/>
  <c r="H400" i="8"/>
  <c r="K399" i="9"/>
  <c r="L399" i="9"/>
  <c r="N399" i="9" s="1"/>
  <c r="G401" i="9"/>
  <c r="H400" i="9"/>
  <c r="L399" i="7"/>
  <c r="N399" i="7" s="1"/>
  <c r="K399" i="7"/>
  <c r="H400" i="7"/>
  <c r="G401" i="7"/>
  <c r="L400" i="5"/>
  <c r="N400" i="5" s="1"/>
  <c r="K400" i="5"/>
  <c r="G402" i="5"/>
  <c r="H401" i="5"/>
  <c r="K399" i="6"/>
  <c r="L399" i="6"/>
  <c r="N399" i="6" s="1"/>
  <c r="G401" i="6"/>
  <c r="H400" i="6"/>
  <c r="K401" i="4"/>
  <c r="L401" i="4"/>
  <c r="N401" i="4" s="1"/>
  <c r="G403" i="4"/>
  <c r="H402" i="4"/>
  <c r="L403" i="2"/>
  <c r="N403" i="2" s="1"/>
  <c r="G405" i="2"/>
  <c r="H405" i="2" s="1"/>
  <c r="K404" i="2"/>
  <c r="V24" i="2" s="1"/>
  <c r="W24" i="2" s="1"/>
  <c r="L404" i="2"/>
  <c r="G402" i="9" l="1"/>
  <c r="H401" i="9"/>
  <c r="L400" i="8"/>
  <c r="N400" i="8" s="1"/>
  <c r="K400" i="8"/>
  <c r="G402" i="8"/>
  <c r="H401" i="8"/>
  <c r="L400" i="9"/>
  <c r="N400" i="9" s="1"/>
  <c r="K400" i="9"/>
  <c r="G402" i="7"/>
  <c r="H401" i="7"/>
  <c r="K400" i="7"/>
  <c r="L400" i="7"/>
  <c r="N400" i="7" s="1"/>
  <c r="L401" i="5"/>
  <c r="N401" i="5" s="1"/>
  <c r="K401" i="5"/>
  <c r="G403" i="5"/>
  <c r="H402" i="5"/>
  <c r="K400" i="6"/>
  <c r="L400" i="6"/>
  <c r="N400" i="6" s="1"/>
  <c r="G402" i="6"/>
  <c r="H401" i="6"/>
  <c r="L402" i="4"/>
  <c r="N402" i="4" s="1"/>
  <c r="K402" i="4"/>
  <c r="H403" i="4"/>
  <c r="G404" i="4"/>
  <c r="G406" i="2"/>
  <c r="H406" i="2" s="1"/>
  <c r="K405" i="2"/>
  <c r="V25" i="2" s="1"/>
  <c r="W25" i="2" s="1"/>
  <c r="N404" i="2"/>
  <c r="L401" i="8" l="1"/>
  <c r="N401" i="8" s="1"/>
  <c r="K401" i="8"/>
  <c r="H402" i="8"/>
  <c r="G403" i="8"/>
  <c r="L401" i="9"/>
  <c r="N401" i="9" s="1"/>
  <c r="K401" i="9"/>
  <c r="G403" i="9"/>
  <c r="H402" i="9"/>
  <c r="L401" i="7"/>
  <c r="N401" i="7" s="1"/>
  <c r="K401" i="7"/>
  <c r="G403" i="7"/>
  <c r="H402" i="7"/>
  <c r="L402" i="5"/>
  <c r="N402" i="5" s="1"/>
  <c r="K402" i="5"/>
  <c r="H403" i="5"/>
  <c r="G404" i="5"/>
  <c r="L401" i="6"/>
  <c r="N401" i="6" s="1"/>
  <c r="K401" i="6"/>
  <c r="H402" i="6"/>
  <c r="G403" i="6"/>
  <c r="L403" i="4"/>
  <c r="N403" i="4" s="1"/>
  <c r="K403" i="4"/>
  <c r="G405" i="4"/>
  <c r="H404" i="4"/>
  <c r="L405" i="2"/>
  <c r="N405" i="2" s="1"/>
  <c r="G407" i="2"/>
  <c r="H407" i="2" s="1"/>
  <c r="K406" i="2"/>
  <c r="V26" i="2" s="1"/>
  <c r="W26" i="2" s="1"/>
  <c r="L406" i="2"/>
  <c r="L402" i="9" l="1"/>
  <c r="N402" i="9" s="1"/>
  <c r="K402" i="9"/>
  <c r="G404" i="9"/>
  <c r="H403" i="9"/>
  <c r="H403" i="8"/>
  <c r="G404" i="8"/>
  <c r="L402" i="8"/>
  <c r="N402" i="8" s="1"/>
  <c r="K402" i="8"/>
  <c r="K402" i="7"/>
  <c r="L402" i="7"/>
  <c r="N402" i="7" s="1"/>
  <c r="H403" i="7"/>
  <c r="G404" i="7"/>
  <c r="K403" i="5"/>
  <c r="L403" i="5"/>
  <c r="N403" i="5" s="1"/>
  <c r="G405" i="5"/>
  <c r="H404" i="5"/>
  <c r="H403" i="6"/>
  <c r="G404" i="6"/>
  <c r="K402" i="6"/>
  <c r="L402" i="6"/>
  <c r="N402" i="6" s="1"/>
  <c r="G406" i="4"/>
  <c r="H405" i="4"/>
  <c r="L404" i="4"/>
  <c r="N404" i="4" s="1"/>
  <c r="K404" i="4"/>
  <c r="G408" i="2"/>
  <c r="H408" i="2" s="1"/>
  <c r="K407" i="2"/>
  <c r="V27" i="2" s="1"/>
  <c r="W27" i="2" s="1"/>
  <c r="N406" i="2"/>
  <c r="G405" i="8" l="1"/>
  <c r="H404" i="8"/>
  <c r="L403" i="8"/>
  <c r="N403" i="8" s="1"/>
  <c r="K403" i="8"/>
  <c r="L403" i="9"/>
  <c r="N403" i="9" s="1"/>
  <c r="K403" i="9"/>
  <c r="G405" i="9"/>
  <c r="H404" i="9"/>
  <c r="H404" i="7"/>
  <c r="G405" i="7"/>
  <c r="L403" i="7"/>
  <c r="N403" i="7" s="1"/>
  <c r="K403" i="7"/>
  <c r="L404" i="5"/>
  <c r="N404" i="5" s="1"/>
  <c r="K404" i="5"/>
  <c r="G406" i="5"/>
  <c r="H405" i="5"/>
  <c r="G405" i="6"/>
  <c r="H404" i="6"/>
  <c r="L403" i="6"/>
  <c r="N403" i="6" s="1"/>
  <c r="K403" i="6"/>
  <c r="K405" i="4"/>
  <c r="L405" i="4"/>
  <c r="N405" i="4" s="1"/>
  <c r="H406" i="4"/>
  <c r="G407" i="4"/>
  <c r="L407" i="2"/>
  <c r="N407" i="2" s="1"/>
  <c r="G409" i="2"/>
  <c r="H409" i="2" s="1"/>
  <c r="K408" i="2"/>
  <c r="V28" i="2" s="1"/>
  <c r="W28" i="2" s="1"/>
  <c r="L408" i="2"/>
  <c r="H405" i="9" l="1"/>
  <c r="G406" i="9"/>
  <c r="L404" i="9"/>
  <c r="N404" i="9" s="1"/>
  <c r="K404" i="9"/>
  <c r="K404" i="8"/>
  <c r="L404" i="8"/>
  <c r="N404" i="8" s="1"/>
  <c r="H405" i="8"/>
  <c r="G406" i="8"/>
  <c r="G406" i="7"/>
  <c r="H405" i="7"/>
  <c r="L404" i="7"/>
  <c r="N404" i="7" s="1"/>
  <c r="K404" i="7"/>
  <c r="K405" i="5"/>
  <c r="L405" i="5"/>
  <c r="N405" i="5" s="1"/>
  <c r="H406" i="5"/>
  <c r="G407" i="5"/>
  <c r="K404" i="6"/>
  <c r="L404" i="6"/>
  <c r="N404" i="6" s="1"/>
  <c r="G406" i="6"/>
  <c r="H405" i="6"/>
  <c r="L406" i="4"/>
  <c r="N406" i="4" s="1"/>
  <c r="K406" i="4"/>
  <c r="H407" i="4"/>
  <c r="G408" i="4"/>
  <c r="G410" i="2"/>
  <c r="H410" i="2" s="1"/>
  <c r="K409" i="2"/>
  <c r="V29" i="2" s="1"/>
  <c r="W29" i="2" s="1"/>
  <c r="N408" i="2"/>
  <c r="K405" i="8" l="1"/>
  <c r="L405" i="8"/>
  <c r="N405" i="8" s="1"/>
  <c r="G407" i="8"/>
  <c r="H406" i="8"/>
  <c r="H406" i="9"/>
  <c r="G407" i="9"/>
  <c r="K405" i="9"/>
  <c r="L405" i="9"/>
  <c r="N405" i="9" s="1"/>
  <c r="L405" i="7"/>
  <c r="N405" i="7" s="1"/>
  <c r="K405" i="7"/>
  <c r="G407" i="7"/>
  <c r="H406" i="7"/>
  <c r="G408" i="5"/>
  <c r="H407" i="5"/>
  <c r="L406" i="5"/>
  <c r="N406" i="5" s="1"/>
  <c r="K406" i="5"/>
  <c r="K405" i="6"/>
  <c r="L405" i="6"/>
  <c r="N405" i="6" s="1"/>
  <c r="H406" i="6"/>
  <c r="G407" i="6"/>
  <c r="G409" i="4"/>
  <c r="H408" i="4"/>
  <c r="L407" i="4"/>
  <c r="N407" i="4" s="1"/>
  <c r="K407" i="4"/>
  <c r="L409" i="2"/>
  <c r="N409" i="2" s="1"/>
  <c r="G411" i="2"/>
  <c r="H411" i="2" s="1"/>
  <c r="K410" i="2"/>
  <c r="V30" i="2" s="1"/>
  <c r="W30" i="2" s="1"/>
  <c r="L410" i="2"/>
  <c r="L406" i="9" l="1"/>
  <c r="N406" i="9" s="1"/>
  <c r="K406" i="9"/>
  <c r="G408" i="8"/>
  <c r="H407" i="8"/>
  <c r="G408" i="9"/>
  <c r="H407" i="9"/>
  <c r="L406" i="8"/>
  <c r="N406" i="8" s="1"/>
  <c r="K406" i="8"/>
  <c r="K406" i="7"/>
  <c r="L406" i="7"/>
  <c r="N406" i="7" s="1"/>
  <c r="G408" i="7"/>
  <c r="H407" i="7"/>
  <c r="L407" i="5"/>
  <c r="N407" i="5" s="1"/>
  <c r="K407" i="5"/>
  <c r="G409" i="5"/>
  <c r="H408" i="5"/>
  <c r="G408" i="6"/>
  <c r="H407" i="6"/>
  <c r="L406" i="6"/>
  <c r="N406" i="6" s="1"/>
  <c r="K406" i="6"/>
  <c r="K408" i="4"/>
  <c r="L408" i="4"/>
  <c r="N408" i="4" s="1"/>
  <c r="G410" i="4"/>
  <c r="H409" i="4"/>
  <c r="G412" i="2"/>
  <c r="H412" i="2" s="1"/>
  <c r="K411" i="2"/>
  <c r="V31" i="2" s="1"/>
  <c r="W31" i="2" s="1"/>
  <c r="K407" i="9" l="1"/>
  <c r="L407" i="9"/>
  <c r="N407" i="9" s="1"/>
  <c r="G409" i="9"/>
  <c r="H408" i="9"/>
  <c r="L407" i="8"/>
  <c r="N407" i="8" s="1"/>
  <c r="K407" i="8"/>
  <c r="G409" i="8"/>
  <c r="H408" i="8"/>
  <c r="L407" i="7"/>
  <c r="N407" i="7" s="1"/>
  <c r="K407" i="7"/>
  <c r="H408" i="7"/>
  <c r="G409" i="7"/>
  <c r="L408" i="5"/>
  <c r="N408" i="5" s="1"/>
  <c r="K408" i="5"/>
  <c r="G410" i="5"/>
  <c r="H409" i="5"/>
  <c r="L407" i="6"/>
  <c r="N407" i="6" s="1"/>
  <c r="K407" i="6"/>
  <c r="G409" i="6"/>
  <c r="H408" i="6"/>
  <c r="K409" i="4"/>
  <c r="L409" i="4"/>
  <c r="N409" i="4" s="1"/>
  <c r="G411" i="4"/>
  <c r="H410" i="4"/>
  <c r="L411" i="2"/>
  <c r="N411" i="2" s="1"/>
  <c r="G413" i="2"/>
  <c r="H413" i="2" s="1"/>
  <c r="K412" i="2"/>
  <c r="V32" i="2" s="1"/>
  <c r="W32" i="2" s="1"/>
  <c r="N410" i="2"/>
  <c r="G410" i="8" l="1"/>
  <c r="H409" i="8"/>
  <c r="L408" i="9"/>
  <c r="N408" i="9" s="1"/>
  <c r="K408" i="9"/>
  <c r="L408" i="8"/>
  <c r="N408" i="8" s="1"/>
  <c r="K408" i="8"/>
  <c r="G410" i="9"/>
  <c r="H409" i="9"/>
  <c r="G410" i="7"/>
  <c r="H409" i="7"/>
  <c r="K408" i="7"/>
  <c r="L408" i="7"/>
  <c r="N408" i="7" s="1"/>
  <c r="L409" i="5"/>
  <c r="N409" i="5" s="1"/>
  <c r="K409" i="5"/>
  <c r="G411" i="5"/>
  <c r="H410" i="5"/>
  <c r="K408" i="6"/>
  <c r="L408" i="6"/>
  <c r="N408" i="6" s="1"/>
  <c r="H409" i="6"/>
  <c r="G410" i="6"/>
  <c r="L410" i="4"/>
  <c r="N410" i="4" s="1"/>
  <c r="K410" i="4"/>
  <c r="H411" i="4"/>
  <c r="G412" i="4"/>
  <c r="L412" i="2"/>
  <c r="N412" i="2" s="1"/>
  <c r="G414" i="2"/>
  <c r="H414" i="2" s="1"/>
  <c r="K413" i="2"/>
  <c r="V33" i="2" s="1"/>
  <c r="W33" i="2" s="1"/>
  <c r="L409" i="9" l="1"/>
  <c r="N409" i="9" s="1"/>
  <c r="K409" i="9"/>
  <c r="G411" i="9"/>
  <c r="H410" i="9"/>
  <c r="L409" i="8"/>
  <c r="N409" i="8" s="1"/>
  <c r="K409" i="8"/>
  <c r="H410" i="8"/>
  <c r="G411" i="8"/>
  <c r="L409" i="7"/>
  <c r="N409" i="7" s="1"/>
  <c r="K409" i="7"/>
  <c r="G411" i="7"/>
  <c r="H410" i="7"/>
  <c r="L410" i="5"/>
  <c r="N410" i="5" s="1"/>
  <c r="K410" i="5"/>
  <c r="H411" i="5"/>
  <c r="G412" i="5"/>
  <c r="G411" i="6"/>
  <c r="H410" i="6"/>
  <c r="L409" i="6"/>
  <c r="N409" i="6" s="1"/>
  <c r="K409" i="6"/>
  <c r="L411" i="4"/>
  <c r="N411" i="4" s="1"/>
  <c r="K411" i="4"/>
  <c r="G413" i="4"/>
  <c r="H412" i="4"/>
  <c r="L413" i="2"/>
  <c r="N413" i="2" s="1"/>
  <c r="G415" i="2"/>
  <c r="H415" i="2" s="1"/>
  <c r="K414" i="2"/>
  <c r="V34" i="2" s="1"/>
  <c r="W34" i="2" s="1"/>
  <c r="L414" i="2"/>
  <c r="L410" i="8" l="1"/>
  <c r="N410" i="8" s="1"/>
  <c r="K410" i="8"/>
  <c r="L410" i="9"/>
  <c r="N410" i="9" s="1"/>
  <c r="K410" i="9"/>
  <c r="G412" i="9"/>
  <c r="H411" i="9"/>
  <c r="G412" i="8"/>
  <c r="H411" i="8"/>
  <c r="K410" i="7"/>
  <c r="L410" i="7"/>
  <c r="N410" i="7" s="1"/>
  <c r="H411" i="7"/>
  <c r="G412" i="7"/>
  <c r="G413" i="5"/>
  <c r="H412" i="5"/>
  <c r="K411" i="5"/>
  <c r="L411" i="5"/>
  <c r="N411" i="5" s="1"/>
  <c r="K410" i="6"/>
  <c r="L410" i="6"/>
  <c r="N410" i="6" s="1"/>
  <c r="H411" i="6"/>
  <c r="G412" i="6"/>
  <c r="L412" i="4"/>
  <c r="N412" i="4" s="1"/>
  <c r="K412" i="4"/>
  <c r="G414" i="4"/>
  <c r="H413" i="4"/>
  <c r="G416" i="2"/>
  <c r="H416" i="2" s="1"/>
  <c r="K415" i="2"/>
  <c r="V35" i="2" s="1"/>
  <c r="W35" i="2" s="1"/>
  <c r="L415" i="2"/>
  <c r="N414" i="2"/>
  <c r="L411" i="9" l="1"/>
  <c r="N411" i="9" s="1"/>
  <c r="K411" i="9"/>
  <c r="L411" i="8"/>
  <c r="N411" i="8" s="1"/>
  <c r="K411" i="8"/>
  <c r="G413" i="9"/>
  <c r="H412" i="9"/>
  <c r="G413" i="8"/>
  <c r="H412" i="8"/>
  <c r="G413" i="7"/>
  <c r="H412" i="7"/>
  <c r="L411" i="7"/>
  <c r="N411" i="7" s="1"/>
  <c r="K411" i="7"/>
  <c r="L412" i="5"/>
  <c r="N412" i="5" s="1"/>
  <c r="K412" i="5"/>
  <c r="G414" i="5"/>
  <c r="H413" i="5"/>
  <c r="G413" i="6"/>
  <c r="H412" i="6"/>
  <c r="L411" i="6"/>
  <c r="N411" i="6" s="1"/>
  <c r="K411" i="6"/>
  <c r="K413" i="4"/>
  <c r="L413" i="4"/>
  <c r="N413" i="4" s="1"/>
  <c r="H414" i="4"/>
  <c r="G415" i="4"/>
  <c r="G417" i="2"/>
  <c r="H417" i="2" s="1"/>
  <c r="K416" i="2"/>
  <c r="V36" i="2" s="1"/>
  <c r="W36" i="2" s="1"/>
  <c r="N415" i="2"/>
  <c r="L412" i="9" l="1"/>
  <c r="N412" i="9" s="1"/>
  <c r="K412" i="9"/>
  <c r="K412" i="8"/>
  <c r="L412" i="8"/>
  <c r="N412" i="8" s="1"/>
  <c r="H413" i="9"/>
  <c r="G414" i="9"/>
  <c r="H413" i="8"/>
  <c r="G414" i="8"/>
  <c r="L412" i="7"/>
  <c r="N412" i="7" s="1"/>
  <c r="K412" i="7"/>
  <c r="G414" i="7"/>
  <c r="H413" i="7"/>
  <c r="H414" i="5"/>
  <c r="G415" i="5"/>
  <c r="K413" i="5"/>
  <c r="L413" i="5"/>
  <c r="N413" i="5" s="1"/>
  <c r="K412" i="6"/>
  <c r="L412" i="6"/>
  <c r="N412" i="6" s="1"/>
  <c r="G414" i="6"/>
  <c r="H413" i="6"/>
  <c r="H415" i="4"/>
  <c r="G416" i="4"/>
  <c r="L414" i="4"/>
  <c r="N414" i="4" s="1"/>
  <c r="K414" i="4"/>
  <c r="L416" i="2"/>
  <c r="N416" i="2" s="1"/>
  <c r="G418" i="2"/>
  <c r="H418" i="2" s="1"/>
  <c r="K417" i="2"/>
  <c r="V37" i="2" s="1"/>
  <c r="W37" i="2" s="1"/>
  <c r="G415" i="8" l="1"/>
  <c r="H414" i="8"/>
  <c r="K413" i="9"/>
  <c r="L413" i="9"/>
  <c r="N413" i="9" s="1"/>
  <c r="L413" i="8"/>
  <c r="N413" i="8" s="1"/>
  <c r="K413" i="8"/>
  <c r="H414" i="9"/>
  <c r="G415" i="9"/>
  <c r="L413" i="7"/>
  <c r="N413" i="7" s="1"/>
  <c r="K413" i="7"/>
  <c r="H414" i="7"/>
  <c r="G415" i="7"/>
  <c r="G416" i="5"/>
  <c r="H415" i="5"/>
  <c r="L414" i="5"/>
  <c r="N414" i="5" s="1"/>
  <c r="K414" i="5"/>
  <c r="K413" i="6"/>
  <c r="L413" i="6"/>
  <c r="N413" i="6" s="1"/>
  <c r="H414" i="6"/>
  <c r="G415" i="6"/>
  <c r="G417" i="4"/>
  <c r="H416" i="4"/>
  <c r="L415" i="4"/>
  <c r="N415" i="4" s="1"/>
  <c r="K415" i="4"/>
  <c r="L417" i="2"/>
  <c r="N417" i="2" s="1"/>
  <c r="G419" i="2"/>
  <c r="H419" i="2" s="1"/>
  <c r="K418" i="2"/>
  <c r="V38" i="2" s="1"/>
  <c r="W38" i="2" s="1"/>
  <c r="G416" i="9" l="1"/>
  <c r="H415" i="9"/>
  <c r="L414" i="9"/>
  <c r="N414" i="9" s="1"/>
  <c r="K414" i="9"/>
  <c r="L414" i="8"/>
  <c r="N414" i="8" s="1"/>
  <c r="K414" i="8"/>
  <c r="G416" i="8"/>
  <c r="H415" i="8"/>
  <c r="G416" i="7"/>
  <c r="H415" i="7"/>
  <c r="K414" i="7"/>
  <c r="L414" i="7"/>
  <c r="N414" i="7" s="1"/>
  <c r="L415" i="5"/>
  <c r="N415" i="5" s="1"/>
  <c r="K415" i="5"/>
  <c r="G417" i="5"/>
  <c r="H416" i="5"/>
  <c r="G416" i="6"/>
  <c r="H415" i="6"/>
  <c r="K414" i="6"/>
  <c r="L414" i="6"/>
  <c r="N414" i="6" s="1"/>
  <c r="K416" i="4"/>
  <c r="L416" i="4"/>
  <c r="N416" i="4" s="1"/>
  <c r="G418" i="4"/>
  <c r="H417" i="4"/>
  <c r="L418" i="2"/>
  <c r="N418" i="2" s="1"/>
  <c r="G420" i="2"/>
  <c r="H420" i="2" s="1"/>
  <c r="K419" i="2"/>
  <c r="V39" i="2" s="1"/>
  <c r="W39" i="2" s="1"/>
  <c r="L415" i="8" l="1"/>
  <c r="N415" i="8" s="1"/>
  <c r="K415" i="8"/>
  <c r="K415" i="9"/>
  <c r="L415" i="9"/>
  <c r="N415" i="9" s="1"/>
  <c r="G417" i="8"/>
  <c r="H416" i="8"/>
  <c r="G417" i="9"/>
  <c r="H416" i="9"/>
  <c r="L415" i="7"/>
  <c r="N415" i="7" s="1"/>
  <c r="K415" i="7"/>
  <c r="H416" i="7"/>
  <c r="G417" i="7"/>
  <c r="H417" i="5"/>
  <c r="G418" i="5"/>
  <c r="L416" i="5"/>
  <c r="N416" i="5" s="1"/>
  <c r="K416" i="5"/>
  <c r="L415" i="6"/>
  <c r="N415" i="6" s="1"/>
  <c r="K415" i="6"/>
  <c r="H416" i="6"/>
  <c r="G417" i="6"/>
  <c r="K417" i="4"/>
  <c r="L417" i="4"/>
  <c r="N417" i="4" s="1"/>
  <c r="G419" i="4"/>
  <c r="H418" i="4"/>
  <c r="L419" i="2"/>
  <c r="N419" i="2" s="1"/>
  <c r="G421" i="2"/>
  <c r="H421" i="2" s="1"/>
  <c r="K420" i="2"/>
  <c r="V40" i="2" s="1"/>
  <c r="W40" i="2" s="1"/>
  <c r="L416" i="9" l="1"/>
  <c r="N416" i="9" s="1"/>
  <c r="K416" i="9"/>
  <c r="G418" i="8"/>
  <c r="H417" i="8"/>
  <c r="L416" i="8"/>
  <c r="N416" i="8" s="1"/>
  <c r="K416" i="8"/>
  <c r="G418" i="9"/>
  <c r="H417" i="9"/>
  <c r="G418" i="7"/>
  <c r="H417" i="7"/>
  <c r="K416" i="7"/>
  <c r="L416" i="7"/>
  <c r="N416" i="7" s="1"/>
  <c r="G419" i="5"/>
  <c r="H418" i="5"/>
  <c r="L417" i="5"/>
  <c r="N417" i="5" s="1"/>
  <c r="K417" i="5"/>
  <c r="H417" i="6"/>
  <c r="G418" i="6"/>
  <c r="L416" i="6"/>
  <c r="N416" i="6" s="1"/>
  <c r="K416" i="6"/>
  <c r="L418" i="4"/>
  <c r="N418" i="4" s="1"/>
  <c r="K418" i="4"/>
  <c r="H419" i="4"/>
  <c r="G420" i="4"/>
  <c r="G422" i="2"/>
  <c r="H422" i="2" s="1"/>
  <c r="L421" i="2"/>
  <c r="L420" i="2"/>
  <c r="N420" i="2" s="1"/>
  <c r="L417" i="9" l="1"/>
  <c r="N417" i="9" s="1"/>
  <c r="K417" i="9"/>
  <c r="G419" i="9"/>
  <c r="H418" i="9"/>
  <c r="H418" i="8"/>
  <c r="G419" i="8"/>
  <c r="L417" i="8"/>
  <c r="N417" i="8" s="1"/>
  <c r="K417" i="8"/>
  <c r="L417" i="7"/>
  <c r="N417" i="7" s="1"/>
  <c r="K417" i="7"/>
  <c r="G419" i="7"/>
  <c r="H418" i="7"/>
  <c r="L418" i="5"/>
  <c r="N418" i="5" s="1"/>
  <c r="K418" i="5"/>
  <c r="H419" i="5"/>
  <c r="G420" i="5"/>
  <c r="G419" i="6"/>
  <c r="H418" i="6"/>
  <c r="L417" i="6"/>
  <c r="N417" i="6" s="1"/>
  <c r="K417" i="6"/>
  <c r="G421" i="4"/>
  <c r="H420" i="4"/>
  <c r="L419" i="4"/>
  <c r="N419" i="4" s="1"/>
  <c r="K419" i="4"/>
  <c r="K421" i="2"/>
  <c r="V41" i="2" s="1"/>
  <c r="W41" i="2" s="1"/>
  <c r="G423" i="2"/>
  <c r="H423" i="2" s="1"/>
  <c r="K422" i="2"/>
  <c r="V42" i="2" s="1"/>
  <c r="W42" i="2" s="1"/>
  <c r="N421" i="2"/>
  <c r="G420" i="8" l="1"/>
  <c r="H419" i="8"/>
  <c r="G420" i="9"/>
  <c r="H419" i="9"/>
  <c r="L418" i="9"/>
  <c r="N418" i="9" s="1"/>
  <c r="K418" i="9"/>
  <c r="L418" i="8"/>
  <c r="N418" i="8" s="1"/>
  <c r="K418" i="8"/>
  <c r="K418" i="7"/>
  <c r="L418" i="7"/>
  <c r="N418" i="7" s="1"/>
  <c r="H419" i="7"/>
  <c r="G420" i="7"/>
  <c r="G421" i="5"/>
  <c r="H420" i="5"/>
  <c r="K419" i="5"/>
  <c r="L419" i="5"/>
  <c r="N419" i="5" s="1"/>
  <c r="K418" i="6"/>
  <c r="L418" i="6"/>
  <c r="N418" i="6" s="1"/>
  <c r="H419" i="6"/>
  <c r="G420" i="6"/>
  <c r="L420" i="4"/>
  <c r="N420" i="4" s="1"/>
  <c r="K420" i="4"/>
  <c r="G422" i="4"/>
  <c r="H421" i="4"/>
  <c r="L422" i="2"/>
  <c r="N422" i="2" s="1"/>
  <c r="G424" i="2"/>
  <c r="H424" i="2" s="1"/>
  <c r="K423" i="2"/>
  <c r="V43" i="2" s="1"/>
  <c r="W43" i="2" s="1"/>
  <c r="L423" i="2"/>
  <c r="L419" i="9" l="1"/>
  <c r="N419" i="9" s="1"/>
  <c r="K419" i="9"/>
  <c r="G421" i="9"/>
  <c r="H420" i="9"/>
  <c r="L419" i="8"/>
  <c r="N419" i="8" s="1"/>
  <c r="K419" i="8"/>
  <c r="G421" i="8"/>
  <c r="H420" i="8"/>
  <c r="H420" i="7"/>
  <c r="G421" i="7"/>
  <c r="L419" i="7"/>
  <c r="N419" i="7" s="1"/>
  <c r="K419" i="7"/>
  <c r="L420" i="5"/>
  <c r="N420" i="5" s="1"/>
  <c r="K420" i="5"/>
  <c r="G422" i="5"/>
  <c r="H421" i="5"/>
  <c r="G421" i="6"/>
  <c r="H420" i="6"/>
  <c r="L419" i="6"/>
  <c r="N419" i="6" s="1"/>
  <c r="K419" i="6"/>
  <c r="H422" i="4"/>
  <c r="G423" i="4"/>
  <c r="K421" i="4"/>
  <c r="L421" i="4"/>
  <c r="N421" i="4" s="1"/>
  <c r="G425" i="2"/>
  <c r="H425" i="2" s="1"/>
  <c r="K424" i="2"/>
  <c r="V44" i="2" s="1"/>
  <c r="W44" i="2" s="1"/>
  <c r="N423" i="2"/>
  <c r="K420" i="8" l="1"/>
  <c r="L420" i="8"/>
  <c r="N420" i="8" s="1"/>
  <c r="L420" i="9"/>
  <c r="N420" i="9" s="1"/>
  <c r="K420" i="9"/>
  <c r="H421" i="9"/>
  <c r="G422" i="9"/>
  <c r="H421" i="8"/>
  <c r="G422" i="8"/>
  <c r="G422" i="7"/>
  <c r="H421" i="7"/>
  <c r="L420" i="7"/>
  <c r="N420" i="7" s="1"/>
  <c r="K420" i="7"/>
  <c r="K421" i="5"/>
  <c r="L421" i="5"/>
  <c r="N421" i="5" s="1"/>
  <c r="H422" i="5"/>
  <c r="G423" i="5"/>
  <c r="L420" i="6"/>
  <c r="N420" i="6" s="1"/>
  <c r="K420" i="6"/>
  <c r="G422" i="6"/>
  <c r="H421" i="6"/>
  <c r="H423" i="4"/>
  <c r="G424" i="4"/>
  <c r="L422" i="4"/>
  <c r="N422" i="4" s="1"/>
  <c r="K422" i="4"/>
  <c r="L424" i="2"/>
  <c r="N424" i="2" s="1"/>
  <c r="G426" i="2"/>
  <c r="H426" i="2" s="1"/>
  <c r="L425" i="2"/>
  <c r="L421" i="8" l="1"/>
  <c r="N421" i="8" s="1"/>
  <c r="K421" i="8"/>
  <c r="H422" i="9"/>
  <c r="G423" i="9"/>
  <c r="G423" i="8"/>
  <c r="H422" i="8"/>
  <c r="K421" i="9"/>
  <c r="L421" i="9"/>
  <c r="N421" i="9" s="1"/>
  <c r="L421" i="7"/>
  <c r="N421" i="7" s="1"/>
  <c r="K421" i="7"/>
  <c r="G423" i="7"/>
  <c r="H422" i="7"/>
  <c r="G424" i="5"/>
  <c r="H423" i="5"/>
  <c r="L422" i="5"/>
  <c r="N422" i="5" s="1"/>
  <c r="K422" i="5"/>
  <c r="L421" i="6"/>
  <c r="N421" i="6" s="1"/>
  <c r="K421" i="6"/>
  <c r="H422" i="6"/>
  <c r="G423" i="6"/>
  <c r="G425" i="4"/>
  <c r="H424" i="4"/>
  <c r="L423" i="4"/>
  <c r="N423" i="4" s="1"/>
  <c r="K423" i="4"/>
  <c r="K425" i="2"/>
  <c r="V45" i="2" s="1"/>
  <c r="W45" i="2" s="1"/>
  <c r="G427" i="2"/>
  <c r="H427" i="2" s="1"/>
  <c r="K426" i="2"/>
  <c r="V46" i="2" s="1"/>
  <c r="W46" i="2" s="1"/>
  <c r="N425" i="2"/>
  <c r="L422" i="9" l="1"/>
  <c r="N422" i="9" s="1"/>
  <c r="K422" i="9"/>
  <c r="L422" i="8"/>
  <c r="N422" i="8" s="1"/>
  <c r="K422" i="8"/>
  <c r="G424" i="9"/>
  <c r="H423" i="9"/>
  <c r="G424" i="8"/>
  <c r="H423" i="8"/>
  <c r="K422" i="7"/>
  <c r="L422" i="7"/>
  <c r="N422" i="7" s="1"/>
  <c r="G424" i="7"/>
  <c r="H423" i="7"/>
  <c r="L423" i="5"/>
  <c r="N423" i="5" s="1"/>
  <c r="K423" i="5"/>
  <c r="G425" i="5"/>
  <c r="H424" i="5"/>
  <c r="G424" i="6"/>
  <c r="H423" i="6"/>
  <c r="L422" i="6"/>
  <c r="N422" i="6" s="1"/>
  <c r="K422" i="6"/>
  <c r="K424" i="4"/>
  <c r="L424" i="4"/>
  <c r="N424" i="4" s="1"/>
  <c r="G426" i="4"/>
  <c r="H425" i="4"/>
  <c r="L426" i="2"/>
  <c r="N426" i="2" s="1"/>
  <c r="G428" i="2"/>
  <c r="H428" i="2" s="1"/>
  <c r="K427" i="2"/>
  <c r="V47" i="2" s="1"/>
  <c r="W47" i="2" s="1"/>
  <c r="L423" i="8" l="1"/>
  <c r="N423" i="8" s="1"/>
  <c r="K423" i="8"/>
  <c r="K423" i="9"/>
  <c r="L423" i="9"/>
  <c r="N423" i="9" s="1"/>
  <c r="G425" i="8"/>
  <c r="H424" i="8"/>
  <c r="G425" i="9"/>
  <c r="H424" i="9"/>
  <c r="L423" i="7"/>
  <c r="N423" i="7" s="1"/>
  <c r="K423" i="7"/>
  <c r="H424" i="7"/>
  <c r="G425" i="7"/>
  <c r="L424" i="5"/>
  <c r="N424" i="5" s="1"/>
  <c r="K424" i="5"/>
  <c r="H425" i="5"/>
  <c r="G426" i="5"/>
  <c r="L423" i="6"/>
  <c r="N423" i="6" s="1"/>
  <c r="K423" i="6"/>
  <c r="H424" i="6"/>
  <c r="G425" i="6"/>
  <c r="K425" i="4"/>
  <c r="L425" i="4"/>
  <c r="N425" i="4" s="1"/>
  <c r="G427" i="4"/>
  <c r="H426" i="4"/>
  <c r="L427" i="2"/>
  <c r="N427" i="2" s="1"/>
  <c r="G429" i="2"/>
  <c r="H429" i="2" s="1"/>
  <c r="K428" i="2"/>
  <c r="V48" i="2" s="1"/>
  <c r="W48" i="2" s="1"/>
  <c r="L424" i="9" l="1"/>
  <c r="N424" i="9" s="1"/>
  <c r="K424" i="9"/>
  <c r="G426" i="8"/>
  <c r="H425" i="8"/>
  <c r="L424" i="8"/>
  <c r="N424" i="8" s="1"/>
  <c r="K424" i="8"/>
  <c r="G426" i="9"/>
  <c r="H425" i="9"/>
  <c r="G426" i="7"/>
  <c r="H425" i="7"/>
  <c r="K424" i="7"/>
  <c r="L424" i="7"/>
  <c r="N424" i="7" s="1"/>
  <c r="G427" i="5"/>
  <c r="H426" i="5"/>
  <c r="L425" i="5"/>
  <c r="N425" i="5" s="1"/>
  <c r="K425" i="5"/>
  <c r="G426" i="6"/>
  <c r="H425" i="6"/>
  <c r="L424" i="6"/>
  <c r="N424" i="6" s="1"/>
  <c r="K424" i="6"/>
  <c r="L426" i="4"/>
  <c r="N426" i="4" s="1"/>
  <c r="K426" i="4"/>
  <c r="H427" i="4"/>
  <c r="G428" i="4"/>
  <c r="L428" i="2"/>
  <c r="N428" i="2" s="1"/>
  <c r="G430" i="2"/>
  <c r="H430" i="2" s="1"/>
  <c r="K429" i="2"/>
  <c r="V49" i="2" s="1"/>
  <c r="W49" i="2" s="1"/>
  <c r="G427" i="9" l="1"/>
  <c r="H426" i="9"/>
  <c r="L425" i="8"/>
  <c r="N425" i="8" s="1"/>
  <c r="K425" i="8"/>
  <c r="L425" i="9"/>
  <c r="N425" i="9" s="1"/>
  <c r="K425" i="9"/>
  <c r="H426" i="8"/>
  <c r="G427" i="8"/>
  <c r="L425" i="7"/>
  <c r="N425" i="7" s="1"/>
  <c r="K425" i="7"/>
  <c r="G427" i="7"/>
  <c r="H426" i="7"/>
  <c r="L426" i="5"/>
  <c r="N426" i="5" s="1"/>
  <c r="K426" i="5"/>
  <c r="H427" i="5"/>
  <c r="G428" i="5"/>
  <c r="L425" i="6"/>
  <c r="N425" i="6" s="1"/>
  <c r="K425" i="6"/>
  <c r="G427" i="6"/>
  <c r="H426" i="6"/>
  <c r="L427" i="4"/>
  <c r="N427" i="4" s="1"/>
  <c r="K427" i="4"/>
  <c r="G429" i="4"/>
  <c r="H428" i="4"/>
  <c r="L429" i="2"/>
  <c r="N429" i="2" s="1"/>
  <c r="G431" i="2"/>
  <c r="H431" i="2" s="1"/>
  <c r="K430" i="2"/>
  <c r="V50" i="2" s="1"/>
  <c r="W50" i="2" s="1"/>
  <c r="L430" i="2"/>
  <c r="H427" i="8" l="1"/>
  <c r="G428" i="8"/>
  <c r="L426" i="8"/>
  <c r="N426" i="8" s="1"/>
  <c r="K426" i="8"/>
  <c r="L426" i="9"/>
  <c r="N426" i="9" s="1"/>
  <c r="K426" i="9"/>
  <c r="G428" i="9"/>
  <c r="H427" i="9"/>
  <c r="K426" i="7"/>
  <c r="L426" i="7"/>
  <c r="N426" i="7" s="1"/>
  <c r="H427" i="7"/>
  <c r="G428" i="7"/>
  <c r="G429" i="5"/>
  <c r="H428" i="5"/>
  <c r="K427" i="5"/>
  <c r="L427" i="5"/>
  <c r="N427" i="5" s="1"/>
  <c r="K426" i="6"/>
  <c r="L426" i="6"/>
  <c r="N426" i="6" s="1"/>
  <c r="H427" i="6"/>
  <c r="G428" i="6"/>
  <c r="L428" i="4"/>
  <c r="N428" i="4" s="1"/>
  <c r="K428" i="4"/>
  <c r="G430" i="4"/>
  <c r="H429" i="4"/>
  <c r="G432" i="2"/>
  <c r="H432" i="2" s="1"/>
  <c r="K431" i="2"/>
  <c r="V51" i="2" s="1"/>
  <c r="W51" i="2" s="1"/>
  <c r="L431" i="2"/>
  <c r="N430" i="2"/>
  <c r="G429" i="9" l="1"/>
  <c r="H428" i="9"/>
  <c r="H428" i="8"/>
  <c r="G429" i="8"/>
  <c r="L427" i="9"/>
  <c r="N427" i="9" s="1"/>
  <c r="K427" i="9"/>
  <c r="L427" i="8"/>
  <c r="N427" i="8" s="1"/>
  <c r="K427" i="8"/>
  <c r="G429" i="7"/>
  <c r="H428" i="7"/>
  <c r="L427" i="7"/>
  <c r="N427" i="7" s="1"/>
  <c r="K427" i="7"/>
  <c r="L428" i="5"/>
  <c r="N428" i="5" s="1"/>
  <c r="K428" i="5"/>
  <c r="G430" i="5"/>
  <c r="H429" i="5"/>
  <c r="H428" i="6"/>
  <c r="G429" i="6"/>
  <c r="L427" i="6"/>
  <c r="N427" i="6" s="1"/>
  <c r="K427" i="6"/>
  <c r="H430" i="4"/>
  <c r="G431" i="4"/>
  <c r="K429" i="4"/>
  <c r="L429" i="4"/>
  <c r="N429" i="4" s="1"/>
  <c r="G433" i="2"/>
  <c r="H433" i="2" s="1"/>
  <c r="K432" i="2"/>
  <c r="V52" i="2" s="1"/>
  <c r="W52" i="2" s="1"/>
  <c r="L432" i="2"/>
  <c r="N431" i="2"/>
  <c r="G430" i="8" l="1"/>
  <c r="H429" i="8"/>
  <c r="K428" i="8"/>
  <c r="L428" i="8"/>
  <c r="N428" i="8" s="1"/>
  <c r="L428" i="9"/>
  <c r="N428" i="9" s="1"/>
  <c r="K428" i="9"/>
  <c r="H429" i="9"/>
  <c r="G430" i="9"/>
  <c r="L428" i="7"/>
  <c r="N428" i="7" s="1"/>
  <c r="K428" i="7"/>
  <c r="G430" i="7"/>
  <c r="H429" i="7"/>
  <c r="H430" i="5"/>
  <c r="G431" i="5"/>
  <c r="K429" i="5"/>
  <c r="L429" i="5"/>
  <c r="N429" i="5" s="1"/>
  <c r="G430" i="6"/>
  <c r="H429" i="6"/>
  <c r="L428" i="6"/>
  <c r="N428" i="6" s="1"/>
  <c r="K428" i="6"/>
  <c r="H431" i="4"/>
  <c r="G432" i="4"/>
  <c r="L430" i="4"/>
  <c r="N430" i="4" s="1"/>
  <c r="K430" i="4"/>
  <c r="G434" i="2"/>
  <c r="H434" i="2" s="1"/>
  <c r="K433" i="2"/>
  <c r="V53" i="2" s="1"/>
  <c r="W53" i="2" s="1"/>
  <c r="L433" i="2"/>
  <c r="N432" i="2"/>
  <c r="K429" i="9" l="1"/>
  <c r="L429" i="9"/>
  <c r="N429" i="9" s="1"/>
  <c r="H430" i="9"/>
  <c r="G431" i="9"/>
  <c r="L429" i="8"/>
  <c r="N429" i="8" s="1"/>
  <c r="K429" i="8"/>
  <c r="G431" i="8"/>
  <c r="H430" i="8"/>
  <c r="L429" i="7"/>
  <c r="N429" i="7" s="1"/>
  <c r="K429" i="7"/>
  <c r="H430" i="7"/>
  <c r="G431" i="7"/>
  <c r="G432" i="5"/>
  <c r="H431" i="5"/>
  <c r="L430" i="5"/>
  <c r="N430" i="5" s="1"/>
  <c r="K430" i="5"/>
  <c r="K429" i="6"/>
  <c r="L429" i="6"/>
  <c r="N429" i="6" s="1"/>
  <c r="H430" i="6"/>
  <c r="G431" i="6"/>
  <c r="G433" i="4"/>
  <c r="H432" i="4"/>
  <c r="L431" i="4"/>
  <c r="N431" i="4" s="1"/>
  <c r="K431" i="4"/>
  <c r="G435" i="2"/>
  <c r="H435" i="2" s="1"/>
  <c r="K434" i="2"/>
  <c r="V54" i="2" s="1"/>
  <c r="W54" i="2" s="1"/>
  <c r="N433" i="2"/>
  <c r="G432" i="9" l="1"/>
  <c r="H431" i="9"/>
  <c r="K430" i="8"/>
  <c r="L430" i="8"/>
  <c r="N430" i="8" s="1"/>
  <c r="G432" i="8"/>
  <c r="H431" i="8"/>
  <c r="L430" i="9"/>
  <c r="N430" i="9" s="1"/>
  <c r="K430" i="9"/>
  <c r="G432" i="7"/>
  <c r="H431" i="7"/>
  <c r="K430" i="7"/>
  <c r="L430" i="7"/>
  <c r="N430" i="7" s="1"/>
  <c r="L431" i="5"/>
  <c r="N431" i="5" s="1"/>
  <c r="K431" i="5"/>
  <c r="G433" i="5"/>
  <c r="H432" i="5"/>
  <c r="G432" i="6"/>
  <c r="H431" i="6"/>
  <c r="K430" i="6"/>
  <c r="L430" i="6"/>
  <c r="N430" i="6" s="1"/>
  <c r="K432" i="4"/>
  <c r="L432" i="4"/>
  <c r="N432" i="4" s="1"/>
  <c r="G434" i="4"/>
  <c r="H433" i="4"/>
  <c r="L434" i="2"/>
  <c r="N434" i="2" s="1"/>
  <c r="G436" i="2"/>
  <c r="H436" i="2" s="1"/>
  <c r="K435" i="2"/>
  <c r="V55" i="2" s="1"/>
  <c r="W55" i="2" s="1"/>
  <c r="L435" i="2"/>
  <c r="L431" i="8" l="1"/>
  <c r="N431" i="8" s="1"/>
  <c r="K431" i="8"/>
  <c r="H432" i="8"/>
  <c r="G433" i="8"/>
  <c r="K431" i="9"/>
  <c r="L431" i="9"/>
  <c r="N431" i="9" s="1"/>
  <c r="G433" i="9"/>
  <c r="H432" i="9"/>
  <c r="L431" i="7"/>
  <c r="N431" i="7" s="1"/>
  <c r="K431" i="7"/>
  <c r="H432" i="7"/>
  <c r="G433" i="7"/>
  <c r="G434" i="5"/>
  <c r="H433" i="5"/>
  <c r="L432" i="5"/>
  <c r="N432" i="5" s="1"/>
  <c r="K432" i="5"/>
  <c r="L431" i="6"/>
  <c r="N431" i="6" s="1"/>
  <c r="K431" i="6"/>
  <c r="H432" i="6"/>
  <c r="G433" i="6"/>
  <c r="K433" i="4"/>
  <c r="L433" i="4"/>
  <c r="N433" i="4" s="1"/>
  <c r="G435" i="4"/>
  <c r="H434" i="4"/>
  <c r="G437" i="2"/>
  <c r="H437" i="2" s="1"/>
  <c r="K436" i="2"/>
  <c r="V56" i="2" s="1"/>
  <c r="W56" i="2" s="1"/>
  <c r="N435" i="2"/>
  <c r="L432" i="9" l="1"/>
  <c r="N432" i="9" s="1"/>
  <c r="K432" i="9"/>
  <c r="G434" i="8"/>
  <c r="H433" i="8"/>
  <c r="L432" i="8"/>
  <c r="N432" i="8" s="1"/>
  <c r="K432" i="8"/>
  <c r="G434" i="9"/>
  <c r="H433" i="9"/>
  <c r="G434" i="7"/>
  <c r="H433" i="7"/>
  <c r="K432" i="7"/>
  <c r="L432" i="7"/>
  <c r="N432" i="7" s="1"/>
  <c r="L433" i="5"/>
  <c r="N433" i="5" s="1"/>
  <c r="K433" i="5"/>
  <c r="G435" i="5"/>
  <c r="H434" i="5"/>
  <c r="H433" i="6"/>
  <c r="G434" i="6"/>
  <c r="L432" i="6"/>
  <c r="N432" i="6" s="1"/>
  <c r="K432" i="6"/>
  <c r="L434" i="4"/>
  <c r="N434" i="4" s="1"/>
  <c r="K434" i="4"/>
  <c r="H435" i="4"/>
  <c r="G436" i="4"/>
  <c r="L436" i="2"/>
  <c r="N436" i="2" s="1"/>
  <c r="G438" i="2"/>
  <c r="H438" i="2" s="1"/>
  <c r="K437" i="2"/>
  <c r="V57" i="2" s="1"/>
  <c r="W57" i="2" s="1"/>
  <c r="L437" i="2"/>
  <c r="L433" i="8" l="1"/>
  <c r="N433" i="8" s="1"/>
  <c r="K433" i="8"/>
  <c r="G435" i="9"/>
  <c r="H434" i="9"/>
  <c r="H434" i="8"/>
  <c r="G435" i="8"/>
  <c r="L433" i="9"/>
  <c r="N433" i="9" s="1"/>
  <c r="K433" i="9"/>
  <c r="L433" i="7"/>
  <c r="N433" i="7" s="1"/>
  <c r="K433" i="7"/>
  <c r="G435" i="7"/>
  <c r="H434" i="7"/>
  <c r="L434" i="5"/>
  <c r="N434" i="5" s="1"/>
  <c r="K434" i="5"/>
  <c r="H435" i="5"/>
  <c r="G436" i="5"/>
  <c r="G435" i="6"/>
  <c r="H434" i="6"/>
  <c r="L433" i="6"/>
  <c r="N433" i="6" s="1"/>
  <c r="K433" i="6"/>
  <c r="G437" i="4"/>
  <c r="H436" i="4"/>
  <c r="L435" i="4"/>
  <c r="N435" i="4" s="1"/>
  <c r="K435" i="4"/>
  <c r="G439" i="2"/>
  <c r="H439" i="2" s="1"/>
  <c r="K438" i="2"/>
  <c r="V58" i="2" s="1"/>
  <c r="W58" i="2" s="1"/>
  <c r="L438" i="2"/>
  <c r="N437" i="2"/>
  <c r="L434" i="9" l="1"/>
  <c r="N434" i="9" s="1"/>
  <c r="K434" i="9"/>
  <c r="G436" i="9"/>
  <c r="H435" i="9"/>
  <c r="K434" i="8"/>
  <c r="L434" i="8"/>
  <c r="N434" i="8" s="1"/>
  <c r="H435" i="8"/>
  <c r="G436" i="8"/>
  <c r="K434" i="7"/>
  <c r="L434" i="7"/>
  <c r="N434" i="7" s="1"/>
  <c r="H435" i="7"/>
  <c r="G436" i="7"/>
  <c r="K435" i="5"/>
  <c r="L435" i="5"/>
  <c r="N435" i="5" s="1"/>
  <c r="G437" i="5"/>
  <c r="H436" i="5"/>
  <c r="K434" i="6"/>
  <c r="L434" i="6"/>
  <c r="N434" i="6" s="1"/>
  <c r="H435" i="6"/>
  <c r="G436" i="6"/>
  <c r="L436" i="4"/>
  <c r="N436" i="4" s="1"/>
  <c r="K436" i="4"/>
  <c r="G438" i="4"/>
  <c r="H437" i="4"/>
  <c r="G440" i="2"/>
  <c r="H440" i="2" s="1"/>
  <c r="K439" i="2"/>
  <c r="V59" i="2" s="1"/>
  <c r="W59" i="2" s="1"/>
  <c r="L439" i="2"/>
  <c r="N438" i="2"/>
  <c r="L435" i="9" l="1"/>
  <c r="N435" i="9" s="1"/>
  <c r="K435" i="9"/>
  <c r="H436" i="8"/>
  <c r="G437" i="8"/>
  <c r="G437" i="9"/>
  <c r="H436" i="9"/>
  <c r="L435" i="8"/>
  <c r="N435" i="8" s="1"/>
  <c r="K435" i="8"/>
  <c r="H436" i="7"/>
  <c r="G437" i="7"/>
  <c r="L435" i="7"/>
  <c r="N435" i="7" s="1"/>
  <c r="K435" i="7"/>
  <c r="L436" i="5"/>
  <c r="N436" i="5" s="1"/>
  <c r="K436" i="5"/>
  <c r="G438" i="5"/>
  <c r="H437" i="5"/>
  <c r="H436" i="6"/>
  <c r="G437" i="6"/>
  <c r="K435" i="6"/>
  <c r="L435" i="6"/>
  <c r="N435" i="6" s="1"/>
  <c r="H438" i="4"/>
  <c r="G439" i="4"/>
  <c r="K437" i="4"/>
  <c r="L437" i="4"/>
  <c r="N437" i="4" s="1"/>
  <c r="G441" i="2"/>
  <c r="H441" i="2" s="1"/>
  <c r="K440" i="2"/>
  <c r="V60" i="2" s="1"/>
  <c r="W60" i="2" s="1"/>
  <c r="L440" i="2"/>
  <c r="N439" i="2"/>
  <c r="H437" i="9" l="1"/>
  <c r="G438" i="9"/>
  <c r="K436" i="8"/>
  <c r="L436" i="8"/>
  <c r="N436" i="8" s="1"/>
  <c r="G438" i="8"/>
  <c r="H437" i="8"/>
  <c r="L436" i="9"/>
  <c r="N436" i="9" s="1"/>
  <c r="K436" i="9"/>
  <c r="G438" i="7"/>
  <c r="H437" i="7"/>
  <c r="L436" i="7"/>
  <c r="N436" i="7" s="1"/>
  <c r="K436" i="7"/>
  <c r="K437" i="5"/>
  <c r="L437" i="5"/>
  <c r="N437" i="5" s="1"/>
  <c r="H438" i="5"/>
  <c r="G439" i="5"/>
  <c r="G438" i="6"/>
  <c r="H437" i="6"/>
  <c r="L436" i="6"/>
  <c r="N436" i="6" s="1"/>
  <c r="K436" i="6"/>
  <c r="H439" i="4"/>
  <c r="G440" i="4"/>
  <c r="L438" i="4"/>
  <c r="N438" i="4" s="1"/>
  <c r="K438" i="4"/>
  <c r="G442" i="2"/>
  <c r="H442" i="2" s="1"/>
  <c r="K441" i="2"/>
  <c r="V61" i="2" s="1"/>
  <c r="W61" i="2" s="1"/>
  <c r="L441" i="2"/>
  <c r="N440" i="2"/>
  <c r="G439" i="8" l="1"/>
  <c r="H438" i="8"/>
  <c r="H438" i="9"/>
  <c r="G439" i="9"/>
  <c r="L437" i="8"/>
  <c r="N437" i="8" s="1"/>
  <c r="K437" i="8"/>
  <c r="K437" i="9"/>
  <c r="L437" i="9"/>
  <c r="N437" i="9" s="1"/>
  <c r="L437" i="7"/>
  <c r="N437" i="7" s="1"/>
  <c r="K437" i="7"/>
  <c r="H438" i="7"/>
  <c r="G439" i="7"/>
  <c r="G440" i="5"/>
  <c r="H439" i="5"/>
  <c r="L438" i="5"/>
  <c r="N438" i="5" s="1"/>
  <c r="K438" i="5"/>
  <c r="L437" i="6"/>
  <c r="N437" i="6" s="1"/>
  <c r="K437" i="6"/>
  <c r="H438" i="6"/>
  <c r="G439" i="6"/>
  <c r="G441" i="4"/>
  <c r="H440" i="4"/>
  <c r="L439" i="4"/>
  <c r="N439" i="4" s="1"/>
  <c r="K439" i="4"/>
  <c r="G443" i="2"/>
  <c r="H443" i="2" s="1"/>
  <c r="K442" i="2"/>
  <c r="V62" i="2" s="1"/>
  <c r="W62" i="2" s="1"/>
  <c r="N441" i="2"/>
  <c r="G440" i="9" l="1"/>
  <c r="H439" i="9"/>
  <c r="L438" i="9"/>
  <c r="N438" i="9" s="1"/>
  <c r="K438" i="9"/>
  <c r="K438" i="8"/>
  <c r="L438" i="8"/>
  <c r="N438" i="8" s="1"/>
  <c r="G440" i="8"/>
  <c r="H439" i="8"/>
  <c r="G440" i="7"/>
  <c r="H439" i="7"/>
  <c r="K438" i="7"/>
  <c r="L438" i="7"/>
  <c r="N438" i="7" s="1"/>
  <c r="L439" i="5"/>
  <c r="N439" i="5" s="1"/>
  <c r="K439" i="5"/>
  <c r="G441" i="5"/>
  <c r="H440" i="5"/>
  <c r="G440" i="6"/>
  <c r="H439" i="6"/>
  <c r="L438" i="6"/>
  <c r="N438" i="6" s="1"/>
  <c r="K438" i="6"/>
  <c r="K440" i="4"/>
  <c r="L440" i="4"/>
  <c r="N440" i="4" s="1"/>
  <c r="G442" i="4"/>
  <c r="H441" i="4"/>
  <c r="L442" i="2"/>
  <c r="N442" i="2" s="1"/>
  <c r="G444" i="2"/>
  <c r="H444" i="2" s="1"/>
  <c r="K443" i="2"/>
  <c r="V63" i="2" s="1"/>
  <c r="W63" i="2" s="1"/>
  <c r="H440" i="8" l="1"/>
  <c r="G441" i="8"/>
  <c r="L439" i="8"/>
  <c r="N439" i="8" s="1"/>
  <c r="K439" i="8"/>
  <c r="K439" i="9"/>
  <c r="L439" i="9"/>
  <c r="N439" i="9" s="1"/>
  <c r="G441" i="9"/>
  <c r="H440" i="9"/>
  <c r="L439" i="7"/>
  <c r="N439" i="7" s="1"/>
  <c r="K439" i="7"/>
  <c r="H440" i="7"/>
  <c r="G441" i="7"/>
  <c r="L440" i="5"/>
  <c r="N440" i="5" s="1"/>
  <c r="K440" i="5"/>
  <c r="G442" i="5"/>
  <c r="H441" i="5"/>
  <c r="L439" i="6"/>
  <c r="N439" i="6" s="1"/>
  <c r="K439" i="6"/>
  <c r="H440" i="6"/>
  <c r="G441" i="6"/>
  <c r="K441" i="4"/>
  <c r="L441" i="4"/>
  <c r="N441" i="4" s="1"/>
  <c r="G443" i="4"/>
  <c r="H442" i="4"/>
  <c r="L443" i="2"/>
  <c r="N443" i="2" s="1"/>
  <c r="G445" i="2"/>
  <c r="H445" i="2" s="1"/>
  <c r="K444" i="2"/>
  <c r="V64" i="2" s="1"/>
  <c r="W64" i="2" s="1"/>
  <c r="G442" i="9" l="1"/>
  <c r="H441" i="9"/>
  <c r="L440" i="9"/>
  <c r="N440" i="9" s="1"/>
  <c r="K440" i="9"/>
  <c r="G442" i="8"/>
  <c r="H441" i="8"/>
  <c r="L440" i="8"/>
  <c r="N440" i="8" s="1"/>
  <c r="K440" i="8"/>
  <c r="G442" i="7"/>
  <c r="H441" i="7"/>
  <c r="K440" i="7"/>
  <c r="L440" i="7"/>
  <c r="N440" i="7" s="1"/>
  <c r="G443" i="5"/>
  <c r="H442" i="5"/>
  <c r="L441" i="5"/>
  <c r="N441" i="5" s="1"/>
  <c r="K441" i="5"/>
  <c r="L440" i="6"/>
  <c r="N440" i="6" s="1"/>
  <c r="K440" i="6"/>
  <c r="G442" i="6"/>
  <c r="H441" i="6"/>
  <c r="L442" i="4"/>
  <c r="N442" i="4" s="1"/>
  <c r="K442" i="4"/>
  <c r="H443" i="4"/>
  <c r="G444" i="4"/>
  <c r="L444" i="2"/>
  <c r="N444" i="2" s="1"/>
  <c r="G446" i="2"/>
  <c r="H446" i="2" s="1"/>
  <c r="K445" i="2"/>
  <c r="V65" i="2" s="1"/>
  <c r="W65" i="2" s="1"/>
  <c r="L445" i="2"/>
  <c r="L441" i="8" l="1"/>
  <c r="N441" i="8" s="1"/>
  <c r="K441" i="8"/>
  <c r="L441" i="9"/>
  <c r="N441" i="9" s="1"/>
  <c r="K441" i="9"/>
  <c r="G443" i="8"/>
  <c r="H442" i="8"/>
  <c r="G443" i="9"/>
  <c r="H442" i="9"/>
  <c r="L441" i="7"/>
  <c r="N441" i="7" s="1"/>
  <c r="K441" i="7"/>
  <c r="G443" i="7"/>
  <c r="H442" i="7"/>
  <c r="L442" i="5"/>
  <c r="N442" i="5" s="1"/>
  <c r="K442" i="5"/>
  <c r="H443" i="5"/>
  <c r="G444" i="5"/>
  <c r="L441" i="6"/>
  <c r="N441" i="6" s="1"/>
  <c r="K441" i="6"/>
  <c r="G443" i="6"/>
  <c r="H442" i="6"/>
  <c r="L443" i="4"/>
  <c r="N443" i="4" s="1"/>
  <c r="K443" i="4"/>
  <c r="G445" i="4"/>
  <c r="H444" i="4"/>
  <c r="G447" i="2"/>
  <c r="H447" i="2" s="1"/>
  <c r="K446" i="2"/>
  <c r="V66" i="2" s="1"/>
  <c r="W66" i="2" s="1"/>
  <c r="N445" i="2"/>
  <c r="K442" i="8" l="1"/>
  <c r="L442" i="8"/>
  <c r="N442" i="8" s="1"/>
  <c r="L442" i="9"/>
  <c r="N442" i="9" s="1"/>
  <c r="K442" i="9"/>
  <c r="G444" i="9"/>
  <c r="H443" i="9"/>
  <c r="H443" i="8"/>
  <c r="G444" i="8"/>
  <c r="K442" i="7"/>
  <c r="L442" i="7"/>
  <c r="N442" i="7" s="1"/>
  <c r="H443" i="7"/>
  <c r="G444" i="7"/>
  <c r="G445" i="5"/>
  <c r="H444" i="5"/>
  <c r="K443" i="5"/>
  <c r="L443" i="5"/>
  <c r="N443" i="5" s="1"/>
  <c r="K442" i="6"/>
  <c r="L442" i="6"/>
  <c r="N442" i="6" s="1"/>
  <c r="H443" i="6"/>
  <c r="G444" i="6"/>
  <c r="L444" i="4"/>
  <c r="N444" i="4" s="1"/>
  <c r="K444" i="4"/>
  <c r="G446" i="4"/>
  <c r="H445" i="4"/>
  <c r="L446" i="2"/>
  <c r="N446" i="2" s="1"/>
  <c r="G448" i="2"/>
  <c r="H448" i="2" s="1"/>
  <c r="K447" i="2"/>
  <c r="V67" i="2" s="1"/>
  <c r="W67" i="2" s="1"/>
  <c r="L443" i="9" l="1"/>
  <c r="N443" i="9" s="1"/>
  <c r="K443" i="9"/>
  <c r="L443" i="8"/>
  <c r="N443" i="8" s="1"/>
  <c r="K443" i="8"/>
  <c r="G445" i="8"/>
  <c r="H444" i="8"/>
  <c r="G445" i="9"/>
  <c r="H444" i="9"/>
  <c r="L443" i="7"/>
  <c r="N443" i="7" s="1"/>
  <c r="K443" i="7"/>
  <c r="H444" i="7"/>
  <c r="G445" i="7"/>
  <c r="L444" i="5"/>
  <c r="N444" i="5" s="1"/>
  <c r="K444" i="5"/>
  <c r="G446" i="5"/>
  <c r="H445" i="5"/>
  <c r="H444" i="6"/>
  <c r="G445" i="6"/>
  <c r="L443" i="6"/>
  <c r="N443" i="6" s="1"/>
  <c r="K443" i="6"/>
  <c r="K445" i="4"/>
  <c r="L445" i="4"/>
  <c r="N445" i="4" s="1"/>
  <c r="H446" i="4"/>
  <c r="G447" i="4"/>
  <c r="L447" i="2"/>
  <c r="N447" i="2" s="1"/>
  <c r="G449" i="2"/>
  <c r="H449" i="2" s="1"/>
  <c r="K448" i="2"/>
  <c r="V68" i="2" s="1"/>
  <c r="W68" i="2" s="1"/>
  <c r="L448" i="2"/>
  <c r="L444" i="9" l="1"/>
  <c r="N444" i="9" s="1"/>
  <c r="K444" i="9"/>
  <c r="H445" i="9"/>
  <c r="G446" i="9"/>
  <c r="G446" i="8"/>
  <c r="H445" i="8"/>
  <c r="L444" i="8"/>
  <c r="N444" i="8" s="1"/>
  <c r="K444" i="8"/>
  <c r="G446" i="7"/>
  <c r="H445" i="7"/>
  <c r="L444" i="7"/>
  <c r="N444" i="7" s="1"/>
  <c r="K444" i="7"/>
  <c r="K445" i="5"/>
  <c r="L445" i="5"/>
  <c r="N445" i="5" s="1"/>
  <c r="H446" i="5"/>
  <c r="G447" i="5"/>
  <c r="G446" i="6"/>
  <c r="H445" i="6"/>
  <c r="L444" i="6"/>
  <c r="N444" i="6" s="1"/>
  <c r="K444" i="6"/>
  <c r="H447" i="4"/>
  <c r="G448" i="4"/>
  <c r="L446" i="4"/>
  <c r="N446" i="4" s="1"/>
  <c r="K446" i="4"/>
  <c r="G450" i="2"/>
  <c r="H450" i="2" s="1"/>
  <c r="K449" i="2"/>
  <c r="V69" i="2" s="1"/>
  <c r="W69" i="2" s="1"/>
  <c r="L449" i="2"/>
  <c r="N448" i="2"/>
  <c r="H446" i="9" l="1"/>
  <c r="G447" i="9"/>
  <c r="L445" i="8"/>
  <c r="N445" i="8" s="1"/>
  <c r="K445" i="8"/>
  <c r="K445" i="9"/>
  <c r="L445" i="9"/>
  <c r="N445" i="9" s="1"/>
  <c r="G447" i="8"/>
  <c r="H446" i="8"/>
  <c r="L445" i="7"/>
  <c r="N445" i="7" s="1"/>
  <c r="K445" i="7"/>
  <c r="G447" i="7"/>
  <c r="H446" i="7"/>
  <c r="G448" i="5"/>
  <c r="H447" i="5"/>
  <c r="L446" i="5"/>
  <c r="N446" i="5" s="1"/>
  <c r="K446" i="5"/>
  <c r="L445" i="6"/>
  <c r="N445" i="6" s="1"/>
  <c r="K445" i="6"/>
  <c r="G447" i="6"/>
  <c r="H446" i="6"/>
  <c r="G449" i="4"/>
  <c r="H448" i="4"/>
  <c r="L447" i="4"/>
  <c r="N447" i="4" s="1"/>
  <c r="K447" i="4"/>
  <c r="G451" i="2"/>
  <c r="H451" i="2" s="1"/>
  <c r="K450" i="2"/>
  <c r="V70" i="2" s="1"/>
  <c r="W70" i="2" s="1"/>
  <c r="N449" i="2"/>
  <c r="G448" i="8" l="1"/>
  <c r="H447" i="8"/>
  <c r="L446" i="8"/>
  <c r="N446" i="8" s="1"/>
  <c r="K446" i="8"/>
  <c r="G448" i="9"/>
  <c r="H447" i="9"/>
  <c r="L446" i="9"/>
  <c r="N446" i="9" s="1"/>
  <c r="K446" i="9"/>
  <c r="K446" i="7"/>
  <c r="L446" i="7"/>
  <c r="N446" i="7" s="1"/>
  <c r="G448" i="7"/>
  <c r="H447" i="7"/>
  <c r="L447" i="5"/>
  <c r="N447" i="5" s="1"/>
  <c r="K447" i="5"/>
  <c r="G449" i="5"/>
  <c r="H448" i="5"/>
  <c r="L446" i="6"/>
  <c r="N446" i="6" s="1"/>
  <c r="K446" i="6"/>
  <c r="G448" i="6"/>
  <c r="H447" i="6"/>
  <c r="K448" i="4"/>
  <c r="L448" i="4"/>
  <c r="N448" i="4" s="1"/>
  <c r="G450" i="4"/>
  <c r="H449" i="4"/>
  <c r="L450" i="2"/>
  <c r="N450" i="2" s="1"/>
  <c r="G452" i="2"/>
  <c r="H452" i="2" s="1"/>
  <c r="K451" i="2"/>
  <c r="V71" i="2" s="1"/>
  <c r="W71" i="2" s="1"/>
  <c r="G449" i="9" l="1"/>
  <c r="H448" i="9"/>
  <c r="L447" i="8"/>
  <c r="N447" i="8" s="1"/>
  <c r="K447" i="8"/>
  <c r="K447" i="9"/>
  <c r="L447" i="9"/>
  <c r="N447" i="9" s="1"/>
  <c r="H448" i="8"/>
  <c r="G449" i="8"/>
  <c r="L447" i="7"/>
  <c r="N447" i="7" s="1"/>
  <c r="K447" i="7"/>
  <c r="G449" i="7"/>
  <c r="H448" i="7"/>
  <c r="L448" i="5"/>
  <c r="N448" i="5" s="1"/>
  <c r="K448" i="5"/>
  <c r="H449" i="5"/>
  <c r="G450" i="5"/>
  <c r="L447" i="6"/>
  <c r="N447" i="6" s="1"/>
  <c r="K447" i="6"/>
  <c r="H448" i="6"/>
  <c r="G449" i="6"/>
  <c r="G451" i="4"/>
  <c r="H450" i="4"/>
  <c r="K449" i="4"/>
  <c r="L449" i="4"/>
  <c r="N449" i="4" s="1"/>
  <c r="L451" i="2"/>
  <c r="N451" i="2" s="1"/>
  <c r="G453" i="2"/>
  <c r="H453" i="2" s="1"/>
  <c r="K452" i="2"/>
  <c r="V72" i="2" s="1"/>
  <c r="W72" i="2" s="1"/>
  <c r="L448" i="8" l="1"/>
  <c r="N448" i="8" s="1"/>
  <c r="K448" i="8"/>
  <c r="L448" i="9"/>
  <c r="N448" i="9" s="1"/>
  <c r="K448" i="9"/>
  <c r="G450" i="8"/>
  <c r="H449" i="8"/>
  <c r="G450" i="9"/>
  <c r="H449" i="9"/>
  <c r="G450" i="7"/>
  <c r="H449" i="7"/>
  <c r="K448" i="7"/>
  <c r="L448" i="7"/>
  <c r="N448" i="7" s="1"/>
  <c r="L449" i="5"/>
  <c r="N449" i="5" s="1"/>
  <c r="K449" i="5"/>
  <c r="G451" i="5"/>
  <c r="H450" i="5"/>
  <c r="H449" i="6"/>
  <c r="G450" i="6"/>
  <c r="L448" i="6"/>
  <c r="N448" i="6" s="1"/>
  <c r="K448" i="6"/>
  <c r="L450" i="4"/>
  <c r="N450" i="4" s="1"/>
  <c r="K450" i="4"/>
  <c r="H451" i="4"/>
  <c r="G452" i="4"/>
  <c r="L452" i="2"/>
  <c r="N452" i="2" s="1"/>
  <c r="G454" i="2"/>
  <c r="H454" i="2" s="1"/>
  <c r="K453" i="2"/>
  <c r="V73" i="2" s="1"/>
  <c r="W73" i="2" s="1"/>
  <c r="G451" i="8" l="1"/>
  <c r="H450" i="8"/>
  <c r="L449" i="9"/>
  <c r="N449" i="9" s="1"/>
  <c r="K449" i="9"/>
  <c r="G451" i="9"/>
  <c r="H450" i="9"/>
  <c r="L449" i="8"/>
  <c r="N449" i="8" s="1"/>
  <c r="K449" i="8"/>
  <c r="L449" i="7"/>
  <c r="N449" i="7" s="1"/>
  <c r="K449" i="7"/>
  <c r="G451" i="7"/>
  <c r="H450" i="7"/>
  <c r="H451" i="5"/>
  <c r="G452" i="5"/>
  <c r="L450" i="5"/>
  <c r="N450" i="5" s="1"/>
  <c r="K450" i="5"/>
  <c r="G451" i="6"/>
  <c r="H450" i="6"/>
  <c r="L449" i="6"/>
  <c r="N449" i="6" s="1"/>
  <c r="K449" i="6"/>
  <c r="G453" i="4"/>
  <c r="H452" i="4"/>
  <c r="L451" i="4"/>
  <c r="N451" i="4" s="1"/>
  <c r="K451" i="4"/>
  <c r="L453" i="2"/>
  <c r="N453" i="2" s="1"/>
  <c r="G455" i="2"/>
  <c r="H455" i="2" s="1"/>
  <c r="K454" i="2"/>
  <c r="V74" i="2" s="1"/>
  <c r="W74" i="2" s="1"/>
  <c r="L454" i="2"/>
  <c r="L450" i="9" l="1"/>
  <c r="N450" i="9" s="1"/>
  <c r="K450" i="9"/>
  <c r="G452" i="9"/>
  <c r="H451" i="9"/>
  <c r="K450" i="8"/>
  <c r="L450" i="8"/>
  <c r="N450" i="8" s="1"/>
  <c r="H451" i="8"/>
  <c r="G452" i="8"/>
  <c r="L450" i="7"/>
  <c r="N450" i="7" s="1"/>
  <c r="K450" i="7"/>
  <c r="H451" i="7"/>
  <c r="G452" i="7"/>
  <c r="G453" i="5"/>
  <c r="H452" i="5"/>
  <c r="K451" i="5"/>
  <c r="L451" i="5"/>
  <c r="N451" i="5" s="1"/>
  <c r="K450" i="6"/>
  <c r="L450" i="6"/>
  <c r="N450" i="6" s="1"/>
  <c r="H451" i="6"/>
  <c r="G452" i="6"/>
  <c r="L452" i="4"/>
  <c r="N452" i="4" s="1"/>
  <c r="K452" i="4"/>
  <c r="G454" i="4"/>
  <c r="H453" i="4"/>
  <c r="G456" i="2"/>
  <c r="H456" i="2" s="1"/>
  <c r="K455" i="2"/>
  <c r="V75" i="2" s="1"/>
  <c r="W75" i="2" s="1"/>
  <c r="L455" i="2"/>
  <c r="N454" i="2"/>
  <c r="L451" i="8" l="1"/>
  <c r="N451" i="8" s="1"/>
  <c r="K451" i="8"/>
  <c r="G453" i="9"/>
  <c r="H452" i="9"/>
  <c r="G453" i="8"/>
  <c r="H452" i="8"/>
  <c r="L451" i="9"/>
  <c r="N451" i="9" s="1"/>
  <c r="K451" i="9"/>
  <c r="G453" i="7"/>
  <c r="H452" i="7"/>
  <c r="L451" i="7"/>
  <c r="N451" i="7" s="1"/>
  <c r="K451" i="7"/>
  <c r="L452" i="5"/>
  <c r="N452" i="5" s="1"/>
  <c r="K452" i="5"/>
  <c r="G454" i="5"/>
  <c r="H453" i="5"/>
  <c r="H452" i="6"/>
  <c r="G453" i="6"/>
  <c r="K451" i="6"/>
  <c r="L451" i="6"/>
  <c r="N451" i="6" s="1"/>
  <c r="K453" i="4"/>
  <c r="L453" i="4"/>
  <c r="N453" i="4" s="1"/>
  <c r="H454" i="4"/>
  <c r="G455" i="4"/>
  <c r="H455" i="4" s="1"/>
  <c r="G457" i="2"/>
  <c r="H457" i="2" s="1"/>
  <c r="K456" i="2"/>
  <c r="V76" i="2" s="1"/>
  <c r="W76" i="2" s="1"/>
  <c r="L456" i="2"/>
  <c r="N455" i="2"/>
  <c r="L452" i="8" l="1"/>
  <c r="N452" i="8" s="1"/>
  <c r="K452" i="8"/>
  <c r="H453" i="9"/>
  <c r="G454" i="9"/>
  <c r="L452" i="9"/>
  <c r="N452" i="9" s="1"/>
  <c r="K452" i="9"/>
  <c r="G454" i="8"/>
  <c r="H453" i="8"/>
  <c r="L452" i="7"/>
  <c r="N452" i="7" s="1"/>
  <c r="K452" i="7"/>
  <c r="G454" i="7"/>
  <c r="H453" i="7"/>
  <c r="H454" i="5"/>
  <c r="G455" i="5"/>
  <c r="H455" i="5" s="1"/>
  <c r="K453" i="5"/>
  <c r="L453" i="5"/>
  <c r="N453" i="5" s="1"/>
  <c r="G454" i="6"/>
  <c r="H453" i="6"/>
  <c r="L452" i="6"/>
  <c r="N452" i="6" s="1"/>
  <c r="K452" i="6"/>
  <c r="L455" i="4"/>
  <c r="K455" i="4"/>
  <c r="L454" i="4"/>
  <c r="N454" i="4" s="1"/>
  <c r="K454" i="4"/>
  <c r="G458" i="2"/>
  <c r="H458" i="2" s="1"/>
  <c r="K457" i="2"/>
  <c r="V77" i="2" s="1"/>
  <c r="W77" i="2" s="1"/>
  <c r="N456" i="2"/>
  <c r="K453" i="8" l="1"/>
  <c r="L453" i="8"/>
  <c r="N453" i="8" s="1"/>
  <c r="K453" i="9"/>
  <c r="L453" i="9"/>
  <c r="N453" i="9" s="1"/>
  <c r="G455" i="8"/>
  <c r="H455" i="8" s="1"/>
  <c r="H454" i="8"/>
  <c r="H454" i="9"/>
  <c r="G455" i="9"/>
  <c r="H455" i="9" s="1"/>
  <c r="K453" i="7"/>
  <c r="L453" i="7"/>
  <c r="N453" i="7" s="1"/>
  <c r="H454" i="7"/>
  <c r="G455" i="7"/>
  <c r="H455" i="7" s="1"/>
  <c r="L455" i="5"/>
  <c r="K455" i="5"/>
  <c r="L454" i="5"/>
  <c r="N454" i="5" s="1"/>
  <c r="K454" i="5"/>
  <c r="K453" i="6"/>
  <c r="L453" i="6"/>
  <c r="N453" i="6" s="1"/>
  <c r="H454" i="6"/>
  <c r="G455" i="6"/>
  <c r="H455" i="6" s="1"/>
  <c r="K4" i="4"/>
  <c r="N455" i="4"/>
  <c r="N4" i="4" s="1"/>
  <c r="L4" i="4"/>
  <c r="L457" i="2"/>
  <c r="N457" i="2" s="1"/>
  <c r="G459" i="2"/>
  <c r="H459" i="2" s="1"/>
  <c r="K458" i="2"/>
  <c r="V78" i="2" s="1"/>
  <c r="W78" i="2" s="1"/>
  <c r="O4" i="4" l="1"/>
  <c r="G2" i="10"/>
  <c r="L454" i="8"/>
  <c r="N454" i="8" s="1"/>
  <c r="K454" i="8"/>
  <c r="K455" i="9"/>
  <c r="K4" i="9" s="1"/>
  <c r="L455" i="9"/>
  <c r="L455" i="8"/>
  <c r="K455" i="8"/>
  <c r="K4" i="8" s="1"/>
  <c r="L454" i="9"/>
  <c r="N454" i="9" s="1"/>
  <c r="K454" i="9"/>
  <c r="L454" i="7"/>
  <c r="N454" i="7" s="1"/>
  <c r="K454" i="7"/>
  <c r="L455" i="7"/>
  <c r="K455" i="7"/>
  <c r="K4" i="7" s="1"/>
  <c r="K4" i="5"/>
  <c r="N455" i="5"/>
  <c r="N4" i="5" s="1"/>
  <c r="L4" i="5"/>
  <c r="L455" i="6"/>
  <c r="K455" i="6"/>
  <c r="L454" i="6"/>
  <c r="N454" i="6" s="1"/>
  <c r="K454" i="6"/>
  <c r="L458" i="2"/>
  <c r="N458" i="2" s="1"/>
  <c r="K459" i="2"/>
  <c r="K8" i="2" s="1"/>
  <c r="L459" i="2"/>
  <c r="L8" i="2" s="1"/>
  <c r="O4" i="5" l="1"/>
  <c r="O2" i="10"/>
  <c r="N455" i="8"/>
  <c r="N4" i="8" s="1"/>
  <c r="L4" i="8"/>
  <c r="N455" i="9"/>
  <c r="N4" i="9" s="1"/>
  <c r="L4" i="9"/>
  <c r="N455" i="7"/>
  <c r="N4" i="7" s="1"/>
  <c r="L4" i="7"/>
  <c r="N459" i="2"/>
  <c r="K4" i="6"/>
  <c r="N455" i="6"/>
  <c r="N4" i="6" s="1"/>
  <c r="L4" i="6"/>
  <c r="V89" i="2"/>
  <c r="W89" i="2" s="1"/>
  <c r="V79" i="2"/>
  <c r="W79" i="2" s="1"/>
  <c r="V80" i="2"/>
  <c r="W80" i="2" s="1"/>
  <c r="V81" i="2"/>
  <c r="W81" i="2" s="1"/>
  <c r="V82" i="2"/>
  <c r="W82" i="2" s="1"/>
  <c r="V83" i="2"/>
  <c r="W83" i="2" s="1"/>
  <c r="V84" i="2"/>
  <c r="W84" i="2" s="1"/>
  <c r="V85" i="2"/>
  <c r="W85" i="2" s="1"/>
  <c r="V87" i="2"/>
  <c r="W87" i="2" s="1"/>
  <c r="V86" i="2"/>
  <c r="W86" i="2" s="1"/>
  <c r="V88" i="2"/>
  <c r="W88" i="2" s="1"/>
  <c r="O4" i="7" l="1"/>
  <c r="P2" i="10"/>
  <c r="O3" i="10" s="1"/>
  <c r="O4" i="9"/>
  <c r="X2" i="10"/>
  <c r="O4" i="8"/>
  <c r="W2" i="10"/>
  <c r="O4" i="6"/>
  <c r="H2" i="10"/>
  <c r="G3" i="10" s="1"/>
  <c r="O8" i="2"/>
  <c r="W3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tc={42235952-2903-46A4-A848-986A9A0A3ACA}</author>
    <author>tc={3E918AAC-CAE4-4087-8915-0B4FA0D66E81}</author>
  </authors>
  <commentList>
    <comment ref="K104" authorId="0" shapeId="0" xr:uid="{42235952-2903-46A4-A848-986A9A0A3ACA}">
      <text>
        <t>[Threaded comment]
Your version of Excel allows you to read this threaded comment; however, any edits to it will get removed if the file is opened in a newer version of Excel. Learn more: https://go.microsoft.com/fwlink/?linkid=870924
Comment:
    Parisa: "discounting the value of future atmospheric concentrations where λ = 3.3% results in a discounted emission value of $18.69 if the integral is truncated at 100 years, or $19.12 if the integral
is truncated at 1000 years."</t>
      </text>
    </comment>
    <comment ref="M104" authorId="1" shapeId="0" xr:uid="{3E918AAC-CAE4-4087-8915-0B4FA0D66E81}">
      <text>
        <t>[Threaded comment]
Your version of Excel allows you to read this threaded comment; however, any edits to it will get removed if the file is opened in a newer version of Excel. Learn more: https://go.microsoft.com/fwlink/?linkid=870924
Comment:
    Parisa: "discounting the value of future atmospheric concentrations where λ = 3.3% results in a discounted emission value of $18.69 if the integral is truncated at 100 years, or $19.12 if the integral
is truncated at 1000 years."</t>
      </text>
    </comment>
  </commentList>
</comments>
</file>

<file path=xl/sharedStrings.xml><?xml version="1.0" encoding="utf-8"?>
<sst xmlns="http://schemas.openxmlformats.org/spreadsheetml/2006/main" count="246" uniqueCount="107">
  <si>
    <t>Value of an offsetting project</t>
  </si>
  <si>
    <t>Temperature path</t>
  </si>
  <si>
    <t>Initial temperature</t>
  </si>
  <si>
    <t>Discount rate</t>
  </si>
  <si>
    <t>Marginal damage</t>
  </si>
  <si>
    <t>Year</t>
  </si>
  <si>
    <t>Emissions avoided by program (tonne CO2eq)</t>
  </si>
  <si>
    <t>Discount factor</t>
  </si>
  <si>
    <t>Risk factor</t>
  </si>
  <si>
    <t>SCC</t>
  </si>
  <si>
    <t>Project value per tonne</t>
  </si>
  <si>
    <t>Sum</t>
  </si>
  <si>
    <t>Growth rate of economy</t>
  </si>
  <si>
    <t>Eta: inequality aversion</t>
  </si>
  <si>
    <t>Delta: pure time preferrence rate</t>
  </si>
  <si>
    <t>World GDP at start of the project (Billion$)</t>
  </si>
  <si>
    <t>World GDP (Billion$)</t>
  </si>
  <si>
    <t>kappa: % output loss for 1°C (9xlarger for 3°C)</t>
  </si>
  <si>
    <t xml:space="preserve">zeta: Transient Climate Response to cumulative Emissions TCRE </t>
  </si>
  <si>
    <t>Reforestation: varphi: Hazard rate non-additionality for reforestation project (reforestation in basline scenario)</t>
  </si>
  <si>
    <t xml:space="preserve">Conservation: varphi2: Hazard rate deforestation in baseline scenario </t>
  </si>
  <si>
    <t>Probability of no baseline deforestation (no additionality) during first year=exp(-varphi2). Varphi should be very large (infinity) for reforestation project.</t>
  </si>
  <si>
    <t>phi Hazard rate of failure of the project in a given year</t>
  </si>
  <si>
    <t>Total damages=exp(-kappa*T²)=exp(-kappa*zeta²*S²)</t>
  </si>
  <si>
    <t>Total project value</t>
  </si>
  <si>
    <t>tau1:start of project's effect on temperature</t>
  </si>
  <si>
    <t>tau2: end time of project's effect on temperature</t>
  </si>
  <si>
    <t>There is a delay of 3 years due to climate inertia</t>
  </si>
  <si>
    <t>Idem</t>
  </si>
  <si>
    <t>Adjustment factor for impermanence and risk</t>
  </si>
  <si>
    <t>gamma=2*kappa</t>
  </si>
  <si>
    <t>Total damages=exp(-gamma/2*T²)=exp(-gamma/2*zeta²S)</t>
  </si>
  <si>
    <t>0.0077 is Howard&amp;Sterner, 3°C results in 6.7% damage</t>
  </si>
  <si>
    <t>years</t>
  </si>
  <si>
    <t>per year</t>
  </si>
  <si>
    <t>°C/GtCO2</t>
  </si>
  <si>
    <t>$Billion</t>
  </si>
  <si>
    <t>$Billion/GtCO2=$/tCO2</t>
  </si>
  <si>
    <t>RCP2.6</t>
  </si>
  <si>
    <t>RCP4.5</t>
  </si>
  <si>
    <t>RCP 6.0</t>
  </si>
  <si>
    <t>RCP 8.5</t>
  </si>
  <si>
    <t xml:space="preserve">Remark :any temperature path and path for the causal effect of the project (green columns) can be chosen. </t>
  </si>
  <si>
    <t>°C</t>
  </si>
  <si>
    <t>Growth rate of Temperature</t>
  </si>
  <si>
    <t>Disc. RiskAdj. Marg. Damage</t>
  </si>
  <si>
    <t>Biomass after old forest (Brandao et al. first example 'Forest after forest')</t>
  </si>
  <si>
    <t>Biomass after barren land (Brandao et al. second example 'Forest after Pasture')</t>
  </si>
  <si>
    <t>Biomass after young forest (not in Brandao et al.).</t>
  </si>
  <si>
    <t>Age of trees</t>
  </si>
  <si>
    <t>Above ground</t>
  </si>
  <si>
    <t>Live roots</t>
  </si>
  <si>
    <t>Dead roots</t>
  </si>
  <si>
    <t>Slash</t>
  </si>
  <si>
    <t>Cum emissions bioenergy</t>
  </si>
  <si>
    <t>Cum Emissions Fossil fuls</t>
  </si>
  <si>
    <t>Social Cost of Biomass loss or fossil fuel</t>
  </si>
  <si>
    <t>Carbon Neutrality Factor</t>
  </si>
  <si>
    <t>Cum Emissions Fossil fuels</t>
  </si>
  <si>
    <t>Fossil Fuel after Old Forest</t>
  </si>
  <si>
    <t>Fossil Fuel after Barren</t>
  </si>
  <si>
    <t>Biomass after Barren</t>
  </si>
  <si>
    <t>Biomass after Young Forest</t>
  </si>
  <si>
    <t>Biomass after Old Forest</t>
  </si>
  <si>
    <t>Fossil Fuel after Young Forest</t>
  </si>
  <si>
    <t>IRF Temp</t>
  </si>
  <si>
    <t>Stepfunction Temp</t>
  </si>
  <si>
    <t>Marginal damage stepfunction</t>
  </si>
  <si>
    <t>Marginal dam IRF</t>
  </si>
  <si>
    <t>Project value stepfunction</t>
  </si>
  <si>
    <t>Project value IRF</t>
  </si>
  <si>
    <t>Effect of stepfunction approximation</t>
  </si>
  <si>
    <t>Joos RCP2.6</t>
  </si>
  <si>
    <t>FAIR RCP2.6 Background</t>
  </si>
  <si>
    <t>Tonne-years for permanent emission</t>
  </si>
  <si>
    <t>Moura-Costa method</t>
  </si>
  <si>
    <t>O'Hare et al. (2009)</t>
  </si>
  <si>
    <t>discounted IRF</t>
  </si>
  <si>
    <t>CO2forcing RCP2.6</t>
  </si>
  <si>
    <t>IRF forcing</t>
  </si>
  <si>
    <t>GWP</t>
  </si>
  <si>
    <t>ILCD</t>
  </si>
  <si>
    <t>Kendall (2012)</t>
  </si>
  <si>
    <t>or 0</t>
  </si>
  <si>
    <t>SVO/SCC for 50y project without risk according to methods in Table A1</t>
  </si>
  <si>
    <t>IRF CO2</t>
  </si>
  <si>
    <t>van Kooten (2009)</t>
  </si>
  <si>
    <t>Lashof method</t>
  </si>
  <si>
    <t>Herzog et al (2003) for constant carbon price</t>
  </si>
  <si>
    <t>Clift&amp;Brandao (2008)</t>
  </si>
  <si>
    <t>IRF Parisa</t>
  </si>
  <si>
    <t xml:space="preserve">or </t>
  </si>
  <si>
    <t>Parisa at r-x=3.3%</t>
  </si>
  <si>
    <t>Parisa at r-x=2%</t>
  </si>
  <si>
    <t>can be choosen freely or with Ramsey Rule r=delta+eta*g</t>
  </si>
  <si>
    <t>Probability of failure each year (assuming that the project has not failed before)</t>
  </si>
  <si>
    <t>Probability that there would be reforestation in the baseline scenario (which would end additionality). Should be 0 if conservation project</t>
  </si>
  <si>
    <t>To use another temperature path, change column H, or fill in other temperatures in column C</t>
  </si>
  <si>
    <t xml:space="preserve">For a project that stores, say 2 tonnes in 2020, 3 tonnes in 2021 and 1 tonne in 2022, fill in 2;3;1 in column M. </t>
  </si>
  <si>
    <t>Column B gives the number of years after the start of the project (the point in time when values are discounted). Column A is not used in calculations, gives an example if the reference year is 2020.</t>
  </si>
  <si>
    <t>SVO of 50 year project using the exact Impact Response Function instead of the approximative step function with delay of 3 years.</t>
  </si>
  <si>
    <t>Timepath of SCC under RCP2.6</t>
  </si>
  <si>
    <t>Growth rate of  SCC under RCP2.6</t>
  </si>
  <si>
    <t>RCP6.0</t>
  </si>
  <si>
    <t>RCP8.5</t>
  </si>
  <si>
    <t xml:space="preserve">Column W shows the growth rate of the SCC, which can be use in our simplified formula. </t>
  </si>
  <si>
    <t xml:space="preserve">This sheet calculates the value of the project (cell N5) and compares it to the SCC (cell K8) using parameters of sheet 1.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</si>
</sst>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%"/>
    <numFmt numFmtId="166" formatCode="0.000"/>
    <numFmt numFmtId="167" formatCode="0.00000"/>
    <numFmt numFmtId="168" formatCode="0.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2" fontId="0" fillId="0" borderId="0" xfId="0" applyNumberFormat="1"/>
    <xf numFmtId="1" fontId="0" fillId="0" borderId="0" xfId="0" applyNumberFormat="1"/>
    <xf numFmtId="9" fontId="0" fillId="0" borderId="0" xfId="1" applyFont="1"/>
    <xf numFmtId="164" fontId="0" fillId="0" borderId="0" xfId="0" applyNumberFormat="1"/>
    <xf numFmtId="0" fontId="0" fillId="0" borderId="1" xfId="0" applyBorder="1"/>
    <xf numFmtId="0" fontId="1" fillId="0" borderId="1" xfId="0" applyFont="1" applyBorder="1"/>
    <xf numFmtId="2" fontId="0" fillId="0" borderId="1" xfId="0" applyNumberFormat="1" applyBorder="1"/>
    <xf numFmtId="0" fontId="0" fillId="0" borderId="3" xfId="0" applyBorder="1"/>
    <xf numFmtId="0" fontId="1" fillId="0" borderId="3" xfId="0" applyFont="1" applyBorder="1"/>
    <xf numFmtId="2" fontId="0" fillId="2" borderId="3" xfId="0" applyNumberFormat="1" applyFill="1" applyBorder="1"/>
    <xf numFmtId="0" fontId="0" fillId="0" borderId="4" xfId="0" applyBorder="1"/>
    <xf numFmtId="0" fontId="1" fillId="0" borderId="2" xfId="0" applyFont="1" applyBorder="1"/>
    <xf numFmtId="2" fontId="0" fillId="0" borderId="2" xfId="0" applyNumberFormat="1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4" fontId="3" fillId="0" borderId="0" xfId="0" applyNumberFormat="1" applyFont="1"/>
    <xf numFmtId="164" fontId="3" fillId="0" borderId="2" xfId="0" applyNumberFormat="1" applyFont="1" applyBorder="1"/>
    <xf numFmtId="9" fontId="3" fillId="0" borderId="0" xfId="1" applyFont="1"/>
    <xf numFmtId="164" fontId="0" fillId="2" borderId="0" xfId="0" applyNumberFormat="1" applyFill="1"/>
    <xf numFmtId="2" fontId="1" fillId="0" borderId="0" xfId="0" applyNumberFormat="1" applyFont="1"/>
    <xf numFmtId="165" fontId="0" fillId="0" borderId="0" xfId="1" applyNumberFormat="1" applyFont="1"/>
    <xf numFmtId="165" fontId="4" fillId="0" borderId="0" xfId="1" applyNumberFormat="1" applyFont="1"/>
    <xf numFmtId="2" fontId="0" fillId="2" borderId="0" xfId="0" applyNumberFormat="1" applyFill="1"/>
    <xf numFmtId="1" fontId="1" fillId="0" borderId="0" xfId="0" applyNumberFormat="1" applyFont="1"/>
    <xf numFmtId="11" fontId="0" fillId="0" borderId="0" xfId="0" applyNumberFormat="1"/>
    <xf numFmtId="167" fontId="0" fillId="0" borderId="0" xfId="0" applyNumberFormat="1"/>
    <xf numFmtId="166" fontId="3" fillId="0" borderId="0" xfId="0" applyNumberFormat="1" applyFont="1"/>
    <xf numFmtId="0" fontId="0" fillId="3" borderId="0" xfId="0" applyFill="1"/>
    <xf numFmtId="0" fontId="1" fillId="3" borderId="0" xfId="0" applyFont="1" applyFill="1"/>
    <xf numFmtId="164" fontId="3" fillId="3" borderId="0" xfId="0" applyNumberFormat="1" applyFont="1" applyFill="1"/>
    <xf numFmtId="164" fontId="0" fillId="3" borderId="0" xfId="0" applyNumberFormat="1" applyFill="1"/>
    <xf numFmtId="2" fontId="0" fillId="3" borderId="0" xfId="0" applyNumberFormat="1" applyFill="1"/>
    <xf numFmtId="10" fontId="3" fillId="3" borderId="0" xfId="1" applyNumberFormat="1" applyFont="1" applyFill="1" applyBorder="1"/>
    <xf numFmtId="168" fontId="0" fillId="0" borderId="0" xfId="0" applyNumberFormat="1"/>
    <xf numFmtId="0" fontId="4" fillId="0" borderId="0" xfId="0" applyFont="1"/>
    <xf numFmtId="165" fontId="1" fillId="0" borderId="0" xfId="1" applyNumberFormat="1" applyFont="1"/>
    <xf numFmtId="0" fontId="0" fillId="0" borderId="0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'Graph Emissions of Biomass'!$B$2</c:f>
              <c:strCache>
                <c:ptCount val="1"/>
                <c:pt idx="0">
                  <c:v>Biomass after Young Forest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'Graph Emissions of Biomass'!$A$3:$A$127</c:f>
              <c:numCache>
                <c:formatCode>0</c:formatCode>
                <c:ptCount val="1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</c:numCache>
            </c:numRef>
          </c:cat>
          <c:val>
            <c:numRef>
              <c:f>'Graph Emissions of Biomass'!$B$3:$B$126</c:f>
              <c:numCache>
                <c:formatCode>0</c:formatCode>
                <c:ptCount val="124"/>
                <c:pt idx="0">
                  <c:v>0</c:v>
                </c:pt>
                <c:pt idx="1">
                  <c:v>307.44</c:v>
                </c:pt>
                <c:pt idx="2">
                  <c:v>298.6754813983124</c:v>
                </c:pt>
                <c:pt idx="3">
                  <c:v>287.23303187495929</c:v>
                </c:pt>
                <c:pt idx="4">
                  <c:v>274.77442925964766</c:v>
                </c:pt>
                <c:pt idx="5">
                  <c:v>261.72337477357127</c:v>
                </c:pt>
                <c:pt idx="6">
                  <c:v>248.29972095055263</c:v>
                </c:pt>
                <c:pt idx="7">
                  <c:v>234.64216984834499</c:v>
                </c:pt>
                <c:pt idx="8">
                  <c:v>220.84754554064901</c:v>
                </c:pt>
                <c:pt idx="9">
                  <c:v>206.98770114375878</c:v>
                </c:pt>
                <c:pt idx="10">
                  <c:v>193.11813214262943</c:v>
                </c:pt>
                <c:pt idx="11">
                  <c:v>179.28288416937039</c:v>
                </c:pt>
                <c:pt idx="12">
                  <c:v>165.5175851072687</c:v>
                </c:pt>
                <c:pt idx="13">
                  <c:v>151.85143763107843</c:v>
                </c:pt>
                <c:pt idx="14">
                  <c:v>138.30859413123568</c:v>
                </c:pt>
                <c:pt idx="15">
                  <c:v>124.90914385800259</c:v>
                </c:pt>
                <c:pt idx="16">
                  <c:v>111.66984532979006</c:v>
                </c:pt>
                <c:pt idx="17">
                  <c:v>98.604684951929258</c:v>
                </c:pt>
                <c:pt idx="18">
                  <c:v>85.725313188594541</c:v>
                </c:pt>
                <c:pt idx="19">
                  <c:v>73.041392028085014</c:v>
                </c:pt>
                <c:pt idx="20">
                  <c:v>60.560876602996856</c:v>
                </c:pt>
                <c:pt idx="21">
                  <c:v>48.290246875761731</c:v>
                </c:pt>
                <c:pt idx="22">
                  <c:v>36.234700727449017</c:v>
                </c:pt>
                <c:pt idx="23">
                  <c:v>24.398316701578516</c:v>
                </c:pt>
                <c:pt idx="24">
                  <c:v>12.784192523638515</c:v>
                </c:pt>
                <c:pt idx="25">
                  <c:v>1.3945640149968086</c:v>
                </c:pt>
                <c:pt idx="26">
                  <c:v>267.38661129984092</c:v>
                </c:pt>
                <c:pt idx="27">
                  <c:v>260.88634282123968</c:v>
                </c:pt>
                <c:pt idx="28">
                  <c:v>251.5774834829237</c:v>
                </c:pt>
                <c:pt idx="29">
                  <c:v>241.12950785520991</c:v>
                </c:pt>
                <c:pt idx="30">
                  <c:v>229.9733514411661</c:v>
                </c:pt>
                <c:pt idx="31">
                  <c:v>218.33566689805761</c:v>
                </c:pt>
                <c:pt idx="32">
                  <c:v>206.3615487886083</c:v>
                </c:pt>
                <c:pt idx="33">
                  <c:v>194.15383096368078</c:v>
                </c:pt>
                <c:pt idx="34">
                  <c:v>181.79001693425411</c:v>
                </c:pt>
                <c:pt idx="35">
                  <c:v>169.33091509481957</c:v>
                </c:pt>
                <c:pt idx="36">
                  <c:v>156.82556704232422</c:v>
                </c:pt>
                <c:pt idx="37">
                  <c:v>144.31429894908757</c:v>
                </c:pt>
                <c:pt idx="38">
                  <c:v>131.8307321803145</c:v>
                </c:pt>
                <c:pt idx="39">
                  <c:v>119.40317517867081</c:v>
                </c:pt>
                <c:pt idx="40">
                  <c:v>107.05562652197536</c:v>
                </c:pt>
                <c:pt idx="41">
                  <c:v>94.808522263857341</c:v>
                </c:pt>
                <c:pt idx="42">
                  <c:v>82.679308565086529</c:v>
                </c:pt>
                <c:pt idx="43">
                  <c:v>70.682891015817006</c:v>
                </c:pt>
                <c:pt idx="44">
                  <c:v>58.831994442841371</c:v>
                </c:pt>
                <c:pt idx="45">
                  <c:v>47.137456113868048</c:v>
                </c:pt>
                <c:pt idx="46">
                  <c:v>35.608468296577996</c:v>
                </c:pt>
                <c:pt idx="47">
                  <c:v>24.252781554650998</c:v>
                </c:pt>
                <c:pt idx="48">
                  <c:v>13.076877074002581</c:v>
                </c:pt>
                <c:pt idx="49">
                  <c:v>2.0861141787985007</c:v>
                </c:pt>
                <c:pt idx="50">
                  <c:v>-8.7151423076443937</c:v>
                </c:pt>
                <c:pt idx="51">
                  <c:v>257.83229207568775</c:v>
                </c:pt>
                <c:pt idx="52">
                  <c:v>251.85631289176698</c:v>
                </c:pt>
                <c:pt idx="53">
                  <c:v>243.04242194205489</c:v>
                </c:pt>
                <c:pt idx="54">
                  <c:v>233.06176704180965</c:v>
                </c:pt>
                <c:pt idx="55">
                  <c:v>222.34685945657762</c:v>
                </c:pt>
                <c:pt idx="56">
                  <c:v>211.12583591957136</c:v>
                </c:pt>
                <c:pt idx="57">
                  <c:v>199.54518882758066</c:v>
                </c:pt>
                <c:pt idx="58">
                  <c:v>187.70906873868762</c:v>
                </c:pt>
                <c:pt idx="59">
                  <c:v>175.69621954997027</c:v>
                </c:pt>
                <c:pt idx="60">
                  <c:v>163.56861823635458</c:v>
                </c:pt>
                <c:pt idx="61">
                  <c:v>151.37640741259156</c:v>
                </c:pt>
                <c:pt idx="62">
                  <c:v>139.16095069351721</c:v>
                </c:pt>
                <c:pt idx="63">
                  <c:v>126.95684705890683</c:v>
                </c:pt>
                <c:pt idx="64">
                  <c:v>114.7933262601014</c:v>
                </c:pt>
                <c:pt idx="65">
                  <c:v>102.69525518825287</c:v>
                </c:pt>
                <c:pt idx="66">
                  <c:v>90.683888326973516</c:v>
                </c:pt>
                <c:pt idx="67">
                  <c:v>78.777443309228389</c:v>
                </c:pt>
                <c:pt idx="68">
                  <c:v>66.991552990088252</c:v>
                </c:pt>
                <c:pt idx="69">
                  <c:v>55.339627840114119</c:v>
                </c:pt>
                <c:pt idx="70">
                  <c:v>43.83315158139402</c:v>
                </c:pt>
                <c:pt idx="71">
                  <c:v>32.481926033378606</c:v>
                </c:pt>
                <c:pt idx="72">
                  <c:v>21.29427655951773</c:v>
                </c:pt>
                <c:pt idx="73">
                  <c:v>10.277226416199962</c:v>
                </c:pt>
                <c:pt idx="74">
                  <c:v>-0.56335382868130812</c:v>
                </c:pt>
                <c:pt idx="75">
                  <c:v>-11.222617145150334</c:v>
                </c:pt>
                <c:pt idx="76">
                  <c:v>255.45907578102475</c:v>
                </c:pt>
                <c:pt idx="77">
                  <c:v>249.61004959658032</c:v>
                </c:pt>
                <c:pt idx="78">
                  <c:v>240.91621090764829</c:v>
                </c:pt>
                <c:pt idx="79">
                  <c:v>231.04908945743952</c:v>
                </c:pt>
                <c:pt idx="80">
                  <c:v>220.44155688242455</c:v>
                </c:pt>
                <c:pt idx="81">
                  <c:v>209.32208997168678</c:v>
                </c:pt>
                <c:pt idx="82">
                  <c:v>197.83750203176385</c:v>
                </c:pt>
                <c:pt idx="83">
                  <c:v>186.0922464846285</c:v>
                </c:pt>
                <c:pt idx="84">
                  <c:v>174.16535308110977</c:v>
                </c:pt>
                <c:pt idx="85">
                  <c:v>162.11906861477723</c:v>
                </c:pt>
                <c:pt idx="86">
                  <c:v>150.00379040189318</c:v>
                </c:pt>
                <c:pt idx="87">
                  <c:v>137.86112250599609</c:v>
                </c:pt>
                <c:pt idx="88">
                  <c:v>125.72589091662893</c:v>
                </c:pt>
                <c:pt idx="89">
                  <c:v>113.62753972239221</c:v>
                </c:pt>
                <c:pt idx="90">
                  <c:v>101.59113820099364</c:v>
                </c:pt>
                <c:pt idx="91">
                  <c:v>89.638131951730074</c:v>
                </c:pt>
                <c:pt idx="92">
                  <c:v>77.786919092730955</c:v>
                </c:pt>
                <c:pt idx="93">
                  <c:v>66.05330293692262</c:v>
                </c:pt>
                <c:pt idx="94">
                  <c:v>54.450854953681585</c:v>
                </c:pt>
                <c:pt idx="95">
                  <c:v>42.991210940263997</c:v>
                </c:pt>
                <c:pt idx="96">
                  <c:v>31.684316372100628</c:v>
                </c:pt>
                <c:pt idx="97">
                  <c:v>20.538632324781187</c:v>
                </c:pt>
                <c:pt idx="98">
                  <c:v>9.5613102709478373</c:v>
                </c:pt>
                <c:pt idx="99">
                  <c:v>-1.241658078968938</c:v>
                </c:pt>
                <c:pt idx="100">
                  <c:v>-11.865311228271517</c:v>
                </c:pt>
                <c:pt idx="101">
                  <c:v>-8.6219530148661434</c:v>
                </c:pt>
                <c:pt idx="102">
                  <c:v>-5.6773331409540146</c:v>
                </c:pt>
                <c:pt idx="103">
                  <c:v>-2.9011229930228648</c:v>
                </c:pt>
                <c:pt idx="104">
                  <c:v>-0.28348946333022979</c:v>
                </c:pt>
                <c:pt idx="105">
                  <c:v>2.1848146786290936</c:v>
                </c:pt>
                <c:pt idx="106">
                  <c:v>4.5124863645819255</c:v>
                </c:pt>
                <c:pt idx="107">
                  <c:v>6.7077056078307962</c:v>
                </c:pt>
                <c:pt idx="108">
                  <c:v>8.7781668233666856</c:v>
                </c:pt>
                <c:pt idx="109">
                  <c:v>10.731108216847463</c:v>
                </c:pt>
                <c:pt idx="110">
                  <c:v>12.573339363353053</c:v>
                </c:pt>
                <c:pt idx="111">
                  <c:v>14.311267089158221</c:v>
                </c:pt>
                <c:pt idx="112">
                  <c:v>15.950919762585217</c:v>
                </c:pt>
                <c:pt idx="113">
                  <c:v>17.497970093280891</c:v>
                </c:pt>
                <c:pt idx="114">
                  <c:v>18.957756532976177</c:v>
                </c:pt>
                <c:pt idx="115">
                  <c:v>20.335303364897918</c:v>
                </c:pt>
                <c:pt idx="116">
                  <c:v>21.635339563496974</c:v>
                </c:pt>
                <c:pt idx="117">
                  <c:v>22.86231650099749</c:v>
                </c:pt>
                <c:pt idx="118">
                  <c:v>24.020424572447507</c:v>
                </c:pt>
                <c:pt idx="119">
                  <c:v>25.113608806428466</c:v>
                </c:pt>
                <c:pt idx="120">
                  <c:v>26.145583524354709</c:v>
                </c:pt>
                <c:pt idx="121">
                  <c:v>27.119846107329565</c:v>
                </c:pt>
                <c:pt idx="122">
                  <c:v>28.039689925817488</c:v>
                </c:pt>
                <c:pt idx="123">
                  <c:v>28.908216483919958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B9-407E-BB6B-38314A7FC023}"/>
            </c:ext>
          </c:extLst>
        </c:ser>
        <c:ser>
          <c:idx val="2"/>
          <c:order val="1"/>
          <c:tx>
            <c:strRef>
              <c:f>'Graph Emissions of Biomass'!$C$2</c:f>
              <c:strCache>
                <c:ptCount val="1"/>
                <c:pt idx="0">
                  <c:v>Fossil Fuel after Young Forest</c:v>
                </c:pt>
              </c:strCache>
            </c:strRef>
          </c:tx>
          <c:spPr>
            <a:ln w="381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'Graph Emissions of Biomass'!$A$3:$A$127</c:f>
              <c:numCache>
                <c:formatCode>0</c:formatCode>
                <c:ptCount val="1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</c:numCache>
            </c:numRef>
          </c:cat>
          <c:val>
            <c:numRef>
              <c:f>'Graph Emissions of Biomass'!$C$3:$C$126</c:f>
              <c:numCache>
                <c:formatCode>0</c:formatCode>
                <c:ptCount val="124"/>
                <c:pt idx="0">
                  <c:v>0</c:v>
                </c:pt>
                <c:pt idx="1">
                  <c:v>131.76</c:v>
                </c:pt>
                <c:pt idx="2">
                  <c:v>131.76</c:v>
                </c:pt>
                <c:pt idx="3">
                  <c:v>131.76</c:v>
                </c:pt>
                <c:pt idx="4">
                  <c:v>131.76</c:v>
                </c:pt>
                <c:pt idx="5">
                  <c:v>131.76</c:v>
                </c:pt>
                <c:pt idx="6">
                  <c:v>131.76</c:v>
                </c:pt>
                <c:pt idx="7">
                  <c:v>131.76</c:v>
                </c:pt>
                <c:pt idx="8">
                  <c:v>131.76</c:v>
                </c:pt>
                <c:pt idx="9">
                  <c:v>131.76</c:v>
                </c:pt>
                <c:pt idx="10">
                  <c:v>131.76</c:v>
                </c:pt>
                <c:pt idx="11">
                  <c:v>131.76</c:v>
                </c:pt>
                <c:pt idx="12">
                  <c:v>131.76</c:v>
                </c:pt>
                <c:pt idx="13">
                  <c:v>131.76</c:v>
                </c:pt>
                <c:pt idx="14">
                  <c:v>131.76</c:v>
                </c:pt>
                <c:pt idx="15">
                  <c:v>131.76</c:v>
                </c:pt>
                <c:pt idx="16">
                  <c:v>131.76</c:v>
                </c:pt>
                <c:pt idx="17">
                  <c:v>131.76</c:v>
                </c:pt>
                <c:pt idx="18">
                  <c:v>131.76</c:v>
                </c:pt>
                <c:pt idx="19">
                  <c:v>131.76</c:v>
                </c:pt>
                <c:pt idx="20">
                  <c:v>131.76</c:v>
                </c:pt>
                <c:pt idx="21">
                  <c:v>131.76</c:v>
                </c:pt>
                <c:pt idx="22">
                  <c:v>131.76</c:v>
                </c:pt>
                <c:pt idx="23">
                  <c:v>131.76</c:v>
                </c:pt>
                <c:pt idx="24">
                  <c:v>131.76</c:v>
                </c:pt>
                <c:pt idx="25">
                  <c:v>131.76</c:v>
                </c:pt>
                <c:pt idx="26">
                  <c:v>263.55596151142299</c:v>
                </c:pt>
                <c:pt idx="27">
                  <c:v>263.55596151142299</c:v>
                </c:pt>
                <c:pt idx="28">
                  <c:v>263.55596151142299</c:v>
                </c:pt>
                <c:pt idx="29">
                  <c:v>263.55596151142299</c:v>
                </c:pt>
                <c:pt idx="30">
                  <c:v>263.55596151142299</c:v>
                </c:pt>
                <c:pt idx="31">
                  <c:v>263.55596151142299</c:v>
                </c:pt>
                <c:pt idx="32">
                  <c:v>263.55596151142299</c:v>
                </c:pt>
                <c:pt idx="33">
                  <c:v>263.55596151142299</c:v>
                </c:pt>
                <c:pt idx="34">
                  <c:v>263.55596151142299</c:v>
                </c:pt>
                <c:pt idx="35">
                  <c:v>263.55596151142299</c:v>
                </c:pt>
                <c:pt idx="36">
                  <c:v>263.55596151142299</c:v>
                </c:pt>
                <c:pt idx="37">
                  <c:v>263.55596151142299</c:v>
                </c:pt>
                <c:pt idx="38">
                  <c:v>263.55596151142299</c:v>
                </c:pt>
                <c:pt idx="39">
                  <c:v>263.55596151142299</c:v>
                </c:pt>
                <c:pt idx="40">
                  <c:v>263.55596151142299</c:v>
                </c:pt>
                <c:pt idx="41">
                  <c:v>263.55596151142299</c:v>
                </c:pt>
                <c:pt idx="42">
                  <c:v>263.55596151142299</c:v>
                </c:pt>
                <c:pt idx="43">
                  <c:v>263.55596151142299</c:v>
                </c:pt>
                <c:pt idx="44">
                  <c:v>263.55596151142299</c:v>
                </c:pt>
                <c:pt idx="45">
                  <c:v>263.55596151142299</c:v>
                </c:pt>
                <c:pt idx="46">
                  <c:v>263.55596151142299</c:v>
                </c:pt>
                <c:pt idx="47">
                  <c:v>263.55596151142299</c:v>
                </c:pt>
                <c:pt idx="48">
                  <c:v>263.55596151142299</c:v>
                </c:pt>
                <c:pt idx="49">
                  <c:v>263.55596151142299</c:v>
                </c:pt>
                <c:pt idx="50">
                  <c:v>263.55596151142299</c:v>
                </c:pt>
                <c:pt idx="51">
                  <c:v>395.35192302284594</c:v>
                </c:pt>
                <c:pt idx="52">
                  <c:v>395.35192302284594</c:v>
                </c:pt>
                <c:pt idx="53">
                  <c:v>395.35192302284594</c:v>
                </c:pt>
                <c:pt idx="54">
                  <c:v>395.35192302284594</c:v>
                </c:pt>
                <c:pt idx="55">
                  <c:v>395.35192302284594</c:v>
                </c:pt>
                <c:pt idx="56">
                  <c:v>395.35192302284594</c:v>
                </c:pt>
                <c:pt idx="57">
                  <c:v>395.35192302284594</c:v>
                </c:pt>
                <c:pt idx="58">
                  <c:v>395.35192302284594</c:v>
                </c:pt>
                <c:pt idx="59">
                  <c:v>395.35192302284594</c:v>
                </c:pt>
                <c:pt idx="60">
                  <c:v>395.35192302284594</c:v>
                </c:pt>
                <c:pt idx="61">
                  <c:v>395.35192302284594</c:v>
                </c:pt>
                <c:pt idx="62">
                  <c:v>395.35192302284594</c:v>
                </c:pt>
                <c:pt idx="63">
                  <c:v>395.35192302284594</c:v>
                </c:pt>
                <c:pt idx="64">
                  <c:v>395.35192302284594</c:v>
                </c:pt>
                <c:pt idx="65">
                  <c:v>395.35192302284594</c:v>
                </c:pt>
                <c:pt idx="66">
                  <c:v>395.35192302284594</c:v>
                </c:pt>
                <c:pt idx="67">
                  <c:v>395.35192302284594</c:v>
                </c:pt>
                <c:pt idx="68">
                  <c:v>395.35192302284594</c:v>
                </c:pt>
                <c:pt idx="69">
                  <c:v>395.35192302284594</c:v>
                </c:pt>
                <c:pt idx="70">
                  <c:v>395.35192302284594</c:v>
                </c:pt>
                <c:pt idx="71">
                  <c:v>395.35192302284594</c:v>
                </c:pt>
                <c:pt idx="72">
                  <c:v>395.35192302284594</c:v>
                </c:pt>
                <c:pt idx="73">
                  <c:v>395.35192302284594</c:v>
                </c:pt>
                <c:pt idx="74">
                  <c:v>395.35192302284594</c:v>
                </c:pt>
                <c:pt idx="75">
                  <c:v>395.35192302284594</c:v>
                </c:pt>
                <c:pt idx="76">
                  <c:v>527.14788453426888</c:v>
                </c:pt>
                <c:pt idx="77">
                  <c:v>527.14788453426888</c:v>
                </c:pt>
                <c:pt idx="78">
                  <c:v>527.14788453426888</c:v>
                </c:pt>
                <c:pt idx="79">
                  <c:v>527.14788453426888</c:v>
                </c:pt>
                <c:pt idx="80">
                  <c:v>527.14788453426888</c:v>
                </c:pt>
                <c:pt idx="81">
                  <c:v>527.14788453426888</c:v>
                </c:pt>
                <c:pt idx="82">
                  <c:v>527.14788453426888</c:v>
                </c:pt>
                <c:pt idx="83">
                  <c:v>527.14788453426888</c:v>
                </c:pt>
                <c:pt idx="84">
                  <c:v>527.14788453426888</c:v>
                </c:pt>
                <c:pt idx="85">
                  <c:v>527.14788453426888</c:v>
                </c:pt>
                <c:pt idx="86">
                  <c:v>527.14788453426888</c:v>
                </c:pt>
                <c:pt idx="87">
                  <c:v>527.14788453426888</c:v>
                </c:pt>
                <c:pt idx="88">
                  <c:v>527.14788453426888</c:v>
                </c:pt>
                <c:pt idx="89">
                  <c:v>527.14788453426888</c:v>
                </c:pt>
                <c:pt idx="90">
                  <c:v>527.14788453426888</c:v>
                </c:pt>
                <c:pt idx="91">
                  <c:v>527.14788453426888</c:v>
                </c:pt>
                <c:pt idx="92">
                  <c:v>527.14788453426888</c:v>
                </c:pt>
                <c:pt idx="93">
                  <c:v>527.14788453426888</c:v>
                </c:pt>
                <c:pt idx="94">
                  <c:v>527.14788453426888</c:v>
                </c:pt>
                <c:pt idx="95">
                  <c:v>527.14788453426888</c:v>
                </c:pt>
                <c:pt idx="96">
                  <c:v>527.14788453426888</c:v>
                </c:pt>
                <c:pt idx="97">
                  <c:v>527.14788453426888</c:v>
                </c:pt>
                <c:pt idx="98">
                  <c:v>527.14788453426888</c:v>
                </c:pt>
                <c:pt idx="99">
                  <c:v>527.14788453426888</c:v>
                </c:pt>
                <c:pt idx="100">
                  <c:v>527.14788453426888</c:v>
                </c:pt>
                <c:pt idx="101">
                  <c:v>527.14788453426888</c:v>
                </c:pt>
                <c:pt idx="102">
                  <c:v>527.14788453426888</c:v>
                </c:pt>
                <c:pt idx="103">
                  <c:v>527.14788453426888</c:v>
                </c:pt>
                <c:pt idx="104">
                  <c:v>527.14788453426888</c:v>
                </c:pt>
                <c:pt idx="105">
                  <c:v>527.14788453426888</c:v>
                </c:pt>
                <c:pt idx="106">
                  <c:v>527.14788453426888</c:v>
                </c:pt>
                <c:pt idx="107">
                  <c:v>527.14788453426888</c:v>
                </c:pt>
                <c:pt idx="108">
                  <c:v>527.14788453426888</c:v>
                </c:pt>
                <c:pt idx="109">
                  <c:v>527.14788453426888</c:v>
                </c:pt>
                <c:pt idx="110">
                  <c:v>527.14788453426888</c:v>
                </c:pt>
                <c:pt idx="111">
                  <c:v>527.14788453426888</c:v>
                </c:pt>
                <c:pt idx="112">
                  <c:v>527.14788453426888</c:v>
                </c:pt>
                <c:pt idx="113">
                  <c:v>527.14788453426888</c:v>
                </c:pt>
                <c:pt idx="114">
                  <c:v>527.14788453426888</c:v>
                </c:pt>
                <c:pt idx="115">
                  <c:v>527.14788453426888</c:v>
                </c:pt>
                <c:pt idx="116">
                  <c:v>527.14788453426888</c:v>
                </c:pt>
                <c:pt idx="117">
                  <c:v>527.14788453426888</c:v>
                </c:pt>
                <c:pt idx="118">
                  <c:v>527.14788453426888</c:v>
                </c:pt>
                <c:pt idx="119">
                  <c:v>527.14788453426888</c:v>
                </c:pt>
                <c:pt idx="120">
                  <c:v>527.14788453426888</c:v>
                </c:pt>
                <c:pt idx="121">
                  <c:v>527.14788453426888</c:v>
                </c:pt>
                <c:pt idx="122">
                  <c:v>527.14788453426888</c:v>
                </c:pt>
                <c:pt idx="123">
                  <c:v>527.14788453426888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B9-407E-BB6B-38314A7FC023}"/>
            </c:ext>
          </c:extLst>
        </c:ser>
        <c:ser>
          <c:idx val="3"/>
          <c:order val="2"/>
          <c:tx>
            <c:strRef>
              <c:f>'Graph Emissions of Biomass'!$D$2</c:f>
              <c:strCache>
                <c:ptCount val="1"/>
                <c:pt idx="0">
                  <c:v>Biomass after Old Forest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'Graph Emissions of Biomass'!$A$3:$A$127</c:f>
              <c:numCache>
                <c:formatCode>0</c:formatCode>
                <c:ptCount val="1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</c:numCache>
            </c:numRef>
          </c:cat>
          <c:val>
            <c:numRef>
              <c:f>'Graph Emissions of Biomass'!$D$3:$D$126</c:f>
              <c:numCache>
                <c:formatCode>0</c:formatCode>
                <c:ptCount val="124"/>
                <c:pt idx="0">
                  <c:v>0</c:v>
                </c:pt>
                <c:pt idx="1">
                  <c:v>549</c:v>
                </c:pt>
                <c:pt idx="2">
                  <c:v>551.34065339831238</c:v>
                </c:pt>
                <c:pt idx="3">
                  <c:v>550.3421195025594</c:v>
                </c:pt>
                <c:pt idx="4">
                  <c:v>547.70630901248671</c:v>
                </c:pt>
                <c:pt idx="5">
                  <c:v>543.89457780339592</c:v>
                </c:pt>
                <c:pt idx="6">
                  <c:v>539.16211021196295</c:v>
                </c:pt>
                <c:pt idx="7">
                  <c:v>533.6807627460106</c:v>
                </c:pt>
                <c:pt idx="8">
                  <c:v>527.57847284203194</c:v>
                </c:pt>
                <c:pt idx="9">
                  <c:v>520.9562935166316</c:v>
                </c:pt>
                <c:pt idx="10">
                  <c:v>513.89712623059927</c:v>
                </c:pt>
                <c:pt idx="11">
                  <c:v>506.47074063672164</c:v>
                </c:pt>
                <c:pt idx="12">
                  <c:v>498.73691156904431</c:v>
                </c:pt>
                <c:pt idx="13">
                  <c:v>490.74750983761044</c:v>
                </c:pt>
                <c:pt idx="14">
                  <c:v>482.54796920036097</c:v>
                </c:pt>
                <c:pt idx="15">
                  <c:v>474.17835974484774</c:v>
                </c:pt>
                <c:pt idx="16">
                  <c:v>465.67420109507168</c:v>
                </c:pt>
                <c:pt idx="17">
                  <c:v>457.06709673685123</c:v>
                </c:pt>
                <c:pt idx="18">
                  <c:v>448.38524112918753</c:v>
                </c:pt>
                <c:pt idx="19">
                  <c:v>439.65383364567953</c:v>
                </c:pt>
                <c:pt idx="20">
                  <c:v>430.89542249180488</c:v>
                </c:pt>
                <c:pt idx="21">
                  <c:v>422.13019477453798</c:v>
                </c:pt>
                <c:pt idx="22">
                  <c:v>413.37622431109111</c:v>
                </c:pt>
                <c:pt idx="23">
                  <c:v>404.64968566142022</c:v>
                </c:pt>
                <c:pt idx="24">
                  <c:v>395.96504072312575</c:v>
                </c:pt>
                <c:pt idx="25">
                  <c:v>387.33520271138195</c:v>
                </c:pt>
                <c:pt idx="26">
                  <c:v>655.9273846133907</c:v>
                </c:pt>
                <c:pt idx="27">
                  <c:v>651.87702281207851</c:v>
                </c:pt>
                <c:pt idx="28">
                  <c:v>644.87670236281133</c:v>
                </c:pt>
                <c:pt idx="29">
                  <c:v>636.60422501802486</c:v>
                </c:pt>
                <c:pt idx="30">
                  <c:v>627.49835314232632</c:v>
                </c:pt>
                <c:pt idx="31">
                  <c:v>617.79309655020029</c:v>
                </c:pt>
                <c:pt idx="32">
                  <c:v>607.64046596918024</c:v>
                </c:pt>
                <c:pt idx="33">
                  <c:v>597.1497973502245</c:v>
                </c:pt>
                <c:pt idx="34">
                  <c:v>586.40470749563553</c:v>
                </c:pt>
                <c:pt idx="35">
                  <c:v>575.47175297193587</c:v>
                </c:pt>
                <c:pt idx="36">
                  <c:v>564.4053806504071</c:v>
                </c:pt>
                <c:pt idx="37">
                  <c:v>553.25099992601292</c:v>
                </c:pt>
                <c:pt idx="38">
                  <c:v>542.04701289175546</c:v>
                </c:pt>
                <c:pt idx="39">
                  <c:v>530.82622457185141</c:v>
                </c:pt>
                <c:pt idx="40">
                  <c:v>519.61686319556384</c:v>
                </c:pt>
                <c:pt idx="41">
                  <c:v>508.4433436925039</c:v>
                </c:pt>
                <c:pt idx="42">
                  <c:v>497.32685548356955</c:v>
                </c:pt>
                <c:pt idx="43">
                  <c:v>486.28582603000802</c:v>
                </c:pt>
                <c:pt idx="44">
                  <c:v>475.33629399299804</c:v>
                </c:pt>
                <c:pt idx="45">
                  <c:v>464.49221497037087</c:v>
                </c:pt>
                <c:pt idx="46">
                  <c:v>453.76571581937662</c:v>
                </c:pt>
                <c:pt idx="47">
                  <c:v>443.1673089956023</c:v>
                </c:pt>
                <c:pt idx="48">
                  <c:v>432.70607524616958</c:v>
                </c:pt>
                <c:pt idx="49">
                  <c:v>422.38982085883276</c:v>
                </c:pt>
                <c:pt idx="50">
                  <c:v>412.22521416148476</c:v>
                </c:pt>
                <c:pt idx="51">
                  <c:v>679.37360824174652</c:v>
                </c:pt>
                <c:pt idx="52">
                  <c:v>673.96494046929934</c:v>
                </c:pt>
                <c:pt idx="53">
                  <c:v>665.68663519992788</c:v>
                </c:pt>
                <c:pt idx="54">
                  <c:v>656.21165065815649</c:v>
                </c:pt>
                <c:pt idx="55">
                  <c:v>645.9742030493494</c:v>
                </c:pt>
                <c:pt idx="56">
                  <c:v>635.20403484765882</c:v>
                </c:pt>
                <c:pt idx="57">
                  <c:v>624.04915088247037</c:v>
                </c:pt>
                <c:pt idx="58">
                  <c:v>612.61512637005694</c:v>
                </c:pt>
                <c:pt idx="59">
                  <c:v>600.98204729059069</c:v>
                </c:pt>
                <c:pt idx="60">
                  <c:v>589.21315501227593</c:v>
                </c:pt>
                <c:pt idx="61">
                  <c:v>577.35978344387922</c:v>
                </c:pt>
                <c:pt idx="62">
                  <c:v>565.46441870892238</c:v>
                </c:pt>
                <c:pt idx="63">
                  <c:v>553.56271756481851</c:v>
                </c:pt>
                <c:pt idx="64">
                  <c:v>541.68490662004615</c:v>
                </c:pt>
                <c:pt idx="65">
                  <c:v>529.85679228412778</c:v>
                </c:pt>
                <c:pt idx="66">
                  <c:v>518.10051458719522</c:v>
                </c:pt>
                <c:pt idx="67">
                  <c:v>506.43512590210287</c:v>
                </c:pt>
                <c:pt idx="68">
                  <c:v>494.87704599301696</c:v>
                </c:pt>
                <c:pt idx="69">
                  <c:v>483.4404272067967</c:v>
                </c:pt>
                <c:pt idx="70">
                  <c:v>472.13745274001542</c:v>
                </c:pt>
                <c:pt idx="71">
                  <c:v>460.97858395893184</c:v>
                </c:pt>
                <c:pt idx="72">
                  <c:v>449.97276817293772</c:v>
                </c:pt>
                <c:pt idx="73">
                  <c:v>439.12761517193093</c:v>
                </c:pt>
                <c:pt idx="74">
                  <c:v>428.44954870332236</c:v>
                </c:pt>
                <c:pt idx="75">
                  <c:v>417.94393755893435</c:v>
                </c:pt>
                <c:pt idx="76">
                  <c:v>684.77091321876469</c:v>
                </c:pt>
                <c:pt idx="77">
                  <c:v>679.05926461301965</c:v>
                </c:pt>
                <c:pt idx="78">
                  <c:v>670.49533636149806</c:v>
                </c:pt>
                <c:pt idx="79">
                  <c:v>660.75107146857397</c:v>
                </c:pt>
                <c:pt idx="80">
                  <c:v>650.25973150721995</c:v>
                </c:pt>
                <c:pt idx="81">
                  <c:v>639.25016122212185</c:v>
                </c:pt>
                <c:pt idx="82">
                  <c:v>627.86952115925271</c:v>
                </c:pt>
                <c:pt idx="83">
                  <c:v>616.22259245429882</c:v>
                </c:pt>
                <c:pt idx="84">
                  <c:v>604.38871416668871</c:v>
                </c:pt>
                <c:pt idx="85">
                  <c:v>592.43042504842947</c:v>
                </c:pt>
                <c:pt idx="86">
                  <c:v>580.39839801727817</c:v>
                </c:pt>
                <c:pt idx="87">
                  <c:v>568.33449731649932</c:v>
                </c:pt>
                <c:pt idx="88">
                  <c:v>556.27379457418283</c:v>
                </c:pt>
                <c:pt idx="89">
                  <c:v>544.24596580555306</c:v>
                </c:pt>
                <c:pt idx="90">
                  <c:v>532.27629928399506</c:v>
                </c:pt>
                <c:pt idx="91">
                  <c:v>520.38644740910331</c:v>
                </c:pt>
                <c:pt idx="92">
                  <c:v>508.59500359677503</c:v>
                </c:pt>
                <c:pt idx="93">
                  <c:v>496.91795560784067</c:v>
                </c:pt>
                <c:pt idx="94">
                  <c:v>485.36904912457845</c:v>
                </c:pt>
                <c:pt idx="95">
                  <c:v>473.96008450143461</c:v>
                </c:pt>
                <c:pt idx="96">
                  <c:v>462.70116266114019</c:v>
                </c:pt>
                <c:pt idx="97">
                  <c:v>451.60089153102081</c:v>
                </c:pt>
                <c:pt idx="98">
                  <c:v>440.66656132457632</c:v>
                </c:pt>
                <c:pt idx="99">
                  <c:v>429.90429483900527</c:v>
                </c:pt>
                <c:pt idx="100">
                  <c:v>419.31917743421559</c:v>
                </c:pt>
                <c:pt idx="101">
                  <c:v>408.91537027748745</c:v>
                </c:pt>
                <c:pt idx="102">
                  <c:v>398.69620964775322</c:v>
                </c:pt>
                <c:pt idx="103">
                  <c:v>388.66429450694085</c:v>
                </c:pt>
                <c:pt idx="104">
                  <c:v>378.82156410422772</c:v>
                </c:pt>
                <c:pt idx="105">
                  <c:v>369.16936704211133</c:v>
                </c:pt>
                <c:pt idx="106">
                  <c:v>359.70852297291373</c:v>
                </c:pt>
                <c:pt idx="107">
                  <c:v>350.43937789094707</c:v>
                </c:pt>
                <c:pt idx="108">
                  <c:v>341.36185382489987</c:v>
                </c:pt>
                <c:pt idx="109">
                  <c:v>332.47549360679687</c:v>
                </c:pt>
                <c:pt idx="110">
                  <c:v>323.77950129060059</c:v>
                </c:pt>
                <c:pt idx="111">
                  <c:v>315.27277870956789</c:v>
                </c:pt>
                <c:pt idx="112">
                  <c:v>306.95395859263851</c:v>
                </c:pt>
                <c:pt idx="113">
                  <c:v>298.82143460325284</c:v>
                </c:pt>
                <c:pt idx="114">
                  <c:v>290.87338861663119</c:v>
                </c:pt>
                <c:pt idx="115">
                  <c:v>283.10781551182322</c:v>
                </c:pt>
                <c:pt idx="116">
                  <c:v>275.52254572128959</c:v>
                </c:pt>
                <c:pt idx="117">
                  <c:v>268.11526575228589</c:v>
                </c:pt>
                <c:pt idx="118">
                  <c:v>260.88353686994327</c:v>
                </c:pt>
                <c:pt idx="119">
                  <c:v>253.82481211099568</c:v>
                </c:pt>
                <c:pt idx="120">
                  <c:v>246.93645177900027</c:v>
                </c:pt>
                <c:pt idx="121">
                  <c:v>240.21573755615518</c:v>
                </c:pt>
                <c:pt idx="122">
                  <c:v>233.65988535310774</c:v>
                </c:pt>
                <c:pt idx="123">
                  <c:v>227.26605700608863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B9-407E-BB6B-38314A7FC023}"/>
            </c:ext>
          </c:extLst>
        </c:ser>
        <c:ser>
          <c:idx val="4"/>
          <c:order val="3"/>
          <c:tx>
            <c:strRef>
              <c:f>'Graph Emissions of Biomass'!$E$2</c:f>
              <c:strCache>
                <c:ptCount val="1"/>
                <c:pt idx="0">
                  <c:v>Fossil Fuel after Old Forest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'Graph Emissions of Biomass'!$A$3:$A$127</c:f>
              <c:numCache>
                <c:formatCode>0</c:formatCode>
                <c:ptCount val="1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</c:numCache>
            </c:numRef>
          </c:cat>
          <c:val>
            <c:numRef>
              <c:f>'Graph Emissions of Biomass'!$E$3:$E$126</c:f>
              <c:numCache>
                <c:formatCode>0</c:formatCode>
                <c:ptCount val="124"/>
                <c:pt idx="0">
                  <c:v>0</c:v>
                </c:pt>
                <c:pt idx="1">
                  <c:v>274.5</c:v>
                </c:pt>
                <c:pt idx="2">
                  <c:v>274.5</c:v>
                </c:pt>
                <c:pt idx="3">
                  <c:v>274.5</c:v>
                </c:pt>
                <c:pt idx="4">
                  <c:v>274.5</c:v>
                </c:pt>
                <c:pt idx="5">
                  <c:v>274.5</c:v>
                </c:pt>
                <c:pt idx="6">
                  <c:v>274.5</c:v>
                </c:pt>
                <c:pt idx="7">
                  <c:v>274.5</c:v>
                </c:pt>
                <c:pt idx="8">
                  <c:v>274.5</c:v>
                </c:pt>
                <c:pt idx="9">
                  <c:v>274.5</c:v>
                </c:pt>
                <c:pt idx="10">
                  <c:v>274.5</c:v>
                </c:pt>
                <c:pt idx="11">
                  <c:v>274.5</c:v>
                </c:pt>
                <c:pt idx="12">
                  <c:v>274.5</c:v>
                </c:pt>
                <c:pt idx="13">
                  <c:v>274.5</c:v>
                </c:pt>
                <c:pt idx="14">
                  <c:v>274.5</c:v>
                </c:pt>
                <c:pt idx="15">
                  <c:v>274.5</c:v>
                </c:pt>
                <c:pt idx="16">
                  <c:v>274.5</c:v>
                </c:pt>
                <c:pt idx="17">
                  <c:v>274.5</c:v>
                </c:pt>
                <c:pt idx="18">
                  <c:v>274.5</c:v>
                </c:pt>
                <c:pt idx="19">
                  <c:v>274.5</c:v>
                </c:pt>
                <c:pt idx="20">
                  <c:v>274.5</c:v>
                </c:pt>
                <c:pt idx="21">
                  <c:v>274.5</c:v>
                </c:pt>
                <c:pt idx="22">
                  <c:v>274.5</c:v>
                </c:pt>
                <c:pt idx="23">
                  <c:v>274.5</c:v>
                </c:pt>
                <c:pt idx="24">
                  <c:v>274.5</c:v>
                </c:pt>
                <c:pt idx="25">
                  <c:v>274.5</c:v>
                </c:pt>
                <c:pt idx="26">
                  <c:v>406.295961511423</c:v>
                </c:pt>
                <c:pt idx="27">
                  <c:v>406.295961511423</c:v>
                </c:pt>
                <c:pt idx="28">
                  <c:v>406.295961511423</c:v>
                </c:pt>
                <c:pt idx="29">
                  <c:v>406.295961511423</c:v>
                </c:pt>
                <c:pt idx="30">
                  <c:v>406.295961511423</c:v>
                </c:pt>
                <c:pt idx="31">
                  <c:v>406.295961511423</c:v>
                </c:pt>
                <c:pt idx="32">
                  <c:v>406.295961511423</c:v>
                </c:pt>
                <c:pt idx="33">
                  <c:v>406.295961511423</c:v>
                </c:pt>
                <c:pt idx="34">
                  <c:v>406.295961511423</c:v>
                </c:pt>
                <c:pt idx="35">
                  <c:v>406.295961511423</c:v>
                </c:pt>
                <c:pt idx="36">
                  <c:v>406.295961511423</c:v>
                </c:pt>
                <c:pt idx="37">
                  <c:v>406.295961511423</c:v>
                </c:pt>
                <c:pt idx="38">
                  <c:v>406.295961511423</c:v>
                </c:pt>
                <c:pt idx="39">
                  <c:v>406.295961511423</c:v>
                </c:pt>
                <c:pt idx="40">
                  <c:v>406.295961511423</c:v>
                </c:pt>
                <c:pt idx="41">
                  <c:v>406.295961511423</c:v>
                </c:pt>
                <c:pt idx="42">
                  <c:v>406.295961511423</c:v>
                </c:pt>
                <c:pt idx="43">
                  <c:v>406.295961511423</c:v>
                </c:pt>
                <c:pt idx="44">
                  <c:v>406.295961511423</c:v>
                </c:pt>
                <c:pt idx="45">
                  <c:v>406.295961511423</c:v>
                </c:pt>
                <c:pt idx="46">
                  <c:v>406.295961511423</c:v>
                </c:pt>
                <c:pt idx="47">
                  <c:v>406.295961511423</c:v>
                </c:pt>
                <c:pt idx="48">
                  <c:v>406.295961511423</c:v>
                </c:pt>
                <c:pt idx="49">
                  <c:v>406.295961511423</c:v>
                </c:pt>
                <c:pt idx="50">
                  <c:v>406.295961511423</c:v>
                </c:pt>
                <c:pt idx="51">
                  <c:v>538.09192302284589</c:v>
                </c:pt>
                <c:pt idx="52">
                  <c:v>538.09192302284589</c:v>
                </c:pt>
                <c:pt idx="53">
                  <c:v>538.09192302284589</c:v>
                </c:pt>
                <c:pt idx="54">
                  <c:v>538.09192302284589</c:v>
                </c:pt>
                <c:pt idx="55">
                  <c:v>538.09192302284589</c:v>
                </c:pt>
                <c:pt idx="56">
                  <c:v>538.09192302284589</c:v>
                </c:pt>
                <c:pt idx="57">
                  <c:v>538.09192302284589</c:v>
                </c:pt>
                <c:pt idx="58">
                  <c:v>538.09192302284589</c:v>
                </c:pt>
                <c:pt idx="59">
                  <c:v>538.09192302284589</c:v>
                </c:pt>
                <c:pt idx="60">
                  <c:v>538.09192302284589</c:v>
                </c:pt>
                <c:pt idx="61">
                  <c:v>538.09192302284589</c:v>
                </c:pt>
                <c:pt idx="62">
                  <c:v>538.09192302284589</c:v>
                </c:pt>
                <c:pt idx="63">
                  <c:v>538.09192302284589</c:v>
                </c:pt>
                <c:pt idx="64">
                  <c:v>538.09192302284589</c:v>
                </c:pt>
                <c:pt idx="65">
                  <c:v>538.09192302284589</c:v>
                </c:pt>
                <c:pt idx="66">
                  <c:v>538.09192302284589</c:v>
                </c:pt>
                <c:pt idx="67">
                  <c:v>538.09192302284589</c:v>
                </c:pt>
                <c:pt idx="68">
                  <c:v>538.09192302284589</c:v>
                </c:pt>
                <c:pt idx="69">
                  <c:v>538.09192302284589</c:v>
                </c:pt>
                <c:pt idx="70">
                  <c:v>538.09192302284589</c:v>
                </c:pt>
                <c:pt idx="71">
                  <c:v>538.09192302284589</c:v>
                </c:pt>
                <c:pt idx="72">
                  <c:v>538.09192302284589</c:v>
                </c:pt>
                <c:pt idx="73">
                  <c:v>538.09192302284589</c:v>
                </c:pt>
                <c:pt idx="74">
                  <c:v>538.09192302284589</c:v>
                </c:pt>
                <c:pt idx="75">
                  <c:v>538.09192302284589</c:v>
                </c:pt>
                <c:pt idx="76">
                  <c:v>669.88788453426889</c:v>
                </c:pt>
                <c:pt idx="77">
                  <c:v>669.88788453426889</c:v>
                </c:pt>
                <c:pt idx="78">
                  <c:v>669.88788453426889</c:v>
                </c:pt>
                <c:pt idx="79">
                  <c:v>669.88788453426889</c:v>
                </c:pt>
                <c:pt idx="80">
                  <c:v>669.88788453426889</c:v>
                </c:pt>
                <c:pt idx="81">
                  <c:v>669.88788453426889</c:v>
                </c:pt>
                <c:pt idx="82">
                  <c:v>669.88788453426889</c:v>
                </c:pt>
                <c:pt idx="83">
                  <c:v>669.88788453426889</c:v>
                </c:pt>
                <c:pt idx="84">
                  <c:v>669.88788453426889</c:v>
                </c:pt>
                <c:pt idx="85">
                  <c:v>669.88788453426889</c:v>
                </c:pt>
                <c:pt idx="86">
                  <c:v>669.88788453426889</c:v>
                </c:pt>
                <c:pt idx="87">
                  <c:v>669.88788453426889</c:v>
                </c:pt>
                <c:pt idx="88">
                  <c:v>669.88788453426889</c:v>
                </c:pt>
                <c:pt idx="89">
                  <c:v>669.88788453426889</c:v>
                </c:pt>
                <c:pt idx="90">
                  <c:v>669.88788453426889</c:v>
                </c:pt>
                <c:pt idx="91">
                  <c:v>669.88788453426889</c:v>
                </c:pt>
                <c:pt idx="92">
                  <c:v>669.88788453426889</c:v>
                </c:pt>
                <c:pt idx="93">
                  <c:v>669.88788453426889</c:v>
                </c:pt>
                <c:pt idx="94">
                  <c:v>669.88788453426889</c:v>
                </c:pt>
                <c:pt idx="95">
                  <c:v>669.88788453426889</c:v>
                </c:pt>
                <c:pt idx="96">
                  <c:v>669.88788453426889</c:v>
                </c:pt>
                <c:pt idx="97">
                  <c:v>669.88788453426889</c:v>
                </c:pt>
                <c:pt idx="98">
                  <c:v>669.88788453426889</c:v>
                </c:pt>
                <c:pt idx="99">
                  <c:v>669.88788453426889</c:v>
                </c:pt>
                <c:pt idx="100">
                  <c:v>669.88788453426889</c:v>
                </c:pt>
                <c:pt idx="101">
                  <c:v>669.88788453426889</c:v>
                </c:pt>
                <c:pt idx="102">
                  <c:v>669.88788453426889</c:v>
                </c:pt>
                <c:pt idx="103">
                  <c:v>669.88788453426889</c:v>
                </c:pt>
                <c:pt idx="104">
                  <c:v>669.88788453426889</c:v>
                </c:pt>
                <c:pt idx="105">
                  <c:v>669.88788453426889</c:v>
                </c:pt>
                <c:pt idx="106">
                  <c:v>669.88788453426889</c:v>
                </c:pt>
                <c:pt idx="107">
                  <c:v>669.88788453426889</c:v>
                </c:pt>
                <c:pt idx="108">
                  <c:v>669.88788453426889</c:v>
                </c:pt>
                <c:pt idx="109">
                  <c:v>669.88788453426889</c:v>
                </c:pt>
                <c:pt idx="110">
                  <c:v>669.88788453426889</c:v>
                </c:pt>
                <c:pt idx="111">
                  <c:v>669.88788453426889</c:v>
                </c:pt>
                <c:pt idx="112">
                  <c:v>669.88788453426889</c:v>
                </c:pt>
                <c:pt idx="113">
                  <c:v>669.88788453426889</c:v>
                </c:pt>
                <c:pt idx="114">
                  <c:v>669.88788453426889</c:v>
                </c:pt>
                <c:pt idx="115">
                  <c:v>669.88788453426889</c:v>
                </c:pt>
                <c:pt idx="116">
                  <c:v>669.88788453426889</c:v>
                </c:pt>
                <c:pt idx="117">
                  <c:v>669.88788453426889</c:v>
                </c:pt>
                <c:pt idx="118">
                  <c:v>669.88788453426889</c:v>
                </c:pt>
                <c:pt idx="119">
                  <c:v>669.88788453426889</c:v>
                </c:pt>
                <c:pt idx="120">
                  <c:v>669.88788453426889</c:v>
                </c:pt>
                <c:pt idx="121">
                  <c:v>669.88788453426889</c:v>
                </c:pt>
                <c:pt idx="122">
                  <c:v>669.88788453426889</c:v>
                </c:pt>
                <c:pt idx="123">
                  <c:v>669.88788453426889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B9-407E-BB6B-38314A7FC023}"/>
            </c:ext>
          </c:extLst>
        </c:ser>
        <c:ser>
          <c:idx val="5"/>
          <c:order val="4"/>
          <c:tx>
            <c:strRef>
              <c:f>'Graph Emissions of Biomass'!$F$2</c:f>
              <c:strCache>
                <c:ptCount val="1"/>
                <c:pt idx="0">
                  <c:v>Biomass after Barren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'Graph Emissions of Biomass'!$A$3:$A$127</c:f>
              <c:numCache>
                <c:formatCode>0</c:formatCode>
                <c:ptCount val="1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</c:numCache>
            </c:numRef>
          </c:cat>
          <c:val>
            <c:numRef>
              <c:f>'Graph Emissions of Biomass'!$F$3:$F$126</c:f>
              <c:numCache>
                <c:formatCode>0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-19.015446601687575</c:v>
                </c:pt>
                <c:pt idx="3">
                  <c:v>-40.098433627440691</c:v>
                </c:pt>
                <c:pt idx="4">
                  <c:v>-61.624228973742277</c:v>
                </c:pt>
                <c:pt idx="5">
                  <c:v>-83.203889561651607</c:v>
                </c:pt>
                <c:pt idx="6">
                  <c:v>-104.65017682921092</c:v>
                </c:pt>
                <c:pt idx="7">
                  <c:v>-125.8549928264233</c:v>
                </c:pt>
                <c:pt idx="8">
                  <c:v>-146.75023350678148</c:v>
                </c:pt>
                <c:pt idx="9">
                  <c:v>-167.29099950812392</c:v>
                </c:pt>
                <c:pt idx="10">
                  <c:v>-187.44709316934265</c:v>
                </c:pt>
                <c:pt idx="11">
                  <c:v>-207.19821410818469</c:v>
                </c:pt>
                <c:pt idx="12">
                  <c:v>-226.53102393437038</c:v>
                </c:pt>
                <c:pt idx="13">
                  <c:v>-245.43724440572038</c:v>
                </c:pt>
                <c:pt idx="14">
                  <c:v>-263.91236747103392</c:v>
                </c:pt>
                <c:pt idx="15">
                  <c:v>-281.95474772985455</c:v>
                </c:pt>
                <c:pt idx="16">
                  <c:v>-299.56494460739304</c:v>
                </c:pt>
                <c:pt idx="17">
                  <c:v>-316.74523361876794</c:v>
                </c:pt>
                <c:pt idx="18">
                  <c:v>-333.49923567964515</c:v>
                </c:pt>
                <c:pt idx="19">
                  <c:v>-349.83163100354074</c:v>
                </c:pt>
                <c:pt idx="20">
                  <c:v>-365.74793498667219</c:v>
                </c:pt>
                <c:pt idx="21">
                  <c:v>-381.25432041541643</c:v>
                </c:pt>
                <c:pt idx="22">
                  <c:v>-396.35747488822068</c:v>
                </c:pt>
                <c:pt idx="23">
                  <c:v>-411.06448541519842</c:v>
                </c:pt>
                <c:pt idx="24">
                  <c:v>-425.38274427588823</c:v>
                </c:pt>
                <c:pt idx="25">
                  <c:v>-439.31987170474332</c:v>
                </c:pt>
                <c:pt idx="26">
                  <c:v>-175.72794868189732</c:v>
                </c:pt>
                <c:pt idx="27">
                  <c:v>-184.48966947799622</c:v>
                </c:pt>
                <c:pt idx="28">
                  <c:v>-195.92948779081868</c:v>
                </c:pt>
                <c:pt idx="29">
                  <c:v>-208.38561567969612</c:v>
                </c:pt>
                <c:pt idx="30">
                  <c:v>-221.43434243682788</c:v>
                </c:pt>
                <c:pt idx="31">
                  <c:v>-234.85580662699695</c:v>
                </c:pt>
                <c:pt idx="32">
                  <c:v>-248.5112978396119</c:v>
                </c:pt>
                <c:pt idx="33">
                  <c:v>-262.30398416235948</c:v>
                </c:pt>
                <c:pt idx="34">
                  <c:v>-276.16200512240556</c:v>
                </c:pt>
                <c:pt idx="35">
                  <c:v>-290.02985833021086</c:v>
                </c:pt>
                <c:pt idx="36">
                  <c:v>-303.86349167282913</c:v>
                </c:pt>
                <c:pt idx="37">
                  <c:v>-317.62727118345884</c:v>
                </c:pt>
                <c:pt idx="38">
                  <c:v>-331.29198847640021</c:v>
                </c:pt>
                <c:pt idx="39">
                  <c:v>-344.83348579964974</c:v>
                </c:pt>
                <c:pt idx="40">
                  <c:v>-358.23166886902948</c:v>
                </c:pt>
                <c:pt idx="41">
                  <c:v>-371.4697744395088</c:v>
                </c:pt>
                <c:pt idx="42">
                  <c:v>-384.53381166735932</c:v>
                </c:pt>
                <c:pt idx="43">
                  <c:v>-397.4121259203593</c:v>
                </c:pt>
                <c:pt idx="44">
                  <c:v>-410.09505129576485</c:v>
                </c:pt>
                <c:pt idx="45">
                  <c:v>-422.5746289844422</c:v>
                </c:pt>
                <c:pt idx="46">
                  <c:v>-434.84437557062074</c:v>
                </c:pt>
                <c:pt idx="47">
                  <c:v>-446.89908992930407</c:v>
                </c:pt>
                <c:pt idx="48">
                  <c:v>-458.73469046953613</c:v>
                </c:pt>
                <c:pt idx="49">
                  <c:v>-470.34807660277153</c:v>
                </c:pt>
                <c:pt idx="50">
                  <c:v>-481.73700981760993</c:v>
                </c:pt>
                <c:pt idx="51">
                  <c:v>-215.74430746221282</c:v>
                </c:pt>
                <c:pt idx="52">
                  <c:v>-222.24395871826286</c:v>
                </c:pt>
                <c:pt idx="53">
                  <c:v>-231.55223644982789</c:v>
                </c:pt>
                <c:pt idx="54">
                  <c:v>-241.99966398866434</c:v>
                </c:pt>
                <c:pt idx="55">
                  <c:v>-253.15530385982706</c:v>
                </c:pt>
                <c:pt idx="56">
                  <c:v>-264.79250155250935</c:v>
                </c:pt>
                <c:pt idx="57">
                  <c:v>-276.76616076154841</c:v>
                </c:pt>
                <c:pt idx="58">
                  <c:v>-288.97344599796088</c:v>
                </c:pt>
                <c:pt idx="59">
                  <c:v>-301.3368522106025</c:v>
                </c:pt>
                <c:pt idx="60">
                  <c:v>-313.79556955680368</c:v>
                </c:pt>
                <c:pt idx="61">
                  <c:v>-326.30055507782794</c:v>
                </c:pt>
                <c:pt idx="62">
                  <c:v>-338.81148132070302</c:v>
                </c:pt>
                <c:pt idx="63">
                  <c:v>-351.294725715781</c:v>
                </c:pt>
                <c:pt idx="64">
                  <c:v>-363.72197868754</c:v>
                </c:pt>
                <c:pt idx="65">
                  <c:v>-376.06924059255488</c:v>
                </c:pt>
                <c:pt idx="66">
                  <c:v>-388.3160743747697</c:v>
                </c:pt>
                <c:pt idx="67">
                  <c:v>-400.44503293034813</c:v>
                </c:pt>
                <c:pt idx="68">
                  <c:v>-412.44120978184606</c:v>
                </c:pt>
                <c:pt idx="69">
                  <c:v>-424.29187926759278</c:v>
                </c:pt>
                <c:pt idx="70">
                  <c:v>-435.98620333425663</c:v>
                </c:pt>
                <c:pt idx="71">
                  <c:v>-447.51498897482429</c:v>
                </c:pt>
                <c:pt idx="72">
                  <c:v>-458.87048492979307</c:v>
                </c:pt>
                <c:pt idx="73">
                  <c:v>-470.04620935832099</c:v>
                </c:pt>
                <c:pt idx="74">
                  <c:v>-481.03680231976148</c:v>
                </c:pt>
                <c:pt idx="75">
                  <c:v>-491.83789841045939</c:v>
                </c:pt>
                <c:pt idx="76">
                  <c:v>-225.29031262304287</c:v>
                </c:pt>
                <c:pt idx="77">
                  <c:v>-231.26614888013296</c:v>
                </c:pt>
                <c:pt idx="78">
                  <c:v>-240.07990489590529</c:v>
                </c:pt>
                <c:pt idx="79">
                  <c:v>-250.06043239899222</c:v>
                </c:pt>
                <c:pt idx="80">
                  <c:v>-260.77521969430973</c:v>
                </c:pt>
                <c:pt idx="81">
                  <c:v>-271.99612964409943</c:v>
                </c:pt>
                <c:pt idx="82">
                  <c:v>-283.57666947053355</c:v>
                </c:pt>
                <c:pt idx="83">
                  <c:v>-295.41268825660558</c:v>
                </c:pt>
                <c:pt idx="84">
                  <c:v>-307.42544176711704</c:v>
                </c:pt>
                <c:pt idx="85">
                  <c:v>-319.55295270859409</c:v>
                </c:pt>
                <c:pt idx="86">
                  <c:v>-331.74507816615449</c:v>
                </c:pt>
                <c:pt idx="87">
                  <c:v>-343.96045424216072</c:v>
                </c:pt>
                <c:pt idx="88">
                  <c:v>-356.16448169034391</c:v>
                </c:pt>
                <c:pt idx="89">
                  <c:v>-368.32793050821772</c:v>
                </c:pt>
                <c:pt idx="90">
                  <c:v>-380.4259335679306</c:v>
                </c:pt>
                <c:pt idx="91">
                  <c:v>-392.43723616276822</c:v>
                </c:pt>
                <c:pt idx="92">
                  <c:v>-404.34362044946346</c:v>
                </c:pt>
                <c:pt idx="93">
                  <c:v>-416.12945337469398</c:v>
                </c:pt>
                <c:pt idx="94">
                  <c:v>-427.78132428099241</c:v>
                </c:pt>
                <c:pt idx="95">
                  <c:v>-439.2877492700473</c:v>
                </c:pt>
                <c:pt idx="96">
                  <c:v>-450.63892635624353</c:v>
                </c:pt>
                <c:pt idx="97">
                  <c:v>-461.82653001943993</c:v>
                </c:pt>
                <c:pt idx="98">
                  <c:v>-472.84353685547848</c:v>
                </c:pt>
                <c:pt idx="99">
                  <c:v>-483.68407615709901</c:v>
                </c:pt>
                <c:pt idx="100">
                  <c:v>-494.34330076287489</c:v>
                </c:pt>
                <c:pt idx="101">
                  <c:v>-51.933622552681946</c:v>
                </c:pt>
                <c:pt idx="102">
                  <c:v>-49.020893330509374</c:v>
                </c:pt>
                <c:pt idx="103">
                  <c:v>-46.274880977351145</c:v>
                </c:pt>
                <c:pt idx="104">
                  <c:v>-43.685843586549232</c:v>
                </c:pt>
                <c:pt idx="105">
                  <c:v>-41.244620131194438</c:v>
                </c:pt>
                <c:pt idx="106">
                  <c:v>-38.942595164718412</c:v>
                </c:pt>
                <c:pt idx="107">
                  <c:v>-36.771665703692598</c:v>
                </c:pt>
                <c:pt idx="108">
                  <c:v>-34.72421015589417</c:v>
                </c:pt>
                <c:pt idx="109">
                  <c:v>-32.793059165401992</c:v>
                </c:pt>
                <c:pt idx="110">
                  <c:v>-30.971468254630349</c:v>
                </c:pt>
                <c:pt idx="111">
                  <c:v>-29.253092150829143</c:v>
                </c:pt>
                <c:pt idx="112">
                  <c:v>-27.631960691712344</c:v>
                </c:pt>
                <c:pt idx="113">
                  <c:v>-26.102456211551456</c:v>
                </c:pt>
                <c:pt idx="114">
                  <c:v>-24.659292315318488</c:v>
                </c:pt>
                <c:pt idx="115">
                  <c:v>-23.297493954310379</c:v>
                </c:pt>
                <c:pt idx="116">
                  <c:v>-22.012378722160335</c:v>
                </c:pt>
                <c:pt idx="117">
                  <c:v>-20.799539295264573</c:v>
                </c:pt>
                <c:pt idx="118">
                  <c:v>-19.654826946449141</c:v>
                </c:pt>
                <c:pt idx="119">
                  <c:v>-18.574336065190764</c:v>
                </c:pt>
                <c:pt idx="120">
                  <c:v>-17.554389621908832</c:v>
                </c:pt>
                <c:pt idx="121">
                  <c:v>-16.591525517780489</c:v>
                </c:pt>
                <c:pt idx="122">
                  <c:v>-15.68248376521486</c:v>
                </c:pt>
                <c:pt idx="123">
                  <c:v>-14.824194447571838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B9-407E-BB6B-38314A7FC023}"/>
            </c:ext>
          </c:extLst>
        </c:ser>
        <c:ser>
          <c:idx val="6"/>
          <c:order val="5"/>
          <c:tx>
            <c:strRef>
              <c:f>'Graph Emissions of Biomass'!$G$2</c:f>
              <c:strCache>
                <c:ptCount val="1"/>
                <c:pt idx="0">
                  <c:v>Fossil Fuel after Barren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'Graph Emissions of Biomass'!$A$3:$A$127</c:f>
              <c:numCache>
                <c:formatCode>0</c:formatCode>
                <c:ptCount val="1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</c:numCache>
            </c:numRef>
          </c:cat>
          <c:val>
            <c:numRef>
              <c:f>'Graph Emissions of Biomass'!$G$3:$G$126</c:f>
              <c:numCache>
                <c:formatCode>0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131.795961511423</c:v>
                </c:pt>
                <c:pt idx="27">
                  <c:v>131.795961511423</c:v>
                </c:pt>
                <c:pt idx="28">
                  <c:v>131.795961511423</c:v>
                </c:pt>
                <c:pt idx="29">
                  <c:v>131.795961511423</c:v>
                </c:pt>
                <c:pt idx="30">
                  <c:v>131.795961511423</c:v>
                </c:pt>
                <c:pt idx="31">
                  <c:v>131.795961511423</c:v>
                </c:pt>
                <c:pt idx="32">
                  <c:v>131.795961511423</c:v>
                </c:pt>
                <c:pt idx="33">
                  <c:v>131.795961511423</c:v>
                </c:pt>
                <c:pt idx="34">
                  <c:v>131.795961511423</c:v>
                </c:pt>
                <c:pt idx="35">
                  <c:v>131.795961511423</c:v>
                </c:pt>
                <c:pt idx="36">
                  <c:v>131.795961511423</c:v>
                </c:pt>
                <c:pt idx="37">
                  <c:v>131.795961511423</c:v>
                </c:pt>
                <c:pt idx="38">
                  <c:v>131.795961511423</c:v>
                </c:pt>
                <c:pt idx="39">
                  <c:v>131.795961511423</c:v>
                </c:pt>
                <c:pt idx="40">
                  <c:v>131.795961511423</c:v>
                </c:pt>
                <c:pt idx="41">
                  <c:v>131.795961511423</c:v>
                </c:pt>
                <c:pt idx="42">
                  <c:v>131.795961511423</c:v>
                </c:pt>
                <c:pt idx="43">
                  <c:v>131.795961511423</c:v>
                </c:pt>
                <c:pt idx="44">
                  <c:v>131.795961511423</c:v>
                </c:pt>
                <c:pt idx="45">
                  <c:v>131.795961511423</c:v>
                </c:pt>
                <c:pt idx="46">
                  <c:v>131.795961511423</c:v>
                </c:pt>
                <c:pt idx="47">
                  <c:v>131.795961511423</c:v>
                </c:pt>
                <c:pt idx="48">
                  <c:v>131.795961511423</c:v>
                </c:pt>
                <c:pt idx="49">
                  <c:v>131.795961511423</c:v>
                </c:pt>
                <c:pt idx="50">
                  <c:v>131.795961511423</c:v>
                </c:pt>
                <c:pt idx="51">
                  <c:v>263.591923022846</c:v>
                </c:pt>
                <c:pt idx="52">
                  <c:v>263.591923022846</c:v>
                </c:pt>
                <c:pt idx="53">
                  <c:v>263.591923022846</c:v>
                </c:pt>
                <c:pt idx="54">
                  <c:v>263.591923022846</c:v>
                </c:pt>
                <c:pt idx="55">
                  <c:v>263.591923022846</c:v>
                </c:pt>
                <c:pt idx="56">
                  <c:v>263.591923022846</c:v>
                </c:pt>
                <c:pt idx="57">
                  <c:v>263.591923022846</c:v>
                </c:pt>
                <c:pt idx="58">
                  <c:v>263.591923022846</c:v>
                </c:pt>
                <c:pt idx="59">
                  <c:v>263.591923022846</c:v>
                </c:pt>
                <c:pt idx="60">
                  <c:v>263.591923022846</c:v>
                </c:pt>
                <c:pt idx="61">
                  <c:v>263.591923022846</c:v>
                </c:pt>
                <c:pt idx="62">
                  <c:v>263.591923022846</c:v>
                </c:pt>
                <c:pt idx="63">
                  <c:v>263.591923022846</c:v>
                </c:pt>
                <c:pt idx="64">
                  <c:v>263.591923022846</c:v>
                </c:pt>
                <c:pt idx="65">
                  <c:v>263.591923022846</c:v>
                </c:pt>
                <c:pt idx="66">
                  <c:v>263.591923022846</c:v>
                </c:pt>
                <c:pt idx="67">
                  <c:v>263.591923022846</c:v>
                </c:pt>
                <c:pt idx="68">
                  <c:v>263.591923022846</c:v>
                </c:pt>
                <c:pt idx="69">
                  <c:v>263.591923022846</c:v>
                </c:pt>
                <c:pt idx="70">
                  <c:v>263.591923022846</c:v>
                </c:pt>
                <c:pt idx="71">
                  <c:v>263.591923022846</c:v>
                </c:pt>
                <c:pt idx="72">
                  <c:v>263.591923022846</c:v>
                </c:pt>
                <c:pt idx="73">
                  <c:v>263.591923022846</c:v>
                </c:pt>
                <c:pt idx="74">
                  <c:v>263.591923022846</c:v>
                </c:pt>
                <c:pt idx="75">
                  <c:v>263.591923022846</c:v>
                </c:pt>
                <c:pt idx="76">
                  <c:v>395.38788453426901</c:v>
                </c:pt>
                <c:pt idx="77">
                  <c:v>395.38788453426901</c:v>
                </c:pt>
                <c:pt idx="78">
                  <c:v>395.38788453426901</c:v>
                </c:pt>
                <c:pt idx="79">
                  <c:v>395.38788453426901</c:v>
                </c:pt>
                <c:pt idx="80">
                  <c:v>395.38788453426901</c:v>
                </c:pt>
                <c:pt idx="81">
                  <c:v>395.38788453426901</c:v>
                </c:pt>
                <c:pt idx="82">
                  <c:v>395.38788453426901</c:v>
                </c:pt>
                <c:pt idx="83">
                  <c:v>395.38788453426901</c:v>
                </c:pt>
                <c:pt idx="84">
                  <c:v>395.38788453426901</c:v>
                </c:pt>
                <c:pt idx="85">
                  <c:v>395.38788453426901</c:v>
                </c:pt>
                <c:pt idx="86">
                  <c:v>395.38788453426901</c:v>
                </c:pt>
                <c:pt idx="87">
                  <c:v>395.38788453426901</c:v>
                </c:pt>
                <c:pt idx="88">
                  <c:v>395.38788453426901</c:v>
                </c:pt>
                <c:pt idx="89">
                  <c:v>395.38788453426901</c:v>
                </c:pt>
                <c:pt idx="90">
                  <c:v>395.38788453426901</c:v>
                </c:pt>
                <c:pt idx="91">
                  <c:v>395.38788453426901</c:v>
                </c:pt>
                <c:pt idx="92">
                  <c:v>395.38788453426901</c:v>
                </c:pt>
                <c:pt idx="93">
                  <c:v>395.38788453426901</c:v>
                </c:pt>
                <c:pt idx="94">
                  <c:v>395.38788453426901</c:v>
                </c:pt>
                <c:pt idx="95">
                  <c:v>395.38788453426901</c:v>
                </c:pt>
                <c:pt idx="96">
                  <c:v>395.38788453426901</c:v>
                </c:pt>
                <c:pt idx="97">
                  <c:v>395.38788453426901</c:v>
                </c:pt>
                <c:pt idx="98">
                  <c:v>395.38788453426901</c:v>
                </c:pt>
                <c:pt idx="99">
                  <c:v>395.38788453426901</c:v>
                </c:pt>
                <c:pt idx="100">
                  <c:v>395.38788453426901</c:v>
                </c:pt>
                <c:pt idx="101">
                  <c:v>395.38788453426901</c:v>
                </c:pt>
                <c:pt idx="102">
                  <c:v>395.38788453426901</c:v>
                </c:pt>
                <c:pt idx="103">
                  <c:v>395.38788453426901</c:v>
                </c:pt>
                <c:pt idx="104">
                  <c:v>395.38788453426901</c:v>
                </c:pt>
                <c:pt idx="105">
                  <c:v>395.38788453426901</c:v>
                </c:pt>
                <c:pt idx="106">
                  <c:v>395.38788453426901</c:v>
                </c:pt>
                <c:pt idx="107">
                  <c:v>395.38788453426901</c:v>
                </c:pt>
                <c:pt idx="108">
                  <c:v>395.38788453426901</c:v>
                </c:pt>
                <c:pt idx="109">
                  <c:v>395.38788453426901</c:v>
                </c:pt>
                <c:pt idx="110">
                  <c:v>395.38788453426901</c:v>
                </c:pt>
                <c:pt idx="111">
                  <c:v>395.38788453426901</c:v>
                </c:pt>
                <c:pt idx="112">
                  <c:v>395.38788453426901</c:v>
                </c:pt>
                <c:pt idx="113">
                  <c:v>395.38788453426901</c:v>
                </c:pt>
                <c:pt idx="114">
                  <c:v>395.38788453426901</c:v>
                </c:pt>
                <c:pt idx="115">
                  <c:v>395.38788453426901</c:v>
                </c:pt>
                <c:pt idx="116">
                  <c:v>395.38788453426901</c:v>
                </c:pt>
                <c:pt idx="117">
                  <c:v>395.38788453426901</c:v>
                </c:pt>
                <c:pt idx="118">
                  <c:v>395.38788453426901</c:v>
                </c:pt>
                <c:pt idx="119">
                  <c:v>395.38788453426901</c:v>
                </c:pt>
                <c:pt idx="120">
                  <c:v>395.38788453426901</c:v>
                </c:pt>
                <c:pt idx="121">
                  <c:v>395.38788453426901</c:v>
                </c:pt>
                <c:pt idx="122">
                  <c:v>395.38788453426901</c:v>
                </c:pt>
                <c:pt idx="123">
                  <c:v>395.38788453426901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CB9-407E-BB6B-38314A7FC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772559"/>
        <c:axId val="136773807"/>
      </c:lineChart>
      <c:catAx>
        <c:axId val="136772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36773807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136773807"/>
        <c:scaling>
          <c:orientation val="minMax"/>
          <c:max val="750"/>
          <c:min val="-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Cumulative Emissions (GtCO2)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36772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064801056415373"/>
          <c:y val="0.88390938710300959"/>
          <c:w val="0.58151305324789171"/>
          <c:h val="9.53866791495783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2</xdr:row>
      <xdr:rowOff>0</xdr:rowOff>
    </xdr:from>
    <xdr:to>
      <xdr:col>18</xdr:col>
      <xdr:colOff>325755</xdr:colOff>
      <xdr:row>25</xdr:row>
      <xdr:rowOff>131445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B0F71D-19AC-43F2-B4D3-2B4A3BD9D2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enmans1,F" id="{DA589A19-F856-4D26-B3AD-247C4E291988}" userId="Venmans1,F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04" dT="2022-11-11T09:47:20.09" personId="{DA589A19-F856-4D26-B3AD-247C4E291988}" id="{42235952-2903-46A4-A848-986A9A0A3ACA}">
    <text>Parisa: "discounting the value of future atmospheric concentrations where λ = 3.3% results in a discounted emission value of $18.69 if the integral is truncated at 100 years, or $19.12 if the integral
is truncated at 1000 years."</text>
  </threadedComment>
  <threadedComment ref="M104" dT="2022-11-11T09:47:20.09" personId="{DA589A19-F856-4D26-B3AD-247C4E291988}" id="{3E918AAC-CAE4-4087-8915-0B4FA0D66E81}">
    <text>Parisa: "discounting the value of future atmospheric concentrations where λ = 3.3% results in a discounted emission value of $18.69 if the integral is truncated at 100 years, or $19.12 if the integral
is truncated at 1000 years."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B1454-2513-49B1-A0FC-8DBE78B4680E}">
  <dimension ref="A1:I19"/>
  <sheetViews>
    <sheetView zoomScale="98" workbookViewId="0">
      <selection activeCell="B6" sqref="B6"/>
    </sheetView>
  </sheetViews>
  <sheetFormatPr defaultRowHeight="14.4" x14ac:dyDescent="0.3"/>
  <cols>
    <col min="1" max="1" width="44" customWidth="1"/>
    <col min="2" max="2" width="12.44140625" customWidth="1"/>
  </cols>
  <sheetData>
    <row r="1" spans="1:9" x14ac:dyDescent="0.3">
      <c r="A1" s="1" t="s">
        <v>0</v>
      </c>
    </row>
    <row r="2" spans="1:9" x14ac:dyDescent="0.3">
      <c r="A2" t="s">
        <v>25</v>
      </c>
      <c r="B2">
        <v>3</v>
      </c>
      <c r="C2" t="s">
        <v>33</v>
      </c>
      <c r="D2" t="s">
        <v>27</v>
      </c>
    </row>
    <row r="3" spans="1:9" x14ac:dyDescent="0.3">
      <c r="A3" t="s">
        <v>26</v>
      </c>
      <c r="B3">
        <v>450</v>
      </c>
      <c r="C3" t="s">
        <v>33</v>
      </c>
      <c r="D3" t="s">
        <v>28</v>
      </c>
    </row>
    <row r="5" spans="1:9" x14ac:dyDescent="0.3">
      <c r="A5" t="s">
        <v>22</v>
      </c>
      <c r="B5">
        <v>0.01</v>
      </c>
      <c r="C5" t="s">
        <v>34</v>
      </c>
      <c r="D5" t="s">
        <v>95</v>
      </c>
    </row>
    <row r="6" spans="1:9" x14ac:dyDescent="0.3">
      <c r="A6" t="s">
        <v>19</v>
      </c>
      <c r="B6">
        <v>0</v>
      </c>
      <c r="C6" t="s">
        <v>34</v>
      </c>
      <c r="D6" t="s">
        <v>96</v>
      </c>
    </row>
    <row r="7" spans="1:9" x14ac:dyDescent="0.3">
      <c r="A7" t="s">
        <v>20</v>
      </c>
      <c r="B7">
        <v>0.25</v>
      </c>
      <c r="C7" t="s">
        <v>34</v>
      </c>
      <c r="D7" t="s">
        <v>21</v>
      </c>
    </row>
    <row r="9" spans="1:9" x14ac:dyDescent="0.3">
      <c r="A9" t="s">
        <v>18</v>
      </c>
      <c r="B9">
        <v>5.9999999999999995E-4</v>
      </c>
      <c r="C9" t="s">
        <v>35</v>
      </c>
    </row>
    <row r="10" spans="1:9" x14ac:dyDescent="0.3">
      <c r="A10" t="s">
        <v>17</v>
      </c>
      <c r="B10">
        <v>7.7000000000000002E-3</v>
      </c>
      <c r="D10" t="s">
        <v>23</v>
      </c>
      <c r="I10" t="s">
        <v>32</v>
      </c>
    </row>
    <row r="11" spans="1:9" x14ac:dyDescent="0.3">
      <c r="A11" t="s">
        <v>30</v>
      </c>
      <c r="B11">
        <f>B10*2</f>
        <v>1.54E-2</v>
      </c>
      <c r="D11" t="s">
        <v>31</v>
      </c>
    </row>
    <row r="13" spans="1:9" x14ac:dyDescent="0.3">
      <c r="A13" t="s">
        <v>12</v>
      </c>
      <c r="B13">
        <v>0.02</v>
      </c>
      <c r="C13" t="s">
        <v>34</v>
      </c>
    </row>
    <row r="14" spans="1:9" x14ac:dyDescent="0.3">
      <c r="A14" t="s">
        <v>13</v>
      </c>
      <c r="B14">
        <v>1.35</v>
      </c>
    </row>
    <row r="15" spans="1:9" x14ac:dyDescent="0.3">
      <c r="A15" t="s">
        <v>14</v>
      </c>
      <c r="B15">
        <v>5.0000000000000001E-3</v>
      </c>
      <c r="C15" t="s">
        <v>34</v>
      </c>
    </row>
    <row r="16" spans="1:9" x14ac:dyDescent="0.3">
      <c r="A16" t="s">
        <v>3</v>
      </c>
      <c r="B16">
        <v>3.2000000000000001E-2</v>
      </c>
      <c r="C16" t="s">
        <v>34</v>
      </c>
      <c r="D16" t="s">
        <v>94</v>
      </c>
    </row>
    <row r="18" spans="1:4" x14ac:dyDescent="0.3">
      <c r="A18" t="s">
        <v>15</v>
      </c>
      <c r="B18">
        <v>85000</v>
      </c>
      <c r="C18" t="s">
        <v>36</v>
      </c>
      <c r="D18" t="s">
        <v>37</v>
      </c>
    </row>
    <row r="19" spans="1:4" x14ac:dyDescent="0.3">
      <c r="A19" t="s">
        <v>2</v>
      </c>
      <c r="B19">
        <v>1.2</v>
      </c>
      <c r="C19" t="s">
        <v>43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ED808-FAF5-4A33-B959-067E8F9E02A4}">
  <dimension ref="A1:AB456"/>
  <sheetViews>
    <sheetView topLeftCell="A419" workbookViewId="0">
      <selection activeCell="M8" sqref="M8:M455"/>
    </sheetView>
  </sheetViews>
  <sheetFormatPr defaultRowHeight="14.4" x14ac:dyDescent="0.3"/>
  <cols>
    <col min="3" max="3" width="8.88671875" style="9"/>
    <col min="6" max="6" width="8.88671875" style="6"/>
    <col min="7" max="8" width="14.6640625" bestFit="1" customWidth="1"/>
    <col min="14" max="14" width="8.88671875" style="15"/>
  </cols>
  <sheetData>
    <row r="1" spans="1:28" x14ac:dyDescent="0.3">
      <c r="A1" t="s">
        <v>42</v>
      </c>
      <c r="C1" s="16"/>
      <c r="D1" s="17"/>
      <c r="E1" s="17"/>
      <c r="F1" s="18"/>
      <c r="N1" s="12"/>
    </row>
    <row r="2" spans="1:28" s="1" customFormat="1" x14ac:dyDescent="0.3">
      <c r="B2" s="1" t="s">
        <v>5</v>
      </c>
      <c r="C2" s="10" t="s">
        <v>1</v>
      </c>
      <c r="F2" s="7"/>
      <c r="G2" s="1" t="s">
        <v>16</v>
      </c>
      <c r="H2" s="1" t="s">
        <v>4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6</v>
      </c>
      <c r="N2" s="13" t="s">
        <v>24</v>
      </c>
      <c r="O2" s="1" t="s">
        <v>29</v>
      </c>
    </row>
    <row r="3" spans="1:28" s="1" customFormat="1" x14ac:dyDescent="0.3">
      <c r="C3" s="10" t="s">
        <v>38</v>
      </c>
      <c r="D3" s="1" t="s">
        <v>39</v>
      </c>
      <c r="E3" s="1" t="s">
        <v>40</v>
      </c>
      <c r="F3" s="7" t="s">
        <v>41</v>
      </c>
      <c r="N3" s="13"/>
    </row>
    <row r="4" spans="1:28" s="1" customFormat="1" x14ac:dyDescent="0.3">
      <c r="A4" s="1" t="s">
        <v>11</v>
      </c>
      <c r="C4" s="10"/>
      <c r="F4" s="7"/>
      <c r="K4" s="19">
        <f>SUM(K5:K456)</f>
        <v>105.15879881215754</v>
      </c>
      <c r="L4" s="19">
        <f>SUM(L5:L456)</f>
        <v>54.176433215810583</v>
      </c>
      <c r="N4" s="20">
        <f>SUM(N5:N456)</f>
        <v>8438.8106876165548</v>
      </c>
      <c r="O4" s="21">
        <f>N4/K4</f>
        <v>80.248260563441633</v>
      </c>
    </row>
    <row r="5" spans="1:28" x14ac:dyDescent="0.3">
      <c r="B5">
        <v>0</v>
      </c>
      <c r="C5" s="11">
        <v>1.218161</v>
      </c>
      <c r="D5" s="2">
        <v>1.2422663</v>
      </c>
      <c r="E5" s="2">
        <v>1.2309999</v>
      </c>
      <c r="F5" s="8">
        <v>1.2658011</v>
      </c>
      <c r="G5" s="3">
        <f>Parameters!$B$18</f>
        <v>85000</v>
      </c>
      <c r="H5" s="5">
        <f>Parameters!$B$11*'Permanent project'!C9*Parameters!B$9*G5</f>
        <v>0.95674364940000001</v>
      </c>
      <c r="I5" s="2">
        <f>EXP(-Parameters!$B$16*'Permanent project'!B9)</f>
        <v>1</v>
      </c>
      <c r="J5" s="2">
        <f>EXP(-(Parameters!$B$5+Parameters!$B$6)*('Permanent project'!B9-Parameters!$B$2))*(1-EXP(-Parameters!$B$7*('Permanent project'!B9-Parameters!$B$2)*('Permanent project'!B9&gt;Parameters!$B$2)))+('Permanent project'!B9&lt;=Parameters!$B$2)</f>
        <v>1</v>
      </c>
      <c r="K5" s="2">
        <f>H5*I5*('Permanent project'!B9&gt;=Parameters!$B$2)</f>
        <v>0</v>
      </c>
      <c r="L5" s="2">
        <f>H5*I5*J5*('Permanent project'!B9&gt;=Parameters!$B$2)*('Permanent project'!B9&lt;=Parameters!$B$3)</f>
        <v>0</v>
      </c>
      <c r="M5" s="26"/>
      <c r="N5" s="14">
        <f>L5*M5</f>
        <v>0</v>
      </c>
      <c r="V5" s="23"/>
      <c r="W5" s="4"/>
      <c r="Y5" s="4"/>
      <c r="Z5" s="4"/>
      <c r="AA5" s="4"/>
      <c r="AB5" s="4"/>
    </row>
    <row r="6" spans="1:28" x14ac:dyDescent="0.3">
      <c r="B6">
        <v>1</v>
      </c>
      <c r="C6" s="11">
        <v>1.24649162800173</v>
      </c>
      <c r="D6" s="2">
        <v>1.26436356626769</v>
      </c>
      <c r="E6" s="2">
        <v>1.25453403342154</v>
      </c>
      <c r="F6" s="8">
        <v>1.2960356238178801</v>
      </c>
      <c r="G6" s="3">
        <f>G5*(1+Parameters!$B$13)</f>
        <v>86700</v>
      </c>
      <c r="H6" s="5">
        <f>Parameters!$B$11*'Permanent project'!C10*Parameters!B$9*G6</f>
        <v>0.99857441512520972</v>
      </c>
      <c r="I6" s="2">
        <f>EXP(-Parameters!$B$16*'Permanent project'!B10)</f>
        <v>0.9685065820791976</v>
      </c>
      <c r="J6" s="2">
        <f>EXP(-(Parameters!$B$5+Parameters!$B$6)*('Permanent project'!B10-Parameters!$B$2))*(1-EXP(-Parameters!$B$7*('Permanent project'!B10-Parameters!$B$2)*('Permanent project'!B10&gt;Parameters!$B$2)))+('Permanent project'!B10&lt;=Parameters!$B$2)</f>
        <v>1</v>
      </c>
      <c r="K6" s="2">
        <f>H6*I6*('Permanent project'!B10&gt;=Parameters!$B$2)</f>
        <v>0</v>
      </c>
      <c r="L6" s="2">
        <f>H6*I6*J6*('Permanent project'!B10&gt;=Parameters!$B$2)*('Permanent project'!B10&lt;=Parameters!$B$3)</f>
        <v>0</v>
      </c>
      <c r="M6" s="26"/>
      <c r="N6" s="14">
        <f>L6*M6</f>
        <v>0</v>
      </c>
      <c r="V6" s="23"/>
      <c r="W6" s="24"/>
      <c r="X6" s="4"/>
      <c r="Y6" s="4"/>
      <c r="Z6" s="4"/>
      <c r="AA6" s="4"/>
      <c r="AB6" s="4"/>
    </row>
    <row r="7" spans="1:28" x14ac:dyDescent="0.3">
      <c r="B7">
        <v>2</v>
      </c>
      <c r="C7" s="11">
        <v>1.27421329852923</v>
      </c>
      <c r="D7" s="2">
        <v>1.2871224711876901</v>
      </c>
      <c r="E7" s="2">
        <v>1.2787261493415401</v>
      </c>
      <c r="F7" s="8">
        <v>1.3270637205353799</v>
      </c>
      <c r="G7" s="3">
        <f>G6*(1+Parameters!$B$13)</f>
        <v>88434</v>
      </c>
      <c r="H7" s="5">
        <f>Parameters!$B$11*'Permanent project'!C11*Parameters!B$9*G7</f>
        <v>1.0411981165013175</v>
      </c>
      <c r="I7" s="2">
        <f>EXP(-Parameters!$B$16*'Permanent project'!B11)</f>
        <v>0.93800499953072947</v>
      </c>
      <c r="J7" s="2">
        <f>EXP(-(Parameters!$B$5+Parameters!$B$6)*('Permanent project'!B11-Parameters!$B$2))*(1-EXP(-Parameters!$B$7*('Permanent project'!B11-Parameters!$B$2)*('Permanent project'!B11&gt;Parameters!$B$2)))+('Permanent project'!B11&lt;=Parameters!$B$2)</f>
        <v>1</v>
      </c>
      <c r="K7" s="2">
        <f>H7*I7*('Permanent project'!B11&gt;=Parameters!$B$2)</f>
        <v>0</v>
      </c>
      <c r="L7" s="2">
        <f>H7*I7*J7*('Permanent project'!B11&gt;=Parameters!$B$2)*('Permanent project'!B11&lt;=Parameters!$B$3)</f>
        <v>0</v>
      </c>
      <c r="M7" s="3"/>
      <c r="N7" s="14">
        <f t="shared" ref="N7:N20" si="0">L7*M7</f>
        <v>0</v>
      </c>
      <c r="V7" s="23"/>
      <c r="W7" s="24"/>
      <c r="X7" s="4"/>
      <c r="Y7" s="4"/>
      <c r="Z7" s="4"/>
      <c r="AA7" s="4"/>
      <c r="AB7" s="4"/>
    </row>
    <row r="8" spans="1:28" x14ac:dyDescent="0.3">
      <c r="B8">
        <v>3</v>
      </c>
      <c r="C8" s="11">
        <v>1.30131327663519</v>
      </c>
      <c r="D8" s="2">
        <v>1.3104844789097401</v>
      </c>
      <c r="E8" s="2">
        <v>1.30353295237128</v>
      </c>
      <c r="F8" s="8">
        <v>1.3588779158303199</v>
      </c>
      <c r="G8" s="3">
        <f>G7*(1+Parameters!$B$13)</f>
        <v>90202.680000000008</v>
      </c>
      <c r="H8" s="5">
        <f>Parameters!$B$11*'Permanent project'!C12*Parameters!B$9*G8</f>
        <v>1.0846091724659779</v>
      </c>
      <c r="I8" s="2">
        <f>EXP(-Parameters!$B$16*'Permanent project'!B12)</f>
        <v>0.90846401606870619</v>
      </c>
      <c r="J8" s="2">
        <f>EXP(-(Parameters!$B$5+Parameters!$B$6)*('Permanent project'!B12-Parameters!$B$2))*(1-EXP(-Parameters!$B$7*('Permanent project'!B12-Parameters!$B$2)*('Permanent project'!B12&gt;Parameters!$B$2)))+('Permanent project'!B12&lt;=Parameters!$B$2)</f>
        <v>1</v>
      </c>
      <c r="K8" s="2">
        <f>H8*I8*('Permanent project'!B12&gt;=Parameters!$B$2)</f>
        <v>0.98532840468339822</v>
      </c>
      <c r="L8" s="2">
        <f>H8*I8*J8*('Permanent project'!B12&gt;=Parameters!$B$2)*('Permanent project'!B12&lt;=Parameters!$B$3)</f>
        <v>0.98532840468339822</v>
      </c>
      <c r="M8" s="3">
        <f>'Emissions of Biomass scenarios'!P6*3.66</f>
        <v>0</v>
      </c>
      <c r="N8" s="14">
        <f t="shared" si="0"/>
        <v>0</v>
      </c>
      <c r="V8" s="23"/>
      <c r="W8" s="24"/>
      <c r="X8" s="4"/>
      <c r="Y8" s="4"/>
      <c r="Z8" s="4"/>
      <c r="AA8" s="4"/>
      <c r="AB8" s="4"/>
    </row>
    <row r="9" spans="1:28" x14ac:dyDescent="0.3">
      <c r="B9">
        <v>4</v>
      </c>
      <c r="C9" s="11">
        <v>1.3277788273723099</v>
      </c>
      <c r="D9" s="2">
        <v>1.3343910535835899</v>
      </c>
      <c r="E9" s="2">
        <v>1.3289111471220501</v>
      </c>
      <c r="F9" s="8">
        <v>1.39147073538051</v>
      </c>
      <c r="G9" s="3">
        <f>G8*(1+Parameters!$B$13)</f>
        <v>92006.733600000007</v>
      </c>
      <c r="H9" s="5">
        <f>Parameters!$B$11*'Permanent project'!C13*Parameters!B$9*G9</f>
        <v>1.128800837931824</v>
      </c>
      <c r="I9" s="2">
        <f>EXP(-Parameters!$B$16*'Permanent project'!B13)</f>
        <v>0.87985337914464379</v>
      </c>
      <c r="J9" s="2">
        <f>EXP(-(Parameters!$B$5+Parameters!$B$6)*('Permanent project'!B13-Parameters!$B$2))*(1-EXP(-Parameters!$B$7*('Permanent project'!B13-Parameters!$B$2)*('Permanent project'!B13&gt;Parameters!$B$2)))+('Permanent project'!B13&lt;=Parameters!$B$2)</f>
        <v>0.21899824794560177</v>
      </c>
      <c r="K9" s="2">
        <f>H9*I9*('Permanent project'!B13&gt;=Parameters!$B$2)</f>
        <v>0.99317923163562072</v>
      </c>
      <c r="L9" s="2">
        <f>H9*I9*J9*('Permanent project'!B13&gt;=Parameters!$B$2)*('Permanent project'!B13&lt;=Parameters!$B$3)</f>
        <v>0.21750451162415993</v>
      </c>
      <c r="M9" s="3">
        <f>'Emissions of Biomass scenarios'!P7*3.66</f>
        <v>0</v>
      </c>
      <c r="N9" s="14">
        <f t="shared" si="0"/>
        <v>0</v>
      </c>
      <c r="V9" s="23"/>
      <c r="W9" s="24"/>
      <c r="X9" s="4"/>
      <c r="Y9" s="4"/>
      <c r="Z9" s="4"/>
      <c r="AA9" s="4"/>
      <c r="AB9" s="4"/>
    </row>
    <row r="10" spans="1:28" x14ac:dyDescent="0.3">
      <c r="B10">
        <v>5</v>
      </c>
      <c r="C10" s="11">
        <v>1.3535972157932701</v>
      </c>
      <c r="D10" s="2">
        <v>1.3587836593589699</v>
      </c>
      <c r="E10" s="2">
        <v>1.3548174382051299</v>
      </c>
      <c r="F10" s="8">
        <v>1.4248347048637799</v>
      </c>
      <c r="G10" s="3">
        <f>G9*(1+Parameters!$B$13)</f>
        <v>93846.868272000007</v>
      </c>
      <c r="H10" s="5">
        <f>Parameters!$B$11*'Permanent project'!C14*Parameters!B$9*G10</f>
        <v>1.173765142740008</v>
      </c>
      <c r="I10" s="2">
        <f>EXP(-Parameters!$B$16*'Permanent project'!B14)</f>
        <v>0.85214378896621135</v>
      </c>
      <c r="J10" s="2">
        <f>EXP(-(Parameters!$B$5+Parameters!$B$6)*('Permanent project'!B14-Parameters!$B$2))*(1-EXP(-Parameters!$B$7*('Permanent project'!B14-Parameters!$B$2)*('Permanent project'!B14&gt;Parameters!$B$2)))+('Permanent project'!B14&lt;=Parameters!$B$2)</f>
        <v>0.38567812533656093</v>
      </c>
      <c r="K10" s="2">
        <f>H10*I10*('Permanent project'!B14&gt;=Parameters!$B$2)</f>
        <v>1.0002166760909363</v>
      </c>
      <c r="L10" s="2">
        <f>H10*I10*J10*('Permanent project'!B14&gt;=Parameters!$B$2)*('Permanent project'!B14&lt;=Parameters!$B$3)</f>
        <v>0.3857616925651185</v>
      </c>
      <c r="M10" s="3">
        <f>'Emissions of Biomass scenarios'!P8*3.66</f>
        <v>0</v>
      </c>
      <c r="N10" s="14">
        <f t="shared" si="0"/>
        <v>0</v>
      </c>
      <c r="V10" s="23"/>
      <c r="W10" s="24"/>
      <c r="X10" s="4"/>
      <c r="Y10" s="4"/>
      <c r="Z10" s="4"/>
      <c r="AA10" s="4"/>
      <c r="AB10" s="4"/>
    </row>
    <row r="11" spans="1:28" x14ac:dyDescent="0.3">
      <c r="B11">
        <v>6</v>
      </c>
      <c r="C11" s="11">
        <v>1.3787557069507701</v>
      </c>
      <c r="D11" s="2">
        <v>1.3836037603856399</v>
      </c>
      <c r="E11" s="2">
        <v>1.3812085302318</v>
      </c>
      <c r="F11" s="8">
        <v>1.45896234995795</v>
      </c>
      <c r="G11" s="3">
        <f>G10*(1+Parameters!$B$13)</f>
        <v>95723.805637440004</v>
      </c>
      <c r="H11" s="5">
        <f>Parameters!$B$11*'Permanent project'!C15*Parameters!B$9*G11</f>
        <v>1.2194928282182804</v>
      </c>
      <c r="I11" s="2">
        <f>EXP(-Parameters!$B$16*'Permanent project'!B15)</f>
        <v>0.82530686849168233</v>
      </c>
      <c r="J11" s="2">
        <f>EXP(-(Parameters!$B$5+Parameters!$B$6)*('Permanent project'!B15-Parameters!$B$2))*(1-EXP(-Parameters!$B$7*('Permanent project'!B15-Parameters!$B$2)*('Permanent project'!B15&gt;Parameters!$B$2)))+('Permanent project'!B15&lt;=Parameters!$B$2)</f>
        <v>0.51203952224328464</v>
      </c>
      <c r="K11" s="2">
        <f>H11*I11*('Permanent project'!B15&gt;=Parameters!$B$2)</f>
        <v>1.0064558072048941</v>
      </c>
      <c r="L11" s="2">
        <f>H11*I11*J11*('Permanent project'!B15&gt;=Parameters!$B$2)*('Permanent project'!B15&lt;=Parameters!$B$3)</f>
        <v>0.51534515068017339</v>
      </c>
      <c r="M11" s="3">
        <f>'Emissions of Biomass scenarios'!P9*3.66</f>
        <v>0</v>
      </c>
      <c r="N11" s="14">
        <f t="shared" si="0"/>
        <v>0</v>
      </c>
      <c r="V11" s="23"/>
      <c r="W11" s="24"/>
      <c r="X11" s="4"/>
      <c r="Y11" s="4"/>
      <c r="Z11" s="4"/>
      <c r="AA11" s="4"/>
      <c r="AB11" s="4"/>
    </row>
    <row r="12" spans="1:28" x14ac:dyDescent="0.3">
      <c r="B12">
        <v>7</v>
      </c>
      <c r="C12" s="11">
        <v>1.4032415658974999</v>
      </c>
      <c r="D12" s="2">
        <v>1.40879282081333</v>
      </c>
      <c r="E12" s="2">
        <v>1.40804112781333</v>
      </c>
      <c r="F12" s="8">
        <v>1.49384619634083</v>
      </c>
      <c r="G12" s="3">
        <f>G11*(1+Parameters!$B$13)</f>
        <v>97638.281750188806</v>
      </c>
      <c r="H12" s="5">
        <f>Parameters!$B$11*'Permanent project'!C16*Parameters!B$9*G12</f>
        <v>1.2659732812620084</v>
      </c>
      <c r="I12" s="2">
        <f>EXP(-Parameters!$B$16*'Permanent project'!B16)</f>
        <v>0.79931513436936508</v>
      </c>
      <c r="J12" s="2">
        <f>EXP(-(Parameters!$B$5+Parameters!$B$6)*('Permanent project'!B16-Parameters!$B$2))*(1-EXP(-Parameters!$B$7*('Permanent project'!B16-Parameters!$B$2)*('Permanent project'!B16&gt;Parameters!$B$2)))+('Permanent project'!B16&lt;=Parameters!$B$2)</f>
        <v>0.60733475719354302</v>
      </c>
      <c r="K12" s="2">
        <f>H12*I12*('Permanent project'!B16&gt;=Parameters!$B$2)</f>
        <v>1.0119116034199682</v>
      </c>
      <c r="L12" s="2">
        <f>H12*I12*J12*('Permanent project'!B16&gt;=Parameters!$B$2)*('Permanent project'!B16&lt;=Parameters!$B$3)</f>
        <v>0.61456908796439524</v>
      </c>
      <c r="M12" s="3">
        <f>'Emissions of Biomass scenarios'!P10*3.66</f>
        <v>0</v>
      </c>
      <c r="N12" s="14">
        <f t="shared" si="0"/>
        <v>0</v>
      </c>
      <c r="V12" s="23"/>
      <c r="W12" s="24"/>
      <c r="X12" s="4"/>
      <c r="Y12" s="4"/>
      <c r="Z12" s="4"/>
      <c r="AA12" s="4"/>
      <c r="AB12" s="4"/>
    </row>
    <row r="13" spans="1:28" x14ac:dyDescent="0.3">
      <c r="B13">
        <v>8</v>
      </c>
      <c r="C13" s="11">
        <v>1.42704205768615</v>
      </c>
      <c r="D13" s="2">
        <v>1.4342923047917999</v>
      </c>
      <c r="E13" s="2">
        <v>1.4352719355610299</v>
      </c>
      <c r="F13" s="8">
        <v>1.5294787696902601</v>
      </c>
      <c r="G13" s="3">
        <f>G12*(1+Parameters!$B$13)</f>
        <v>99591.047385192578</v>
      </c>
      <c r="H13" s="5">
        <f>Parameters!$B$11*'Permanent project'!C17*Parameters!B$9*G13</f>
        <v>1.313194465854201</v>
      </c>
      <c r="I13" s="2">
        <f>EXP(-Parameters!$B$16*'Permanent project'!B17)</f>
        <v>0.77414196879224839</v>
      </c>
      <c r="J13" s="2">
        <f>EXP(-(Parameters!$B$5+Parameters!$B$6)*('Permanent project'!B17-Parameters!$B$2))*(1-EXP(-Parameters!$B$7*('Permanent project'!B17-Parameters!$B$2)*('Permanent project'!B17&gt;Parameters!$B$2)))+('Permanent project'!B17&lt;=Parameters!$B$2)</f>
        <v>0.67869763146670137</v>
      </c>
      <c r="K13" s="2">
        <f>H13*I13*('Permanent project'!B17&gt;=Parameters!$B$2)</f>
        <v>1.0165989492034562</v>
      </c>
      <c r="L13" s="2">
        <f>H13*I13*J13*('Permanent project'!B17&gt;=Parameters!$B$2)*('Permanent project'!B17&lt;=Parameters!$B$3)</f>
        <v>0.68996329897592312</v>
      </c>
      <c r="M13" s="3">
        <f>'Emissions of Biomass scenarios'!P11*3.66</f>
        <v>0</v>
      </c>
      <c r="N13" s="14">
        <f t="shared" si="0"/>
        <v>0</v>
      </c>
      <c r="V13" s="23"/>
      <c r="W13" s="24"/>
      <c r="X13" s="4"/>
      <c r="Y13" s="4"/>
      <c r="Z13" s="4"/>
      <c r="AA13" s="4"/>
      <c r="AB13" s="4"/>
    </row>
    <row r="14" spans="1:28" x14ac:dyDescent="0.3">
      <c r="B14">
        <v>9</v>
      </c>
      <c r="C14" s="11">
        <v>1.4501444473694201</v>
      </c>
      <c r="D14" s="2">
        <v>1.46004367647077</v>
      </c>
      <c r="E14" s="2">
        <v>1.4628576580861501</v>
      </c>
      <c r="F14" s="8">
        <v>1.5658525956840399</v>
      </c>
      <c r="G14" s="3">
        <f>G13*(1+Parameters!$B$13)</f>
        <v>101582.86833289643</v>
      </c>
      <c r="H14" s="5">
        <f>Parameters!$B$11*'Permanent project'!C18*Parameters!B$9*G14</f>
        <v>1.3611428519378717</v>
      </c>
      <c r="I14" s="2">
        <f>EXP(-Parameters!$B$16*'Permanent project'!B18)</f>
        <v>0.74976159223904126</v>
      </c>
      <c r="J14" s="2">
        <f>EXP(-(Parameters!$B$5+Parameters!$B$6)*('Permanent project'!B18-Parameters!$B$2))*(1-EXP(-Parameters!$B$7*('Permanent project'!B18-Parameters!$B$2)*('Permanent project'!B18&gt;Parameters!$B$2)))+('Permanent project'!B18&lt;=Parameters!$B$2)</f>
        <v>0.731628462383484</v>
      </c>
      <c r="K14" s="2">
        <f>H14*I14*('Permanent project'!B18&gt;=Parameters!$B$2)</f>
        <v>1.0205326319337282</v>
      </c>
      <c r="L14" s="2">
        <f>H14*I14*J14*('Permanent project'!B18&gt;=Parameters!$B$2)*('Permanent project'!B18&lt;=Parameters!$B$3)</f>
        <v>0.74665072031384361</v>
      </c>
      <c r="M14" s="3">
        <f>'Emissions of Biomass scenarios'!P12*3.66</f>
        <v>0</v>
      </c>
      <c r="N14" s="14">
        <f t="shared" si="0"/>
        <v>0</v>
      </c>
      <c r="V14" s="23"/>
      <c r="W14" s="24"/>
      <c r="X14" s="4"/>
      <c r="Y14" s="4"/>
      <c r="Z14" s="4"/>
      <c r="AA14" s="4"/>
      <c r="AB14" s="4"/>
    </row>
    <row r="15" spans="1:28" x14ac:dyDescent="0.3">
      <c r="B15">
        <v>10</v>
      </c>
      <c r="C15" s="11">
        <v>1.4725360000000001</v>
      </c>
      <c r="D15" s="2">
        <v>1.4859884000000001</v>
      </c>
      <c r="E15" s="2">
        <v>1.4907550000000001</v>
      </c>
      <c r="F15" s="8">
        <v>1.6029602000000001</v>
      </c>
      <c r="G15" s="3">
        <f>G14*(1+Parameters!$B$13)</f>
        <v>103614.52569955436</v>
      </c>
      <c r="H15" s="5">
        <f>Parameters!$B$11*'Permanent project'!C19*Parameters!B$9*G15</f>
        <v>1.4098033415513953</v>
      </c>
      <c r="I15" s="2">
        <f>EXP(-Parameters!$B$16*'Permanent project'!B19)</f>
        <v>0.72614903707369094</v>
      </c>
      <c r="J15" s="2">
        <f>EXP(-(Parameters!$B$5+Parameters!$B$6)*('Permanent project'!B19-Parameters!$B$2))*(1-EXP(-Parameters!$B$7*('Permanent project'!B19-Parameters!$B$2)*('Permanent project'!B19&gt;Parameters!$B$2)))+('Permanent project'!B19&lt;=Parameters!$B$2)</f>
        <v>0.77036806897206744</v>
      </c>
      <c r="K15" s="2">
        <f>H15*I15*('Permanent project'!B19&gt;=Parameters!$B$2)</f>
        <v>1.0237273389308175</v>
      </c>
      <c r="L15" s="2">
        <f>H15*I15*J15*('Permanent project'!B19&gt;=Parameters!$B$2)*('Permanent project'!B19&lt;=Parameters!$B$3)</f>
        <v>0.78864685324604711</v>
      </c>
      <c r="M15" s="3">
        <f>'Emissions of Biomass scenarios'!P13*3.66</f>
        <v>0</v>
      </c>
      <c r="N15" s="14">
        <f t="shared" si="0"/>
        <v>0</v>
      </c>
      <c r="V15" s="23"/>
      <c r="W15" s="24"/>
      <c r="X15" s="4"/>
      <c r="Y15" s="4"/>
      <c r="Z15" s="4"/>
      <c r="AA15" s="4"/>
      <c r="AB15" s="4"/>
    </row>
    <row r="16" spans="1:28" x14ac:dyDescent="0.3">
      <c r="B16">
        <v>11</v>
      </c>
      <c r="C16" s="11">
        <v>1.49420398063058</v>
      </c>
      <c r="D16" s="2">
        <v>1.51206793952923</v>
      </c>
      <c r="E16" s="2">
        <v>1.5189206659138501</v>
      </c>
      <c r="F16" s="8">
        <v>1.6407941083159601</v>
      </c>
      <c r="G16" s="3">
        <f>G15*(1+Parameters!$B$13)</f>
        <v>105686.81621354545</v>
      </c>
      <c r="H16" s="5">
        <f>Parameters!$B$11*'Permanent project'!C20*Parameters!B$9*G16</f>
        <v>1.4591591921348175</v>
      </c>
      <c r="I16" s="2">
        <f>EXP(-Parameters!$B$16*'Permanent project'!B20)</f>
        <v>0.70328012197634093</v>
      </c>
      <c r="J16" s="2">
        <f>EXP(-(Parameters!$B$5+Parameters!$B$6)*('Permanent project'!B20-Parameters!$B$2))*(1-EXP(-Parameters!$B$7*('Permanent project'!B20-Parameters!$B$2)*('Permanent project'!B20&gt;Parameters!$B$2)))+('Permanent project'!B20&lt;=Parameters!$B$2)</f>
        <v>0.79818613418805329</v>
      </c>
      <c r="K16" s="2">
        <f>H16*I16*('Permanent project'!B20&gt;=Parameters!$B$2)</f>
        <v>1.0261976546274736</v>
      </c>
      <c r="L16" s="2">
        <f>H16*I16*J16*('Permanent project'!B20&gt;=Parameters!$B$2)*('Permanent project'!B20&lt;=Parameters!$B$3)</f>
        <v>0.81909673885995016</v>
      </c>
      <c r="M16" s="3">
        <f>'Emissions of Biomass scenarios'!P14*3.66</f>
        <v>0</v>
      </c>
      <c r="N16" s="14">
        <f t="shared" si="0"/>
        <v>0</v>
      </c>
      <c r="V16" s="23"/>
      <c r="W16" s="24"/>
      <c r="X16" s="4"/>
      <c r="Y16" s="4"/>
      <c r="Z16" s="4"/>
      <c r="AA16" s="4"/>
      <c r="AB16" s="4"/>
    </row>
    <row r="17" spans="2:28" x14ac:dyDescent="0.3">
      <c r="B17">
        <v>12</v>
      </c>
      <c r="C17" s="11">
        <v>1.5151356543138501</v>
      </c>
      <c r="D17" s="2">
        <v>1.53822375920821</v>
      </c>
      <c r="E17" s="2">
        <v>1.5473113604389701</v>
      </c>
      <c r="F17" s="8">
        <v>1.6793468463097401</v>
      </c>
      <c r="G17" s="3">
        <f>G16*(1+Parameters!$B$13)</f>
        <v>107800.55253781636</v>
      </c>
      <c r="H17" s="5">
        <f>Parameters!$B$11*'Permanent project'!C21*Parameters!B$9*G17</f>
        <v>1.5091919369121576</v>
      </c>
      <c r="I17" s="2">
        <f>EXP(-Parameters!$B$16*'Permanent project'!B21)</f>
        <v>0.68113142717954711</v>
      </c>
      <c r="J17" s="2">
        <f>EXP(-(Parameters!$B$5+Parameters!$B$6)*('Permanent project'!B21-Parameters!$B$2))*(1-EXP(-Parameters!$B$7*('Permanent project'!B21-Parameters!$B$2)*('Permanent project'!B21&gt;Parameters!$B$2)))+('Permanent project'!B21&lt;=Parameters!$B$2)</f>
        <v>0.81760354704073512</v>
      </c>
      <c r="K17" s="2">
        <f>H17*I17*('Permanent project'!B21&gt;=Parameters!$B$2)</f>
        <v>1.027958057876843</v>
      </c>
      <c r="L17" s="2">
        <f>H17*I17*J17*('Permanent project'!B21&gt;=Parameters!$B$2)*('Permanent project'!B21&lt;=Parameters!$B$3)</f>
        <v>0.84046215432921212</v>
      </c>
      <c r="M17" s="3">
        <f>'Emissions of Biomass scenarios'!P15*3.66</f>
        <v>0</v>
      </c>
      <c r="N17" s="14">
        <f t="shared" si="0"/>
        <v>0</v>
      </c>
      <c r="V17" s="23"/>
      <c r="W17" s="24"/>
      <c r="X17" s="4"/>
      <c r="Y17" s="4"/>
      <c r="Z17" s="4"/>
      <c r="AA17" s="4"/>
      <c r="AB17" s="4"/>
    </row>
    <row r="18" spans="2:28" x14ac:dyDescent="0.3">
      <c r="B18">
        <v>13</v>
      </c>
      <c r="C18" s="11">
        <v>1.5353182861025001</v>
      </c>
      <c r="D18" s="2">
        <v>1.5643973231866699</v>
      </c>
      <c r="E18" s="2">
        <v>1.5758837881866701</v>
      </c>
      <c r="F18" s="8">
        <v>1.71861093965917</v>
      </c>
      <c r="G18" s="3">
        <f>G17*(1+Parameters!$B$13)</f>
        <v>109956.56358857268</v>
      </c>
      <c r="H18" s="5">
        <f>Parameters!$B$11*'Permanent project'!C22*Parameters!B$9*G18</f>
        <v>1.5598813022518383</v>
      </c>
      <c r="I18" s="2">
        <f>EXP(-Parameters!$B$16*'Permanent project'!B22)</f>
        <v>0.65968027048438904</v>
      </c>
      <c r="J18" s="2">
        <f>EXP(-(Parameters!$B$5+Parameters!$B$6)*('Permanent project'!B22-Parameters!$B$2))*(1-EXP(-Parameters!$B$7*('Permanent project'!B22-Parameters!$B$2)*('Permanent project'!B22&gt;Parameters!$B$2)))+('Permanent project'!B22&lt;=Parameters!$B$2)</f>
        <v>0.83056383982162563</v>
      </c>
      <c r="K18" s="2">
        <f>H18*I18*('Permanent project'!B22&gt;=Parameters!$B$2)</f>
        <v>1.0290229193930338</v>
      </c>
      <c r="L18" s="2">
        <f>H18*I18*J18*('Permanent project'!B22&gt;=Parameters!$B$2)*('Permanent project'!B22&lt;=Parameters!$B$3)</f>
        <v>0.85466922719553728</v>
      </c>
      <c r="M18" s="3">
        <f>'Emissions of Biomass scenarios'!P16*3.66</f>
        <v>0</v>
      </c>
      <c r="N18" s="14">
        <f t="shared" si="0"/>
        <v>0</v>
      </c>
      <c r="V18" s="23"/>
      <c r="W18" s="24"/>
      <c r="X18" s="4"/>
      <c r="Y18" s="4"/>
      <c r="Z18" s="4"/>
      <c r="AA18" s="4"/>
      <c r="AB18" s="4"/>
    </row>
    <row r="19" spans="2:28" x14ac:dyDescent="0.3">
      <c r="B19">
        <v>14</v>
      </c>
      <c r="C19" s="11">
        <v>1.5547391410492299</v>
      </c>
      <c r="D19" s="2">
        <v>1.59053009561436</v>
      </c>
      <c r="E19" s="2">
        <v>1.6045946537682101</v>
      </c>
      <c r="F19" s="8">
        <v>1.75857891404205</v>
      </c>
      <c r="G19" s="3">
        <f>G18*(1+Parameters!$B$13)</f>
        <v>112155.69486034414</v>
      </c>
      <c r="H19" s="5">
        <f>Parameters!$B$11*'Permanent project'!C23*Parameters!B$9*G19</f>
        <v>1.6112051219043868</v>
      </c>
      <c r="I19" s="2">
        <f>EXP(-Parameters!$B$16*'Permanent project'!B23)</f>
        <v>0.63890468403191625</v>
      </c>
      <c r="J19" s="2">
        <f>EXP(-(Parameters!$B$5+Parameters!$B$6)*('Permanent project'!B23-Parameters!$B$2))*(1-EXP(-Parameters!$B$7*('Permanent project'!B23-Parameters!$B$2)*('Permanent project'!B23&gt;Parameters!$B$2)))+('Permanent project'!B23&lt;=Parameters!$B$2)</f>
        <v>0.83856537503106088</v>
      </c>
      <c r="K19" s="2">
        <f>H19*I19*('Permanent project'!B23&gt;=Parameters!$B$2)</f>
        <v>1.0294064993209273</v>
      </c>
      <c r="L19" s="2">
        <f>H19*I19*J19*('Permanent project'!B23&gt;=Parameters!$B$2)*('Permanent project'!B23&lt;=Parameters!$B$3)</f>
        <v>0.86322464716246494</v>
      </c>
      <c r="M19" s="3">
        <f>'Emissions of Biomass scenarios'!P17*3.66</f>
        <v>0</v>
      </c>
      <c r="N19" s="14">
        <f t="shared" si="0"/>
        <v>0</v>
      </c>
      <c r="V19" s="23"/>
      <c r="W19" s="24"/>
      <c r="X19" s="4"/>
      <c r="Y19" s="4"/>
      <c r="Z19" s="4"/>
      <c r="AA19" s="4"/>
      <c r="AB19" s="4"/>
    </row>
    <row r="20" spans="2:28" x14ac:dyDescent="0.3">
      <c r="B20">
        <v>15</v>
      </c>
      <c r="C20" s="11">
        <v>1.5733854842067301</v>
      </c>
      <c r="D20" s="2">
        <v>1.6165635406410299</v>
      </c>
      <c r="E20" s="2">
        <v>1.63340066179487</v>
      </c>
      <c r="F20" s="8">
        <v>1.7992432951362201</v>
      </c>
      <c r="G20" s="3">
        <f>G19*(1+Parameters!$B$13)</f>
        <v>114398.80875755103</v>
      </c>
      <c r="H20" s="5">
        <f>Parameters!$B$11*'Permanent project'!C24*Parameters!B$9*G20</f>
        <v>1.6631392480133742</v>
      </c>
      <c r="I20" s="2">
        <f>EXP(-Parameters!$B$16*'Permanent project'!B24)</f>
        <v>0.61878339180614084</v>
      </c>
      <c r="J20" s="2">
        <f>EXP(-(Parameters!$B$5+Parameters!$B$6)*('Permanent project'!B24-Parameters!$B$2))*(1-EXP(-Parameters!$B$7*('Permanent project'!B24-Parameters!$B$2)*('Permanent project'!B24&gt;Parameters!$B$2)))+('Permanent project'!B24&lt;=Parameters!$B$2)</f>
        <v>0.84276326829746462</v>
      </c>
      <c r="K20" s="2">
        <f>H20*I20*('Permanent project'!B24&gt;=Parameters!$B$2)</f>
        <v>1.0291229449316301</v>
      </c>
      <c r="L20" s="2">
        <f>H20*I20*J20*('Permanent project'!B24&gt;=Parameters!$B$2)*('Permanent project'!B24&lt;=Parameters!$B$3)</f>
        <v>0.86730701655049236</v>
      </c>
      <c r="M20" s="3">
        <f>'Emissions of Biomass scenarios'!P18*3.66</f>
        <v>0</v>
      </c>
      <c r="N20" s="14">
        <f t="shared" si="0"/>
        <v>0</v>
      </c>
      <c r="V20" s="23"/>
      <c r="W20" s="24"/>
      <c r="X20" s="4"/>
      <c r="Y20" s="4"/>
      <c r="Z20" s="4"/>
      <c r="AA20" s="4"/>
      <c r="AB20" s="4"/>
    </row>
    <row r="21" spans="2:28" x14ac:dyDescent="0.3">
      <c r="B21">
        <v>16</v>
      </c>
      <c r="C21" s="11">
        <v>1.59124458062769</v>
      </c>
      <c r="D21" s="2">
        <v>1.6424391224164101</v>
      </c>
      <c r="E21" s="2">
        <v>1.66225851687795</v>
      </c>
      <c r="F21" s="8">
        <v>1.84059660861949</v>
      </c>
      <c r="G21" s="3">
        <f>G20*(1+Parameters!$B$13)</f>
        <v>116686.78493270205</v>
      </c>
      <c r="H21" s="5">
        <f>Parameters!$B$11*'Permanent project'!C25*Parameters!B$9*G21</f>
        <v>1.7156574587924858</v>
      </c>
      <c r="I21" s="2">
        <f>EXP(-Parameters!$B$16*'Permanent project'!B25)</f>
        <v>0.59929578784553839</v>
      </c>
      <c r="J21" s="2">
        <f>EXP(-(Parameters!$B$5+Parameters!$B$6)*('Permanent project'!B25-Parameters!$B$2))*(1-EXP(-Parameters!$B$7*('Permanent project'!B25-Parameters!$B$2)*('Permanent project'!B25&gt;Parameters!$B$2)))+('Permanent project'!B25&lt;=Parameters!$B$2)</f>
        <v>0.84404797618596195</v>
      </c>
      <c r="K21" s="2">
        <f>H21*I21*('Permanent project'!B25&gt;=Parameters!$B$2)</f>
        <v>1.0281862884401172</v>
      </c>
      <c r="L21" s="2">
        <f>H21*I21*J21*('Permanent project'!B25&gt;=Parameters!$B$2)*('Permanent project'!B25&lt;=Parameters!$B$3)</f>
        <v>0.86783855590003667</v>
      </c>
      <c r="M21" s="3">
        <f>'Emissions of Biomass scenarios'!P19*3.66</f>
        <v>0</v>
      </c>
      <c r="N21" s="14">
        <f>L21*M21</f>
        <v>0</v>
      </c>
      <c r="V21" s="23"/>
      <c r="W21" s="24"/>
      <c r="X21" s="4"/>
      <c r="Y21" s="4"/>
      <c r="Z21" s="4"/>
      <c r="AA21" s="4"/>
      <c r="AB21" s="4"/>
    </row>
    <row r="22" spans="2:28" x14ac:dyDescent="0.3">
      <c r="B22">
        <v>17</v>
      </c>
      <c r="C22" s="11">
        <v>1.60830369536481</v>
      </c>
      <c r="D22" s="2">
        <v>1.66809830509026</v>
      </c>
      <c r="E22" s="2">
        <v>1.69112492362872</v>
      </c>
      <c r="F22" s="8">
        <v>1.8826313801696799</v>
      </c>
      <c r="G22" s="3">
        <f>G21*(1+Parameters!$B$13)</f>
        <v>119020.52063135609</v>
      </c>
      <c r="H22" s="5">
        <f>Parameters!$B$11*'Permanent project'!C26*Parameters!B$9*G22</f>
        <v>1.7687313627582393</v>
      </c>
      <c r="I22" s="2">
        <f>EXP(-Parameters!$B$16*'Permanent project'!B26)</f>
        <v>0.58042191514074237</v>
      </c>
      <c r="J22" s="2">
        <f>EXP(-(Parameters!$B$5+Parameters!$B$6)*('Permanent project'!B26-Parameters!$B$2))*(1-EXP(-Parameters!$B$7*('Permanent project'!B26-Parameters!$B$2)*('Permanent project'!B26&gt;Parameters!$B$2)))+('Permanent project'!B26&lt;=Parameters!$B$2)</f>
        <v>0.84310589143311787</v>
      </c>
      <c r="K22" s="2">
        <f>H22*I22*('Permanent project'!B26&gt;=Parameters!$B$2)</f>
        <v>1.0266104449416324</v>
      </c>
      <c r="L22" s="2">
        <f>H22*I22*J22*('Permanent project'!B26&gt;=Parameters!$B$2)*('Permanent project'!B26&lt;=Parameters!$B$3)</f>
        <v>0.86554131433706483</v>
      </c>
      <c r="M22" s="3">
        <f>'Emissions of Biomass scenarios'!P20*3.66</f>
        <v>0</v>
      </c>
      <c r="N22" s="14">
        <f t="shared" ref="N22:N85" si="1">L22*M22</f>
        <v>0</v>
      </c>
      <c r="V22" s="23"/>
      <c r="W22" s="24"/>
      <c r="X22" s="4"/>
      <c r="Y22" s="4"/>
      <c r="Z22" s="4"/>
      <c r="AA22" s="4"/>
      <c r="AB22" s="4"/>
    </row>
    <row r="23" spans="2:28" x14ac:dyDescent="0.3">
      <c r="B23">
        <v>18</v>
      </c>
      <c r="C23" s="11">
        <v>1.62455009347077</v>
      </c>
      <c r="D23" s="2">
        <v>1.6934825528123101</v>
      </c>
      <c r="E23" s="2">
        <v>1.7199565866584601</v>
      </c>
      <c r="F23" s="8">
        <v>1.92534013546462</v>
      </c>
      <c r="G23" s="3">
        <f>G22*(1+Parameters!$B$13)</f>
        <v>121400.93104398322</v>
      </c>
      <c r="H23" s="5">
        <f>Parameters!$B$11*'Permanent project'!C27*Parameters!B$9*G23</f>
        <v>1.8223302994044588</v>
      </c>
      <c r="I23" s="2">
        <f>EXP(-Parameters!$B$16*'Permanent project'!B27)</f>
        <v>0.56214244519682244</v>
      </c>
      <c r="J23" s="2">
        <f>EXP(-(Parameters!$B$5+Parameters!$B$6)*('Permanent project'!B27-Parameters!$B$2))*(1-EXP(-Parameters!$B$7*('Permanent project'!B27-Parameters!$B$2)*('Permanent project'!B27&gt;Parameters!$B$2)))+('Permanent project'!B27&lt;=Parameters!$B$2)</f>
        <v>0.84046606497925347</v>
      </c>
      <c r="K23" s="2">
        <f>H23*I23*('Permanent project'!B27&gt;=Parameters!$B$2)</f>
        <v>1.0244092104634801</v>
      </c>
      <c r="L23" s="2">
        <f>H23*I23*J23*('Permanent project'!B27&gt;=Parameters!$B$2)*('Permanent project'!B27&lt;=Parameters!$B$3)</f>
        <v>0.86098117804674501</v>
      </c>
      <c r="M23" s="3">
        <f>'Emissions of Biomass scenarios'!P21*3.66</f>
        <v>0</v>
      </c>
      <c r="N23" s="14">
        <f t="shared" si="1"/>
        <v>0</v>
      </c>
      <c r="V23" s="23"/>
      <c r="W23" s="24"/>
      <c r="X23" s="4"/>
      <c r="Y23" s="4"/>
      <c r="Z23" s="4"/>
      <c r="AA23" s="4"/>
      <c r="AB23" s="4"/>
    </row>
    <row r="24" spans="2:28" x14ac:dyDescent="0.3">
      <c r="B24">
        <v>19</v>
      </c>
      <c r="C24" s="11">
        <v>1.6399710399982701</v>
      </c>
      <c r="D24" s="2">
        <v>1.71853332973231</v>
      </c>
      <c r="E24" s="2">
        <v>1.74871021057846</v>
      </c>
      <c r="F24" s="8">
        <v>1.9687154001821201</v>
      </c>
      <c r="G24" s="3">
        <f>G23*(1+Parameters!$B$13)</f>
        <v>123828.94966486288</v>
      </c>
      <c r="H24" s="5">
        <f>Parameters!$B$11*'Permanent project'!C28*Parameters!B$9*G24</f>
        <v>1.8764212362013144</v>
      </c>
      <c r="I24" s="2">
        <f>EXP(-Parameters!$B$16*'Permanent project'!B28)</f>
        <v>0.54443865823921711</v>
      </c>
      <c r="J24" s="2">
        <f>EXP(-(Parameters!$B$5+Parameters!$B$6)*('Permanent project'!B28-Parameters!$B$2))*(1-EXP(-Parameters!$B$7*('Permanent project'!B28-Parameters!$B$2)*('Permanent project'!B28&gt;Parameters!$B$2)))+('Permanent project'!B28&lt;=Parameters!$B$2)</f>
        <v>0.83653623104622843</v>
      </c>
      <c r="K24" s="2">
        <f>H24*I24*('Permanent project'!B28&gt;=Parameters!$B$2)</f>
        <v>1.0215962601290167</v>
      </c>
      <c r="L24" s="2">
        <f>H24*I24*J24*('Permanent project'!B28&gt;=Parameters!$B$2)*('Permanent project'!B28&lt;=Parameters!$B$3)</f>
        <v>0.85460228509924996</v>
      </c>
      <c r="M24" s="3">
        <f>'Emissions of Biomass scenarios'!P22*3.66</f>
        <v>0</v>
      </c>
      <c r="N24" s="14">
        <f t="shared" si="1"/>
        <v>0</v>
      </c>
      <c r="V24" s="23"/>
      <c r="W24" s="24"/>
      <c r="X24" s="4"/>
      <c r="Y24" s="4"/>
      <c r="Z24" s="4"/>
      <c r="AA24" s="4"/>
      <c r="AB24" s="4"/>
    </row>
    <row r="25" spans="2:28" x14ac:dyDescent="0.3">
      <c r="B25">
        <v>20</v>
      </c>
      <c r="C25" s="11">
        <v>1.6545538</v>
      </c>
      <c r="D25" s="2">
        <v>1.7431920999999999</v>
      </c>
      <c r="E25" s="2">
        <v>1.7773425</v>
      </c>
      <c r="F25" s="8">
        <v>2.0127497000000001</v>
      </c>
      <c r="G25" s="3">
        <f>G24*(1+Parameters!$B$13)</f>
        <v>126305.52865816014</v>
      </c>
      <c r="H25" s="5">
        <f>Parameters!$B$11*'Permanent project'!C29*Parameters!B$9*G25</f>
        <v>1.9309686617978781</v>
      </c>
      <c r="I25" s="2">
        <f>EXP(-Parameters!$B$16*'Permanent project'!B29)</f>
        <v>0.52729242404304855</v>
      </c>
      <c r="J25" s="2">
        <f>EXP(-(Parameters!$B$5+Parameters!$B$6)*('Permanent project'!B29-Parameters!$B$2))*(1-EXP(-Parameters!$B$7*('Permanent project'!B29-Parameters!$B$2)*('Permanent project'!B29&gt;Parameters!$B$2)))+('Permanent project'!B29&lt;=Parameters!$B$2)</f>
        <v>0.83163058431165993</v>
      </c>
      <c r="K25" s="2">
        <f>H25*I25*('Permanent project'!B29&gt;=Parameters!$B$2)</f>
        <v>1.0181851464305647</v>
      </c>
      <c r="L25" s="2">
        <f>H25*I25*J25*('Permanent project'!B29&gt;=Parameters!$B$2)*('Permanent project'!B29&lt;=Parameters!$B$3)</f>
        <v>0.8467539082635035</v>
      </c>
      <c r="M25" s="3">
        <f>'Emissions of Biomass scenarios'!P23*3.66</f>
        <v>0</v>
      </c>
      <c r="N25" s="14">
        <f t="shared" si="1"/>
        <v>0</v>
      </c>
      <c r="V25" s="23"/>
      <c r="W25" s="25"/>
      <c r="X25" s="4"/>
      <c r="Y25" s="4"/>
      <c r="Z25" s="4"/>
      <c r="AA25" s="4"/>
      <c r="AB25" s="4"/>
    </row>
    <row r="26" spans="2:28" x14ac:dyDescent="0.3">
      <c r="B26">
        <v>21</v>
      </c>
      <c r="C26" s="11">
        <v>1.66829347617596</v>
      </c>
      <c r="D26" s="2">
        <v>1.7674114798153799</v>
      </c>
      <c r="E26" s="2">
        <v>1.80581650322308</v>
      </c>
      <c r="F26" s="8">
        <v>2.0574283553182702</v>
      </c>
      <c r="G26" s="3">
        <f>G25*(1+Parameters!$B$13)</f>
        <v>128831.63923132334</v>
      </c>
      <c r="H26" s="5">
        <f>Parameters!$B$11*'Permanent project'!C30*Parameters!B$9*G26</f>
        <v>1.9859438052731655</v>
      </c>
      <c r="I26" s="2">
        <f>EXP(-Parameters!$B$16*'Permanent project'!B30)</f>
        <v>0.51068618336618787</v>
      </c>
      <c r="J26" s="2">
        <f>EXP(-(Parameters!$B$5+Parameters!$B$6)*('Permanent project'!B30-Parameters!$B$2))*(1-EXP(-Parameters!$B$7*('Permanent project'!B30-Parameters!$B$2)*('Permanent project'!B30&gt;Parameters!$B$2)))+('Permanent project'!B30&lt;=Parameters!$B$2)</f>
        <v>0.82599119752420724</v>
      </c>
      <c r="K26" s="2">
        <f>H26*I26*('Permanent project'!B30&gt;=Parameters!$B$2)</f>
        <v>1.0141940622946768</v>
      </c>
      <c r="L26" s="2">
        <f>H26*I26*J26*('Permanent project'!B30&gt;=Parameters!$B$2)*('Permanent project'!B30&lt;=Parameters!$B$3)</f>
        <v>0.83771536803672053</v>
      </c>
      <c r="M26" s="3">
        <f>'Emissions of Biomass scenarios'!P24*3.66</f>
        <v>0</v>
      </c>
      <c r="N26" s="14">
        <f t="shared" si="1"/>
        <v>0</v>
      </c>
      <c r="V26" s="23"/>
      <c r="W26" s="24"/>
      <c r="X26" s="4"/>
      <c r="Y26" s="4"/>
      <c r="Z26" s="4"/>
      <c r="AA26" s="4"/>
      <c r="AB26" s="4"/>
    </row>
    <row r="27" spans="2:28" x14ac:dyDescent="0.3">
      <c r="B27">
        <v>22</v>
      </c>
      <c r="C27" s="11">
        <v>1.6812165218153801</v>
      </c>
      <c r="D27" s="2">
        <v>1.7911886935794901</v>
      </c>
      <c r="E27" s="2">
        <v>1.8341206433025601</v>
      </c>
      <c r="F27" s="8">
        <v>2.1027078654256401</v>
      </c>
      <c r="G27" s="3">
        <f>G26*(1+Parameters!$B$13)</f>
        <v>131408.2720159498</v>
      </c>
      <c r="H27" s="5">
        <f>Parameters!$B$11*'Permanent project'!C31*Parameters!B$9*G27</f>
        <v>2.0413540040717617</v>
      </c>
      <c r="I27" s="2">
        <f>EXP(-Parameters!$B$16*'Permanent project'!B31)</f>
        <v>0.49460292996705701</v>
      </c>
      <c r="J27" s="2">
        <f>EXP(-(Parameters!$B$5+Parameters!$B$6)*('Permanent project'!B31-Parameters!$B$2))*(1-EXP(-Parameters!$B$7*('Permanent project'!B31-Parameters!$B$2)*('Permanent project'!B31&gt;Parameters!$B$2)))+('Permanent project'!B31&lt;=Parameters!$B$2)</f>
        <v>0.81980453557104771</v>
      </c>
      <c r="K27" s="2">
        <f>H27*I27*('Permanent project'!B31&gt;=Parameters!$B$2)</f>
        <v>1.009659671513877</v>
      </c>
      <c r="L27" s="2">
        <f>H27*I27*J27*('Permanent project'!B31&gt;=Parameters!$B$2)*('Permanent project'!B31&lt;=Parameters!$B$3)</f>
        <v>0.82772357809025054</v>
      </c>
      <c r="M27" s="3">
        <f>'Emissions of Biomass scenarios'!P25*3.66</f>
        <v>0</v>
      </c>
      <c r="N27" s="14">
        <f t="shared" si="1"/>
        <v>0</v>
      </c>
      <c r="V27" s="23"/>
      <c r="W27" s="24"/>
      <c r="X27" s="4"/>
      <c r="Y27" s="4"/>
      <c r="Z27" s="4"/>
      <c r="AA27" s="4"/>
      <c r="AB27" s="4"/>
    </row>
    <row r="28" spans="2:28" x14ac:dyDescent="0.3">
      <c r="B28">
        <v>23</v>
      </c>
      <c r="C28" s="11">
        <v>1.6933572278548099</v>
      </c>
      <c r="D28" s="2">
        <v>1.81453211774359</v>
      </c>
      <c r="E28" s="2">
        <v>1.86224968698205</v>
      </c>
      <c r="F28" s="8">
        <v>2.14853752433301</v>
      </c>
      <c r="G28" s="3">
        <f>G27*(1+Parameters!$B$13)</f>
        <v>134036.43745626879</v>
      </c>
      <c r="H28" s="5">
        <f>Parameters!$B$11*'Permanent project'!C32*Parameters!B$9*G28</f>
        <v>2.097217308301333</v>
      </c>
      <c r="I28" s="2">
        <f>EXP(-Parameters!$B$16*'Permanent project'!B32)</f>
        <v>0.47902619318875111</v>
      </c>
      <c r="J28" s="2">
        <f>EXP(-(Parameters!$B$5+Parameters!$B$6)*('Permanent project'!B32-Parameters!$B$2))*(1-EXP(-Parameters!$B$7*('Permanent project'!B32-Parameters!$B$2)*('Permanent project'!B32&gt;Parameters!$B$2)))+('Permanent project'!B32&lt;=Parameters!$B$2)</f>
        <v>0.81321418865722106</v>
      </c>
      <c r="K28" s="2">
        <f>H28*I28*('Permanent project'!B32&gt;=Parameters!$B$2)</f>
        <v>1.0046220234851471</v>
      </c>
      <c r="L28" s="2">
        <f>H28*I28*J28*('Permanent project'!B32&gt;=Parameters!$B$2)*('Permanent project'!B32&lt;=Parameters!$B$3)</f>
        <v>0.81697288373564958</v>
      </c>
      <c r="M28" s="3">
        <f>'Emissions of Biomass scenarios'!P26*3.66</f>
        <v>0</v>
      </c>
      <c r="N28" s="14">
        <f t="shared" si="1"/>
        <v>0</v>
      </c>
      <c r="V28" s="23"/>
      <c r="W28" s="24"/>
      <c r="X28" s="4"/>
      <c r="Y28" s="4"/>
      <c r="Z28" s="4"/>
      <c r="AA28" s="4"/>
      <c r="AB28" s="4"/>
    </row>
    <row r="29" spans="2:28" x14ac:dyDescent="0.3">
      <c r="B29">
        <v>24</v>
      </c>
      <c r="C29" s="11">
        <v>1.7047498852307701</v>
      </c>
      <c r="D29" s="2">
        <v>1.83745012875897</v>
      </c>
      <c r="E29" s="2">
        <v>1.89019840100513</v>
      </c>
      <c r="F29" s="8">
        <v>2.1948666260512799</v>
      </c>
      <c r="G29" s="3">
        <f>G28*(1+Parameters!$B$13)</f>
        <v>136717.16620539417</v>
      </c>
      <c r="H29" s="5">
        <f>Parameters!$B$11*'Permanent project'!C33*Parameters!B$9*G29</f>
        <v>2.1535536181949495</v>
      </c>
      <c r="I29" s="2">
        <f>EXP(-Parameters!$B$16*'Permanent project'!B33)</f>
        <v>0.46394002109164673</v>
      </c>
      <c r="J29" s="2">
        <f>EXP(-(Parameters!$B$5+Parameters!$B$6)*('Permanent project'!B33-Parameters!$B$2))*(1-EXP(-Parameters!$B$7*('Permanent project'!B33-Parameters!$B$2)*('Permanent project'!B33&gt;Parameters!$B$2)))+('Permanent project'!B33&lt;=Parameters!$B$2)</f>
        <v>0.80633069022537196</v>
      </c>
      <c r="K29" s="2">
        <f>H29*I29*('Permanent project'!B33&gt;=Parameters!$B$2)</f>
        <v>0.99911971104735697</v>
      </c>
      <c r="L29" s="2">
        <f>H29*I29*J29*('Permanent project'!B33&gt;=Parameters!$B$2)*('Permanent project'!B33&lt;=Parameters!$B$3)</f>
        <v>0.80562088622658956</v>
      </c>
      <c r="M29" s="3">
        <f>'Emissions of Biomass scenarios'!P27*3.66</f>
        <v>0</v>
      </c>
      <c r="N29" s="14">
        <f t="shared" si="1"/>
        <v>0</v>
      </c>
      <c r="V29" s="23"/>
      <c r="W29" s="24"/>
      <c r="X29" s="4"/>
      <c r="Y29" s="4"/>
      <c r="Z29" s="4"/>
      <c r="AA29" s="4"/>
      <c r="AB29" s="4"/>
    </row>
    <row r="30" spans="2:28" x14ac:dyDescent="0.3">
      <c r="B30">
        <v>25</v>
      </c>
      <c r="C30" s="11">
        <v>1.71542878487981</v>
      </c>
      <c r="D30" s="2">
        <v>1.85995110307692</v>
      </c>
      <c r="E30" s="2">
        <v>1.9179615521153801</v>
      </c>
      <c r="F30" s="8">
        <v>2.2416444645913498</v>
      </c>
      <c r="G30" s="3">
        <f>G29*(1+Parameters!$B$13)</f>
        <v>139451.50952950204</v>
      </c>
      <c r="H30" s="5">
        <f>Parameters!$B$11*'Permanent project'!C34*Parameters!B$9*G30</f>
        <v>2.2103847939266839</v>
      </c>
      <c r="I30" s="2">
        <f>EXP(-Parameters!$B$16*'Permanent project'!B34)</f>
        <v>0.44932896411722156</v>
      </c>
      <c r="J30" s="2">
        <f>EXP(-(Parameters!$B$5+Parameters!$B$6)*('Permanent project'!B34-Parameters!$B$2))*(1-EXP(-Parameters!$B$7*('Permanent project'!B34-Parameters!$B$2)*('Permanent project'!B34&gt;Parameters!$B$2)))+('Permanent project'!B34&lt;=Parameters!$B$2)</f>
        <v>0.79923908706013491</v>
      </c>
      <c r="K30" s="2">
        <f>H30*I30*('Permanent project'!B34&gt;=Parameters!$B$2)</f>
        <v>0.99318990975553512</v>
      </c>
      <c r="L30" s="2">
        <f>H30*I30*J30*('Permanent project'!B34&gt;=Parameters!$B$2)*('Permanent project'!B34&lt;=Parameters!$B$3)</f>
        <v>0.79379619675035162</v>
      </c>
      <c r="M30" s="3">
        <f>'Emissions of Biomass scenarios'!P28*3.66</f>
        <v>0</v>
      </c>
      <c r="N30" s="14">
        <f t="shared" si="1"/>
        <v>0</v>
      </c>
      <c r="V30" s="23"/>
      <c r="W30" s="24"/>
      <c r="X30" s="4"/>
      <c r="Y30" s="4"/>
      <c r="Z30" s="4"/>
      <c r="AA30" s="4"/>
      <c r="AB30" s="4"/>
    </row>
    <row r="31" spans="2:28" x14ac:dyDescent="0.3">
      <c r="B31">
        <v>26</v>
      </c>
      <c r="C31" s="11">
        <v>1.7254282177384599</v>
      </c>
      <c r="D31" s="2">
        <v>1.8820434171487199</v>
      </c>
      <c r="E31" s="2">
        <v>1.9455339070564099</v>
      </c>
      <c r="F31" s="8">
        <v>2.2888203339640998</v>
      </c>
      <c r="G31" s="3">
        <f>G30*(1+Parameters!$B$13)</f>
        <v>142240.53972009209</v>
      </c>
      <c r="H31" s="5">
        <f>Parameters!$B$11*'Permanent project'!C35*Parameters!B$9*G31</f>
        <v>2.2677347702800104</v>
      </c>
      <c r="I31" s="2">
        <f>EXP(-Parameters!$B$16*'Permanent project'!B35)</f>
        <v>0.43517805926635666</v>
      </c>
      <c r="J31" s="2">
        <f>EXP(-(Parameters!$B$5+Parameters!$B$6)*('Permanent project'!B35-Parameters!$B$2))*(1-EXP(-Parameters!$B$7*('Permanent project'!B35-Parameters!$B$2)*('Permanent project'!B35&gt;Parameters!$B$2)))+('Permanent project'!B35&lt;=Parameters!$B$2)</f>
        <v>0.79200477621110477</v>
      </c>
      <c r="K31" s="2">
        <f>H31*I31*('Permanent project'!B35&gt;=Parameters!$B$2)</f>
        <v>0.98686841626129207</v>
      </c>
      <c r="L31" s="2">
        <f>H31*I31*J31*('Permanent project'!B35&gt;=Parameters!$B$2)*('Permanent project'!B35&lt;=Parameters!$B$3)</f>
        <v>0.78160449917083197</v>
      </c>
      <c r="M31" s="3">
        <f>'Emissions of Biomass scenarios'!P29*3.66</f>
        <v>0</v>
      </c>
      <c r="N31" s="14">
        <f t="shared" si="1"/>
        <v>0</v>
      </c>
      <c r="V31" s="23"/>
      <c r="W31" s="24"/>
      <c r="X31" s="4"/>
      <c r="Y31" s="4"/>
      <c r="Z31" s="4"/>
      <c r="AA31" s="4"/>
      <c r="AB31" s="4"/>
    </row>
    <row r="32" spans="2:28" x14ac:dyDescent="0.3">
      <c r="B32">
        <v>27</v>
      </c>
      <c r="C32" s="11">
        <v>1.7347824747432701</v>
      </c>
      <c r="D32" s="2">
        <v>1.90373544742564</v>
      </c>
      <c r="E32" s="2">
        <v>1.9729102325718</v>
      </c>
      <c r="F32" s="8">
        <v>2.3363435281804499</v>
      </c>
      <c r="G32" s="3">
        <f>G31*(1+Parameters!$B$13)</f>
        <v>145085.35051449394</v>
      </c>
      <c r="H32" s="5">
        <f>Parameters!$B$11*'Permanent project'!C36*Parameters!B$9*G32</f>
        <v>2.3256296763502435</v>
      </c>
      <c r="I32" s="2">
        <f>EXP(-Parameters!$B$16*'Permanent project'!B36)</f>
        <v>0.42147281477591764</v>
      </c>
      <c r="J32" s="2">
        <f>EXP(-(Parameters!$B$5+Parameters!$B$6)*('Permanent project'!B36-Parameters!$B$2))*(1-EXP(-Parameters!$B$7*('Permanent project'!B36-Parameters!$B$2)*('Permanent project'!B36&gt;Parameters!$B$2)))+('Permanent project'!B36&lt;=Parameters!$B$2)</f>
        <v>0.78467800554370837</v>
      </c>
      <c r="K32" s="2">
        <f>H32*I32*('Permanent project'!B36&gt;=Parameters!$B$2)</f>
        <v>0.98018968581774346</v>
      </c>
      <c r="L32" s="2">
        <f>H32*I32*J32*('Permanent project'!B36&gt;=Parameters!$B$2)*('Permanent project'!B36&lt;=Parameters!$B$3)</f>
        <v>0.76913328772198108</v>
      </c>
      <c r="M32" s="3">
        <f>'Emissions of Biomass scenarios'!P30*3.66</f>
        <v>0</v>
      </c>
      <c r="N32" s="14">
        <f t="shared" si="1"/>
        <v>0</v>
      </c>
      <c r="V32" s="23"/>
      <c r="W32" s="24"/>
      <c r="X32" s="4"/>
      <c r="Y32" s="4"/>
      <c r="Z32" s="4"/>
      <c r="AA32" s="4"/>
      <c r="AB32" s="4"/>
    </row>
    <row r="33" spans="2:28" x14ac:dyDescent="0.3">
      <c r="B33">
        <v>28</v>
      </c>
      <c r="C33" s="11">
        <v>1.7435258468307699</v>
      </c>
      <c r="D33" s="2">
        <v>1.9250355703589701</v>
      </c>
      <c r="E33" s="2">
        <v>2.00008529540513</v>
      </c>
      <c r="F33" s="8">
        <v>2.3841633412512802</v>
      </c>
      <c r="G33" s="3">
        <f>G32*(1+Parameters!$B$13)</f>
        <v>147987.05752478383</v>
      </c>
      <c r="H33" s="5">
        <f>Parameters!$B$11*'Permanent project'!C37*Parameters!B$9*G33</f>
        <v>2.3840979604678472</v>
      </c>
      <c r="I33" s="2">
        <f>EXP(-Parameters!$B$16*'Permanent project'!B37)</f>
        <v>0.4081991952779227</v>
      </c>
      <c r="J33" s="2">
        <f>EXP(-(Parameters!$B$5+Parameters!$B$6)*('Permanent project'!B37-Parameters!$B$2))*(1-EXP(-Parameters!$B$7*('Permanent project'!B37-Parameters!$B$2)*('Permanent project'!B37&gt;Parameters!$B$2)))+('Permanent project'!B37&lt;=Parameters!$B$2)</f>
        <v>0.7772973438784273</v>
      </c>
      <c r="K33" s="2">
        <f>H33*I33*('Permanent project'!B37&gt;=Parameters!$B$2)</f>
        <v>0.97318686892671202</v>
      </c>
      <c r="L33" s="2">
        <f>H33*I33*J33*('Permanent project'!B37&gt;=Parameters!$B$2)*('Permanent project'!B37&lt;=Parameters!$B$3)</f>
        <v>0.75645556831409644</v>
      </c>
      <c r="M33" s="3">
        <f>'Emissions of Biomass scenarios'!P31*3.66</f>
        <v>131.795961511423</v>
      </c>
      <c r="N33" s="14">
        <f t="shared" si="1"/>
        <v>99.697788966626263</v>
      </c>
      <c r="V33" s="23"/>
      <c r="W33" s="24"/>
      <c r="X33" s="4"/>
      <c r="Y33" s="4"/>
      <c r="Z33" s="4"/>
      <c r="AA33" s="4"/>
      <c r="AB33" s="4"/>
    </row>
    <row r="34" spans="2:28" x14ac:dyDescent="0.3">
      <c r="B34">
        <v>29</v>
      </c>
      <c r="C34" s="11">
        <v>1.7516926249375</v>
      </c>
      <c r="D34" s="2">
        <v>1.9459521624</v>
      </c>
      <c r="E34" s="2">
        <v>2.0270538622999998</v>
      </c>
      <c r="F34" s="8">
        <v>2.4322290671875</v>
      </c>
      <c r="G34" s="3">
        <f>G33*(1+Parameters!$B$13)</f>
        <v>150946.79867527951</v>
      </c>
      <c r="H34" s="5">
        <f>Parameters!$B$11*'Permanent project'!C38*Parameters!B$9*G34</f>
        <v>2.4431705205360936</v>
      </c>
      <c r="I34" s="2">
        <f>EXP(-Parameters!$B$16*'Permanent project'!B38)</f>
        <v>0.39534360742609981</v>
      </c>
      <c r="J34" s="2">
        <f>EXP(-(Parameters!$B$5+Parameters!$B$6)*('Permanent project'!B38-Parameters!$B$2))*(1-EXP(-Parameters!$B$7*('Permanent project'!B38-Parameters!$B$2)*('Permanent project'!B38&gt;Parameters!$B$2)))+('Permanent project'!B38&lt;=Parameters!$B$2)</f>
        <v>0.76989235662966171</v>
      </c>
      <c r="K34" s="2">
        <f>H34*I34*('Permanent project'!B38&gt;=Parameters!$B$2)</f>
        <v>0.96589184714584131</v>
      </c>
      <c r="L34" s="2">
        <f>H34*I34*J34*('Permanent project'!B38&gt;=Parameters!$B$2)*('Permanent project'!B38&lt;=Parameters!$B$3)</f>
        <v>0.74363275044848876</v>
      </c>
      <c r="M34" s="3">
        <f>'Emissions of Biomass scenarios'!P32*3.66</f>
        <v>131.795961511423</v>
      </c>
      <c r="N34" s="14">
        <f t="shared" si="1"/>
        <v>98.007793356742653</v>
      </c>
      <c r="V34" s="23"/>
      <c r="W34" s="24"/>
      <c r="X34" s="4"/>
      <c r="Y34" s="4"/>
      <c r="Z34" s="4"/>
      <c r="AA34" s="4"/>
      <c r="AB34" s="4"/>
    </row>
    <row r="35" spans="2:28" x14ac:dyDescent="0.3">
      <c r="B35">
        <v>30</v>
      </c>
      <c r="C35" s="11">
        <v>1.7593171000000001</v>
      </c>
      <c r="D35" s="2">
        <v>1.9664936</v>
      </c>
      <c r="E35" s="2">
        <v>2.0538107000000001</v>
      </c>
      <c r="F35" s="8">
        <v>2.4804900000000001</v>
      </c>
      <c r="G35" s="3">
        <f>G34*(1+Parameters!$B$13)</f>
        <v>153965.73464878512</v>
      </c>
      <c r="H35" s="5">
        <f>Parameters!$B$11*'Permanent project'!C39*Parameters!B$9*G35</f>
        <v>2.5028808399826321</v>
      </c>
      <c r="I35" s="2">
        <f>EXP(-Parameters!$B$16*'Permanent project'!B39)</f>
        <v>0.38289288597511206</v>
      </c>
      <c r="J35" s="2">
        <f>EXP(-(Parameters!$B$5+Parameters!$B$6)*('Permanent project'!B39-Parameters!$B$2))*(1-EXP(-Parameters!$B$7*('Permanent project'!B39-Parameters!$B$2)*('Permanent project'!B39&gt;Parameters!$B$2)))+('Permanent project'!B39&lt;=Parameters!$B$2)</f>
        <v>0.76248566884400426</v>
      </c>
      <c r="K35" s="2">
        <f>H35*I35*('Permanent project'!B39&gt;=Parameters!$B$2)</f>
        <v>0.9583352680727627</v>
      </c>
      <c r="L35" s="2">
        <f>H35*I35*J35*('Permanent project'!B39&gt;=Parameters!$B$2)*('Permanent project'!B39&lt;=Parameters!$B$3)</f>
        <v>0.7307169078532586</v>
      </c>
      <c r="M35" s="3">
        <f>'Emissions of Biomass scenarios'!P33*3.66</f>
        <v>131.795961511423</v>
      </c>
      <c r="N35" s="14">
        <f t="shared" si="1"/>
        <v>96.305537463174105</v>
      </c>
      <c r="V35" s="23"/>
      <c r="W35" s="24"/>
      <c r="X35" s="4"/>
      <c r="Y35" s="4"/>
      <c r="Z35" s="4"/>
      <c r="AA35" s="4"/>
      <c r="AB35" s="4"/>
    </row>
    <row r="36" spans="2:28" x14ac:dyDescent="0.3">
      <c r="B36">
        <v>31</v>
      </c>
      <c r="C36" s="11">
        <v>1.76643202476558</v>
      </c>
      <c r="D36" s="2">
        <v>1.9866692946092299</v>
      </c>
      <c r="E36" s="2">
        <v>2.0803535450938502</v>
      </c>
      <c r="F36" s="8">
        <v>2.52890825711096</v>
      </c>
      <c r="G36" s="3">
        <f>G35*(1+Parameters!$B$13)</f>
        <v>157045.04934176081</v>
      </c>
      <c r="H36" s="5">
        <f>Parameters!$B$11*'Permanent project'!C40*Parameters!B$9*G36</f>
        <v>2.5632628974707545</v>
      </c>
      <c r="I36" s="2">
        <f>EXP(-Parameters!$B$16*'Permanent project'!B40)</f>
        <v>0.37083428029819565</v>
      </c>
      <c r="J36" s="2">
        <f>EXP(-(Parameters!$B$5+Parameters!$B$6)*('Permanent project'!B40-Parameters!$B$2))*(1-EXP(-Parameters!$B$7*('Permanent project'!B40-Parameters!$B$2)*('Permanent project'!B40&gt;Parameters!$B$2)))+('Permanent project'!B40&lt;=Parameters!$B$2)</f>
        <v>0.75509455589203267</v>
      </c>
      <c r="K36" s="2">
        <f>H36*I36*('Permanent project'!B40&gt;=Parameters!$B$2)</f>
        <v>0.95054575179863487</v>
      </c>
      <c r="L36" s="2">
        <f>H36*I36*J36*('Permanent project'!B40&gt;=Parameters!$B$2)*('Permanent project'!B40&lt;=Parameters!$B$3)</f>
        <v>0.71775192230944851</v>
      </c>
      <c r="M36" s="3">
        <f>'Emissions of Biomass scenarios'!P34*3.66</f>
        <v>131.795961511423</v>
      </c>
      <c r="N36" s="14">
        <f t="shared" si="1"/>
        <v>94.596804727445942</v>
      </c>
      <c r="V36" s="23"/>
      <c r="W36" s="24"/>
      <c r="X36" s="4"/>
      <c r="Y36" s="4"/>
      <c r="Z36" s="4"/>
      <c r="AA36" s="4"/>
      <c r="AB36" s="4"/>
    </row>
    <row r="37" spans="2:28" x14ac:dyDescent="0.3">
      <c r="B37">
        <v>32</v>
      </c>
      <c r="C37" s="11">
        <v>1.77306399922462</v>
      </c>
      <c r="D37" s="2">
        <v>2.0064927976738498</v>
      </c>
      <c r="E37" s="2">
        <v>2.1066920135507701</v>
      </c>
      <c r="F37" s="8">
        <v>2.5774972495876902</v>
      </c>
      <c r="G37" s="3">
        <f>G36*(1+Parameters!$B$13)</f>
        <v>160185.95032859602</v>
      </c>
      <c r="H37" s="5">
        <f>Parameters!$B$11*'Permanent project'!C41*Parameters!B$9*G37</f>
        <v>2.6243442613931629</v>
      </c>
      <c r="I37" s="2">
        <f>EXP(-Parameters!$B$16*'Permanent project'!B41)</f>
        <v>0.35915544132940458</v>
      </c>
      <c r="J37" s="2">
        <f>EXP(-(Parameters!$B$5+Parameters!$B$6)*('Permanent project'!B41-Parameters!$B$2))*(1-EXP(-Parameters!$B$7*('Permanent project'!B41-Parameters!$B$2)*('Permanent project'!B41&gt;Parameters!$B$2)))+('Permanent project'!B41&lt;=Parameters!$B$2)</f>
        <v>0.74773216995676695</v>
      </c>
      <c r="K37" s="2">
        <f>H37*I37*('Permanent project'!B41&gt;=Parameters!$B$2)</f>
        <v>0.94254752140095166</v>
      </c>
      <c r="L37" s="2">
        <f>H37*I37*J37*('Permanent project'!B41&gt;=Parameters!$B$2)*('Permanent project'!B41&lt;=Parameters!$B$3)</f>
        <v>0.70477310346450583</v>
      </c>
      <c r="M37" s="3">
        <f>'Emissions of Biomass scenarios'!P35*3.66</f>
        <v>131.795961511423</v>
      </c>
      <c r="N37" s="14">
        <f t="shared" si="1"/>
        <v>92.886248818494153</v>
      </c>
      <c r="V37" s="23"/>
      <c r="W37" s="24"/>
      <c r="X37" s="4"/>
      <c r="Y37" s="4"/>
      <c r="Z37" s="4"/>
      <c r="AA37" s="4"/>
      <c r="AB37" s="4"/>
    </row>
    <row r="38" spans="2:28" x14ac:dyDescent="0.3">
      <c r="B38">
        <v>33</v>
      </c>
      <c r="C38" s="11">
        <v>1.7792380851782701</v>
      </c>
      <c r="D38" s="2">
        <v>2.0259786956389698</v>
      </c>
      <c r="E38" s="2">
        <v>2.13283869118513</v>
      </c>
      <c r="F38" s="8">
        <v>2.6262832119087798</v>
      </c>
      <c r="G38" s="3">
        <f>G37*(1+Parameters!$B$13)</f>
        <v>163389.66933516794</v>
      </c>
      <c r="H38" s="5">
        <f>Parameters!$B$11*'Permanent project'!C42*Parameters!B$9*G38</f>
        <v>2.6861522910297295</v>
      </c>
      <c r="I38" s="2">
        <f>EXP(-Parameters!$B$16*'Permanent project'!B42)</f>
        <v>0.3478444089170874</v>
      </c>
      <c r="J38" s="2">
        <f>EXP(-(Parameters!$B$5+Parameters!$B$6)*('Permanent project'!B42-Parameters!$B$2))*(1-EXP(-Parameters!$B$7*('Permanent project'!B42-Parameters!$B$2)*('Permanent project'!B42&gt;Parameters!$B$2)))+('Permanent project'!B42&lt;=Parameters!$B$2)</f>
        <v>0.7404084857027381</v>
      </c>
      <c r="K38" s="2">
        <f>H38*I38*('Permanent project'!B42&gt;=Parameters!$B$2)</f>
        <v>0.93436305593451641</v>
      </c>
      <c r="L38" s="2">
        <f>H38*I38*J38*('Permanent project'!B42&gt;=Parameters!$B$2)*('Permanent project'!B42&lt;=Parameters!$B$3)</f>
        <v>0.69181033534105807</v>
      </c>
      <c r="M38" s="3">
        <f>'Emissions of Biomass scenarios'!P36*3.66</f>
        <v>131.795961511423</v>
      </c>
      <c r="N38" s="14">
        <f t="shared" si="1"/>
        <v>91.177808329814724</v>
      </c>
      <c r="V38" s="23"/>
      <c r="W38" s="24"/>
      <c r="X38" s="4"/>
      <c r="Y38" s="4"/>
      <c r="Z38" s="4"/>
      <c r="AA38" s="4"/>
      <c r="AB38" s="4"/>
    </row>
    <row r="39" spans="2:28" x14ac:dyDescent="0.3">
      <c r="B39">
        <v>34</v>
      </c>
      <c r="C39" s="11">
        <v>1.78497934442769</v>
      </c>
      <c r="D39" s="2">
        <v>2.0451415749497399</v>
      </c>
      <c r="E39" s="2">
        <v>2.1588061638112799</v>
      </c>
      <c r="F39" s="8">
        <v>2.67529237855282</v>
      </c>
      <c r="G39" s="3">
        <f>G38*(1+Parameters!$B$13)</f>
        <v>166657.4627218713</v>
      </c>
      <c r="H39" s="5">
        <f>Parameters!$B$11*'Permanent project'!C43*Parameters!B$9*G39</f>
        <v>2.7487163878321965</v>
      </c>
      <c r="I39" s="2">
        <f>EXP(-Parameters!$B$16*'Permanent project'!B43)</f>
        <v>0.33688959957564707</v>
      </c>
      <c r="J39" s="2">
        <f>EXP(-(Parameters!$B$5+Parameters!$B$6)*('Permanent project'!B43-Parameters!$B$2))*(1-EXP(-Parameters!$B$7*('Permanent project'!B43-Parameters!$B$2)*('Permanent project'!B43&gt;Parameters!$B$2)))+('Permanent project'!B43&lt;=Parameters!$B$2)</f>
        <v>0.73313102941898767</v>
      </c>
      <c r="K39" s="2">
        <f>H39*I39*('Permanent project'!B43&gt;=Parameters!$B$2)</f>
        <v>0.92601396324380769</v>
      </c>
      <c r="L39" s="2">
        <f>H39*I39*J39*('Permanent project'!B43&gt;=Parameters!$B$2)*('Permanent project'!B43&lt;=Parameters!$B$3)</f>
        <v>0.6788895701292893</v>
      </c>
      <c r="M39" s="3">
        <f>'Emissions of Biomass scenarios'!P37*3.66</f>
        <v>131.795961511423</v>
      </c>
      <c r="N39" s="14">
        <f t="shared" si="1"/>
        <v>89.474903655266317</v>
      </c>
      <c r="V39" s="23"/>
      <c r="W39" s="24"/>
      <c r="X39" s="4"/>
      <c r="Y39" s="4"/>
      <c r="Z39" s="4"/>
      <c r="AA39" s="4"/>
      <c r="AB39" s="4"/>
    </row>
    <row r="40" spans="2:28" x14ac:dyDescent="0.3">
      <c r="B40">
        <v>35</v>
      </c>
      <c r="C40" s="11">
        <v>1.7903128387740399</v>
      </c>
      <c r="D40" s="2">
        <v>2.0639960220512799</v>
      </c>
      <c r="E40" s="2">
        <v>2.1846070172435899</v>
      </c>
      <c r="F40" s="8">
        <v>2.7245509839983999</v>
      </c>
      <c r="G40" s="3">
        <f>G39*(1+Parameters!$B$13)</f>
        <v>169990.61197630872</v>
      </c>
      <c r="H40" s="5">
        <f>Parameters!$B$11*'Permanent project'!C44*Parameters!B$9*G40</f>
        <v>2.8120681058523118</v>
      </c>
      <c r="I40" s="2">
        <f>EXP(-Parameters!$B$16*'Permanent project'!B44)</f>
        <v>0.32627979462303947</v>
      </c>
      <c r="J40" s="2">
        <f>EXP(-(Parameters!$B$5+Parameters!$B$6)*('Permanent project'!B44-Parameters!$B$2))*(1-EXP(-Parameters!$B$7*('Permanent project'!B44-Parameters!$B$2)*('Permanent project'!B44&gt;Parameters!$B$2)))+('Permanent project'!B44&lt;=Parameters!$B$2)</f>
        <v>0.72590544120946532</v>
      </c>
      <c r="K40" s="2">
        <f>H40*I40*('Permanent project'!B44&gt;=Parameters!$B$2)</f>
        <v>0.91752100404349191</v>
      </c>
      <c r="L40" s="2">
        <f>H40*I40*J40*('Permanent project'!B44&gt;=Parameters!$B$2)*('Permanent project'!B44&lt;=Parameters!$B$3)</f>
        <v>0.66603348925914263</v>
      </c>
      <c r="M40" s="3">
        <f>'Emissions of Biomass scenarios'!P38*3.66</f>
        <v>131.795961511423</v>
      </c>
      <c r="N40" s="14">
        <f t="shared" si="1"/>
        <v>87.78052411571673</v>
      </c>
      <c r="V40" s="23"/>
      <c r="W40" s="24"/>
      <c r="X40" s="4"/>
      <c r="Y40" s="4"/>
      <c r="Z40" s="4"/>
      <c r="AA40" s="4"/>
      <c r="AB40" s="4"/>
    </row>
    <row r="41" spans="2:28" x14ac:dyDescent="0.3">
      <c r="B41">
        <v>36</v>
      </c>
      <c r="C41" s="11">
        <v>1.7952636300184599</v>
      </c>
      <c r="D41" s="2">
        <v>2.0825566233887201</v>
      </c>
      <c r="E41" s="2">
        <v>2.2102538372964098</v>
      </c>
      <c r="F41" s="8">
        <v>2.7740852627241002</v>
      </c>
      <c r="G41" s="3">
        <f>G40*(1+Parameters!$B$13)</f>
        <v>173390.42421583491</v>
      </c>
      <c r="H41" s="5">
        <f>Parameters!$B$11*'Permanent project'!C45*Parameters!B$9*G41</f>
        <v>2.8762412668666024</v>
      </c>
      <c r="I41" s="2">
        <f>EXP(-Parameters!$B$16*'Permanent project'!B45)</f>
        <v>0.31600412869186245</v>
      </c>
      <c r="J41" s="2">
        <f>EXP(-(Parameters!$B$5+Parameters!$B$6)*('Permanent project'!B45-Parameters!$B$2))*(1-EXP(-Parameters!$B$7*('Permanent project'!B45-Parameters!$B$2)*('Permanent project'!B45&gt;Parameters!$B$2)))+('Permanent project'!B45&lt;=Parameters!$B$2)</f>
        <v>0.71873590845451985</v>
      </c>
      <c r="K41" s="2">
        <f>H41*I41*('Permanent project'!B45&gt;=Parameters!$B$2)</f>
        <v>0.90890411544375938</v>
      </c>
      <c r="L41" s="2">
        <f>H41*I41*J41*('Permanent project'!B45&gt;=Parameters!$B$2)*('Permanent project'!B45&lt;=Parameters!$B$3)</f>
        <v>0.6532620251115222</v>
      </c>
      <c r="M41" s="3">
        <f>'Emissions of Biomass scenarios'!P39*3.66</f>
        <v>131.795961511423</v>
      </c>
      <c r="N41" s="14">
        <f t="shared" si="1"/>
        <v>86.097296718472421</v>
      </c>
      <c r="V41" s="23"/>
      <c r="W41" s="24"/>
      <c r="X41" s="4"/>
      <c r="Y41" s="4"/>
      <c r="Z41" s="4"/>
      <c r="AA41" s="4"/>
      <c r="AB41" s="4"/>
    </row>
    <row r="42" spans="2:28" x14ac:dyDescent="0.3">
      <c r="B42">
        <v>37</v>
      </c>
      <c r="C42" s="11">
        <v>1.7998567799621199</v>
      </c>
      <c r="D42" s="2">
        <v>2.1008379654071798</v>
      </c>
      <c r="E42" s="2">
        <v>2.2357592097841001</v>
      </c>
      <c r="F42" s="8">
        <v>2.8239214492085298</v>
      </c>
      <c r="G42" s="3">
        <f>G41*(1+Parameters!$B$13)</f>
        <v>176858.2327001516</v>
      </c>
      <c r="H42" s="5">
        <f>Parameters!$B$11*'Permanent project'!C46*Parameters!B$9*G42</f>
        <v>2.9412720803695716</v>
      </c>
      <c r="I42" s="2">
        <f>EXP(-Parameters!$B$16*'Permanent project'!B46)</f>
        <v>0.30605207860227068</v>
      </c>
      <c r="J42" s="2">
        <f>EXP(-(Parameters!$B$5+Parameters!$B$6)*('Permanent project'!B46-Parameters!$B$2))*(1-EXP(-Parameters!$B$7*('Permanent project'!B46-Parameters!$B$2)*('Permanent project'!B46&gt;Parameters!$B$2)))+('Permanent project'!B46&lt;=Parameters!$B$2)</f>
        <v>0.71162550001592695</v>
      </c>
      <c r="K42" s="2">
        <f>H42*I42*('Permanent project'!B46&gt;=Parameters!$B$2)</f>
        <v>0.90018243393193231</v>
      </c>
      <c r="L42" s="2">
        <f>H42*I42*J42*('Permanent project'!B46&gt;=Parameters!$B$2)*('Permanent project'!B46&lt;=Parameters!$B$3)</f>
        <v>0.64059277465236542</v>
      </c>
      <c r="M42" s="3">
        <f>'Emissions of Biomass scenarios'!P40*3.66</f>
        <v>131.795961511423</v>
      </c>
      <c r="N42" s="14">
        <f t="shared" si="1"/>
        <v>84.427540672578814</v>
      </c>
      <c r="V42" s="23"/>
      <c r="W42" s="24"/>
      <c r="X42" s="4"/>
      <c r="Y42" s="4"/>
      <c r="Z42" s="4"/>
      <c r="AA42" s="4"/>
      <c r="AB42" s="4"/>
    </row>
    <row r="43" spans="2:28" x14ac:dyDescent="0.3">
      <c r="B43">
        <v>38</v>
      </c>
      <c r="C43" s="11">
        <v>1.8041173504061501</v>
      </c>
      <c r="D43" s="2">
        <v>2.11885463455179</v>
      </c>
      <c r="E43" s="2">
        <v>2.2611357205210298</v>
      </c>
      <c r="F43" s="8">
        <v>2.8740857779302602</v>
      </c>
      <c r="G43" s="3">
        <f>G42*(1+Parameters!$B$13)</f>
        <v>180395.39735415464</v>
      </c>
      <c r="H43" s="5">
        <f>Parameters!$B$11*'Permanent project'!C47*Parameters!B$9*G43</f>
        <v>3.0071992686123892</v>
      </c>
      <c r="I43" s="2">
        <f>EXP(-Parameters!$B$16*'Permanent project'!B47)</f>
        <v>0.29641345258531909</v>
      </c>
      <c r="J43" s="2">
        <f>EXP(-(Parameters!$B$5+Parameters!$B$6)*('Permanent project'!B47-Parameters!$B$2))*(1-EXP(-Parameters!$B$7*('Permanent project'!B47-Parameters!$B$2)*('Permanent project'!B47&gt;Parameters!$B$2)))+('Permanent project'!B47&lt;=Parameters!$B$2)</f>
        <v>0.70457642391022335</v>
      </c>
      <c r="K43" s="2">
        <f>H43*I43*('Permanent project'!B47&gt;=Parameters!$B$2)</f>
        <v>0.89137431782144472</v>
      </c>
      <c r="L43" s="2">
        <f>H43*I43*J43*('Permanent project'!B47&gt;=Parameters!$B$2)*('Permanent project'!B47&lt;=Parameters!$B$3)</f>
        <v>0.62804132921604838</v>
      </c>
      <c r="M43" s="3">
        <f>'Emissions of Biomass scenarios'!P41*3.66</f>
        <v>131.795961511423</v>
      </c>
      <c r="N43" s="14">
        <f t="shared" si="1"/>
        <v>82.77331085294125</v>
      </c>
      <c r="V43" s="23"/>
      <c r="W43" s="24"/>
      <c r="X43" s="4"/>
      <c r="Y43" s="4"/>
      <c r="Z43" s="4"/>
      <c r="AA43" s="4"/>
      <c r="AB43" s="4"/>
    </row>
    <row r="44" spans="2:28" x14ac:dyDescent="0.3">
      <c r="B44">
        <v>39</v>
      </c>
      <c r="C44" s="11">
        <v>1.8080704031517301</v>
      </c>
      <c r="D44" s="2">
        <v>2.1366212172676899</v>
      </c>
      <c r="E44" s="2">
        <v>2.2863959553215398</v>
      </c>
      <c r="F44" s="8">
        <v>2.9246044833678799</v>
      </c>
      <c r="G44" s="3">
        <f>G43*(1+Parameters!$B$13)</f>
        <v>184003.30530123773</v>
      </c>
      <c r="H44" s="5">
        <f>Parameters!$B$11*'Permanent project'!C48*Parameters!B$9*G44</f>
        <v>3.0740641968706801</v>
      </c>
      <c r="I44" s="2">
        <f>EXP(-Parameters!$B$16*'Permanent project'!B48)</f>
        <v>0.28707837984570167</v>
      </c>
      <c r="J44" s="2">
        <f>EXP(-(Parameters!$B$5+Parameters!$B$6)*('Permanent project'!B48-Parameters!$B$2))*(1-EXP(-Parameters!$B$7*('Permanent project'!B48-Parameters!$B$2)*('Permanent project'!B48&gt;Parameters!$B$2)))+('Permanent project'!B48&lt;=Parameters!$B$2)</f>
        <v>0.69759022597231468</v>
      </c>
      <c r="K44" s="2">
        <f>H44*I44*('Permanent project'!B48&gt;=Parameters!$B$2)</f>
        <v>0.88249736917931298</v>
      </c>
      <c r="L44" s="2">
        <f>H44*I44*J44*('Permanent project'!B48&gt;=Parameters!$B$2)*('Permanent project'!B48&lt;=Parameters!$B$3)</f>
        <v>0.61562153918577012</v>
      </c>
      <c r="M44" s="3">
        <f>'Emissions of Biomass scenarios'!P42*3.66</f>
        <v>131.795961511423</v>
      </c>
      <c r="N44" s="14">
        <f t="shared" si="1"/>
        <v>81.136432684130739</v>
      </c>
      <c r="V44" s="23"/>
      <c r="W44" s="24"/>
      <c r="X44" s="4"/>
      <c r="Y44" s="4"/>
      <c r="Z44" s="4"/>
      <c r="AA44" s="4"/>
      <c r="AB44" s="4"/>
    </row>
    <row r="45" spans="2:28" x14ac:dyDescent="0.3">
      <c r="B45">
        <v>40</v>
      </c>
      <c r="C45" s="11">
        <v>1.811741</v>
      </c>
      <c r="D45" s="2">
        <v>2.1541522999999998</v>
      </c>
      <c r="E45" s="2">
        <v>2.3115524999999999</v>
      </c>
      <c r="F45" s="8">
        <v>2.9755037999999998</v>
      </c>
      <c r="G45" s="3">
        <f>G44*(1+Parameters!$B$13)</f>
        <v>187683.37140726249</v>
      </c>
      <c r="H45" s="5">
        <f>Parameters!$B$11*'Permanent project'!C49*Parameters!B$9*G45</f>
        <v>3.1419110091301099</v>
      </c>
      <c r="I45" s="2">
        <f>EXP(-Parameters!$B$16*'Permanent project'!B49)</f>
        <v>0.27803730045319414</v>
      </c>
      <c r="J45" s="2">
        <f>EXP(-(Parameters!$B$5+Parameters!$B$6)*('Permanent project'!B49-Parameters!$B$2))*(1-EXP(-Parameters!$B$7*('Permanent project'!B49-Parameters!$B$2)*('Permanent project'!B49&gt;Parameters!$B$2)))+('Permanent project'!B49&lt;=Parameters!$B$2)</f>
        <v>0.69066794301970158</v>
      </c>
      <c r="K45" s="2">
        <f>H45*I45*('Permanent project'!B49&gt;=Parameters!$B$2)</f>
        <v>0.87356845524270677</v>
      </c>
      <c r="L45" s="2">
        <f>H45*I45*J45*('Permanent project'!B49&gt;=Parameters!$B$2)*('Permanent project'!B49&lt;=Parameters!$B$3)</f>
        <v>0.60334572806937847</v>
      </c>
      <c r="M45" s="3">
        <f>'Emissions of Biomass scenarios'!P43*3.66</f>
        <v>131.795961511423</v>
      </c>
      <c r="N45" s="14">
        <f t="shared" si="1"/>
        <v>79.518530354713292</v>
      </c>
      <c r="V45" s="23"/>
      <c r="W45" s="24"/>
      <c r="X45" s="4"/>
      <c r="Y45" s="4"/>
      <c r="Z45" s="4"/>
      <c r="AA45" s="4"/>
      <c r="AB45" s="4"/>
    </row>
    <row r="46" spans="2:28" x14ac:dyDescent="0.3">
      <c r="B46">
        <v>41</v>
      </c>
      <c r="C46" s="11">
        <v>1.8151509921617299</v>
      </c>
      <c r="D46" s="2">
        <v>2.1714603872476901</v>
      </c>
      <c r="E46" s="2">
        <v>2.3366180471015401</v>
      </c>
      <c r="F46" s="8">
        <v>3.0268025550378801</v>
      </c>
      <c r="G46" s="3">
        <f>G45*(1+Parameters!$B$13)</f>
        <v>191437.03883540773</v>
      </c>
      <c r="H46" s="5">
        <f>Parameters!$B$11*'Permanent project'!C50*Parameters!B$9*G46</f>
        <v>3.2107810902422083</v>
      </c>
      <c r="I46" s="2">
        <f>EXP(-Parameters!$B$16*'Permanent project'!B50)</f>
        <v>0.26928095555244996</v>
      </c>
      <c r="J46" s="2">
        <f>EXP(-(Parameters!$B$5+Parameters!$B$6)*('Permanent project'!B50-Parameters!$B$2))*(1-EXP(-Parameters!$B$7*('Permanent project'!B50-Parameters!$B$2)*('Permanent project'!B50&gt;Parameters!$B$2)))+('Permanent project'!B50&lt;=Parameters!$B$2)</f>
        <v>0.68381022093448673</v>
      </c>
      <c r="K46" s="2">
        <f>H46*I46*('Permanent project'!B50&gt;=Parameters!$B$2)</f>
        <v>0.86460220005015886</v>
      </c>
      <c r="L46" s="2">
        <f>H46*I46*J46*('Permanent project'!B50&gt;=Parameters!$B$2)*('Permanent project'!B50&lt;=Parameters!$B$3)</f>
        <v>0.59122382143674246</v>
      </c>
      <c r="M46" s="3">
        <f>'Emissions of Biomass scenarios'!P44*3.66</f>
        <v>131.795961511423</v>
      </c>
      <c r="N46" s="14">
        <f t="shared" si="1"/>
        <v>77.920912014713338</v>
      </c>
      <c r="V46" s="23"/>
      <c r="W46" s="24"/>
      <c r="X46" s="4"/>
      <c r="Y46" s="4"/>
      <c r="Z46" s="4"/>
      <c r="AA46" s="4"/>
      <c r="AB46" s="4"/>
    </row>
    <row r="47" spans="2:28" x14ac:dyDescent="0.3">
      <c r="B47">
        <v>42</v>
      </c>
      <c r="C47" s="11">
        <v>1.8183093884861501</v>
      </c>
      <c r="D47" s="2">
        <v>2.1885496557251298</v>
      </c>
      <c r="E47" s="2">
        <v>2.3616057160943602</v>
      </c>
      <c r="F47" s="8">
        <v>3.07848994662359</v>
      </c>
      <c r="G47" s="3">
        <f>G46*(1+Parameters!$B$13)</f>
        <v>195265.77961211588</v>
      </c>
      <c r="H47" s="5">
        <f>Parameters!$B$11*'Permanent project'!C51*Parameters!B$9*G47</f>
        <v>3.2806952669455063</v>
      </c>
      <c r="I47" s="2">
        <f>EXP(-Parameters!$B$16*'Permanent project'!B51)</f>
        <v>0.26080037788112365</v>
      </c>
      <c r="J47" s="2">
        <f>EXP(-(Parameters!$B$5+Parameters!$B$6)*('Permanent project'!B51-Parameters!$B$2))*(1-EXP(-Parameters!$B$7*('Permanent project'!B51-Parameters!$B$2)*('Permanent project'!B51&gt;Parameters!$B$2)))+('Permanent project'!B51&lt;=Parameters!$B$2)</f>
        <v>0.67701740569533908</v>
      </c>
      <c r="K47" s="2">
        <f>H47*I47*('Permanent project'!B51&gt;=Parameters!$B$2)</f>
        <v>0.85560656533220181</v>
      </c>
      <c r="L47" s="2">
        <f>H47*I47*J47*('Permanent project'!B51&gt;=Parameters!$B$2)*('Permanent project'!B51&lt;=Parameters!$B$3)</f>
        <v>0.5792605371571069</v>
      </c>
      <c r="M47" s="3">
        <f>'Emissions of Biomass scenarios'!P45*3.66</f>
        <v>131.795961511423</v>
      </c>
      <c r="N47" s="14">
        <f t="shared" si="1"/>
        <v>76.344199460244269</v>
      </c>
      <c r="V47" s="23"/>
      <c r="W47" s="24"/>
      <c r="X47" s="4"/>
      <c r="Y47" s="4"/>
      <c r="Z47" s="4"/>
      <c r="AA47" s="4"/>
      <c r="AB47" s="4"/>
    </row>
    <row r="48" spans="2:28" x14ac:dyDescent="0.3">
      <c r="B48">
        <v>43</v>
      </c>
      <c r="C48" s="11">
        <v>1.82122198723212</v>
      </c>
      <c r="D48" s="2">
        <v>2.2054222002005099</v>
      </c>
      <c r="E48" s="2">
        <v>2.3865287331774399</v>
      </c>
      <c r="F48" s="8">
        <v>3.1305477656318601</v>
      </c>
      <c r="G48" s="3">
        <f>G47*(1+Parameters!$B$13)</f>
        <v>199171.09520435819</v>
      </c>
      <c r="H48" s="5">
        <f>Parameters!$B$11*'Permanent project'!C52*Parameters!B$9*G48</f>
        <v>3.351669346939258</v>
      </c>
      <c r="I48" s="2">
        <f>EXP(-Parameters!$B$16*'Permanent project'!B52)</f>
        <v>0.25258688258661022</v>
      </c>
      <c r="J48" s="2">
        <f>EXP(-(Parameters!$B$5+Parameters!$B$6)*('Permanent project'!B52-Parameters!$B$2))*(1-EXP(-Parameters!$B$7*('Permanent project'!B52-Parameters!$B$2)*('Permanent project'!B52&gt;Parameters!$B$2)))+('Permanent project'!B52&lt;=Parameters!$B$2)</f>
        <v>0.67028961355263095</v>
      </c>
      <c r="K48" s="2">
        <f>H48*I48*('Permanent project'!B52&gt;=Parameters!$B$2)</f>
        <v>0.84658771180448689</v>
      </c>
      <c r="L48" s="2">
        <f>H48*I48*J48*('Permanent project'!B52&gt;=Parameters!$B$2)*('Permanent project'!B52&lt;=Parameters!$B$3)</f>
        <v>0.56745895018383563</v>
      </c>
      <c r="M48" s="3">
        <f>'Emissions of Biomass scenarios'!P46*3.66</f>
        <v>131.795961511423</v>
      </c>
      <c r="N48" s="14">
        <f t="shared" si="1"/>
        <v>74.788797957741309</v>
      </c>
      <c r="V48" s="23"/>
      <c r="W48" s="24"/>
      <c r="X48" s="4"/>
      <c r="Y48" s="4"/>
      <c r="Z48" s="4"/>
      <c r="AA48" s="4"/>
      <c r="AB48" s="4"/>
    </row>
    <row r="49" spans="2:28" x14ac:dyDescent="0.3">
      <c r="B49">
        <v>44</v>
      </c>
      <c r="C49" s="11">
        <v>1.8238945866584599</v>
      </c>
      <c r="D49" s="2">
        <v>2.2220801154420502</v>
      </c>
      <c r="E49" s="2">
        <v>2.41140032454974</v>
      </c>
      <c r="F49" s="8">
        <v>3.1829578029374401</v>
      </c>
      <c r="G49" s="3">
        <f>G48*(1+Parameters!$B$13)</f>
        <v>203154.51710844535</v>
      </c>
      <c r="H49" s="5">
        <f>Parameters!$B$11*'Permanent project'!C53*Parameters!B$9*G49</f>
        <v>3.4237195978459964</v>
      </c>
      <c r="I49" s="2">
        <f>EXP(-Parameters!$B$16*'Permanent project'!B53)</f>
        <v>0.2446320583319975</v>
      </c>
      <c r="J49" s="2">
        <f>EXP(-(Parameters!$B$5+Parameters!$B$6)*('Permanent project'!B53-Parameters!$B$2))*(1-EXP(-Parameters!$B$7*('Permanent project'!B53-Parameters!$B$2)*('Permanent project'!B53&gt;Parameters!$B$2)))+('Permanent project'!B53&lt;=Parameters!$B$2)</f>
        <v>0.66362678512203588</v>
      </c>
      <c r="K49" s="2">
        <f>H49*I49*('Permanent project'!B53&gt;=Parameters!$B$2)</f>
        <v>0.83755157237266487</v>
      </c>
      <c r="L49" s="2">
        <f>H49*I49*J49*('Permanent project'!B53&gt;=Parameters!$B$2)*('Permanent project'!B53&lt;=Parameters!$B$3)</f>
        <v>0.55582165734757771</v>
      </c>
      <c r="M49" s="3">
        <f>'Emissions of Biomass scenarios'!P47*3.66</f>
        <v>131.795961511423</v>
      </c>
      <c r="N49" s="14">
        <f t="shared" si="1"/>
        <v>73.255049758996691</v>
      </c>
      <c r="V49" s="23"/>
      <c r="W49" s="24"/>
      <c r="X49" s="4"/>
      <c r="Y49" s="4"/>
      <c r="Z49" s="4"/>
      <c r="AA49" s="4"/>
      <c r="AB49" s="4"/>
    </row>
    <row r="50" spans="2:28" x14ac:dyDescent="0.3">
      <c r="B50">
        <v>45</v>
      </c>
      <c r="C50" s="11">
        <v>1.82633298502404</v>
      </c>
      <c r="D50" s="2">
        <v>2.2385254962179499</v>
      </c>
      <c r="E50" s="2">
        <v>2.4362337164102601</v>
      </c>
      <c r="F50" s="8">
        <v>3.2357018494150598</v>
      </c>
      <c r="G50" s="3">
        <f>G49*(1+Parameters!$B$13)</f>
        <v>207217.60745061425</v>
      </c>
      <c r="H50" s="5">
        <f>Parameters!$B$11*'Permanent project'!C54*Parameters!B$9*G50</f>
        <v>3.4968627684589375</v>
      </c>
      <c r="I50" s="2">
        <f>EXP(-Parameters!$B$16*'Permanent project'!B54)</f>
        <v>0.23692775868212176</v>
      </c>
      <c r="J50" s="2">
        <f>EXP(-(Parameters!$B$5+Parameters!$B$6)*('Permanent project'!B54-Parameters!$B$2))*(1-EXP(-Parameters!$B$7*('Permanent project'!B54-Parameters!$B$2)*('Permanent project'!B54&gt;Parameters!$B$2)))+('Permanent project'!B54&lt;=Parameters!$B$2)</f>
        <v>0.65702872707858251</v>
      </c>
      <c r="K50" s="2">
        <f>H50*I50*('Permanent project'!B54&gt;=Parameters!$B$2)</f>
        <v>0.82850385814993532</v>
      </c>
      <c r="L50" s="2">
        <f>H50*I50*J50*('Permanent project'!B54&gt;=Parameters!$B$2)*('Permanent project'!B54&lt;=Parameters!$B$3)</f>
        <v>0.54435083529994654</v>
      </c>
      <c r="M50" s="3">
        <f>'Emissions of Biomass scenarios'!P48*3.66</f>
        <v>131.795961511423</v>
      </c>
      <c r="N50" s="14">
        <f t="shared" si="1"/>
        <v>71.743241737902721</v>
      </c>
      <c r="V50" s="23"/>
      <c r="W50" s="24"/>
      <c r="X50" s="4"/>
      <c r="Y50" s="4"/>
      <c r="Z50" s="4"/>
      <c r="AA50" s="4"/>
      <c r="AB50" s="4"/>
    </row>
    <row r="51" spans="2:28" x14ac:dyDescent="0.3">
      <c r="B51">
        <v>46</v>
      </c>
      <c r="C51" s="11">
        <v>1.82854298058769</v>
      </c>
      <c r="D51" s="2">
        <v>2.2547604372964098</v>
      </c>
      <c r="E51" s="2">
        <v>2.4610421349579501</v>
      </c>
      <c r="F51" s="8">
        <v>3.2887616959394901</v>
      </c>
      <c r="G51" s="3">
        <f>G50*(1+Parameters!$B$13)</f>
        <v>211361.95959962654</v>
      </c>
      <c r="H51" s="5">
        <f>Parameters!$B$11*'Permanent project'!C55*Parameters!B$9*G51</f>
        <v>3.5711161109238012</v>
      </c>
      <c r="I51" s="2">
        <f>EXP(-Parameters!$B$16*'Permanent project'!B55)</f>
        <v>0.22946609376090668</v>
      </c>
      <c r="J51" s="2">
        <f>EXP(-(Parameters!$B$5+Parameters!$B$6)*('Permanent project'!B55-Parameters!$B$2))*(1-EXP(-Parameters!$B$7*('Permanent project'!B55-Parameters!$B$2)*('Permanent project'!B55&gt;Parameters!$B$2)))+('Permanent project'!B55&lt;=Parameters!$B$2)</f>
        <v>0.65049514429016653</v>
      </c>
      <c r="K51" s="2">
        <f>H51*I51*('Permanent project'!B55&gt;=Parameters!$B$2)</f>
        <v>0.81945006434032541</v>
      </c>
      <c r="L51" s="2">
        <f>H51*I51*J51*('Permanent project'!B55&gt;=Parameters!$B$2)*('Permanent project'!B55&lt;=Parameters!$B$3)</f>
        <v>0.53304828784164626</v>
      </c>
      <c r="M51" s="3">
        <f>'Emissions of Biomass scenarios'!P49*3.66</f>
        <v>131.795961511423</v>
      </c>
      <c r="N51" s="14">
        <f t="shared" si="1"/>
        <v>70.253611628107535</v>
      </c>
      <c r="V51" s="23"/>
      <c r="W51" s="24"/>
      <c r="X51" s="4"/>
      <c r="Y51" s="4"/>
      <c r="Z51" s="4"/>
      <c r="AA51" s="4"/>
      <c r="AB51" s="4"/>
    </row>
    <row r="52" spans="2:28" x14ac:dyDescent="0.3">
      <c r="B52">
        <v>47</v>
      </c>
      <c r="C52" s="11">
        <v>1.8305303716082699</v>
      </c>
      <c r="D52" s="2">
        <v>2.2707870334456399</v>
      </c>
      <c r="E52" s="2">
        <v>2.4858388063918002</v>
      </c>
      <c r="F52" s="8">
        <v>3.3421191333854501</v>
      </c>
      <c r="G52" s="3">
        <f>G51*(1+Parameters!$B$13)</f>
        <v>215589.19879161907</v>
      </c>
      <c r="H52" s="5">
        <f>Parameters!$B$11*'Permanent project'!C56*Parameters!B$9*G52</f>
        <v>3.6464974038916647</v>
      </c>
      <c r="I52" s="2">
        <f>EXP(-Parameters!$B$16*'Permanent project'!B56)</f>
        <v>0.22223942217144041</v>
      </c>
      <c r="J52" s="2">
        <f>EXP(-(Parameters!$B$5+Parameters!$B$6)*('Permanent project'!B56-Parameters!$B$2))*(1-EXP(-Parameters!$B$7*('Permanent project'!B56-Parameters!$B$2)*('Permanent project'!B56&gt;Parameters!$B$2)))+('Permanent project'!B56&lt;=Parameters!$B$2)</f>
        <v>0.64402566457953847</v>
      </c>
      <c r="K52" s="2">
        <f>H52*I52*('Permanent project'!B56&gt;=Parameters!$B$2)</f>
        <v>0.81039547599054107</v>
      </c>
      <c r="L52" s="2">
        <f>H52*I52*J52*('Permanent project'!B56&gt;=Parameters!$B$2)*('Permanent project'!B56&lt;=Parameters!$B$3)</f>
        <v>0.52191548499705964</v>
      </c>
      <c r="M52" s="3">
        <f>'Emissions of Biomass scenarios'!P50*3.66</f>
        <v>131.795961511423</v>
      </c>
      <c r="N52" s="14">
        <f t="shared" si="1"/>
        <v>68.786353172888141</v>
      </c>
      <c r="V52" s="23"/>
      <c r="W52" s="24"/>
      <c r="X52" s="4"/>
      <c r="Y52" s="4"/>
      <c r="Z52" s="4"/>
      <c r="AA52" s="4"/>
      <c r="AB52" s="4"/>
    </row>
    <row r="53" spans="2:28" x14ac:dyDescent="0.3">
      <c r="B53">
        <v>48</v>
      </c>
      <c r="C53" s="11">
        <v>1.83230095634462</v>
      </c>
      <c r="D53" s="2">
        <v>2.2866073794338502</v>
      </c>
      <c r="E53" s="2">
        <v>2.51063695691077</v>
      </c>
      <c r="F53" s="8">
        <v>3.3957559526276899</v>
      </c>
      <c r="G53" s="3">
        <f>G52*(1+Parameters!$B$13)</f>
        <v>219900.98276745147</v>
      </c>
      <c r="H53" s="5">
        <f>Parameters!$B$11*'Permanent project'!C57*Parameters!B$9*G53</f>
        <v>3.7230249766795298</v>
      </c>
      <c r="I53" s="2">
        <f>EXP(-Parameters!$B$16*'Permanent project'!B57)</f>
        <v>0.21524034317051757</v>
      </c>
      <c r="J53" s="2">
        <f>EXP(-(Parameters!$B$5+Parameters!$B$6)*('Permanent project'!B57-Parameters!$B$2))*(1-EXP(-Parameters!$B$7*('Permanent project'!B57-Parameters!$B$2)*('Permanent project'!B57&gt;Parameters!$B$2)))+('Permanent project'!B57&lt;=Parameters!$B$2)</f>
        <v>0.63761985780261254</v>
      </c>
      <c r="K53" s="2">
        <f>H53*I53*('Permanent project'!B57&gt;=Parameters!$B$2)</f>
        <v>0.80134517361291013</v>
      </c>
      <c r="L53" s="2">
        <f>H53*I53*J53*('Permanent project'!B57&gt;=Parameters!$B$2)*('Permanent project'!B57&lt;=Parameters!$B$3)</f>
        <v>0.51095359564987364</v>
      </c>
      <c r="M53" s="3">
        <f>'Emissions of Biomass scenarios'!P51*3.66</f>
        <v>131.795961511423</v>
      </c>
      <c r="N53" s="14">
        <f t="shared" si="1"/>
        <v>67.341620426393931</v>
      </c>
      <c r="V53" s="23"/>
      <c r="W53" s="24"/>
      <c r="X53" s="4"/>
      <c r="Y53" s="4"/>
      <c r="Z53" s="4"/>
      <c r="AA53" s="4"/>
      <c r="AB53" s="4"/>
    </row>
    <row r="54" spans="2:28" x14ac:dyDescent="0.3">
      <c r="B54">
        <v>49</v>
      </c>
      <c r="C54" s="11">
        <v>1.8338605330555799</v>
      </c>
      <c r="D54" s="2">
        <v>2.3022235700292302</v>
      </c>
      <c r="E54" s="2">
        <v>2.5354498127138498</v>
      </c>
      <c r="F54" s="8">
        <v>3.4496539445409602</v>
      </c>
      <c r="G54" s="3">
        <f>G53*(1+Parameters!$B$13)</f>
        <v>224299.00242280049</v>
      </c>
      <c r="H54" s="5">
        <f>Parameters!$B$11*'Permanent project'!C58*Parameters!B$9*G54</f>
        <v>3.8007177344774639</v>
      </c>
      <c r="I54" s="2">
        <f>EXP(-Parameters!$B$16*'Permanent project'!B58)</f>
        <v>0.20846168908963153</v>
      </c>
      <c r="J54" s="2">
        <f>EXP(-(Parameters!$B$5+Parameters!$B$6)*('Permanent project'!B58-Parameters!$B$2))*(1-EXP(-Parameters!$B$7*('Permanent project'!B58-Parameters!$B$2)*('Permanent project'!B58&gt;Parameters!$B$2)))+('Permanent project'!B58&lt;=Parameters!$B$2)</f>
        <v>0.63127725054450967</v>
      </c>
      <c r="K54" s="2">
        <f>H54*I54*('Permanent project'!B58&gt;=Parameters!$B$2)</f>
        <v>0.79230403868208976</v>
      </c>
      <c r="L54" s="2">
        <f>H54*I54*J54*('Permanent project'!B58&gt;=Parameters!$B$2)*('Permanent project'!B58&lt;=Parameters!$B$3)</f>
        <v>0.50016351513454049</v>
      </c>
      <c r="M54" s="3">
        <f>'Emissions of Biomass scenarios'!P52*3.66</f>
        <v>131.795961511423</v>
      </c>
      <c r="N54" s="14">
        <f t="shared" si="1"/>
        <v>65.919531390089929</v>
      </c>
      <c r="V54" s="23"/>
      <c r="W54" s="24"/>
      <c r="X54" s="4"/>
      <c r="Y54" s="4"/>
      <c r="Z54" s="4"/>
      <c r="AA54" s="4"/>
      <c r="AB54" s="4"/>
    </row>
    <row r="55" spans="2:28" x14ac:dyDescent="0.3">
      <c r="B55">
        <v>50</v>
      </c>
      <c r="C55" s="11">
        <v>1.8352149</v>
      </c>
      <c r="D55" s="2">
        <v>2.3176377000000001</v>
      </c>
      <c r="E55" s="2">
        <v>2.5602906000000001</v>
      </c>
      <c r="F55" s="8">
        <v>3.5037948999999999</v>
      </c>
      <c r="G55" s="3">
        <f>G54*(1+Parameters!$B$13)</f>
        <v>228784.98247125652</v>
      </c>
      <c r="H55" s="5">
        <f>Parameters!$B$11*'Permanent project'!C59*Parameters!B$9*G55</f>
        <v>3.8795951846419956</v>
      </c>
      <c r="I55" s="2">
        <f>EXP(-Parameters!$B$16*'Permanent project'!B59)</f>
        <v>0.20189651799465538</v>
      </c>
      <c r="J55" s="2">
        <f>EXP(-(Parameters!$B$5+Parameters!$B$6)*('Permanent project'!B59-Parameters!$B$2))*(1-EXP(-Parameters!$B$7*('Permanent project'!B59-Parameters!$B$2)*('Permanent project'!B59&gt;Parameters!$B$2)))+('Permanent project'!B59&lt;=Parameters!$B$2)</f>
        <v>0.62499733743678854</v>
      </c>
      <c r="K55" s="2">
        <f>H55*I55*('Permanent project'!B59&gt;=Parameters!$B$2)</f>
        <v>0.78327675900805105</v>
      </c>
      <c r="L55" s="2">
        <f>H55*I55*J55*('Permanent project'!B59&gt;=Parameters!$B$2)*('Permanent project'!B59&lt;=Parameters!$B$3)</f>
        <v>0.48954588885614897</v>
      </c>
      <c r="M55" s="3">
        <f>'Emissions of Biomass scenarios'!P53*3.66</f>
        <v>131.795961511423</v>
      </c>
      <c r="N55" s="14">
        <f t="shared" si="1"/>
        <v>64.520171125760371</v>
      </c>
      <c r="V55" s="23"/>
      <c r="W55" s="24"/>
      <c r="X55" s="4"/>
      <c r="Y55" s="4"/>
      <c r="Z55" s="4"/>
      <c r="AA55" s="4"/>
      <c r="AB55" s="4"/>
    </row>
    <row r="56" spans="2:28" x14ac:dyDescent="0.3">
      <c r="B56">
        <v>51</v>
      </c>
      <c r="C56" s="11">
        <v>1.8363658589875</v>
      </c>
      <c r="D56" s="2">
        <v>2.3328493637999999</v>
      </c>
      <c r="E56" s="2">
        <v>2.5851616072999999</v>
      </c>
      <c r="F56" s="8">
        <v>3.5581559484374998</v>
      </c>
      <c r="G56" s="3">
        <f>G55*(1+Parameters!$B$13)</f>
        <v>233360.68212068165</v>
      </c>
      <c r="H56" s="5">
        <f>Parameters!$B$11*'Permanent project'!C60*Parameters!B$9*G56</f>
        <v>3.959668846762439</v>
      </c>
      <c r="I56" s="2">
        <f>EXP(-Parameters!$B$16*'Permanent project'!B60)</f>
        <v>0.1955381065766949</v>
      </c>
      <c r="J56" s="2">
        <f>EXP(-(Parameters!$B$5+Parameters!$B$6)*('Permanent project'!B60-Parameters!$B$2))*(1-EXP(-Parameters!$B$7*('Permanent project'!B60-Parameters!$B$2)*('Permanent project'!B60&gt;Parameters!$B$2)))+('Permanent project'!B60&lt;=Parameters!$B$2)</f>
        <v>0.61877958986958081</v>
      </c>
      <c r="K56" s="2">
        <f>H56*I56*('Permanent project'!B60&gt;=Parameters!$B$2)</f>
        <v>0.77426614896665236</v>
      </c>
      <c r="L56" s="2">
        <f>H56*I56*J56*('Permanent project'!B60&gt;=Parameters!$B$2)*('Permanent project'!B60&lt;=Parameters!$B$3)</f>
        <v>0.47910009010748489</v>
      </c>
      <c r="M56" s="3">
        <f>'Emissions of Biomass scenarios'!P54*3.66</f>
        <v>131.795961511423</v>
      </c>
      <c r="N56" s="14">
        <f t="shared" si="1"/>
        <v>63.143457035925373</v>
      </c>
      <c r="V56" s="23"/>
      <c r="W56" s="24"/>
      <c r="X56" s="4"/>
      <c r="Y56" s="4"/>
      <c r="Z56" s="4"/>
      <c r="AA56" s="4"/>
      <c r="AB56" s="4"/>
    </row>
    <row r="57" spans="2:28" x14ac:dyDescent="0.3">
      <c r="B57">
        <v>52</v>
      </c>
      <c r="C57" s="11">
        <v>1.8372992260307699</v>
      </c>
      <c r="D57" s="2">
        <v>2.3478481546256398</v>
      </c>
      <c r="E57" s="2">
        <v>2.6100213724718002</v>
      </c>
      <c r="F57" s="8">
        <v>3.61269557351795</v>
      </c>
      <c r="G57" s="3">
        <f>G56*(1+Parameters!$B$13)</f>
        <v>238027.89576309529</v>
      </c>
      <c r="H57" s="5">
        <f>Parameters!$B$11*'Permanent project'!C61*Parameters!B$9*G57</f>
        <v>4.0409150504116331</v>
      </c>
      <c r="I57" s="2">
        <f>EXP(-Parameters!$B$16*'Permanent project'!B61)</f>
        <v>0.18937994326683263</v>
      </c>
      <c r="J57" s="2">
        <f>EXP(-(Parameters!$B$5+Parameters!$B$6)*('Permanent project'!B61-Parameters!$B$2))*(1-EXP(-Parameters!$B$7*('Permanent project'!B61-Parameters!$B$2)*('Permanent project'!B61&gt;Parameters!$B$2)))+('Permanent project'!B61&lt;=Parameters!$B$2)</f>
        <v>0.6126234626952024</v>
      </c>
      <c r="K57" s="2">
        <f>H57*I57*('Permanent project'!B61&gt;=Parameters!$B$2)</f>
        <v>0.76526826299304518</v>
      </c>
      <c r="L57" s="2">
        <f>H57*I57*J57*('Permanent project'!B61&gt;=Parameters!$B$2)*('Permanent project'!B61&lt;=Parameters!$B$3)</f>
        <v>0.46882129316554216</v>
      </c>
      <c r="M57" s="3">
        <f>'Emissions of Biomass scenarios'!P55*3.66</f>
        <v>131.795961511423</v>
      </c>
      <c r="N57" s="14">
        <f t="shared" si="1"/>
        <v>61.788753109781354</v>
      </c>
      <c r="V57" s="23"/>
      <c r="W57" s="24"/>
      <c r="X57" s="4"/>
      <c r="Y57" s="4"/>
      <c r="Z57" s="4"/>
      <c r="AA57" s="4"/>
      <c r="AB57" s="4"/>
    </row>
    <row r="58" spans="2:28" x14ac:dyDescent="0.3">
      <c r="B58">
        <v>53</v>
      </c>
      <c r="C58" s="11">
        <v>1.83799682069327</v>
      </c>
      <c r="D58" s="2">
        <v>2.3626211653589699</v>
      </c>
      <c r="E58" s="2">
        <v>2.6348174957051298</v>
      </c>
      <c r="F58" s="8">
        <v>3.6673675974637798</v>
      </c>
      <c r="G58" s="3">
        <f>G57*(1+Parameters!$B$13)</f>
        <v>242788.45367835721</v>
      </c>
      <c r="H58" s="5">
        <f>Parameters!$B$11*'Permanent project'!C62*Parameters!B$9*G58</f>
        <v>4.123298311087547</v>
      </c>
      <c r="I58" s="2">
        <f>EXP(-Parameters!$B$16*'Permanent project'!B62)</f>
        <v>0.18341572156771246</v>
      </c>
      <c r="J58" s="2">
        <f>EXP(-(Parameters!$B$5+Parameters!$B$6)*('Permanent project'!B62-Parameters!$B$2))*(1-EXP(-Parameters!$B$7*('Permanent project'!B62-Parameters!$B$2)*('Permanent project'!B62&gt;Parameters!$B$2)))+('Permanent project'!B62&lt;=Parameters!$B$2)</f>
        <v>0.60652839938322645</v>
      </c>
      <c r="K58" s="2">
        <f>H58*I58*('Permanent project'!B62&gt;=Parameters!$B$2)</f>
        <v>0.75627773496705253</v>
      </c>
      <c r="L58" s="2">
        <f>H58*I58*J58*('Permanent project'!B62&gt;=Parameters!$B$2)*('Permanent project'!B62&lt;=Parameters!$B$3)</f>
        <v>0.45870392407873833</v>
      </c>
      <c r="M58" s="3">
        <f>'Emissions of Biomass scenarios'!P56*3.66</f>
        <v>263.591923022846</v>
      </c>
      <c r="N58" s="14">
        <f t="shared" si="1"/>
        <v>120.9106494460402</v>
      </c>
      <c r="V58" s="23"/>
      <c r="W58" s="24"/>
      <c r="X58" s="4"/>
      <c r="Y58" s="4"/>
      <c r="Z58" s="4"/>
      <c r="AA58" s="4"/>
      <c r="AB58" s="4"/>
    </row>
    <row r="59" spans="2:28" x14ac:dyDescent="0.3">
      <c r="B59">
        <v>54</v>
      </c>
      <c r="C59" s="11">
        <v>1.8384404625384601</v>
      </c>
      <c r="D59" s="2">
        <v>2.3771554888820501</v>
      </c>
      <c r="E59" s="2">
        <v>2.65949757718974</v>
      </c>
      <c r="F59" s="8">
        <v>3.7221258424974399</v>
      </c>
      <c r="G59" s="3">
        <f>G58*(1+Parameters!$B$13)</f>
        <v>247644.22275192436</v>
      </c>
      <c r="H59" s="5">
        <f>Parameters!$B$11*'Permanent project'!C63*Parameters!B$9*G59</f>
        <v>4.206779433050273</v>
      </c>
      <c r="I59" s="2">
        <f>EXP(-Parameters!$B$16*'Permanent project'!B63)</f>
        <v>0.17763933359513495</v>
      </c>
      <c r="J59" s="2">
        <f>EXP(-(Parameters!$B$5+Parameters!$B$6)*('Permanent project'!B63-Parameters!$B$2))*(1-EXP(-Parameters!$B$7*('Permanent project'!B63-Parameters!$B$2)*('Permanent project'!B63&gt;Parameters!$B$2)))+('Permanent project'!B63&lt;=Parameters!$B$2)</f>
        <v>0.60049383598169215</v>
      </c>
      <c r="K59" s="2">
        <f>H59*I59*('Permanent project'!B63&gt;=Parameters!$B$2)</f>
        <v>0.74728949506877018</v>
      </c>
      <c r="L59" s="2">
        <f>H59*I59*J59*('Permanent project'!B63&gt;=Parameters!$B$2)*('Permanent project'!B63&lt;=Parameters!$B$3)</f>
        <v>0.44874273548266763</v>
      </c>
      <c r="M59" s="3">
        <f>'Emissions of Biomass scenarios'!P57*3.66</f>
        <v>263.591923022846</v>
      </c>
      <c r="N59" s="14">
        <f t="shared" si="1"/>
        <v>118.28496058840867</v>
      </c>
      <c r="V59" s="23"/>
      <c r="W59" s="24"/>
      <c r="X59" s="4"/>
      <c r="Y59" s="4"/>
      <c r="Z59" s="4"/>
      <c r="AA59" s="4"/>
      <c r="AB59" s="4"/>
    </row>
    <row r="60" spans="2:28" x14ac:dyDescent="0.3">
      <c r="B60">
        <v>55</v>
      </c>
      <c r="C60" s="11">
        <v>1.8386119711298099</v>
      </c>
      <c r="D60" s="2">
        <v>2.39143821807692</v>
      </c>
      <c r="E60" s="2">
        <v>2.6840092171153902</v>
      </c>
      <c r="F60" s="8">
        <v>3.7769241308413499</v>
      </c>
      <c r="G60" s="3">
        <f>G59*(1+Parameters!$B$13)</f>
        <v>252597.10720696286</v>
      </c>
      <c r="H60" s="5">
        <f>Parameters!$B$11*'Permanent project'!C64*Parameters!B$9*G60</f>
        <v>4.2913153222953726</v>
      </c>
      <c r="I60" s="2">
        <f>EXP(-Parameters!$B$16*'Permanent project'!B64)</f>
        <v>0.17204486382305054</v>
      </c>
      <c r="J60" s="2">
        <f>EXP(-(Parameters!$B$5+Parameters!$B$6)*('Permanent project'!B64-Parameters!$B$2))*(1-EXP(-Parameters!$B$7*('Permanent project'!B64-Parameters!$B$2)*('Permanent project'!B64&gt;Parameters!$B$2)))+('Permanent project'!B64&lt;=Parameters!$B$2)</f>
        <v>0.5945192041579167</v>
      </c>
      <c r="K60" s="2">
        <f>H60*I60*('Permanent project'!B64&gt;=Parameters!$B$2)</f>
        <v>0.73829876024607766</v>
      </c>
      <c r="L60" s="2">
        <f>H60*I60*J60*('Permanent project'!B64&gt;=Parameters!$B$2)*('Permanent project'!B64&lt;=Parameters!$B$3)</f>
        <v>0.43893279137227464</v>
      </c>
      <c r="M60" s="3">
        <f>'Emissions of Biomass scenarios'!P58*3.66</f>
        <v>263.591923022846</v>
      </c>
      <c r="N60" s="14">
        <f t="shared" si="1"/>
        <v>115.69913855560354</v>
      </c>
      <c r="V60" s="23"/>
      <c r="W60" s="24"/>
      <c r="X60" s="4"/>
      <c r="Y60" s="4"/>
      <c r="Z60" s="4"/>
      <c r="AA60" s="4"/>
      <c r="AB60" s="4"/>
    </row>
    <row r="61" spans="2:28" x14ac:dyDescent="0.3">
      <c r="B61">
        <v>56</v>
      </c>
      <c r="C61" s="11">
        <v>1.83849316603077</v>
      </c>
      <c r="D61" s="2">
        <v>2.40545644582564</v>
      </c>
      <c r="E61" s="2">
        <v>2.7083000156717998</v>
      </c>
      <c r="F61" s="8">
        <v>3.8317162847179498</v>
      </c>
      <c r="G61" s="3">
        <f>G60*(1+Parameters!$B$13)</f>
        <v>257649.04935110212</v>
      </c>
      <c r="H61" s="5">
        <f>Parameters!$B$11*'Permanent project'!C65*Parameters!B$9*G61</f>
        <v>4.37685879214885</v>
      </c>
      <c r="I61" s="2">
        <f>EXP(-Parameters!$B$16*'Permanent project'!B65)</f>
        <v>0.16662658302554365</v>
      </c>
      <c r="J61" s="2">
        <f>EXP(-(Parameters!$B$5+Parameters!$B$6)*('Permanent project'!B65-Parameters!$B$2))*(1-EXP(-Parameters!$B$7*('Permanent project'!B65-Parameters!$B$2)*('Permanent project'!B65&gt;Parameters!$B$2)))+('Permanent project'!B65&lt;=Parameters!$B$2)</f>
        <v>0.58860393352976748</v>
      </c>
      <c r="K61" s="2">
        <f>H61*I61*('Permanent project'!B65&gt;=Parameters!$B$2)</f>
        <v>0.72930102492107107</v>
      </c>
      <c r="L61" s="2">
        <f>H61*I61*J61*('Permanent project'!B65&gt;=Parameters!$B$2)*('Permanent project'!B65&lt;=Parameters!$B$3)</f>
        <v>0.42926945199583338</v>
      </c>
      <c r="M61" s="3">
        <f>'Emissions of Biomass scenarios'!P59*3.66</f>
        <v>263.591923022846</v>
      </c>
      <c r="N61" s="14">
        <f t="shared" si="1"/>
        <v>113.151960346545</v>
      </c>
      <c r="V61" s="23"/>
      <c r="W61" s="24"/>
      <c r="X61" s="4"/>
      <c r="Y61" s="4"/>
      <c r="Z61" s="4"/>
      <c r="AA61" s="4"/>
      <c r="AB61" s="4"/>
    </row>
    <row r="62" spans="2:28" x14ac:dyDescent="0.3">
      <c r="B62">
        <v>57</v>
      </c>
      <c r="C62" s="11">
        <v>1.83806586680481</v>
      </c>
      <c r="D62" s="2">
        <v>2.41919726501026</v>
      </c>
      <c r="E62" s="2">
        <v>2.7323175730487201</v>
      </c>
      <c r="F62" s="8">
        <v>3.88645612634968</v>
      </c>
      <c r="G62" s="3">
        <f>G61*(1+Parameters!$B$13)</f>
        <v>262802.03033812414</v>
      </c>
      <c r="H62" s="5">
        <f>Parameters!$B$11*'Permanent project'!C66*Parameters!B$9*G62</f>
        <v>4.4633583612295347</v>
      </c>
      <c r="I62" s="2">
        <f>EXP(-Parameters!$B$16*'Permanent project'!B66)</f>
        <v>0.16137894240960493</v>
      </c>
      <c r="J62" s="2">
        <f>EXP(-(Parameters!$B$5+Parameters!$B$6)*('Permanent project'!B66-Parameters!$B$2))*(1-EXP(-Parameters!$B$7*('Permanent project'!B66-Parameters!$B$2)*('Permanent project'!B66&gt;Parameters!$B$2)))+('Permanent project'!B66&lt;=Parameters!$B$2)</f>
        <v>0.58274745344997803</v>
      </c>
      <c r="K62" s="2">
        <f>H62*I62*('Permanent project'!B66&gt;=Parameters!$B$2)</f>
        <v>0.72029205193028967</v>
      </c>
      <c r="L62" s="2">
        <f>H62*I62*J62*('Permanent project'!B66&gt;=Parameters!$B$2)*('Permanent project'!B66&lt;=Parameters!$B$3)</f>
        <v>0.41974835900263563</v>
      </c>
      <c r="M62" s="3">
        <f>'Emissions of Biomass scenarios'!P60*3.66</f>
        <v>263.591923022846</v>
      </c>
      <c r="N62" s="14">
        <f t="shared" si="1"/>
        <v>110.64227713518866</v>
      </c>
      <c r="V62" s="23"/>
      <c r="W62" s="24"/>
      <c r="X62" s="4"/>
      <c r="Y62" s="4"/>
      <c r="Z62" s="4"/>
      <c r="AA62" s="4"/>
      <c r="AB62" s="4"/>
    </row>
    <row r="63" spans="2:28" x14ac:dyDescent="0.3">
      <c r="B63">
        <v>58</v>
      </c>
      <c r="C63" s="11">
        <v>1.83731189301538</v>
      </c>
      <c r="D63" s="2">
        <v>2.4326477685128198</v>
      </c>
      <c r="E63" s="2">
        <v>2.7560094894359</v>
      </c>
      <c r="F63" s="8">
        <v>3.9410974779589698</v>
      </c>
      <c r="G63" s="3">
        <f>G62*(1+Parameters!$B$13)</f>
        <v>268058.07094488665</v>
      </c>
      <c r="H63" s="5">
        <f>Parameters!$B$11*'Permanent project'!C67*Parameters!B$9*G63</f>
        <v>4.550758043515998</v>
      </c>
      <c r="I63" s="2">
        <f>EXP(-Parameters!$B$16*'Permanent project'!B67)</f>
        <v>0.15629656793268212</v>
      </c>
      <c r="J63" s="2">
        <f>EXP(-(Parameters!$B$5+Parameters!$B$6)*('Permanent project'!B67-Parameters!$B$2))*(1-EXP(-Parameters!$B$7*('Permanent project'!B67-Parameters!$B$2)*('Permanent project'!B67&gt;Parameters!$B$2)))+('Permanent project'!B67&lt;=Parameters!$B$2)</f>
        <v>0.5769491943688605</v>
      </c>
      <c r="K63" s="2">
        <f>H63*I63*('Permanent project'!B67&gt;=Parameters!$B$2)</f>
        <v>0.71126786369359773</v>
      </c>
      <c r="L63" s="2">
        <f>H63*I63*J63*('Permanent project'!B67&gt;=Parameters!$B$2)*('Permanent project'!B67&lt;=Parameters!$B$3)</f>
        <v>0.41036542093848172</v>
      </c>
      <c r="M63" s="3">
        <f>'Emissions of Biomass scenarios'!P61*3.66</f>
        <v>263.591923022846</v>
      </c>
      <c r="N63" s="14">
        <f t="shared" si="1"/>
        <v>108.16901044725407</v>
      </c>
      <c r="V63" s="23"/>
      <c r="W63" s="24"/>
      <c r="X63" s="4"/>
      <c r="Y63" s="4"/>
      <c r="Z63" s="4"/>
      <c r="AA63" s="4"/>
      <c r="AB63" s="4"/>
    </row>
    <row r="64" spans="2:28" x14ac:dyDescent="0.3">
      <c r="B64">
        <v>59</v>
      </c>
      <c r="C64" s="11">
        <v>1.83621306422596</v>
      </c>
      <c r="D64" s="2">
        <v>2.4457950492153802</v>
      </c>
      <c r="E64" s="2">
        <v>2.77932336502308</v>
      </c>
      <c r="F64" s="8">
        <v>3.99559416176827</v>
      </c>
      <c r="G64" s="3">
        <f>G63*(1+Parameters!$B$13)</f>
        <v>273419.23236378439</v>
      </c>
      <c r="H64" s="5">
        <f>Parameters!$B$11*'Permanent project'!C68*Parameters!B$9*G64</f>
        <v>4.6389971302476116</v>
      </c>
      <c r="I64" s="2">
        <f>EXP(-Parameters!$B$16*'Permanent project'!B68)</f>
        <v>0.15137425479919109</v>
      </c>
      <c r="J64" s="2">
        <f>EXP(-(Parameters!$B$5+Parameters!$B$6)*('Permanent project'!B68-Parameters!$B$2))*(1-EXP(-Parameters!$B$7*('Permanent project'!B68-Parameters!$B$2)*('Permanent project'!B68&gt;Parameters!$B$2)))+('Permanent project'!B68&lt;=Parameters!$B$2)</f>
        <v>0.57120858887207371</v>
      </c>
      <c r="K64" s="2">
        <f>H64*I64*('Permanent project'!B68&gt;=Parameters!$B$2)</f>
        <v>0.70222473360681825</v>
      </c>
      <c r="L64" s="2">
        <f>H64*I64*J64*('Permanent project'!B68&gt;=Parameters!$B$2)*('Permanent project'!B68&lt;=Parameters!$B$3)</f>
        <v>0.40111679915461851</v>
      </c>
      <c r="M64" s="3">
        <f>'Emissions of Biomass scenarios'!P62*3.66</f>
        <v>263.591923022846</v>
      </c>
      <c r="N64" s="14">
        <f t="shared" si="1"/>
        <v>105.73114844593458</v>
      </c>
      <c r="V64" s="23"/>
      <c r="W64" s="24"/>
      <c r="X64" s="4"/>
      <c r="Y64" s="4"/>
      <c r="Z64" s="4"/>
      <c r="AA64" s="4"/>
      <c r="AB64" s="4"/>
    </row>
    <row r="65" spans="2:28" x14ac:dyDescent="0.3">
      <c r="B65">
        <v>60</v>
      </c>
      <c r="C65" s="11">
        <v>1.8347511999999999</v>
      </c>
      <c r="D65" s="2">
        <v>2.4586261999999999</v>
      </c>
      <c r="E65" s="2">
        <v>2.8022068</v>
      </c>
      <c r="F65" s="8">
        <v>4.0499000000000001</v>
      </c>
      <c r="G65" s="3">
        <f>G64*(1+Parameters!$B$13)</f>
        <v>278887.61701106007</v>
      </c>
      <c r="H65" s="5">
        <f>Parameters!$B$11*'Permanent project'!C69*Parameters!B$9*G65</f>
        <v>4.7280099633799297</v>
      </c>
      <c r="I65" s="2">
        <f>EXP(-Parameters!$B$16*'Permanent project'!B69)</f>
        <v>0.14660696213035015</v>
      </c>
      <c r="J65" s="2">
        <f>EXP(-(Parameters!$B$5+Parameters!$B$6)*('Permanent project'!B69-Parameters!$B$2))*(1-EXP(-Parameters!$B$7*('Permanent project'!B69-Parameters!$B$2)*('Permanent project'!B69&gt;Parameters!$B$2)))+('Permanent project'!B69&lt;=Parameters!$B$2)</f>
        <v>0.56552507246796757</v>
      </c>
      <c r="K65" s="2">
        <f>H65*I65*('Permanent project'!B69&gt;=Parameters!$B$2)</f>
        <v>0.6931591776531596</v>
      </c>
      <c r="L65" s="2">
        <f>H65*I65*J65*('Permanent project'!B69&gt;=Parameters!$B$2)*('Permanent project'!B69&lt;=Parameters!$B$3)</f>
        <v>0.39199889417413991</v>
      </c>
      <c r="M65" s="3">
        <f>'Emissions of Biomass scenarios'!P63*3.66</f>
        <v>263.591923022846</v>
      </c>
      <c r="N65" s="14">
        <f t="shared" si="1"/>
        <v>103.32774233819065</v>
      </c>
      <c r="V65" s="23"/>
      <c r="W65" s="24"/>
      <c r="X65" s="4"/>
      <c r="Y65" s="4"/>
      <c r="Z65" s="4"/>
      <c r="AA65" s="4"/>
      <c r="AB65" s="4"/>
    </row>
    <row r="66" spans="2:28" x14ac:dyDescent="0.3">
      <c r="B66">
        <v>61</v>
      </c>
      <c r="C66" s="11">
        <v>1.8329155951882701</v>
      </c>
      <c r="D66" s="2">
        <v>2.4711283264523098</v>
      </c>
      <c r="E66" s="2">
        <v>2.8246158616984598</v>
      </c>
      <c r="F66" s="8">
        <v>4.1039722075121201</v>
      </c>
      <c r="G66" s="3">
        <f>G65*(1+Parameters!$B$13)</f>
        <v>284465.36935128126</v>
      </c>
      <c r="H66" s="5">
        <f>Parameters!$B$11*'Permanent project'!C70*Parameters!B$9*G66</f>
        <v>4.8177453488005817</v>
      </c>
      <c r="I66" s="2">
        <f>EXP(-Parameters!$B$16*'Permanent project'!B70)</f>
        <v>0.14198980780187978</v>
      </c>
      <c r="J66" s="2">
        <f>EXP(-(Parameters!$B$5+Parameters!$B$6)*('Permanent project'!B70-Parameters!$B$2))*(1-EXP(-Parameters!$B$7*('Permanent project'!B70-Parameters!$B$2)*('Permanent project'!B70&gt;Parameters!$B$2)))+('Permanent project'!B70&lt;=Parameters!$B$2)</f>
        <v>0.55989808418196962</v>
      </c>
      <c r="K66" s="2">
        <f>H66*I66*('Permanent project'!B70&gt;=Parameters!$B$2)</f>
        <v>0.6840707361145949</v>
      </c>
      <c r="L66" s="2">
        <f>H66*I66*J66*('Permanent project'!B70&gt;=Parameters!$B$2)*('Permanent project'!B70&lt;=Parameters!$B$3)</f>
        <v>0.38300989459551138</v>
      </c>
      <c r="M66" s="3">
        <f>'Emissions of Biomass scenarios'!P64*3.66</f>
        <v>263.591923022846</v>
      </c>
      <c r="N66" s="14">
        <f t="shared" si="1"/>
        <v>100.95831465320839</v>
      </c>
      <c r="V66" s="23"/>
      <c r="W66" s="24"/>
      <c r="X66" s="4"/>
      <c r="Y66" s="4"/>
      <c r="Z66" s="4"/>
      <c r="AA66" s="4"/>
      <c r="AB66" s="4"/>
    </row>
    <row r="67" spans="2:28" x14ac:dyDescent="0.3">
      <c r="B67">
        <v>62</v>
      </c>
      <c r="C67" s="11">
        <v>1.83072544579077</v>
      </c>
      <c r="D67" s="2">
        <v>2.4832885849723101</v>
      </c>
      <c r="E67" s="2">
        <v>2.8465404860184602</v>
      </c>
      <c r="F67" s="8">
        <v>4.1577815697046203</v>
      </c>
      <c r="G67" s="3">
        <f>G66*(1+Parameters!$B$13)</f>
        <v>290154.67673830688</v>
      </c>
      <c r="H67" s="5">
        <f>Parameters!$B$11*'Permanent project'!C71*Parameters!B$9*G67</f>
        <v>4.9082284012609252</v>
      </c>
      <c r="I67" s="2">
        <f>EXP(-Parameters!$B$16*'Permanent project'!B71)</f>
        <v>0.13751806344428075</v>
      </c>
      <c r="J67" s="2">
        <f>EXP(-(Parameters!$B$5+Parameters!$B$6)*('Permanent project'!B71-Parameters!$B$2))*(1-EXP(-Parameters!$B$7*('Permanent project'!B71-Parameters!$B$2)*('Permanent project'!B71&gt;Parameters!$B$2)))+('Permanent project'!B71&lt;=Parameters!$B$2)</f>
        <v>0.55432706700231371</v>
      </c>
      <c r="K67" s="2">
        <f>H67*I67*('Permanent project'!B71&gt;=Parameters!$B$2)</f>
        <v>0.67497006468362053</v>
      </c>
      <c r="L67" s="2">
        <f>H67*I67*J67*('Permanent project'!B71&gt;=Parameters!$B$2)*('Permanent project'!B71&lt;=Parameters!$B$3)</f>
        <v>0.37415417627043335</v>
      </c>
      <c r="M67" s="3">
        <f>'Emissions of Biomass scenarios'!P65*3.66</f>
        <v>263.591923022846</v>
      </c>
      <c r="N67" s="14">
        <f t="shared" si="1"/>
        <v>98.624018830152423</v>
      </c>
      <c r="V67" s="23"/>
      <c r="W67" s="24"/>
      <c r="X67" s="4"/>
      <c r="Y67" s="4"/>
      <c r="Z67" s="4"/>
      <c r="AA67" s="4"/>
      <c r="AB67" s="4"/>
    </row>
    <row r="68" spans="2:28" x14ac:dyDescent="0.3">
      <c r="B68">
        <v>63</v>
      </c>
      <c r="C68" s="11">
        <v>1.82820742309481</v>
      </c>
      <c r="D68" s="2">
        <v>2.4950941446635899</v>
      </c>
      <c r="E68" s="2">
        <v>2.86797907600205</v>
      </c>
      <c r="F68" s="8">
        <v>4.2113022646130096</v>
      </c>
      <c r="G68" s="3">
        <f>G67*(1+Parameters!$B$13)</f>
        <v>295957.77027307299</v>
      </c>
      <c r="H68" s="5">
        <f>Parameters!$B$11*'Permanent project'!C72*Parameters!B$9*G68</f>
        <v>4.9995070590309814</v>
      </c>
      <c r="I68" s="2">
        <f>EXP(-Parameters!$B$16*'Permanent project'!B72)</f>
        <v>0.1331871496005706</v>
      </c>
      <c r="J68" s="2">
        <f>EXP(-(Parameters!$B$5+Parameters!$B$6)*('Permanent project'!B72-Parameters!$B$2))*(1-EXP(-Parameters!$B$7*('Permanent project'!B72-Parameters!$B$2)*('Permanent project'!B72&gt;Parameters!$B$2)))+('Permanent project'!B72&lt;=Parameters!$B$2)</f>
        <v>0.54881146821127336</v>
      </c>
      <c r="K68" s="2">
        <f>H68*I68*('Permanent project'!B72&gt;=Parameters!$B$2)</f>
        <v>0.66587009460026803</v>
      </c>
      <c r="L68" s="2">
        <f>H68*I68*J68*('Permanent project'!B72&gt;=Parameters!$B$2)*('Permanent project'!B72&lt;=Parameters!$B$3)</f>
        <v>0.36543714425555257</v>
      </c>
      <c r="M68" s="3">
        <f>'Emissions of Biomass scenarios'!P66*3.66</f>
        <v>263.591923022846</v>
      </c>
      <c r="N68" s="14">
        <f t="shared" si="1"/>
        <v>96.326279598298285</v>
      </c>
      <c r="V68" s="23"/>
      <c r="W68" s="24"/>
      <c r="X68" s="4"/>
      <c r="Y68" s="4"/>
      <c r="Z68" s="4"/>
      <c r="AA68" s="4"/>
      <c r="AB68" s="4"/>
    </row>
    <row r="69" spans="2:28" x14ac:dyDescent="0.3">
      <c r="B69">
        <v>64</v>
      </c>
      <c r="C69" s="11">
        <v>1.8253881983876901</v>
      </c>
      <c r="D69" s="2">
        <v>2.50653217462974</v>
      </c>
      <c r="E69" s="2">
        <v>2.8889300346912798</v>
      </c>
      <c r="F69" s="8">
        <v>4.26450847027282</v>
      </c>
      <c r="G69" s="3">
        <f>G68*(1+Parameters!$B$13)</f>
        <v>301876.92567853443</v>
      </c>
      <c r="H69" s="5">
        <f>Parameters!$B$11*'Permanent project'!C73*Parameters!B$9*G69</f>
        <v>5.0916334160921881</v>
      </c>
      <c r="I69" s="2">
        <f>EXP(-Parameters!$B$16*'Permanent project'!B73)</f>
        <v>0.1289926310365194</v>
      </c>
      <c r="J69" s="2">
        <f>EXP(-(Parameters!$B$5+Parameters!$B$6)*('Permanent project'!B73-Parameters!$B$2))*(1-EXP(-Parameters!$B$7*('Permanent project'!B73-Parameters!$B$2)*('Permanent project'!B73&gt;Parameters!$B$2)))+('Permanent project'!B73&lt;=Parameters!$B$2)</f>
        <v>0.54335073962823688</v>
      </c>
      <c r="K69" s="2">
        <f>H69*I69*('Permanent project'!B73&gt;=Parameters!$B$2)</f>
        <v>0.65678319061519241</v>
      </c>
      <c r="L69" s="2">
        <f>H69*I69*J69*('Permanent project'!B73&gt;=Parameters!$B$2)*('Permanent project'!B73&lt;=Parameters!$B$3)</f>
        <v>0.35686363239615809</v>
      </c>
      <c r="M69" s="3">
        <f>'Emissions of Biomass scenarios'!P67*3.66</f>
        <v>263.591923022846</v>
      </c>
      <c r="N69" s="14">
        <f t="shared" si="1"/>
        <v>94.066371120221319</v>
      </c>
      <c r="V69" s="23"/>
      <c r="W69" s="24"/>
      <c r="X69" s="4"/>
      <c r="Y69" s="4"/>
      <c r="Z69" s="4"/>
      <c r="AA69" s="4"/>
      <c r="AB69" s="4"/>
    </row>
    <row r="70" spans="2:28" x14ac:dyDescent="0.3">
      <c r="B70">
        <v>65</v>
      </c>
      <c r="C70" s="11">
        <v>1.82229444295673</v>
      </c>
      <c r="D70" s="2">
        <v>2.5175898439743598</v>
      </c>
      <c r="E70" s="2">
        <v>2.90939176512821</v>
      </c>
      <c r="F70" s="8">
        <v>4.3173743647195497</v>
      </c>
      <c r="G70" s="3">
        <f>G69*(1+Parameters!$B$13)</f>
        <v>307914.46419210511</v>
      </c>
      <c r="H70" s="5">
        <f>Parameters!$B$11*'Permanent project'!C74*Parameters!B$9*G70</f>
        <v>5.1846639491102353</v>
      </c>
      <c r="I70" s="2">
        <f>EXP(-Parameters!$B$16*'Permanent project'!B74)</f>
        <v>0.12493021219858241</v>
      </c>
      <c r="J70" s="2">
        <f>EXP(-(Parameters!$B$5+Parameters!$B$6)*('Permanent project'!B74-Parameters!$B$2))*(1-EXP(-Parameters!$B$7*('Permanent project'!B74-Parameters!$B$2)*('Permanent project'!B74&gt;Parameters!$B$2)))+('Permanent project'!B74&lt;=Parameters!$B$2)</f>
        <v>0.53794433778492812</v>
      </c>
      <c r="K70" s="2">
        <f>H70*I70*('Permanent project'!B74&gt;=Parameters!$B$2)</f>
        <v>0.64772116734068197</v>
      </c>
      <c r="L70" s="2">
        <f>H70*I70*J70*('Permanent project'!B74&gt;=Parameters!$B$2)*('Permanent project'!B74&lt;=Parameters!$B$3)</f>
        <v>0.34843793443436377</v>
      </c>
      <c r="M70" s="3">
        <f>'Emissions of Biomass scenarios'!P68*3.66</f>
        <v>263.591923022846</v>
      </c>
      <c r="N70" s="14">
        <f t="shared" si="1"/>
        <v>91.845425191662272</v>
      </c>
      <c r="V70" s="23"/>
      <c r="W70" s="24"/>
      <c r="X70" s="4"/>
      <c r="Y70" s="4"/>
      <c r="Z70" s="4"/>
      <c r="AA70" s="4"/>
      <c r="AB70" s="4"/>
    </row>
    <row r="71" spans="2:28" x14ac:dyDescent="0.3">
      <c r="B71">
        <v>66</v>
      </c>
      <c r="C71" s="11">
        <v>1.81895282808923</v>
      </c>
      <c r="D71" s="2">
        <v>2.5282543218010298</v>
      </c>
      <c r="E71" s="2">
        <v>2.9293626703548701</v>
      </c>
      <c r="F71" s="8">
        <v>4.3698741259887202</v>
      </c>
      <c r="G71" s="3">
        <f>G70*(1+Parameters!$B$13)</f>
        <v>314072.75347594719</v>
      </c>
      <c r="H71" s="5">
        <f>Parameters!$B$11*'Permanent project'!C75*Parameters!B$9*G71</f>
        <v>5.2786597540062132</v>
      </c>
      <c r="I71" s="2">
        <f>EXP(-Parameters!$B$16*'Permanent project'!B75)</f>
        <v>0.12099573281487792</v>
      </c>
      <c r="J71" s="2">
        <f>EXP(-(Parameters!$B$5+Parameters!$B$6)*('Permanent project'!B75-Parameters!$B$2))*(1-EXP(-Parameters!$B$7*('Permanent project'!B75-Parameters!$B$2)*('Permanent project'!B75&gt;Parameters!$B$2)))+('Permanent project'!B75&lt;=Parameters!$B$2)</f>
        <v>0.53259172404843402</v>
      </c>
      <c r="K71" s="2">
        <f>H71*I71*('Permanent project'!B75&gt;=Parameters!$B$2)</f>
        <v>0.63869530521638496</v>
      </c>
      <c r="L71" s="2">
        <f>H71*I71*J71*('Permanent project'!B75&gt;=Parameters!$B$2)*('Permanent project'!B75&lt;=Parameters!$B$3)</f>
        <v>0.34016383374683523</v>
      </c>
      <c r="M71" s="3">
        <f>'Emissions of Biomass scenarios'!P69*3.66</f>
        <v>263.591923022846</v>
      </c>
      <c r="N71" s="14">
        <f t="shared" si="1"/>
        <v>89.664439080151979</v>
      </c>
      <c r="V71" s="23"/>
      <c r="W71" s="24"/>
      <c r="X71" s="4"/>
      <c r="Y71" s="4"/>
      <c r="Z71" s="4"/>
      <c r="AA71" s="4"/>
      <c r="AB71" s="4"/>
    </row>
    <row r="72" spans="2:28" x14ac:dyDescent="0.3">
      <c r="B72">
        <v>67</v>
      </c>
      <c r="C72" s="11">
        <v>1.8153900250724999</v>
      </c>
      <c r="D72" s="2">
        <v>2.53851277721333</v>
      </c>
      <c r="E72" s="2">
        <v>2.9488411534133299</v>
      </c>
      <c r="F72" s="8">
        <v>4.4219819321158296</v>
      </c>
      <c r="G72" s="3">
        <f>G71*(1+Parameters!$B$13)</f>
        <v>320354.20854546613</v>
      </c>
      <c r="H72" s="5">
        <f>Parameters!$B$11*'Permanent project'!C76*Parameters!B$9*G72</f>
        <v>5.3736867924749356</v>
      </c>
      <c r="I72" s="2">
        <f>EXP(-Parameters!$B$16*'Permanent project'!B76)</f>
        <v>0.11718516363470523</v>
      </c>
      <c r="J72" s="2">
        <f>EXP(-(Parameters!$B$5+Parameters!$B$6)*('Permanent project'!B76-Parameters!$B$2))*(1-EXP(-Parameters!$B$7*('Permanent project'!B76-Parameters!$B$2)*('Permanent project'!B76&gt;Parameters!$B$2)))+('Permanent project'!B76&lt;=Parameters!$B$2)</f>
        <v>0.52729236470410346</v>
      </c>
      <c r="K72" s="2">
        <f>H72*I72*('Permanent project'!B76&gt;=Parameters!$B$2)</f>
        <v>0.62971636609782966</v>
      </c>
      <c r="L72" s="2">
        <f>H72*I72*J72*('Permanent project'!B76&gt;=Parameters!$B$2)*('Permanent project'!B76&lt;=Parameters!$B$3)</f>
        <v>0.33204463177259952</v>
      </c>
      <c r="M72" s="3">
        <f>'Emissions of Biomass scenarios'!P70*3.66</f>
        <v>263.591923022846</v>
      </c>
      <c r="N72" s="14">
        <f t="shared" si="1"/>
        <v>87.524283018352293</v>
      </c>
      <c r="V72" s="23"/>
      <c r="W72" s="24"/>
      <c r="X72" s="4"/>
      <c r="Y72" s="4"/>
      <c r="Z72" s="4"/>
      <c r="AA72" s="4"/>
      <c r="AB72" s="4"/>
    </row>
    <row r="73" spans="2:28" x14ac:dyDescent="0.3">
      <c r="B73">
        <v>68</v>
      </c>
      <c r="C73" s="11">
        <v>1.8116327051938499</v>
      </c>
      <c r="D73" s="2">
        <v>2.5483523793148701</v>
      </c>
      <c r="E73" s="2">
        <v>2.9678256173456399</v>
      </c>
      <c r="F73" s="8">
        <v>4.47367196113641</v>
      </c>
      <c r="G73" s="3">
        <f>G72*(1+Parameters!$B$13)</f>
        <v>326761.29271637544</v>
      </c>
      <c r="H73" s="5">
        <f>Parameters!$B$11*'Permanent project'!C77*Parameters!B$9*G73</f>
        <v>5.469816148809997</v>
      </c>
      <c r="I73" s="2">
        <f>EXP(-Parameters!$B$16*'Permanent project'!B77)</f>
        <v>0.11349460230223983</v>
      </c>
      <c r="J73" s="2">
        <f>EXP(-(Parameters!$B$5+Parameters!$B$6)*('Permanent project'!B77-Parameters!$B$2))*(1-EXP(-Parameters!$B$7*('Permanent project'!B77-Parameters!$B$2)*('Permanent project'!B77&gt;Parameters!$B$2)))+('Permanent project'!B77&lt;=Parameters!$B$2)</f>
        <v>0.52204573100762841</v>
      </c>
      <c r="K73" s="2">
        <f>H73*I73*('Permanent project'!B77&gt;=Parameters!$B$2)</f>
        <v>0.62079460847555967</v>
      </c>
      <c r="L73" s="2">
        <f>H73*I73*J73*('Permanent project'!B77&gt;=Parameters!$B$2)*('Permanent project'!B77&lt;=Parameters!$B$3)</f>
        <v>0.32408317518721802</v>
      </c>
      <c r="M73" s="3">
        <f>'Emissions of Biomass scenarios'!P71*3.66</f>
        <v>263.591923022846</v>
      </c>
      <c r="N73" s="14">
        <f t="shared" si="1"/>
        <v>85.425707366948686</v>
      </c>
      <c r="V73" s="23"/>
      <c r="W73" s="24"/>
      <c r="X73" s="4"/>
      <c r="Y73" s="4"/>
      <c r="Z73" s="4"/>
      <c r="AA73" s="4"/>
      <c r="AB73" s="4"/>
    </row>
    <row r="74" spans="2:28" x14ac:dyDescent="0.3">
      <c r="B74">
        <v>69</v>
      </c>
      <c r="C74" s="11">
        <v>1.80770753974058</v>
      </c>
      <c r="D74" s="2">
        <v>2.5577602972092301</v>
      </c>
      <c r="E74" s="2">
        <v>2.9863144651938498</v>
      </c>
      <c r="F74" s="8">
        <v>4.5249183910859596</v>
      </c>
      <c r="G74" s="3">
        <f>G73*(1+Parameters!$B$13)</f>
        <v>333296.51857070293</v>
      </c>
      <c r="H74" s="5">
        <f>Parameters!$B$11*'Permanent project'!C78*Parameters!B$9*G74</f>
        <v>5.5671242974074042</v>
      </c>
      <c r="I74" s="2">
        <f>EXP(-Parameters!$B$16*'Permanent project'!B78)</f>
        <v>0.10992026936018012</v>
      </c>
      <c r="J74" s="2">
        <f>EXP(-(Parameters!$B$5+Parameters!$B$6)*('Permanent project'!B78-Parameters!$B$2))*(1-EXP(-Parameters!$B$7*('Permanent project'!B78-Parameters!$B$2)*('Permanent project'!B78&gt;Parameters!$B$2)))+('Permanent project'!B78&lt;=Parameters!$B$2)</f>
        <v>0.51685129921347706</v>
      </c>
      <c r="K74" s="2">
        <f>H74*I74*('Permanent project'!B78&gt;=Parameters!$B$2)</f>
        <v>0.61193980233262535</v>
      </c>
      <c r="L74" s="2">
        <f>H74*I74*J74*('Permanent project'!B78&gt;=Parameters!$B$2)*('Permanent project'!B78&lt;=Parameters!$B$3)</f>
        <v>0.31628188187605577</v>
      </c>
      <c r="M74" s="3">
        <f>'Emissions of Biomass scenarios'!P72*3.66</f>
        <v>263.591923022846</v>
      </c>
      <c r="N74" s="14">
        <f t="shared" si="1"/>
        <v>83.369349460994172</v>
      </c>
      <c r="V74" s="23"/>
      <c r="W74" s="24"/>
      <c r="X74" s="4"/>
      <c r="Y74" s="4"/>
      <c r="Z74" s="4"/>
      <c r="AA74" s="4"/>
      <c r="AB74" s="4"/>
    </row>
    <row r="75" spans="2:28" x14ac:dyDescent="0.3">
      <c r="B75">
        <v>70</v>
      </c>
      <c r="C75" s="11">
        <v>1.8036411999999999</v>
      </c>
      <c r="D75" s="2">
        <v>2.5667236999999998</v>
      </c>
      <c r="E75" s="2">
        <v>3.0043061</v>
      </c>
      <c r="F75" s="8">
        <v>4.5756953999999999</v>
      </c>
      <c r="G75" s="3">
        <f>G74*(1+Parameters!$B$13)</f>
        <v>339962.44894211699</v>
      </c>
      <c r="H75" s="5">
        <f>Parameters!$B$11*'Permanent project'!C79*Parameters!B$9*G75</f>
        <v>5.6656933813316632</v>
      </c>
      <c r="I75" s="2">
        <f>EXP(-Parameters!$B$16*'Permanent project'!B79)</f>
        <v>0.10645850437925281</v>
      </c>
      <c r="J75" s="2">
        <f>EXP(-(Parameters!$B$5+Parameters!$B$6)*('Permanent project'!B79-Parameters!$B$2))*(1-EXP(-Parameters!$B$7*('Permanent project'!B79-Parameters!$B$2)*('Permanent project'!B79&gt;Parameters!$B$2)))+('Permanent project'!B79&lt;=Parameters!$B$2)</f>
        <v>0.51170855058521325</v>
      </c>
      <c r="K75" s="2">
        <f>H75*I75*('Permanent project'!B79&gt;=Parameters!$B$2)</f>
        <v>0.6031612436480005</v>
      </c>
      <c r="L75" s="2">
        <f>H75*I75*J75*('Permanent project'!B79&gt;=Parameters!$B$2)*('Permanent project'!B79&lt;=Parameters!$B$3)</f>
        <v>0.30864276575629301</v>
      </c>
      <c r="M75" s="3">
        <f>'Emissions of Biomass scenarios'!P73*3.66</f>
        <v>263.591923022846</v>
      </c>
      <c r="N75" s="14">
        <f t="shared" si="1"/>
        <v>81.355740152791086</v>
      </c>
      <c r="V75" s="23"/>
      <c r="W75" s="24"/>
      <c r="X75" s="4"/>
      <c r="Y75" s="4"/>
      <c r="Z75" s="4"/>
      <c r="AA75" s="4"/>
      <c r="AB75" s="4"/>
    </row>
    <row r="76" spans="2:28" x14ac:dyDescent="0.3">
      <c r="B76">
        <v>71</v>
      </c>
      <c r="C76" s="11">
        <v>1.7994603572594201</v>
      </c>
      <c r="D76" s="2">
        <v>2.5752297567907698</v>
      </c>
      <c r="E76" s="2">
        <v>3.0217989248061499</v>
      </c>
      <c r="F76" s="8">
        <v>4.6259771659140396</v>
      </c>
      <c r="G76" s="3">
        <f>G75*(1+Parameters!$B$13)</f>
        <v>346761.69792095933</v>
      </c>
      <c r="H76" s="5">
        <f>Parameters!$B$11*'Permanent project'!C80*Parameters!B$9*G76</f>
        <v>5.765611502340529</v>
      </c>
      <c r="I76" s="2">
        <f>EXP(-Parameters!$B$16*'Permanent project'!B80)</f>
        <v>0.10310576220961341</v>
      </c>
      <c r="J76" s="2">
        <f>EXP(-(Parameters!$B$5+Parameters!$B$6)*('Permanent project'!B80-Parameters!$B$2))*(1-EXP(-Parameters!$B$7*('Permanent project'!B80-Parameters!$B$2)*('Permanent project'!B80&gt;Parameters!$B$2)))+('Permanent project'!B80&lt;=Parameters!$B$2)</f>
        <v>0.5066169713919616</v>
      </c>
      <c r="K76" s="2">
        <f>H76*I76*('Permanent project'!B80&gt;=Parameters!$B$2)</f>
        <v>0.5944677685533345</v>
      </c>
      <c r="L76" s="2">
        <f>H76*I76*J76*('Permanent project'!B80&gt;=Parameters!$B$2)*('Permanent project'!B80&lt;=Parameters!$B$3)</f>
        <v>0.30116746049462789</v>
      </c>
      <c r="M76" s="3">
        <f>'Emissions of Biomass scenarios'!P74*3.66</f>
        <v>263.591923022846</v>
      </c>
      <c r="N76" s="14">
        <f t="shared" si="1"/>
        <v>79.385310063685964</v>
      </c>
      <c r="V76" s="23"/>
      <c r="W76" s="24"/>
      <c r="X76" s="4"/>
      <c r="Y76" s="4"/>
      <c r="Z76" s="4"/>
      <c r="AA76" s="4"/>
      <c r="AB76" s="4"/>
    </row>
    <row r="77" spans="2:28" x14ac:dyDescent="0.3">
      <c r="B77">
        <v>72</v>
      </c>
      <c r="C77" s="11">
        <v>1.79519168280615</v>
      </c>
      <c r="D77" s="2">
        <v>2.5832656366851299</v>
      </c>
      <c r="E77" s="2">
        <v>3.0387913426543598</v>
      </c>
      <c r="F77" s="8">
        <v>4.6757378668635896</v>
      </c>
      <c r="G77" s="3">
        <f>G76*(1+Parameters!$B$13)</f>
        <v>353696.93187937851</v>
      </c>
      <c r="H77" s="5">
        <f>Parameters!$B$11*'Permanent project'!C81*Parameters!B$9*G77</f>
        <v>5.8669730227777626</v>
      </c>
      <c r="I77" s="2">
        <f>EXP(-Parameters!$B$16*'Permanent project'!B81)</f>
        <v>9.9858609350303176E-2</v>
      </c>
      <c r="J77" s="2">
        <f>EXP(-(Parameters!$B$5+Parameters!$B$6)*('Permanent project'!B81-Parameters!$B$2))*(1-EXP(-Parameters!$B$7*('Permanent project'!B81-Parameters!$B$2)*('Permanent project'!B81&gt;Parameters!$B$2)))+('Permanent project'!B81&lt;=Parameters!$B$2)</f>
        <v>0.50157605289430629</v>
      </c>
      <c r="K77" s="2">
        <f>H77*I77*('Permanent project'!B81&gt;=Parameters!$B$2)</f>
        <v>0.58586776715033195</v>
      </c>
      <c r="L77" s="2">
        <f>H77*I77*J77*('Permanent project'!B81&gt;=Parameters!$B$2)*('Permanent project'!B81&lt;=Parameters!$B$3)</f>
        <v>0.29385724216526404</v>
      </c>
      <c r="M77" s="3">
        <f>'Emissions of Biomass scenarios'!P75*3.66</f>
        <v>263.591923022846</v>
      </c>
      <c r="N77" s="14">
        <f t="shared" si="1"/>
        <v>77.458395556532096</v>
      </c>
      <c r="V77" s="23"/>
      <c r="W77" s="24"/>
      <c r="X77" s="4"/>
      <c r="Y77" s="4"/>
      <c r="Z77" s="4"/>
      <c r="AA77" s="4"/>
      <c r="AB77" s="4"/>
    </row>
    <row r="78" spans="2:28" x14ac:dyDescent="0.3">
      <c r="B78">
        <v>73</v>
      </c>
      <c r="C78" s="11">
        <v>1.7908618479275</v>
      </c>
      <c r="D78" s="2">
        <v>2.5908185087866702</v>
      </c>
      <c r="E78" s="2">
        <v>3.0552817565866701</v>
      </c>
      <c r="F78" s="8">
        <v>4.7249516808841703</v>
      </c>
      <c r="G78" s="3">
        <f>G77*(1+Parameters!$B$13)</f>
        <v>360770.8705169661</v>
      </c>
      <c r="H78" s="5">
        <f>Parameters!$B$11*'Permanent project'!C82*Parameters!B$9*G78</f>
        <v>5.9698788797564228</v>
      </c>
      <c r="I78" s="2">
        <f>EXP(-Parameters!$B$16*'Permanent project'!B82)</f>
        <v>9.6713720433043979E-2</v>
      </c>
      <c r="J78" s="2">
        <f>EXP(-(Parameters!$B$5+Parameters!$B$6)*('Permanent project'!B82-Parameters!$B$2))*(1-EXP(-Parameters!$B$7*('Permanent project'!B82-Parameters!$B$2)*('Permanent project'!B82&gt;Parameters!$B$2)))+('Permanent project'!B82&lt;=Parameters!$B$2)</f>
        <v>0.49658529132215667</v>
      </c>
      <c r="K78" s="2">
        <f>H78*I78*('Permanent project'!B82&gt;=Parameters!$B$2)</f>
        <v>0.57736919699589639</v>
      </c>
      <c r="L78" s="2">
        <f>H78*I78*J78*('Permanent project'!B82&gt;=Parameters!$B$2)*('Permanent project'!B82&lt;=Parameters!$B$3)</f>
        <v>0.28671305089064686</v>
      </c>
      <c r="M78" s="3">
        <f>'Emissions of Biomass scenarios'!P76*3.66</f>
        <v>263.591923022846</v>
      </c>
      <c r="N78" s="14">
        <f t="shared" si="1"/>
        <v>75.57524444001271</v>
      </c>
      <c r="V78" s="23"/>
      <c r="W78" s="24"/>
      <c r="X78" s="4"/>
      <c r="Y78" s="4"/>
      <c r="Z78" s="4"/>
      <c r="AA78" s="4"/>
      <c r="AB78" s="4"/>
    </row>
    <row r="79" spans="2:28" x14ac:dyDescent="0.3">
      <c r="B79">
        <v>74</v>
      </c>
      <c r="C79" s="11">
        <v>1.7864975239107701</v>
      </c>
      <c r="D79" s="2">
        <v>2.5978755421989699</v>
      </c>
      <c r="E79" s="2">
        <v>3.0712685696451301</v>
      </c>
      <c r="F79" s="8">
        <v>4.7735927860112799</v>
      </c>
      <c r="G79" s="3">
        <f>G78*(1+Parameters!$B$13)</f>
        <v>367986.28792730544</v>
      </c>
      <c r="H79" s="5">
        <f>Parameters!$B$11*'Permanent project'!C83*Parameters!B$9*G79</f>
        <v>6.0744369120688804</v>
      </c>
      <c r="I79" s="2">
        <f>EXP(-Parameters!$B$16*'Permanent project'!B83)</f>
        <v>9.3667874816770469E-2</v>
      </c>
      <c r="J79" s="2">
        <f>EXP(-(Parameters!$B$5+Parameters!$B$6)*('Permanent project'!B83-Parameters!$B$2))*(1-EXP(-Parameters!$B$7*('Permanent project'!B83-Parameters!$B$2)*('Permanent project'!B83&gt;Parameters!$B$2)))+('Permanent project'!B83&lt;=Parameters!$B$2)</f>
        <v>0.49164418784652797</v>
      </c>
      <c r="K79" s="2">
        <f>H79*I79*('Permanent project'!B83&gt;=Parameters!$B$2)</f>
        <v>0.56897959626203765</v>
      </c>
      <c r="L79" s="2">
        <f>H79*I79*J79*('Permanent project'!B83&gt;=Parameters!$B$2)*('Permanent project'!B83&lt;=Parameters!$B$3)</f>
        <v>0.27973551150549486</v>
      </c>
      <c r="M79" s="3">
        <f>'Emissions of Biomass scenarios'!P77*3.66</f>
        <v>263.591923022846</v>
      </c>
      <c r="N79" s="14">
        <f t="shared" si="1"/>
        <v>73.736021415512852</v>
      </c>
      <c r="V79" s="23"/>
      <c r="W79" s="24"/>
      <c r="X79" s="4"/>
      <c r="Y79" s="4"/>
      <c r="Z79" s="4"/>
      <c r="AA79" s="4"/>
      <c r="AB79" s="4"/>
    </row>
    <row r="80" spans="2:28" x14ac:dyDescent="0.3">
      <c r="B80">
        <v>75</v>
      </c>
      <c r="C80" s="11">
        <v>1.7821253820432701</v>
      </c>
      <c r="D80" s="2">
        <v>2.60442390602564</v>
      </c>
      <c r="E80" s="2">
        <v>3.0867501848717902</v>
      </c>
      <c r="F80" s="8">
        <v>4.8216353602804496</v>
      </c>
      <c r="G80" s="3">
        <f>G79*(1+Parameters!$B$13)</f>
        <v>375346.01368585153</v>
      </c>
      <c r="H80" s="5">
        <f>Parameters!$B$11*'Permanent project'!C84*Parameters!B$9*G80</f>
        <v>6.1807622002740459</v>
      </c>
      <c r="I80" s="2">
        <f>EXP(-Parameters!$B$16*'Permanent project'!B84)</f>
        <v>9.0717953289412512E-2</v>
      </c>
      <c r="J80" s="2">
        <f>EXP(-(Parameters!$B$5+Parameters!$B$6)*('Permanent project'!B84-Parameters!$B$2))*(1-EXP(-Parameters!$B$7*('Permanent project'!B84-Parameters!$B$2)*('Permanent project'!B84&gt;Parameters!$B$2)))+('Permanent project'!B84&lt;=Parameters!$B$2)</f>
        <v>0.4867522485467447</v>
      </c>
      <c r="K80" s="2">
        <f>H80*I80*('Permanent project'!B84&gt;=Parameters!$B$2)</f>
        <v>0.56070609657742743</v>
      </c>
      <c r="L80" s="2">
        <f>H80*I80*J80*('Permanent project'!B84&gt;=Parameters!$B$2)*('Permanent project'!B84&lt;=Parameters!$B$3)</f>
        <v>0.27292495328293098</v>
      </c>
      <c r="M80" s="3">
        <f>'Emissions of Biomass scenarios'!P78*3.66</f>
        <v>263.591923022846</v>
      </c>
      <c r="N80" s="14">
        <f t="shared" si="1"/>
        <v>71.940813276768182</v>
      </c>
      <c r="V80" s="23"/>
      <c r="W80" s="24"/>
      <c r="X80" s="4"/>
      <c r="Y80" s="4"/>
      <c r="Z80" s="4"/>
      <c r="AA80" s="4"/>
      <c r="AB80" s="4"/>
    </row>
    <row r="81" spans="2:28" x14ac:dyDescent="0.3">
      <c r="B81">
        <v>76</v>
      </c>
      <c r="C81" s="11">
        <v>1.77777209361231</v>
      </c>
      <c r="D81" s="2">
        <v>2.6104507693702601</v>
      </c>
      <c r="E81" s="2">
        <v>3.1017250053087202</v>
      </c>
      <c r="F81" s="8">
        <v>4.8690535817271803</v>
      </c>
      <c r="G81" s="3">
        <f>G80*(1+Parameters!$B$13)</f>
        <v>382852.93395956856</v>
      </c>
      <c r="H81" s="5">
        <f>Parameters!$B$11*'Permanent project'!C85*Parameters!B$9*G81</f>
        <v>6.2889774204264786</v>
      </c>
      <c r="I81" s="2">
        <f>EXP(-Parameters!$B$16*'Permanent project'!B85)</f>
        <v>8.7860934873549207E-2</v>
      </c>
      <c r="J81" s="2">
        <f>EXP(-(Parameters!$B$5+Parameters!$B$6)*('Permanent project'!B85-Parameters!$B$2))*(1-EXP(-Parameters!$B$7*('Permanent project'!B85-Parameters!$B$2)*('Permanent project'!B85&gt;Parameters!$B$2)))+('Permanent project'!B85&lt;=Parameters!$B$2)</f>
        <v>0.48190898437422197</v>
      </c>
      <c r="K81" s="2">
        <f>H81*I81*('Permanent project'!B85&gt;=Parameters!$B$2)</f>
        <v>0.55255543555731235</v>
      </c>
      <c r="L81" s="2">
        <f>H81*I81*J81*('Permanent project'!B85&gt;=Parameters!$B$2)*('Permanent project'!B85&lt;=Parameters!$B$3)</f>
        <v>0.26628142875988026</v>
      </c>
      <c r="M81" s="3">
        <f>'Emissions of Biomass scenarios'!P79*3.66</f>
        <v>263.591923022846</v>
      </c>
      <c r="N81" s="14">
        <f t="shared" si="1"/>
        <v>70.189633872087811</v>
      </c>
      <c r="V81" s="23"/>
      <c r="W81" s="24"/>
      <c r="X81" s="4"/>
      <c r="Y81" s="4"/>
      <c r="Z81" s="4"/>
      <c r="AA81" s="4"/>
      <c r="AB81" s="4"/>
    </row>
    <row r="82" spans="2:28" x14ac:dyDescent="0.3">
      <c r="B82">
        <v>77</v>
      </c>
      <c r="C82" s="11">
        <v>1.77346432990519</v>
      </c>
      <c r="D82" s="2">
        <v>2.6159433013364102</v>
      </c>
      <c r="E82" s="2">
        <v>3.1161914339979502</v>
      </c>
      <c r="F82" s="8">
        <v>4.9158216283869898</v>
      </c>
      <c r="G82" s="3">
        <f>G81*(1+Parameters!$B$13)</f>
        <v>390509.99263875996</v>
      </c>
      <c r="H82" s="5">
        <f>Parameters!$B$11*'Permanent project'!C86*Parameters!B$9*G82</f>
        <v>6.3992132119273428</v>
      </c>
      <c r="I82" s="2">
        <f>EXP(-Parameters!$B$16*'Permanent project'!B86)</f>
        <v>8.5093893732664114E-2</v>
      </c>
      <c r="J82" s="2">
        <f>EXP(-(Parameters!$B$5+Parameters!$B$6)*('Permanent project'!B86-Parameters!$B$2))*(1-EXP(-Parameters!$B$7*('Permanent project'!B86-Parameters!$B$2)*('Permanent project'!B86&gt;Parameters!$B$2)))+('Permanent project'!B86&lt;=Parameters!$B$2)</f>
        <v>0.47711391111371859</v>
      </c>
      <c r="K82" s="2">
        <f>H82*I82*('Permanent project'!B86&gt;=Parameters!$B$2)</f>
        <v>0.54453396902840556</v>
      </c>
      <c r="L82" s="2">
        <f>H82*I82*J82*('Permanent project'!B86&gt;=Parameters!$B$2)*('Permanent project'!B86&lt;=Parameters!$B$3)</f>
        <v>0.25980473169741908</v>
      </c>
      <c r="M82" s="3">
        <f>'Emissions of Biomass scenarios'!P80*3.66</f>
        <v>263.591923022846</v>
      </c>
      <c r="N82" s="14">
        <f t="shared" si="1"/>
        <v>68.482428838557254</v>
      </c>
      <c r="V82" s="23"/>
      <c r="W82" s="24"/>
      <c r="X82" s="4"/>
      <c r="Y82" s="4"/>
      <c r="Z82" s="4"/>
      <c r="AA82" s="4"/>
      <c r="AB82" s="4"/>
    </row>
    <row r="83" spans="2:28" x14ac:dyDescent="0.3">
      <c r="B83">
        <v>78</v>
      </c>
      <c r="C83" s="11">
        <v>1.76922876220923</v>
      </c>
      <c r="D83" s="2">
        <v>2.6208886710276902</v>
      </c>
      <c r="E83" s="2">
        <v>3.13014787398154</v>
      </c>
      <c r="F83" s="8">
        <v>4.9619136782953799</v>
      </c>
      <c r="G83" s="3">
        <f>G82*(1+Parameters!$B$13)</f>
        <v>398320.19249153516</v>
      </c>
      <c r="H83" s="5">
        <f>Parameters!$B$11*'Permanent project'!C87*Parameters!B$9*G83</f>
        <v>6.5116085599926059</v>
      </c>
      <c r="I83" s="2">
        <f>EXP(-Parameters!$B$16*'Permanent project'!B87)</f>
        <v>8.2413996174832971E-2</v>
      </c>
      <c r="J83" s="2">
        <f>EXP(-(Parameters!$B$5+Parameters!$B$6)*('Permanent project'!B87-Parameters!$B$2))*(1-EXP(-Parameters!$B$7*('Permanent project'!B87-Parameters!$B$2)*('Permanent project'!B87&gt;Parameters!$B$2)))+('Permanent project'!B87&lt;=Parameters!$B$2)</f>
        <v>0.47236654934274686</v>
      </c>
      <c r="K83" s="2">
        <f>H83*I83*('Permanent project'!B87&gt;=Parameters!$B$2)</f>
        <v>0.53664768295524024</v>
      </c>
      <c r="L83" s="2">
        <f>H83*I83*J83*('Permanent project'!B87&gt;=Parameters!$B$2)*('Permanent project'!B87&lt;=Parameters!$B$3)</f>
        <v>0.25349441421034724</v>
      </c>
      <c r="M83" s="3">
        <f>'Emissions of Biomass scenarios'!P81*3.66</f>
        <v>395.38788453426901</v>
      </c>
      <c r="N83" s="14">
        <f t="shared" si="1"/>
        <v>100.22862017588294</v>
      </c>
      <c r="V83" s="23"/>
      <c r="W83" s="24"/>
      <c r="X83" s="4"/>
      <c r="Y83" s="4"/>
      <c r="Z83" s="4"/>
      <c r="AA83" s="4"/>
      <c r="AB83" s="4"/>
    </row>
    <row r="84" spans="2:28" x14ac:dyDescent="0.3">
      <c r="B84">
        <v>79</v>
      </c>
      <c r="C84" s="11">
        <v>1.7650920618117301</v>
      </c>
      <c r="D84" s="2">
        <v>2.6252740475476899</v>
      </c>
      <c r="E84" s="2">
        <v>3.1435927283015399</v>
      </c>
      <c r="F84" s="8">
        <v>5.00730390948788</v>
      </c>
      <c r="G84" s="3">
        <f>G83*(1+Parameters!$B$13)</f>
        <v>406286.59634136589</v>
      </c>
      <c r="H84" s="5">
        <f>Parameters!$B$11*'Permanent project'!C88*Parameters!B$9*G84</f>
        <v>6.6263111932492995</v>
      </c>
      <c r="I84" s="2">
        <f>EXP(-Parameters!$B$16*'Permanent project'!B88)</f>
        <v>7.9818497750775541E-2</v>
      </c>
      <c r="J84" s="2">
        <f>EXP(-(Parameters!$B$5+Parameters!$B$6)*('Permanent project'!B88-Parameters!$B$2))*(1-EXP(-Parameters!$B$7*('Permanent project'!B88-Parameters!$B$2)*('Permanent project'!B88&gt;Parameters!$B$2)))+('Permanent project'!B88&lt;=Parameters!$B$2)</f>
        <v>0.46766642438966943</v>
      </c>
      <c r="K84" s="2">
        <f>H84*I84*('Permanent project'!B88&gt;=Parameters!$B$2)</f>
        <v>0.52890220507430796</v>
      </c>
      <c r="L84" s="2">
        <f>H84*I84*J84*('Permanent project'!B88&gt;=Parameters!$B$2)*('Permanent project'!B88&lt;=Parameters!$B$3)</f>
        <v>0.24734980309891327</v>
      </c>
      <c r="M84" s="3">
        <f>'Emissions of Biomass scenarios'!P82*3.66</f>
        <v>395.38788453426901</v>
      </c>
      <c r="N84" s="14">
        <f t="shared" si="1"/>
        <v>97.799115387247298</v>
      </c>
      <c r="V84" s="23"/>
      <c r="W84" s="24"/>
      <c r="X84" s="4"/>
      <c r="Y84" s="4"/>
      <c r="Z84" s="4"/>
      <c r="AA84" s="4"/>
      <c r="AB84" s="4"/>
    </row>
    <row r="85" spans="2:28" x14ac:dyDescent="0.3">
      <c r="B85">
        <v>80</v>
      </c>
      <c r="C85" s="11">
        <v>1.7610809000000001</v>
      </c>
      <c r="D85" s="2">
        <v>2.6290865999999999</v>
      </c>
      <c r="E85" s="2">
        <v>3.1565243999999999</v>
      </c>
      <c r="F85" s="8">
        <v>5.0519664999999998</v>
      </c>
      <c r="G85" s="3">
        <f>G84*(1+Parameters!$B$13)</f>
        <v>414412.32826819323</v>
      </c>
      <c r="H85" s="5">
        <f>Parameters!$B$11*'Permanent project'!C89*Parameters!B$9*G85</f>
        <v>6.7434779969878402</v>
      </c>
      <c r="I85" s="2">
        <f>EXP(-Parameters!$B$16*'Permanent project'!B89)</f>
        <v>7.7304740443299741E-2</v>
      </c>
      <c r="J85" s="2">
        <f>EXP(-(Parameters!$B$5+Parameters!$B$6)*('Permanent project'!B89-Parameters!$B$2))*(1-EXP(-Parameters!$B$7*('Permanent project'!B89-Parameters!$B$2)*('Permanent project'!B89&gt;Parameters!$B$2)))+('Permanent project'!B89&lt;=Parameters!$B$2)</f>
        <v>0.46301306629088801</v>
      </c>
      <c r="K85" s="2">
        <f>H85*I85*('Permanent project'!B89&gt;=Parameters!$B$2)</f>
        <v>0.52130281624224784</v>
      </c>
      <c r="L85" s="2">
        <f>H85*I85*J85*('Permanent project'!B89&gt;=Parameters!$B$2)*('Permanent project'!B89&lt;=Parameters!$B$3)</f>
        <v>0.24137001541439851</v>
      </c>
      <c r="M85" s="3">
        <f>'Emissions of Biomass scenarios'!P83*3.66</f>
        <v>395.38788453426901</v>
      </c>
      <c r="N85" s="14">
        <f t="shared" si="1"/>
        <v>95.434779784702926</v>
      </c>
      <c r="V85" s="23"/>
      <c r="W85" s="24"/>
      <c r="X85" s="4"/>
      <c r="Y85" s="4"/>
      <c r="Z85" s="4"/>
      <c r="AA85" s="4"/>
      <c r="AB85" s="4"/>
    </row>
    <row r="86" spans="2:28" x14ac:dyDescent="0.3">
      <c r="B86">
        <v>81</v>
      </c>
      <c r="C86" s="11">
        <f t="shared" ref="C86:C102" si="2">C85+(C85-C80)/5</f>
        <v>1.7568720035913461</v>
      </c>
      <c r="D86" s="11">
        <f t="shared" ref="D86:F101" si="3">D85+(D85-D80)/5</f>
        <v>2.6340191387948719</v>
      </c>
      <c r="E86" s="11">
        <f t="shared" si="3"/>
        <v>3.1704792430256417</v>
      </c>
      <c r="F86" s="11">
        <f t="shared" si="3"/>
        <v>5.0980327279439095</v>
      </c>
      <c r="G86" s="3">
        <f>G85*(1+Parameters!$B$13)</f>
        <v>422700.57483355713</v>
      </c>
      <c r="H86" s="5">
        <f>Parameters!$B$11*'Permanent project'!C90*Parameters!B$9*G86</f>
        <v>6.8619086458418979</v>
      </c>
      <c r="I86" s="2">
        <f>EXP(-Parameters!$B$16*'Permanent project'!B90)</f>
        <v>7.4870149945259742E-2</v>
      </c>
      <c r="J86" s="2">
        <f>EXP(-(Parameters!$B$5+Parameters!$B$6)*('Permanent project'!B90-Parameters!$B$2))*(1-EXP(-Parameters!$B$7*('Permanent project'!B90-Parameters!$B$2)*('Permanent project'!B90&gt;Parameters!$B$2)))+('Permanent project'!B90&lt;=Parameters!$B$2)</f>
        <v>0.45840600974743712</v>
      </c>
      <c r="K86" s="2">
        <f>H86*I86*('Permanent project'!B90&gt;=Parameters!$B$2)</f>
        <v>0.51375212922485713</v>
      </c>
      <c r="L86" s="2">
        <f>H86*I86*J86*('Permanent project'!B90&gt;=Parameters!$B$2)*('Permanent project'!B90&lt;=Parameters!$B$3)</f>
        <v>0.23550706355721643</v>
      </c>
      <c r="M86" s="3">
        <f>'Emissions of Biomass scenarios'!P84*3.66</f>
        <v>395.38788453426901</v>
      </c>
      <c r="N86" s="14">
        <f t="shared" ref="N86:N149" si="4">L86*M86</f>
        <v>93.116639652765443</v>
      </c>
      <c r="V86" s="4"/>
      <c r="W86" s="4"/>
      <c r="X86" s="4"/>
      <c r="Y86" s="4"/>
    </row>
    <row r="87" spans="2:28" x14ac:dyDescent="0.3">
      <c r="B87">
        <v>82</v>
      </c>
      <c r="C87" s="11">
        <f t="shared" si="2"/>
        <v>1.7526919855871532</v>
      </c>
      <c r="D87" s="11">
        <f t="shared" si="3"/>
        <v>2.6387328126797942</v>
      </c>
      <c r="E87" s="11">
        <f t="shared" si="3"/>
        <v>3.184230090569026</v>
      </c>
      <c r="F87" s="11">
        <f t="shared" si="3"/>
        <v>5.1438285571872555</v>
      </c>
      <c r="G87" s="3">
        <f>G86*(1+Parameters!$B$13)</f>
        <v>431154.58633022825</v>
      </c>
      <c r="H87" s="5">
        <f>Parameters!$B$11*'Permanent project'!C91*Parameters!B$9*G87</f>
        <v>6.98249417721365</v>
      </c>
      <c r="I87" s="2">
        <f>EXP(-Parameters!$B$16*'Permanent project'!B91)</f>
        <v>7.251223302324053E-2</v>
      </c>
      <c r="J87" s="2">
        <f>EXP(-(Parameters!$B$5+Parameters!$B$6)*('Permanent project'!B91-Parameters!$B$2))*(1-EXP(-Parameters!$B$7*('Permanent project'!B91-Parameters!$B$2)*('Permanent project'!B91&gt;Parameters!$B$2)))+('Permanent project'!B91&lt;=Parameters!$B$2)</f>
        <v>0.45384479408122214</v>
      </c>
      <c r="K87" s="2">
        <f>H87*I87*('Permanent project'!B91&gt;=Parameters!$B$2)</f>
        <v>0.50631624486153637</v>
      </c>
      <c r="L87" s="2">
        <f>H87*I87*J87*('Permanent project'!B91&gt;=Parameters!$B$2)*('Permanent project'!B91&lt;=Parameters!$B$3)</f>
        <v>0.22978899188916163</v>
      </c>
      <c r="M87" s="3">
        <f>'Emissions of Biomass scenarios'!P85*3.66</f>
        <v>395.38788453426901</v>
      </c>
      <c r="N87" s="14">
        <f t="shared" si="4"/>
        <v>90.855783392317917</v>
      </c>
      <c r="V87" s="4"/>
      <c r="W87" s="4"/>
      <c r="X87" s="4"/>
      <c r="Y87" s="4"/>
    </row>
    <row r="88" spans="2:28" x14ac:dyDescent="0.3">
      <c r="B88">
        <v>83</v>
      </c>
      <c r="C88" s="11">
        <f t="shared" si="2"/>
        <v>1.748537516723546</v>
      </c>
      <c r="D88" s="11">
        <f t="shared" si="3"/>
        <v>2.643290714948471</v>
      </c>
      <c r="E88" s="11">
        <f t="shared" si="3"/>
        <v>3.1978378218832413</v>
      </c>
      <c r="F88" s="11">
        <f t="shared" si="3"/>
        <v>5.1894299429473083</v>
      </c>
      <c r="G88" s="3">
        <f>G87*(1+Parameters!$B$13)</f>
        <v>439777.67805683281</v>
      </c>
      <c r="H88" s="5">
        <f>Parameters!$B$11*'Permanent project'!C92*Parameters!B$9*G88</f>
        <v>7.1052621864834604</v>
      </c>
      <c r="I88" s="2">
        <f>EXP(-Parameters!$B$16*'Permanent project'!B92)</f>
        <v>7.0228574964269014E-2</v>
      </c>
      <c r="J88" s="2">
        <f>EXP(-(Parameters!$B$5+Parameters!$B$6)*('Permanent project'!B92-Parameters!$B$2))*(1-EXP(-Parameters!$B$7*('Permanent project'!B92-Parameters!$B$2)*('Permanent project'!B92&gt;Parameters!$B$2)))+('Permanent project'!B92&lt;=Parameters!$B$2)</f>
        <v>0.44932896319108556</v>
      </c>
      <c r="K88" s="2">
        <f>H88*I88*('Permanent project'!B92&gt;=Parameters!$B$2)</f>
        <v>0.49899243810423966</v>
      </c>
      <c r="L88" s="2">
        <f>H88*I88*J88*('Permanent project'!B92&gt;=Parameters!$B$2)*('Permanent project'!B92&lt;=Parameters!$B$3)</f>
        <v>0.22421175485356995</v>
      </c>
      <c r="M88" s="3">
        <f>'Emissions of Biomass scenarios'!P86*3.66</f>
        <v>395.38788453426901</v>
      </c>
      <c r="N88" s="14">
        <f t="shared" si="4"/>
        <v>88.650611439269142</v>
      </c>
      <c r="V88" s="4"/>
      <c r="W88" s="4"/>
      <c r="X88" s="4"/>
      <c r="Y88" s="4"/>
    </row>
    <row r="89" spans="2:28" x14ac:dyDescent="0.3">
      <c r="B89">
        <v>84</v>
      </c>
      <c r="C89" s="11">
        <f t="shared" si="2"/>
        <v>1.7443992676264091</v>
      </c>
      <c r="D89" s="11">
        <f t="shared" si="3"/>
        <v>2.6477711237326274</v>
      </c>
      <c r="E89" s="11">
        <f t="shared" si="3"/>
        <v>3.2113758114635815</v>
      </c>
      <c r="F89" s="11">
        <f t="shared" si="3"/>
        <v>5.2349331958776943</v>
      </c>
      <c r="G89" s="3">
        <f>G88*(1+Parameters!$B$13)</f>
        <v>448573.23161796946</v>
      </c>
      <c r="H89" s="5">
        <f>Parameters!$B$11*'Permanent project'!C93*Parameters!B$9*G89</f>
        <v>7.2302151464114655</v>
      </c>
      <c r="I89" s="2">
        <f>EXP(-Parameters!$B$16*'Permanent project'!B93)</f>
        <v>6.8016837102936878E-2</v>
      </c>
      <c r="J89" s="2">
        <f>EXP(-(Parameters!$B$5+Parameters!$B$6)*('Permanent project'!B93-Parameters!$B$2))*(1-EXP(-Parameters!$B$7*('Permanent project'!B93-Parameters!$B$2)*('Permanent project'!B93&gt;Parameters!$B$2)))+('Permanent project'!B93&lt;=Parameters!$B$2)</f>
        <v>0.44485806550884244</v>
      </c>
      <c r="K89" s="2">
        <f>H89*I89*('Permanent project'!B93&gt;=Parameters!$B$2)</f>
        <v>0.49177636583265555</v>
      </c>
      <c r="L89" s="2">
        <f>H89*I89*J89*('Permanent project'!B93&gt;=Parameters!$B$2)*('Permanent project'!B93&lt;=Parameters!$B$3)</f>
        <v>0.21877068276728395</v>
      </c>
      <c r="M89" s="3">
        <f>'Emissions of Biomass scenarios'!P87*3.66</f>
        <v>395.38788453426901</v>
      </c>
      <c r="N89" s="14">
        <f t="shared" si="4"/>
        <v>86.499277457474065</v>
      </c>
      <c r="V89" s="4"/>
      <c r="W89" s="4"/>
      <c r="X89" s="4"/>
      <c r="Y89" s="4"/>
    </row>
    <row r="90" spans="2:28" x14ac:dyDescent="0.3">
      <c r="B90">
        <v>85</v>
      </c>
      <c r="C90" s="11">
        <f t="shared" si="2"/>
        <v>1.7402607087893449</v>
      </c>
      <c r="D90" s="11">
        <f t="shared" si="3"/>
        <v>2.6522705389696148</v>
      </c>
      <c r="E90" s="11">
        <f t="shared" si="3"/>
        <v>3.2249324280959897</v>
      </c>
      <c r="F90" s="11">
        <f t="shared" si="3"/>
        <v>5.2804590531556572</v>
      </c>
      <c r="G90" s="3">
        <f>G89*(1+Parameters!$B$13)</f>
        <v>457544.69625032885</v>
      </c>
      <c r="H90" s="5">
        <f>Parameters!$B$11*'Permanent project'!C94*Parameters!B$9*G90</f>
        <v>7.3573228103704826</v>
      </c>
      <c r="I90" s="2">
        <f>EXP(-Parameters!$B$16*'Permanent project'!B94)</f>
        <v>6.5874754426402948E-2</v>
      </c>
      <c r="J90" s="2">
        <f>EXP(-(Parameters!$B$5+Parameters!$B$6)*('Permanent project'!B94-Parameters!$B$2))*(1-EXP(-Parameters!$B$7*('Permanent project'!B94-Parameters!$B$2)*('Permanent project'!B94&gt;Parameters!$B$2)))+('Permanent project'!B94&lt;=Parameters!$B$2)</f>
        <v>0.44043165395539235</v>
      </c>
      <c r="K90" s="2">
        <f>H90*I90*('Permanent project'!B94&gt;=Parameters!$B$2)</f>
        <v>0.48466183336892832</v>
      </c>
      <c r="L90" s="2">
        <f>H90*I90*J90*('Permanent project'!B94&gt;=Parameters!$B$2)*('Permanent project'!B94&lt;=Parameters!$B$3)</f>
        <v>0.21346041287972986</v>
      </c>
      <c r="M90" s="3">
        <f>'Emissions of Biomass scenarios'!P88*3.66</f>
        <v>395.38788453426901</v>
      </c>
      <c r="N90" s="14">
        <f t="shared" si="4"/>
        <v>84.399661080328016</v>
      </c>
      <c r="V90" s="4"/>
      <c r="W90" s="4"/>
      <c r="X90" s="4"/>
      <c r="Y90" s="4"/>
    </row>
    <row r="91" spans="2:28" x14ac:dyDescent="0.3">
      <c r="B91">
        <v>86</v>
      </c>
      <c r="C91" s="11">
        <f t="shared" si="2"/>
        <v>1.7360966705472138</v>
      </c>
      <c r="D91" s="11">
        <f t="shared" si="3"/>
        <v>2.6569073267635379</v>
      </c>
      <c r="E91" s="11">
        <f t="shared" si="3"/>
        <v>3.2386140337151876</v>
      </c>
      <c r="F91" s="11">
        <f t="shared" si="3"/>
        <v>5.3261575637867891</v>
      </c>
      <c r="G91" s="3">
        <f>G90*(1+Parameters!$B$13)</f>
        <v>466695.59017533541</v>
      </c>
      <c r="H91" s="5">
        <f>Parameters!$B$11*'Permanent project'!C95*Parameters!B$9*G91</f>
        <v>7.486512820825193</v>
      </c>
      <c r="I91" s="2">
        <f>EXP(-Parameters!$B$16*'Permanent project'!B95)</f>
        <v>6.3800133254822006E-2</v>
      </c>
      <c r="J91" s="2">
        <f>EXP(-(Parameters!$B$5+Parameters!$B$6)*('Permanent project'!B95-Parameters!$B$2))*(1-EXP(-Parameters!$B$7*('Permanent project'!B95-Parameters!$B$2)*('Permanent project'!B95&gt;Parameters!$B$2)))+('Permanent project'!B95&lt;=Parameters!$B$2)</f>
        <v>0.43604928589698921</v>
      </c>
      <c r="K91" s="2">
        <f>H91*I91*('Permanent project'!B95&gt;=Parameters!$B$2)</f>
        <v>0.47764051558258069</v>
      </c>
      <c r="L91" s="2">
        <f>H91*I91*J91*('Permanent project'!B95&gt;=Parameters!$B$2)*('Permanent project'!B95&lt;=Parameters!$B$3)</f>
        <v>0.20827480573525406</v>
      </c>
      <c r="M91" s="3">
        <f>'Emissions of Biomass scenarios'!P89*3.66</f>
        <v>395.38788453426901</v>
      </c>
      <c r="N91" s="14">
        <f t="shared" si="4"/>
        <v>82.349334841447941</v>
      </c>
      <c r="V91" s="4"/>
      <c r="W91" s="4"/>
      <c r="X91" s="4"/>
      <c r="Y91" s="4"/>
    </row>
    <row r="92" spans="2:28" x14ac:dyDescent="0.3">
      <c r="B92">
        <v>87</v>
      </c>
      <c r="C92" s="11">
        <f t="shared" si="2"/>
        <v>1.7319416039383875</v>
      </c>
      <c r="D92" s="11">
        <f t="shared" si="3"/>
        <v>2.6614849643572711</v>
      </c>
      <c r="E92" s="11">
        <f t="shared" si="3"/>
        <v>3.252240991853097</v>
      </c>
      <c r="F92" s="11">
        <f t="shared" si="3"/>
        <v>5.3717825309553646</v>
      </c>
      <c r="G92" s="3">
        <f>G91*(1+Parameters!$B$13)</f>
        <v>476029.50197884213</v>
      </c>
      <c r="H92" s="5">
        <f>Parameters!$B$11*'Permanent project'!C96*Parameters!B$9*G92</f>
        <v>7.6179669644160635</v>
      </c>
      <c r="I92" s="2">
        <f>EXP(-Parameters!$B$16*'Permanent project'!B96)</f>
        <v>6.1790848994825016E-2</v>
      </c>
      <c r="J92" s="2">
        <f>EXP(-(Parameters!$B$5+Parameters!$B$6)*('Permanent project'!B96-Parameters!$B$2))*(1-EXP(-Parameters!$B$7*('Permanent project'!B96-Parameters!$B$2)*('Permanent project'!B96&gt;Parameters!$B$2)))+('Permanent project'!B96&lt;=Parameters!$B$2)</f>
        <v>0.43171052310173263</v>
      </c>
      <c r="K92" s="2">
        <f>H92*I92*('Permanent project'!B96&gt;=Parameters!$B$2)</f>
        <v>0.47072064634579852</v>
      </c>
      <c r="L92" s="2">
        <f>H92*I92*J92*('Permanent project'!B96&gt;=Parameters!$B$2)*('Permanent project'!B96&lt;=Parameters!$B$3)</f>
        <v>0.20321505646873037</v>
      </c>
      <c r="M92" s="3">
        <f>'Emissions of Biomass scenarios'!P90*3.66</f>
        <v>395.38788453426901</v>
      </c>
      <c r="N92" s="14">
        <f t="shared" si="4"/>
        <v>80.348771282683316</v>
      </c>
      <c r="V92" s="4"/>
      <c r="W92" s="4"/>
      <c r="X92" s="4"/>
      <c r="Y92" s="4"/>
    </row>
    <row r="93" spans="2:28" x14ac:dyDescent="0.3">
      <c r="B93">
        <v>88</v>
      </c>
      <c r="C93" s="11">
        <f t="shared" si="2"/>
        <v>1.7277915276086344</v>
      </c>
      <c r="D93" s="11">
        <f t="shared" si="3"/>
        <v>2.6660353946927664</v>
      </c>
      <c r="E93" s="11">
        <f t="shared" si="3"/>
        <v>3.265843172109911</v>
      </c>
      <c r="F93" s="11">
        <f t="shared" si="3"/>
        <v>5.4173733257089864</v>
      </c>
      <c r="G93" s="3">
        <f>G92*(1+Parameters!$B$13)</f>
        <v>485550.092018419</v>
      </c>
      <c r="H93" s="5">
        <f>Parameters!$B$11*'Permanent project'!C97*Parameters!B$9*G93</f>
        <v>7.7517070574237188</v>
      </c>
      <c r="I93" s="2">
        <f>EXP(-Parameters!$B$16*'Permanent project'!B97)</f>
        <v>5.9844843963749825E-2</v>
      </c>
      <c r="J93" s="2">
        <f>EXP(-(Parameters!$B$5+Parameters!$B$6)*('Permanent project'!B97-Parameters!$B$2))*(1-EXP(-Parameters!$B$7*('Permanent project'!B97-Parameters!$B$2)*('Permanent project'!B97&gt;Parameters!$B$2)))+('Permanent project'!B97&lt;=Parameters!$B$2)</f>
        <v>0.42741493169632522</v>
      </c>
      <c r="K93" s="2">
        <f>H93*I93*('Permanent project'!B97&gt;=Parameters!$B$2)</f>
        <v>0.46389969930422076</v>
      </c>
      <c r="L93" s="2">
        <f>H93*I93*J93*('Permanent project'!B97&gt;=Parameters!$B$2)*('Permanent project'!B97&lt;=Parameters!$B$3)</f>
        <v>0.19827765829205932</v>
      </c>
      <c r="M93" s="3">
        <f>'Emissions of Biomass scenarios'!P91*3.66</f>
        <v>395.38788453426901</v>
      </c>
      <c r="N93" s="14">
        <f t="shared" si="4"/>
        <v>78.396583862505992</v>
      </c>
      <c r="V93" s="4"/>
      <c r="W93" s="4"/>
      <c r="X93" s="4"/>
      <c r="Y93" s="4"/>
    </row>
    <row r="94" spans="2:28" x14ac:dyDescent="0.3">
      <c r="B94">
        <v>89</v>
      </c>
      <c r="C94" s="11">
        <f t="shared" si="2"/>
        <v>1.723642329785652</v>
      </c>
      <c r="D94" s="11">
        <f t="shared" si="3"/>
        <v>2.6705843306416255</v>
      </c>
      <c r="E94" s="11">
        <f t="shared" si="3"/>
        <v>3.279444242155245</v>
      </c>
      <c r="F94" s="11">
        <f t="shared" si="3"/>
        <v>5.4629620022613219</v>
      </c>
      <c r="G94" s="3">
        <f>G93*(1+Parameters!$B$13)</f>
        <v>495261.09385878738</v>
      </c>
      <c r="H94" s="5">
        <f>Parameters!$B$11*'Permanent project'!C98*Parameters!B$9*G94</f>
        <v>7.8877535875995841</v>
      </c>
      <c r="I94" s="2">
        <f>EXP(-Parameters!$B$16*'Permanent project'!B98)</f>
        <v>5.7960125282394234E-2</v>
      </c>
      <c r="J94" s="2">
        <f>EXP(-(Parameters!$B$5+Parameters!$B$6)*('Permanent project'!B98-Parameters!$B$2))*(1-EXP(-Parameters!$B$7*('Permanent project'!B98-Parameters!$B$2)*('Permanent project'!B98&gt;Parameters!$B$2)))+('Permanent project'!B98&lt;=Parameters!$B$2)</f>
        <v>0.42316208212313422</v>
      </c>
      <c r="K94" s="2">
        <f>H94*I94*('Permanent project'!B98&gt;=Parameters!$B$2)</f>
        <v>0.45717518613392649</v>
      </c>
      <c r="L94" s="2">
        <f>H94*I94*J94*('Permanent project'!B98&gt;=Parameters!$B$2)*('Permanent project'!B98&lt;=Parameters!$B$3)</f>
        <v>0.19345920365946379</v>
      </c>
      <c r="M94" s="3">
        <f>'Emissions of Biomass scenarios'!P92*3.66</f>
        <v>395.38788453426901</v>
      </c>
      <c r="N94" s="14">
        <f t="shared" si="4"/>
        <v>76.491425278599692</v>
      </c>
      <c r="V94" s="4"/>
      <c r="W94" s="4"/>
      <c r="X94" s="4"/>
      <c r="Y94" s="4"/>
    </row>
    <row r="95" spans="2:28" x14ac:dyDescent="0.3">
      <c r="B95">
        <v>90</v>
      </c>
      <c r="C95" s="11">
        <f t="shared" si="2"/>
        <v>1.7194909422175007</v>
      </c>
      <c r="D95" s="11">
        <f t="shared" si="3"/>
        <v>2.6751469720234251</v>
      </c>
      <c r="E95" s="11">
        <f t="shared" si="3"/>
        <v>3.2930579282935777</v>
      </c>
      <c r="F95" s="11">
        <f t="shared" si="3"/>
        <v>5.5085677635380472</v>
      </c>
      <c r="G95" s="3">
        <f>G94*(1+Parameters!$B$13)</f>
        <v>505166.31573596312</v>
      </c>
      <c r="H95" s="5">
        <f>Parameters!$B$11*'Permanent project'!C99*Parameters!B$9*G95</f>
        <v>8.0261310750055017</v>
      </c>
      <c r="I95" s="2">
        <f>EXP(-Parameters!$B$16*'Permanent project'!B99)</f>
        <v>5.6134762834133725E-2</v>
      </c>
      <c r="J95" s="2">
        <f>EXP(-(Parameters!$B$5+Parameters!$B$6)*('Permanent project'!B99-Parameters!$B$2))*(1-EXP(-Parameters!$B$7*('Permanent project'!B99-Parameters!$B$2)*('Permanent project'!B99&gt;Parameters!$B$2)))+('Permanent project'!B99&lt;=Parameters!$B$2)</f>
        <v>0.41895154909758109</v>
      </c>
      <c r="K95" s="2">
        <f>H95*I95*('Permanent project'!B99&gt;=Parameters!$B$2)</f>
        <v>0.45054496437110458</v>
      </c>
      <c r="L95" s="2">
        <f>H95*I95*J95*('Permanent project'!B99&gt;=Parameters!$B$2)*('Permanent project'!B99&lt;=Parameters!$B$3)</f>
        <v>0.18875651076138875</v>
      </c>
      <c r="M95" s="3">
        <f>'Emissions of Biomass scenarios'!P93*3.66</f>
        <v>395.38788453426901</v>
      </c>
      <c r="N95" s="14">
        <f t="shared" si="4"/>
        <v>74.632037482015477</v>
      </c>
      <c r="V95" s="4"/>
      <c r="W95" s="4"/>
      <c r="X95" s="4"/>
      <c r="Y95" s="4"/>
    </row>
    <row r="96" spans="2:28" x14ac:dyDescent="0.3">
      <c r="B96">
        <v>91</v>
      </c>
      <c r="C96" s="11">
        <f t="shared" si="2"/>
        <v>1.7153369889031318</v>
      </c>
      <c r="D96" s="11">
        <f t="shared" si="3"/>
        <v>2.6797222586341873</v>
      </c>
      <c r="E96" s="11">
        <f t="shared" si="3"/>
        <v>3.3066830283330955</v>
      </c>
      <c r="F96" s="11">
        <f t="shared" si="3"/>
        <v>5.5541895056145254</v>
      </c>
      <c r="G96" s="3">
        <f>G95*(1+Parameters!$B$13)</f>
        <v>515269.64205068239</v>
      </c>
      <c r="H96" s="5">
        <f>Parameters!$B$11*'Permanent project'!C100*Parameters!B$9*G96</f>
        <v>8.1668763447201265</v>
      </c>
      <c r="I96" s="2">
        <f>EXP(-Parameters!$B$16*'Permanent project'!B100)</f>
        <v>5.4366887288313223E-2</v>
      </c>
      <c r="J96" s="2">
        <f>EXP(-(Parameters!$B$5+Parameters!$B$6)*('Permanent project'!B100-Parameters!$B$2))*(1-EXP(-Parameters!$B$7*('Permanent project'!B100-Parameters!$B$2)*('Permanent project'!B100&gt;Parameters!$B$2)))+('Permanent project'!B100&lt;=Parameters!$B$2)</f>
        <v>0.41478291156587904</v>
      </c>
      <c r="K96" s="2">
        <f>H96*I96*('Permanent project'!B100&gt;=Parameters!$B$2)</f>
        <v>0.44400764573099061</v>
      </c>
      <c r="L96" s="2">
        <f>H96*I96*J96*('Permanent project'!B100&gt;=Parameters!$B$2)*('Permanent project'!B100&lt;=Parameters!$B$3)</f>
        <v>0.18416678405381162</v>
      </c>
      <c r="M96" s="3">
        <f>'Emissions of Biomass scenarios'!P94*3.66</f>
        <v>395.38788453426901</v>
      </c>
      <c r="N96" s="14">
        <f t="shared" si="4"/>
        <v>72.81731514851613</v>
      </c>
      <c r="V96" s="4"/>
      <c r="W96" s="4"/>
      <c r="X96" s="4"/>
      <c r="Y96" s="4"/>
    </row>
    <row r="97" spans="2:25" x14ac:dyDescent="0.3">
      <c r="B97">
        <v>92</v>
      </c>
      <c r="C97" s="11">
        <f t="shared" si="2"/>
        <v>1.7111850525743153</v>
      </c>
      <c r="D97" s="11">
        <f t="shared" si="3"/>
        <v>2.6842852450083172</v>
      </c>
      <c r="E97" s="11">
        <f t="shared" si="3"/>
        <v>3.3202968272566769</v>
      </c>
      <c r="F97" s="11">
        <f t="shared" si="3"/>
        <v>5.5997958939800725</v>
      </c>
      <c r="G97" s="3">
        <f>G96*(1+Parameters!$B$13)</f>
        <v>525575.03489169606</v>
      </c>
      <c r="H97" s="5">
        <f>Parameters!$B$11*'Permanent project'!C101*Parameters!B$9*G97</f>
        <v>8.3100507679071445</v>
      </c>
      <c r="I97" s="2">
        <f>EXP(-Parameters!$B$16*'Permanent project'!B101)</f>
        <v>5.2654688185889212E-2</v>
      </c>
      <c r="J97" s="2">
        <f>EXP(-(Parameters!$B$5+Parameters!$B$6)*('Permanent project'!B101-Parameters!$B$2))*(1-EXP(-Parameters!$B$7*('Permanent project'!B101-Parameters!$B$2)*('Permanent project'!B101&gt;Parameters!$B$2)))+('Permanent project'!B101&lt;=Parameters!$B$2)</f>
        <v>0.41065575266313298</v>
      </c>
      <c r="K97" s="2">
        <f>H97*I97*('Permanent project'!B101&gt;=Parameters!$B$2)</f>
        <v>0.43756313199305991</v>
      </c>
      <c r="L97" s="2">
        <f>H97*I97*J97*('Permanent project'!B101&gt;=Parameters!$B$2)*('Permanent project'!B101&lt;=Parameters!$B$3)</f>
        <v>0.1796878173062478</v>
      </c>
      <c r="M97" s="3">
        <f>'Emissions of Biomass scenarios'!P95*3.66</f>
        <v>395.38788453426901</v>
      </c>
      <c r="N97" s="14">
        <f t="shared" si="4"/>
        <v>71.046385961297531</v>
      </c>
      <c r="V97" s="4"/>
      <c r="W97" s="4"/>
      <c r="X97" s="4"/>
      <c r="Y97" s="4"/>
    </row>
    <row r="98" spans="2:25" x14ac:dyDescent="0.3">
      <c r="B98">
        <v>93</v>
      </c>
      <c r="C98" s="11">
        <f t="shared" si="2"/>
        <v>1.707033742301501</v>
      </c>
      <c r="D98" s="11">
        <f t="shared" si="3"/>
        <v>2.6888453011385263</v>
      </c>
      <c r="E98" s="11">
        <f t="shared" si="3"/>
        <v>3.3339079943373928</v>
      </c>
      <c r="F98" s="11">
        <f t="shared" si="3"/>
        <v>5.6453985665850137</v>
      </c>
      <c r="G98" s="3">
        <f>G97*(1+Parameters!$B$13)</f>
        <v>536086.53558953002</v>
      </c>
      <c r="H98" s="5">
        <f>Parameters!$B$11*'Permanent project'!C102*Parameters!B$9*G98</f>
        <v>8.4556885186143411</v>
      </c>
      <c r="I98" s="2">
        <f>EXP(-Parameters!$B$16*'Permanent project'!B102)</f>
        <v>5.0996412085361466E-2</v>
      </c>
      <c r="J98" s="2">
        <f>EXP(-(Parameters!$B$5+Parameters!$B$6)*('Permanent project'!B102-Parameters!$B$2))*(1-EXP(-Parameters!$B$7*('Permanent project'!B102-Parameters!$B$2)*('Permanent project'!B102&gt;Parameters!$B$2)))+('Permanent project'!B102&lt;=Parameters!$B$2)</f>
        <v>0.40656965967181169</v>
      </c>
      <c r="K98" s="2">
        <f>H98*I98*('Permanent project'!B102&gt;=Parameters!$B$2)</f>
        <v>0.4312097761607166</v>
      </c>
      <c r="L98" s="2">
        <f>H98*I98*J98*('Permanent project'!B102&gt;=Parameters!$B$2)*('Permanent project'!B102&lt;=Parameters!$B$3)</f>
        <v>0.17531681194082063</v>
      </c>
      <c r="M98" s="3">
        <f>'Emissions of Biomass scenarios'!P96*3.66</f>
        <v>395.38788453426901</v>
      </c>
      <c r="N98" s="14">
        <f t="shared" si="4"/>
        <v>69.318143396573348</v>
      </c>
      <c r="V98" s="4"/>
      <c r="W98" s="4"/>
      <c r="X98" s="4"/>
      <c r="Y98" s="4"/>
    </row>
    <row r="99" spans="2:25" x14ac:dyDescent="0.3">
      <c r="B99">
        <v>94</v>
      </c>
      <c r="C99" s="11">
        <f t="shared" si="2"/>
        <v>1.7028821852400742</v>
      </c>
      <c r="D99" s="11">
        <f t="shared" si="3"/>
        <v>2.6934072824276782</v>
      </c>
      <c r="E99" s="11">
        <f t="shared" si="3"/>
        <v>3.3475209587828894</v>
      </c>
      <c r="F99" s="11">
        <f t="shared" si="3"/>
        <v>5.691003614760219</v>
      </c>
      <c r="G99" s="3">
        <f>G98*(1+Parameters!$B$13)</f>
        <v>546808.26630132063</v>
      </c>
      <c r="H99" s="5">
        <f>Parameters!$B$11*'Permanent project'!C103*Parameters!B$9*G99</f>
        <v>8.603826512141131</v>
      </c>
      <c r="I99" s="2">
        <f>EXP(-Parameters!$B$16*'Permanent project'!B103)</f>
        <v>4.9390360767095715E-2</v>
      </c>
      <c r="J99" s="2">
        <f>EXP(-(Parameters!$B$5+Parameters!$B$6)*('Permanent project'!B103-Parameters!$B$2))*(1-EXP(-Parameters!$B$7*('Permanent project'!B103-Parameters!$B$2)*('Permanent project'!B103&gt;Parameters!$B$2)))+('Permanent project'!B103&lt;=Parameters!$B$2)</f>
        <v>0.40252422398059728</v>
      </c>
      <c r="K99" s="2">
        <f>H99*I99*('Permanent project'!B103&gt;=Parameters!$B$2)</f>
        <v>0.42494609541215328</v>
      </c>
      <c r="L99" s="2">
        <f>H99*I99*J99*('Permanent project'!B103&gt;=Parameters!$B$2)*('Permanent project'!B103&lt;=Parameters!$B$3)</f>
        <v>0.17105109728936185</v>
      </c>
      <c r="M99" s="3">
        <f>'Emissions of Biomass scenarios'!P97*3.66</f>
        <v>395.38788453426901</v>
      </c>
      <c r="N99" s="14">
        <f t="shared" si="4"/>
        <v>67.631531504506214</v>
      </c>
      <c r="V99" s="4"/>
      <c r="W99" s="4"/>
      <c r="X99" s="4"/>
      <c r="Y99" s="4"/>
    </row>
    <row r="100" spans="2:25" x14ac:dyDescent="0.3">
      <c r="B100">
        <v>95</v>
      </c>
      <c r="C100" s="11">
        <f t="shared" si="2"/>
        <v>1.6987301563309587</v>
      </c>
      <c r="D100" s="11">
        <f t="shared" si="3"/>
        <v>2.6979718727848887</v>
      </c>
      <c r="E100" s="11">
        <f t="shared" si="3"/>
        <v>3.3611363021084184</v>
      </c>
      <c r="F100" s="11">
        <f t="shared" si="3"/>
        <v>5.7366119372599984</v>
      </c>
      <c r="G100" s="3">
        <f>G99*(1+Parameters!$B$13)</f>
        <v>557744.43162734702</v>
      </c>
      <c r="H100" s="5">
        <f>Parameters!$B$11*'Permanent project'!C104*Parameters!B$9*G100</f>
        <v>8.7545053183068546</v>
      </c>
      <c r="I100" s="2">
        <f>EXP(-Parameters!$B$16*'Permanent project'!B104)</f>
        <v>4.7834889494198368E-2</v>
      </c>
      <c r="J100" s="2">
        <f>EXP(-(Parameters!$B$5+Parameters!$B$6)*('Permanent project'!B104-Parameters!$B$2))*(1-EXP(-Parameters!$B$7*('Permanent project'!B104-Parameters!$B$2)*('Permanent project'!B104&gt;Parameters!$B$2)))+('Permanent project'!B104&lt;=Parameters!$B$2)</f>
        <v>0.39851904104361857</v>
      </c>
      <c r="K100" s="2">
        <f>H100*I100*('Permanent project'!B104&gt;=Parameters!$B$2)</f>
        <v>0.41877079447758031</v>
      </c>
      <c r="L100" s="2">
        <f>H100*I100*J100*('Permanent project'!B104&gt;=Parameters!$B$2)*('Permanent project'!B104&lt;=Parameters!$B$3)</f>
        <v>0.16688813543227959</v>
      </c>
      <c r="M100" s="3">
        <f>'Emissions of Biomass scenarios'!P98*3.66</f>
        <v>395.38788453426901</v>
      </c>
      <c r="N100" s="14">
        <f t="shared" si="4"/>
        <v>65.985546822437612</v>
      </c>
      <c r="V100" s="4"/>
      <c r="W100" s="4"/>
      <c r="X100" s="4"/>
      <c r="Y100" s="4"/>
    </row>
    <row r="101" spans="2:25" x14ac:dyDescent="0.3">
      <c r="B101">
        <v>96</v>
      </c>
      <c r="C101" s="11">
        <f t="shared" si="2"/>
        <v>1.6945779991536503</v>
      </c>
      <c r="D101" s="11">
        <f t="shared" si="3"/>
        <v>2.7025368529371816</v>
      </c>
      <c r="E101" s="11">
        <f t="shared" si="3"/>
        <v>3.3747519768713867</v>
      </c>
      <c r="F101" s="11">
        <f t="shared" si="3"/>
        <v>5.782220772004389</v>
      </c>
      <c r="G101" s="3">
        <f>G100*(1+Parameters!$B$13)</f>
        <v>568899.32025989401</v>
      </c>
      <c r="H101" s="5">
        <f>Parameters!$B$11*'Permanent project'!C105*Parameters!B$9*G101</f>
        <v>8.9077690718559559</v>
      </c>
      <c r="I101" s="2">
        <f>EXP(-Parameters!$B$16*'Permanent project'!B105)</f>
        <v>4.6328405328162174E-2</v>
      </c>
      <c r="J101" s="2">
        <f>EXP(-(Parameters!$B$5+Parameters!$B$6)*('Permanent project'!B105-Parameters!$B$2))*(1-EXP(-Parameters!$B$7*('Permanent project'!B105-Parameters!$B$2)*('Permanent project'!B105&gt;Parameters!$B$2)))+('Permanent project'!B105&lt;=Parameters!$B$2)</f>
        <v>0.39455371034006848</v>
      </c>
      <c r="K101" s="2">
        <f>H101*I101*('Permanent project'!B105&gt;=Parameters!$B$2)</f>
        <v>0.41268273613060968</v>
      </c>
      <c r="L101" s="2">
        <f>H101*I101*J101*('Permanent project'!B105&gt;=Parameters!$B$2)*('Permanent project'!B105&lt;=Parameters!$B$3)</f>
        <v>0.16282550473362348</v>
      </c>
      <c r="M101" s="3">
        <f>'Emissions of Biomass scenarios'!P99*3.66</f>
        <v>395.38788453426901</v>
      </c>
      <c r="N101" s="14">
        <f t="shared" si="4"/>
        <v>64.379231864851988</v>
      </c>
      <c r="V101" s="4"/>
      <c r="W101" s="4"/>
      <c r="X101" s="4"/>
      <c r="Y101" s="4"/>
    </row>
    <row r="102" spans="2:25" x14ac:dyDescent="0.3">
      <c r="B102">
        <v>97</v>
      </c>
      <c r="C102" s="11">
        <f t="shared" si="2"/>
        <v>1.6904262012037539</v>
      </c>
      <c r="D102" s="11">
        <f>D101+(D101-D96)/5</f>
        <v>2.7070997717977803</v>
      </c>
      <c r="E102" s="11">
        <f>E101+(E101-E96)/5</f>
        <v>3.388365766579045</v>
      </c>
      <c r="F102" s="11">
        <f>F101+(F101-F96)/5</f>
        <v>5.8278270252823621</v>
      </c>
      <c r="G102" s="3">
        <f>G101*(1+Parameters!$B$13)</f>
        <v>580277.30666509189</v>
      </c>
      <c r="H102" s="5">
        <f>Parameters!$B$11*'Permanent project'!C106*Parameters!B$9*G102</f>
        <v>9.0636634995117014</v>
      </c>
      <c r="I102" s="2">
        <f>EXP(-Parameters!$B$16*'Permanent project'!B106)</f>
        <v>4.4869365497558031E-2</v>
      </c>
      <c r="J102" s="2">
        <f>EXP(-(Parameters!$B$5+Parameters!$B$6)*('Permanent project'!B106-Parameters!$B$2))*(1-EXP(-Parameters!$B$7*('Permanent project'!B106-Parameters!$B$2)*('Permanent project'!B106&gt;Parameters!$B$2)))+('Permanent project'!B106&lt;=Parameters!$B$2)</f>
        <v>0.39062783533420786</v>
      </c>
      <c r="K102" s="2">
        <f>H102*I102*('Permanent project'!B106&gt;=Parameters!$B$2)</f>
        <v>0.4066808303064664</v>
      </c>
      <c r="L102" s="2">
        <f>H102*I102*J102*('Permanent project'!B106&gt;=Parameters!$B$2)*('Permanent project'!B106&lt;=Parameters!$B$3)</f>
        <v>0.15886085241453329</v>
      </c>
      <c r="M102" s="3">
        <f>'Emissions of Biomass scenarios'!P100*3.66</f>
        <v>395.38788453426901</v>
      </c>
      <c r="N102" s="14">
        <f t="shared" si="4"/>
        <v>62.811656371493036</v>
      </c>
      <c r="V102" s="4"/>
      <c r="W102" s="4"/>
      <c r="X102" s="4"/>
      <c r="Y102" s="4"/>
    </row>
    <row r="103" spans="2:25" x14ac:dyDescent="0.3">
      <c r="B103">
        <v>98</v>
      </c>
      <c r="C103" s="11">
        <f t="shared" ref="C103:F105" si="5">C102+(C102-C97)/5</f>
        <v>1.6862744309296416</v>
      </c>
      <c r="D103" s="11">
        <f t="shared" si="5"/>
        <v>2.7116626771556729</v>
      </c>
      <c r="E103" s="11">
        <f t="shared" si="5"/>
        <v>3.4019795544435185</v>
      </c>
      <c r="F103" s="11">
        <f t="shared" si="5"/>
        <v>5.8734332515428198</v>
      </c>
      <c r="G103" s="3">
        <f>G102*(1+Parameters!$B$13)</f>
        <v>591882.85279839369</v>
      </c>
      <c r="H103" s="5">
        <f>Parameters!$B$11*'Permanent project'!C107*Parameters!B$9*G103</f>
        <v>9.2222307480037262</v>
      </c>
      <c r="I103" s="2">
        <f>EXP(-Parameters!$B$16*'Permanent project'!B107)</f>
        <v>4.3456275818102207E-2</v>
      </c>
      <c r="J103" s="2">
        <f>EXP(-(Parameters!$B$5+Parameters!$B$6)*('Permanent project'!B107-Parameters!$B$2))*(1-EXP(-Parameters!$B$7*('Permanent project'!B107-Parameters!$B$2)*('Permanent project'!B107&gt;Parameters!$B$2)))+('Permanent project'!B107&lt;=Parameters!$B$2)</f>
        <v>0.38674102343575439</v>
      </c>
      <c r="K103" s="2">
        <f>H103*I103*('Permanent project'!B107&gt;=Parameters!$B$2)</f>
        <v>0.40076380304343295</v>
      </c>
      <c r="L103" s="2">
        <f>H103*I103*J103*('Permanent project'!B107&gt;=Parameters!$B$2)*('Permanent project'!B107&lt;=Parameters!$B$3)</f>
        <v>0.15499180334502236</v>
      </c>
      <c r="M103" s="3">
        <f>'Emissions of Biomass scenarios'!P101*3.66</f>
        <v>395.38788453426901</v>
      </c>
      <c r="N103" s="14">
        <f t="shared" si="4"/>
        <v>61.281881244739829</v>
      </c>
      <c r="V103" s="4"/>
      <c r="W103" s="4"/>
      <c r="X103" s="4"/>
      <c r="Y103" s="4"/>
    </row>
    <row r="104" spans="2:25" x14ac:dyDescent="0.3">
      <c r="B104">
        <v>99</v>
      </c>
      <c r="C104" s="11">
        <f t="shared" si="5"/>
        <v>1.6821225686552697</v>
      </c>
      <c r="D104" s="11">
        <f t="shared" si="5"/>
        <v>2.716226152359102</v>
      </c>
      <c r="E104" s="11">
        <f t="shared" si="5"/>
        <v>3.4155938664647438</v>
      </c>
      <c r="F104" s="11">
        <f t="shared" si="5"/>
        <v>5.9190401885343809</v>
      </c>
      <c r="G104" s="3">
        <f>G103*(1+Parameters!$B$13)</f>
        <v>603720.50985436153</v>
      </c>
      <c r="H104" s="5">
        <f>Parameters!$B$11*'Permanent project'!C108*Parameters!B$9*G104</f>
        <v>9.3835147078234495</v>
      </c>
      <c r="I104" s="2">
        <f>EXP(-Parameters!$B$16*'Permanent project'!B108)</f>
        <v>4.2087689162481054E-2</v>
      </c>
      <c r="J104" s="2">
        <f>EXP(-(Parameters!$B$5+Parameters!$B$6)*('Permanent project'!B108-Parameters!$B$2))*(1-EXP(-Parameters!$B$7*('Permanent project'!B108-Parameters!$B$2)*('Permanent project'!B108&gt;Parameters!$B$2)))+('Permanent project'!B108&lt;=Parameters!$B$2)</f>
        <v>0.38289288596065735</v>
      </c>
      <c r="K104" s="2">
        <f>H104*I104*('Permanent project'!B108&gt;=Parameters!$B$2)</f>
        <v>0.39493045027444257</v>
      </c>
      <c r="L104" s="2">
        <f>H104*I104*J104*('Permanent project'!B108&gt;=Parameters!$B$2)*('Permanent project'!B108&lt;=Parameters!$B$3)</f>
        <v>0.15121605985932318</v>
      </c>
      <c r="M104" s="3">
        <f>'Emissions of Biomass scenarios'!P102*3.66</f>
        <v>395.38788453426901</v>
      </c>
      <c r="N104" s="14">
        <f t="shared" si="4"/>
        <v>59.788998015385182</v>
      </c>
      <c r="V104" s="4"/>
      <c r="W104" s="4"/>
      <c r="X104" s="4"/>
      <c r="Y104" s="4"/>
    </row>
    <row r="105" spans="2:25" x14ac:dyDescent="0.3">
      <c r="B105">
        <v>100</v>
      </c>
      <c r="C105" s="11">
        <f t="shared" si="5"/>
        <v>1.6779706453383088</v>
      </c>
      <c r="D105" s="11">
        <f t="shared" si="5"/>
        <v>2.720789926345387</v>
      </c>
      <c r="E105" s="11">
        <f t="shared" si="5"/>
        <v>3.4292084480011149</v>
      </c>
      <c r="F105" s="11">
        <f t="shared" si="5"/>
        <v>5.9646475032892132</v>
      </c>
      <c r="G105" s="3">
        <f>G104*(1+Parameters!$B$13)</f>
        <v>615794.92005144875</v>
      </c>
      <c r="H105" s="5">
        <f>Parameters!$B$11*'Permanent project'!C109*Parameters!B$9*G105</f>
        <v>9.5475607864077823</v>
      </c>
      <c r="I105" s="2">
        <f>EXP(-Parameters!$B$16*'Permanent project'!B109)</f>
        <v>4.0762203978366211E-2</v>
      </c>
      <c r="J105" s="2">
        <f>EXP(-(Parameters!$B$5+Parameters!$B$6)*('Permanent project'!B109-Parameters!$B$2))*(1-EXP(-Parameters!$B$7*('Permanent project'!B109-Parameters!$B$2)*('Permanent project'!B109&gt;Parameters!$B$2)))+('Permanent project'!B109&lt;=Parameters!$B$2)</f>
        <v>0.37908303809225347</v>
      </c>
      <c r="K105" s="2">
        <f>H105*I105*('Permanent project'!B109&gt;=Parameters!$B$2)</f>
        <v>0.38917962027140451</v>
      </c>
      <c r="L105" s="2">
        <f>H105*I105*J105*('Permanent project'!B109&gt;=Parameters!$B$2)*('Permanent project'!B109&lt;=Parameters!$B$3)</f>
        <v>0.14753139281607358</v>
      </c>
      <c r="M105" s="3">
        <f>'Emissions of Biomass scenarios'!P103*3.66</f>
        <v>395.38788453426901</v>
      </c>
      <c r="N105" s="14">
        <f t="shared" si="4"/>
        <v>58.332125307941588</v>
      </c>
      <c r="V105" s="4"/>
      <c r="W105" s="4"/>
      <c r="X105" s="4"/>
      <c r="Y105" s="4"/>
    </row>
    <row r="106" spans="2:25" x14ac:dyDescent="0.3">
      <c r="B106">
        <v>101</v>
      </c>
      <c r="C106" s="11">
        <f t="shared" ref="C106:C122" si="6">C105</f>
        <v>1.6779706453383088</v>
      </c>
      <c r="D106" s="11">
        <f t="shared" ref="D106:F121" si="7">D105</f>
        <v>2.720789926345387</v>
      </c>
      <c r="E106" s="11">
        <f t="shared" si="7"/>
        <v>3.4292084480011149</v>
      </c>
      <c r="F106" s="11">
        <f t="shared" si="7"/>
        <v>5.9646475032892132</v>
      </c>
      <c r="G106" s="3">
        <f>G105*(1+Parameters!$B$13)</f>
        <v>628110.81845247769</v>
      </c>
      <c r="H106" s="5">
        <f>Parameters!$B$11*'Permanent project'!C110*Parameters!B$9*G106</f>
        <v>9.7385120021359377</v>
      </c>
      <c r="I106" s="2">
        <f>EXP(-Parameters!$B$16*'Permanent project'!B110)</f>
        <v>3.9478462853102525E-2</v>
      </c>
      <c r="J106" s="2">
        <f>EXP(-(Parameters!$B$5+Parameters!$B$6)*('Permanent project'!B110-Parameters!$B$2))*(1-EXP(-Parameters!$B$7*('Permanent project'!B110-Parameters!$B$2)*('Permanent project'!B110&gt;Parameters!$B$2)))+('Permanent project'!B110&lt;=Parameters!$B$2)</f>
        <v>0.37531109884280595</v>
      </c>
      <c r="K106" s="2">
        <f>H106*I106*('Permanent project'!B110&gt;=Parameters!$B$2)</f>
        <v>0.38446148432081673</v>
      </c>
      <c r="L106" s="2">
        <f>H106*I106*J106*('Permanent project'!B110&gt;=Parameters!$B$2)*('Permanent project'!B110&lt;=Parameters!$B$3)</f>
        <v>0.14429266214318193</v>
      </c>
      <c r="M106" s="3">
        <f>'Emissions of Biomass scenarios'!P104*3.66</f>
        <v>395.38788453426901</v>
      </c>
      <c r="N106" s="14">
        <f t="shared" si="4"/>
        <v>57.051570438610703</v>
      </c>
      <c r="V106" s="4"/>
      <c r="W106" s="4"/>
      <c r="X106" s="4"/>
      <c r="Y106" s="4"/>
    </row>
    <row r="107" spans="2:25" x14ac:dyDescent="0.3">
      <c r="B107">
        <v>102</v>
      </c>
      <c r="C107" s="11">
        <f t="shared" si="6"/>
        <v>1.6779706453383088</v>
      </c>
      <c r="D107" s="11">
        <f t="shared" si="7"/>
        <v>2.720789926345387</v>
      </c>
      <c r="E107" s="11">
        <f t="shared" si="7"/>
        <v>3.4292084480011149</v>
      </c>
      <c r="F107" s="11">
        <f t="shared" si="7"/>
        <v>5.9646475032892132</v>
      </c>
      <c r="G107" s="3">
        <f>G106*(1+Parameters!$B$13)</f>
        <v>640673.0348215272</v>
      </c>
      <c r="H107" s="5">
        <f>Parameters!$B$11*'Permanent project'!C111*Parameters!B$9*G107</f>
        <v>9.933282242178656</v>
      </c>
      <c r="I107" s="2">
        <f>EXP(-Parameters!$B$16*'Permanent project'!B111)</f>
        <v>3.823515112359889E-2</v>
      </c>
      <c r="J107" s="2">
        <f>EXP(-(Parameters!$B$5+Parameters!$B$6)*('Permanent project'!B111-Parameters!$B$2))*(1-EXP(-Parameters!$B$7*('Permanent project'!B111-Parameters!$B$2)*('Permanent project'!B111&gt;Parameters!$B$2)))+('Permanent project'!B111&lt;=Parameters!$B$2)</f>
        <v>0.37157669101541957</v>
      </c>
      <c r="K107" s="2">
        <f>H107*I107*('Permanent project'!B111&gt;=Parameters!$B$2)</f>
        <v>0.37980054768306215</v>
      </c>
      <c r="L107" s="2">
        <f>H107*I107*J107*('Permanent project'!B111&gt;=Parameters!$B$2)*('Permanent project'!B111&lt;=Parameters!$B$3)</f>
        <v>0.1411250307539163</v>
      </c>
      <c r="M107" s="3">
        <f>'Emissions of Biomass scenarios'!P105*3.66</f>
        <v>395.38788453426901</v>
      </c>
      <c r="N107" s="14">
        <f t="shared" si="4"/>
        <v>55.799127364624624</v>
      </c>
      <c r="V107" s="4"/>
      <c r="W107" s="4"/>
      <c r="X107" s="4"/>
      <c r="Y107" s="4"/>
    </row>
    <row r="108" spans="2:25" x14ac:dyDescent="0.3">
      <c r="B108">
        <v>103</v>
      </c>
      <c r="C108" s="11">
        <f t="shared" si="6"/>
        <v>1.6779706453383088</v>
      </c>
      <c r="D108" s="11">
        <f t="shared" si="7"/>
        <v>2.720789926345387</v>
      </c>
      <c r="E108" s="11">
        <f t="shared" si="7"/>
        <v>3.4292084480011149</v>
      </c>
      <c r="F108" s="11">
        <f t="shared" si="7"/>
        <v>5.9646475032892132</v>
      </c>
      <c r="G108" s="3">
        <f>G107*(1+Parameters!$B$13)</f>
        <v>653486.49551795772</v>
      </c>
      <c r="H108" s="5">
        <f>Parameters!$B$11*'Permanent project'!C112*Parameters!B$9*G108</f>
        <v>10.131947887022228</v>
      </c>
      <c r="I108" s="2">
        <f>EXP(-Parameters!$B$16*'Permanent project'!B112)</f>
        <v>3.7030995529998355E-2</v>
      </c>
      <c r="J108" s="2">
        <f>EXP(-(Parameters!$B$5+Parameters!$B$6)*('Permanent project'!B112-Parameters!$B$2))*(1-EXP(-Parameters!$B$7*('Permanent project'!B112-Parameters!$B$2)*('Permanent project'!B112&gt;Parameters!$B$2)))+('Permanent project'!B112&lt;=Parameters!$B$2)</f>
        <v>0.36787944116633325</v>
      </c>
      <c r="K108" s="2">
        <f>H108*I108*('Permanent project'!B112&gt;=Parameters!$B$2)</f>
        <v>0.37519611691449639</v>
      </c>
      <c r="L108" s="2">
        <f>H108*I108*J108*('Permanent project'!B112&gt;=Parameters!$B$2)*('Permanent project'!B112&lt;=Parameters!$B$3)</f>
        <v>0.13802693781828318</v>
      </c>
      <c r="M108" s="3">
        <f>'Emissions of Biomass scenarios'!P106*3.66</f>
        <v>395.38788453426901</v>
      </c>
      <c r="N108" s="14">
        <f t="shared" si="4"/>
        <v>54.574178952714078</v>
      </c>
      <c r="V108" s="4"/>
      <c r="W108" s="4"/>
      <c r="X108" s="4"/>
      <c r="Y108" s="4"/>
    </row>
    <row r="109" spans="2:25" x14ac:dyDescent="0.3">
      <c r="B109">
        <v>104</v>
      </c>
      <c r="C109" s="11">
        <f t="shared" si="6"/>
        <v>1.6779706453383088</v>
      </c>
      <c r="D109" s="11">
        <f t="shared" si="7"/>
        <v>2.720789926345387</v>
      </c>
      <c r="E109" s="11">
        <f t="shared" si="7"/>
        <v>3.4292084480011149</v>
      </c>
      <c r="F109" s="11">
        <f t="shared" si="7"/>
        <v>5.9646475032892132</v>
      </c>
      <c r="G109" s="3">
        <f>G108*(1+Parameters!$B$13)</f>
        <v>666556.22542831686</v>
      </c>
      <c r="H109" s="5">
        <f>Parameters!$B$11*'Permanent project'!C113*Parameters!B$9*G109</f>
        <v>10.334586844762672</v>
      </c>
      <c r="I109" s="2">
        <f>EXP(-Parameters!$B$16*'Permanent project'!B113)</f>
        <v>3.5864762911748747E-2</v>
      </c>
      <c r="J109" s="2">
        <f>EXP(-(Parameters!$B$5+Parameters!$B$6)*('Permanent project'!B113-Parameters!$B$2))*(1-EXP(-Parameters!$B$7*('Permanent project'!B113-Parameters!$B$2)*('Permanent project'!B113&gt;Parameters!$B$2)))+('Permanent project'!B113&lt;=Parameters!$B$2)</f>
        <v>0.36421897956758398</v>
      </c>
      <c r="K109" s="2">
        <f>H109*I109*('Permanent project'!B113&gt;=Parameters!$B$2)</f>
        <v>0.3706475069782908</v>
      </c>
      <c r="L109" s="2">
        <f>H109*I109*J109*('Permanent project'!B113&gt;=Parameters!$B$2)*('Permanent project'!B113&lt;=Parameters!$B$3)</f>
        <v>0.13499685677090204</v>
      </c>
      <c r="M109" s="3">
        <f>'Emissions of Biomass scenarios'!P107*3.66</f>
        <v>395.38788453426901</v>
      </c>
      <c r="N109" s="14">
        <f t="shared" si="4"/>
        <v>53.376121617422662</v>
      </c>
      <c r="V109" s="4"/>
      <c r="W109" s="4"/>
      <c r="X109" s="4"/>
      <c r="Y109" s="4"/>
    </row>
    <row r="110" spans="2:25" x14ac:dyDescent="0.3">
      <c r="B110">
        <v>105</v>
      </c>
      <c r="C110" s="11">
        <f t="shared" si="6"/>
        <v>1.6779706453383088</v>
      </c>
      <c r="D110" s="11">
        <f t="shared" si="7"/>
        <v>2.720789926345387</v>
      </c>
      <c r="E110" s="11">
        <f t="shared" si="7"/>
        <v>3.4292084480011149</v>
      </c>
      <c r="F110" s="11">
        <f t="shared" si="7"/>
        <v>5.9646475032892132</v>
      </c>
      <c r="G110" s="3">
        <f>G109*(1+Parameters!$B$13)</f>
        <v>679887.3499368832</v>
      </c>
      <c r="H110" s="5">
        <f>Parameters!$B$11*'Permanent project'!C114*Parameters!B$9*G110</f>
        <v>10.541278581657926</v>
      </c>
      <c r="I110" s="2">
        <f>EXP(-Parameters!$B$16*'Permanent project'!B114)</f>
        <v>3.4735258944738563E-2</v>
      </c>
      <c r="J110" s="2">
        <f>EXP(-(Parameters!$B$5+Parameters!$B$6)*('Permanent project'!B114-Parameters!$B$2))*(1-EXP(-Parameters!$B$7*('Permanent project'!B114-Parameters!$B$2)*('Permanent project'!B114&gt;Parameters!$B$2)))+('Permanent project'!B114&lt;=Parameters!$B$2)</f>
        <v>0.36059494017004085</v>
      </c>
      <c r="K110" s="2">
        <f>H110*I110*('Permanent project'!B114&gt;=Parameters!$B$2)</f>
        <v>0.36615404114251449</v>
      </c>
      <c r="L110" s="2">
        <f>H110*I110*J110*('Permanent project'!B114&gt;=Parameters!$B$2)*('Permanent project'!B114&lt;=Parameters!$B$3)</f>
        <v>0.13203329455880369</v>
      </c>
      <c r="M110" s="3">
        <f>'Emissions of Biomass scenarios'!P108*3.66</f>
        <v>395.38788453426901</v>
      </c>
      <c r="N110" s="14">
        <f t="shared" si="4"/>
        <v>52.204365023695402</v>
      </c>
      <c r="V110" s="4"/>
      <c r="W110" s="4"/>
      <c r="X110" s="4"/>
      <c r="Y110" s="4"/>
    </row>
    <row r="111" spans="2:25" x14ac:dyDescent="0.3">
      <c r="B111">
        <v>106</v>
      </c>
      <c r="C111" s="11">
        <f t="shared" si="6"/>
        <v>1.6779706453383088</v>
      </c>
      <c r="D111" s="11">
        <f t="shared" si="7"/>
        <v>2.720789926345387</v>
      </c>
      <c r="E111" s="11">
        <f t="shared" si="7"/>
        <v>3.4292084480011149</v>
      </c>
      <c r="F111" s="11">
        <f t="shared" si="7"/>
        <v>5.9646475032892132</v>
      </c>
      <c r="G111" s="3">
        <f>G110*(1+Parameters!$B$13)</f>
        <v>693485.09693562088</v>
      </c>
      <c r="H111" s="5">
        <f>Parameters!$B$11*'Permanent project'!C115*Parameters!B$9*G111</f>
        <v>10.752104153291086</v>
      </c>
      <c r="I111" s="2">
        <f>EXP(-Parameters!$B$16*'Permanent project'!B115)</f>
        <v>3.3641326918204623E-2</v>
      </c>
      <c r="J111" s="2">
        <f>EXP(-(Parameters!$B$5+Parameters!$B$6)*('Permanent project'!B115-Parameters!$B$2))*(1-EXP(-Parameters!$B$7*('Permanent project'!B115-Parameters!$B$2)*('Permanent project'!B115&gt;Parameters!$B$2)))+('Permanent project'!B115&lt;=Parameters!$B$2)</f>
        <v>0.35700696056680536</v>
      </c>
      <c r="K111" s="2">
        <f>H111*I111*('Permanent project'!B115&gt;=Parameters!$B$2)</f>
        <v>0.36171505087945111</v>
      </c>
      <c r="L111" s="2">
        <f>H111*I111*J111*('Permanent project'!B115&gt;=Parameters!$B$2)*('Permanent project'!B115&lt;=Parameters!$B$3)</f>
        <v>0.1291347909057402</v>
      </c>
      <c r="M111" s="3">
        <f>'Emissions of Biomass scenarios'!P109*3.66</f>
        <v>395.38788453426901</v>
      </c>
      <c r="N111" s="14">
        <f t="shared" si="4"/>
        <v>51.058331795995777</v>
      </c>
      <c r="V111" s="4"/>
      <c r="W111" s="4"/>
      <c r="X111" s="4"/>
      <c r="Y111" s="4"/>
    </row>
    <row r="112" spans="2:25" x14ac:dyDescent="0.3">
      <c r="B112">
        <v>107</v>
      </c>
      <c r="C112" s="11">
        <f t="shared" si="6"/>
        <v>1.6779706453383088</v>
      </c>
      <c r="D112" s="11">
        <f t="shared" si="7"/>
        <v>2.720789926345387</v>
      </c>
      <c r="E112" s="11">
        <f t="shared" si="7"/>
        <v>3.4292084480011149</v>
      </c>
      <c r="F112" s="11">
        <f t="shared" si="7"/>
        <v>5.9646475032892132</v>
      </c>
      <c r="G112" s="3">
        <f>G111*(1+Parameters!$B$13)</f>
        <v>707354.79887433327</v>
      </c>
      <c r="H112" s="5">
        <f>Parameters!$B$11*'Permanent project'!C116*Parameters!B$9*G112</f>
        <v>10.967146236356907</v>
      </c>
      <c r="I112" s="2">
        <f>EXP(-Parameters!$B$16*'Permanent project'!B116)</f>
        <v>3.2581846550159263E-2</v>
      </c>
      <c r="J112" s="2">
        <f>EXP(-(Parameters!$B$5+Parameters!$B$6)*('Permanent project'!B116-Parameters!$B$2))*(1-EXP(-Parameters!$B$7*('Permanent project'!B116-Parameters!$B$2)*('Permanent project'!B116&gt;Parameters!$B$2)))+('Permanent project'!B116&lt;=Parameters!$B$2)</f>
        <v>0.35345468195697433</v>
      </c>
      <c r="K112" s="2">
        <f>H112*I112*('Permanent project'!B116&gt;=Parameters!$B$2)</f>
        <v>0.35732987576613745</v>
      </c>
      <c r="L112" s="2">
        <f>H112*I112*J112*('Permanent project'!B116&gt;=Parameters!$B$2)*('Permanent project'!B116&lt;=Parameters!$B$3)</f>
        <v>0.12629991759264525</v>
      </c>
      <c r="M112" s="3">
        <f>'Emissions of Biomass scenarios'!P110*3.66</f>
        <v>395.38788453426901</v>
      </c>
      <c r="N112" s="14">
        <f t="shared" si="4"/>
        <v>49.937457233808509</v>
      </c>
      <c r="V112" s="4"/>
      <c r="W112" s="4"/>
      <c r="X112" s="4"/>
      <c r="Y112" s="4"/>
    </row>
    <row r="113" spans="2:25" x14ac:dyDescent="0.3">
      <c r="B113">
        <v>108</v>
      </c>
      <c r="C113" s="11">
        <f t="shared" si="6"/>
        <v>1.6779706453383088</v>
      </c>
      <c r="D113" s="11">
        <f t="shared" si="7"/>
        <v>2.720789926345387</v>
      </c>
      <c r="E113" s="11">
        <f t="shared" si="7"/>
        <v>3.4292084480011149</v>
      </c>
      <c r="F113" s="11">
        <f t="shared" si="7"/>
        <v>5.9646475032892132</v>
      </c>
      <c r="G113" s="3">
        <f>G112*(1+Parameters!$B$13)</f>
        <v>721501.89485181996</v>
      </c>
      <c r="H113" s="5">
        <f>Parameters!$B$11*'Permanent project'!C117*Parameters!B$9*G113</f>
        <v>11.186489161084046</v>
      </c>
      <c r="I113" s="2">
        <f>EXP(-Parameters!$B$16*'Permanent project'!B117)</f>
        <v>3.155573284012364E-2</v>
      </c>
      <c r="J113" s="2">
        <f>EXP(-(Parameters!$B$5+Parameters!$B$6)*('Permanent project'!B117-Parameters!$B$2))*(1-EXP(-Parameters!$B$7*('Permanent project'!B117-Parameters!$B$2)*('Permanent project'!B117&gt;Parameters!$B$2)))+('Permanent project'!B117&lt;=Parameters!$B$2)</f>
        <v>0.34993774910976294</v>
      </c>
      <c r="K113" s="2">
        <f>H113*I113*('Permanent project'!B117&gt;=Parameters!$B$2)</f>
        <v>0.35299786338610695</v>
      </c>
      <c r="L113" s="2">
        <f>H113*I113*J113*('Permanent project'!B117&gt;=Parameters!$B$2)*('Permanent project'!B117&lt;=Parameters!$B$3)</f>
        <v>0.12352727775388987</v>
      </c>
      <c r="M113" s="3">
        <f>'Emissions of Biomass scenarios'!P111*3.66</f>
        <v>395.38788453426901</v>
      </c>
      <c r="N113" s="14">
        <f t="shared" si="4"/>
        <v>48.841189033387586</v>
      </c>
      <c r="V113" s="4"/>
      <c r="W113" s="4"/>
      <c r="X113" s="4"/>
      <c r="Y113" s="4"/>
    </row>
    <row r="114" spans="2:25" x14ac:dyDescent="0.3">
      <c r="B114">
        <v>109</v>
      </c>
      <c r="C114" s="11">
        <f t="shared" si="6"/>
        <v>1.6779706453383088</v>
      </c>
      <c r="D114" s="11">
        <f t="shared" si="7"/>
        <v>2.720789926345387</v>
      </c>
      <c r="E114" s="11">
        <f t="shared" si="7"/>
        <v>3.4292084480011149</v>
      </c>
      <c r="F114" s="11">
        <f t="shared" si="7"/>
        <v>5.9646475032892132</v>
      </c>
      <c r="G114" s="3">
        <f>G113*(1+Parameters!$B$13)</f>
        <v>735931.93274885637</v>
      </c>
      <c r="H114" s="5">
        <f>Parameters!$B$11*'Permanent project'!C118*Parameters!B$9*G114</f>
        <v>11.410218944305726</v>
      </c>
      <c r="I114" s="2">
        <f>EXP(-Parameters!$B$16*'Permanent project'!B118)</f>
        <v>3.0561934957992438E-2</v>
      </c>
      <c r="J114" s="2">
        <f>EXP(-(Parameters!$B$5+Parameters!$B$6)*('Permanent project'!B118-Parameters!$B$2))*(1-EXP(-Parameters!$B$7*('Permanent project'!B118-Parameters!$B$2)*('Permanent project'!B118&gt;Parameters!$B$2)))+('Permanent project'!B118&lt;=Parameters!$B$2)</f>
        <v>0.34645581032898376</v>
      </c>
      <c r="K114" s="2">
        <f>H114*I114*('Permanent project'!B118&gt;=Parameters!$B$2)</f>
        <v>0.34871836923232474</v>
      </c>
      <c r="L114" s="2">
        <f>H114*I114*J114*('Permanent project'!B118&gt;=Parameters!$B$2)*('Permanent project'!B118&lt;=Parameters!$B$3)</f>
        <v>0.12081550518898683</v>
      </c>
      <c r="M114" s="3">
        <f>'Emissions of Biomass scenarios'!P112*3.66</f>
        <v>395.38788453426901</v>
      </c>
      <c r="N114" s="14">
        <f t="shared" si="4"/>
        <v>47.768987015612502</v>
      </c>
      <c r="V114" s="4"/>
      <c r="W114" s="4"/>
      <c r="X114" s="4"/>
      <c r="Y114" s="4"/>
    </row>
    <row r="115" spans="2:25" x14ac:dyDescent="0.3">
      <c r="B115">
        <v>110</v>
      </c>
      <c r="C115" s="11">
        <f t="shared" si="6"/>
        <v>1.6779706453383088</v>
      </c>
      <c r="D115" s="11">
        <f t="shared" si="7"/>
        <v>2.720789926345387</v>
      </c>
      <c r="E115" s="11">
        <f t="shared" si="7"/>
        <v>3.4292084480011149</v>
      </c>
      <c r="F115" s="11">
        <f t="shared" si="7"/>
        <v>5.9646475032892132</v>
      </c>
      <c r="G115" s="3">
        <f>G114*(1+Parameters!$B$13)</f>
        <v>750650.57140383346</v>
      </c>
      <c r="H115" s="5">
        <f>Parameters!$B$11*'Permanent project'!C119*Parameters!B$9*G115</f>
        <v>11.638423323191839</v>
      </c>
      <c r="I115" s="2">
        <f>EXP(-Parameters!$B$16*'Permanent project'!B119)</f>
        <v>2.9599435167891999E-2</v>
      </c>
      <c r="J115" s="2">
        <f>EXP(-(Parameters!$B$5+Parameters!$B$6)*('Permanent project'!B119-Parameters!$B$2))*(1-EXP(-Parameters!$B$7*('Permanent project'!B119-Parameters!$B$2)*('Permanent project'!B119&gt;Parameters!$B$2)))+('Permanent project'!B119&lt;=Parameters!$B$2)</f>
        <v>0.3430085174178788</v>
      </c>
      <c r="K115" s="2">
        <f>H115*I115*('Permanent project'!B119&gt;=Parameters!$B$2)</f>
        <v>0.34449075661129896</v>
      </c>
      <c r="L115" s="2">
        <f>H115*I115*J115*('Permanent project'!B119&gt;=Parameters!$B$2)*('Permanent project'!B119&lt;=Parameters!$B$3)</f>
        <v>0.11816326368940498</v>
      </c>
      <c r="M115" s="3">
        <f>'Emissions of Biomass scenarios'!P113*3.66</f>
        <v>395.38788453426901</v>
      </c>
      <c r="N115" s="14">
        <f t="shared" si="4"/>
        <v>46.720322859818836</v>
      </c>
      <c r="V115" s="4"/>
      <c r="W115" s="4"/>
      <c r="X115" s="4"/>
      <c r="Y115" s="4"/>
    </row>
    <row r="116" spans="2:25" x14ac:dyDescent="0.3">
      <c r="B116">
        <v>111</v>
      </c>
      <c r="C116" s="11">
        <f t="shared" si="6"/>
        <v>1.6779706453383088</v>
      </c>
      <c r="D116" s="11">
        <f t="shared" si="7"/>
        <v>2.720789926345387</v>
      </c>
      <c r="E116" s="11">
        <f t="shared" si="7"/>
        <v>3.4292084480011149</v>
      </c>
      <c r="F116" s="11">
        <f t="shared" si="7"/>
        <v>5.9646475032892132</v>
      </c>
      <c r="G116" s="3">
        <f>G115*(1+Parameters!$B$13)</f>
        <v>765663.58283191011</v>
      </c>
      <c r="H116" s="5">
        <f>Parameters!$B$11*'Permanent project'!C120*Parameters!B$9*G116</f>
        <v>11.871191789655676</v>
      </c>
      <c r="I116" s="2">
        <f>EXP(-Parameters!$B$16*'Permanent project'!B120)</f>
        <v>2.866724778592988E-2</v>
      </c>
      <c r="J116" s="2">
        <f>EXP(-(Parameters!$B$5+Parameters!$B$6)*('Permanent project'!B120-Parameters!$B$2))*(1-EXP(-Parameters!$B$7*('Permanent project'!B120-Parameters!$B$2)*('Permanent project'!B120&gt;Parameters!$B$2)))+('Permanent project'!B120&lt;=Parameters!$B$2)</f>
        <v>0.33959552564430084</v>
      </c>
      <c r="K116" s="2">
        <f>H116*I116*('Permanent project'!B120&gt;=Parameters!$B$2)</f>
        <v>0.34031439654835566</v>
      </c>
      <c r="L116" s="2">
        <f>H116*I116*J116*('Permanent project'!B120&gt;=Parameters!$B$2)*('Permanent project'!B120&lt;=Parameters!$B$3)</f>
        <v>0.11556924638016187</v>
      </c>
      <c r="M116" s="3">
        <f>'Emissions of Biomass scenarios'!P114*3.66</f>
        <v>395.38788453426901</v>
      </c>
      <c r="N116" s="14">
        <f t="shared" si="4"/>
        <v>45.694679843471931</v>
      </c>
      <c r="V116" s="4"/>
      <c r="W116" s="4"/>
      <c r="X116" s="4"/>
      <c r="Y116" s="4"/>
    </row>
    <row r="117" spans="2:25" x14ac:dyDescent="0.3">
      <c r="B117">
        <v>112</v>
      </c>
      <c r="C117" s="11">
        <f t="shared" si="6"/>
        <v>1.6779706453383088</v>
      </c>
      <c r="D117" s="11">
        <f t="shared" si="7"/>
        <v>2.720789926345387</v>
      </c>
      <c r="E117" s="11">
        <f t="shared" si="7"/>
        <v>3.4292084480011149</v>
      </c>
      <c r="F117" s="11">
        <f t="shared" si="7"/>
        <v>5.9646475032892132</v>
      </c>
      <c r="G117" s="3">
        <f>G116*(1+Parameters!$B$13)</f>
        <v>780976.85448854836</v>
      </c>
      <c r="H117" s="5">
        <f>Parameters!$B$11*'Permanent project'!C121*Parameters!B$9*G117</f>
        <v>12.10861562544879</v>
      </c>
      <c r="I117" s="2">
        <f>EXP(-Parameters!$B$16*'Permanent project'!B121)</f>
        <v>2.7764418170768392E-2</v>
      </c>
      <c r="J117" s="2">
        <f>EXP(-(Parameters!$B$5+Parameters!$B$6)*('Permanent project'!B121-Parameters!$B$2))*(1-EXP(-Parameters!$B$7*('Permanent project'!B121-Parameters!$B$2)*('Permanent project'!B121&gt;Parameters!$B$2)))+('Permanent project'!B121&lt;=Parameters!$B$2)</f>
        <v>0.33621649370624118</v>
      </c>
      <c r="K117" s="2">
        <f>H117*I117*('Permanent project'!B121&gt;=Parameters!$B$2)</f>
        <v>0.33618866769406047</v>
      </c>
      <c r="L117" s="2">
        <f>H117*I117*J117*('Permanent project'!B121&gt;=Parameters!$B$2)*('Permanent project'!B121&lt;=Parameters!$B$3)</f>
        <v>0.11303217507586968</v>
      </c>
      <c r="M117" s="3">
        <f>'Emissions of Biomass scenarios'!P115*3.66</f>
        <v>395.38788453426901</v>
      </c>
      <c r="N117" s="14">
        <f t="shared" si="4"/>
        <v>44.691552587555243</v>
      </c>
      <c r="V117" s="4"/>
      <c r="W117" s="4"/>
      <c r="X117" s="4"/>
      <c r="Y117" s="4"/>
    </row>
    <row r="118" spans="2:25" x14ac:dyDescent="0.3">
      <c r="B118">
        <v>113</v>
      </c>
      <c r="C118" s="11">
        <f t="shared" si="6"/>
        <v>1.6779706453383088</v>
      </c>
      <c r="D118" s="11">
        <f t="shared" si="7"/>
        <v>2.720789926345387</v>
      </c>
      <c r="E118" s="11">
        <f t="shared" si="7"/>
        <v>3.4292084480011149</v>
      </c>
      <c r="F118" s="11">
        <f t="shared" si="7"/>
        <v>5.9646475032892132</v>
      </c>
      <c r="G118" s="3">
        <f>G117*(1+Parameters!$B$13)</f>
        <v>796596.39157831937</v>
      </c>
      <c r="H118" s="5">
        <f>Parameters!$B$11*'Permanent project'!C122*Parameters!B$9*G118</f>
        <v>12.350787937957767</v>
      </c>
      <c r="I118" s="2">
        <f>EXP(-Parameters!$B$16*'Permanent project'!B122)</f>
        <v>2.6890021745988462E-2</v>
      </c>
      <c r="J118" s="2">
        <f>EXP(-(Parameters!$B$5+Parameters!$B$6)*('Permanent project'!B122-Parameters!$B$2))*(1-EXP(-Parameters!$B$7*('Permanent project'!B122-Parameters!$B$2)*('Permanent project'!B122&gt;Parameters!$B$2)))+('Permanent project'!B122&lt;=Parameters!$B$2)</f>
        <v>0.33287108369770008</v>
      </c>
      <c r="K118" s="2">
        <f>H118*I118*('Permanent project'!B122&gt;=Parameters!$B$2)</f>
        <v>0.33211295623177634</v>
      </c>
      <c r="L118" s="2">
        <f>H118*I118*J118*('Permanent project'!B122&gt;=Parameters!$B$2)*('Permanent project'!B122&lt;=Parameters!$B$3)</f>
        <v>0.11055079965091823</v>
      </c>
      <c r="M118" s="3">
        <f>'Emissions of Biomass scenarios'!P116*3.66</f>
        <v>395.38788453426901</v>
      </c>
      <c r="N118" s="14">
        <f t="shared" si="4"/>
        <v>43.710446807548365</v>
      </c>
      <c r="V118" s="4"/>
      <c r="W118" s="4"/>
      <c r="X118" s="4"/>
      <c r="Y118" s="4"/>
    </row>
    <row r="119" spans="2:25" x14ac:dyDescent="0.3">
      <c r="B119">
        <v>114</v>
      </c>
      <c r="C119" s="11">
        <f t="shared" si="6"/>
        <v>1.6779706453383088</v>
      </c>
      <c r="D119" s="11">
        <f t="shared" si="7"/>
        <v>2.720789926345387</v>
      </c>
      <c r="E119" s="11">
        <f t="shared" si="7"/>
        <v>3.4292084480011149</v>
      </c>
      <c r="F119" s="11">
        <f t="shared" si="7"/>
        <v>5.9646475032892132</v>
      </c>
      <c r="G119" s="3">
        <f>G118*(1+Parameters!$B$13)</f>
        <v>812528.31940988579</v>
      </c>
      <c r="H119" s="5">
        <f>Parameters!$B$11*'Permanent project'!C123*Parameters!B$9*G119</f>
        <v>12.597803696716923</v>
      </c>
      <c r="I119" s="2">
        <f>EXP(-Parameters!$B$16*'Permanent project'!B123)</f>
        <v>2.6043163053242582E-2</v>
      </c>
      <c r="J119" s="2">
        <f>EXP(-(Parameters!$B$5+Parameters!$B$6)*('Permanent project'!B123-Parameters!$B$2))*(1-EXP(-Parameters!$B$7*('Permanent project'!B123-Parameters!$B$2)*('Permanent project'!B123&gt;Parameters!$B$2)))+('Permanent project'!B123&lt;=Parameters!$B$2)</f>
        <v>0.32955896107489646</v>
      </c>
      <c r="K119" s="2">
        <f>H119*I119*('Permanent project'!B123&gt;=Parameters!$B$2)</f>
        <v>0.328086655786341</v>
      </c>
      <c r="L119" s="2">
        <f>H119*I119*J119*('Permanent project'!B123&gt;=Parameters!$B$2)*('Permanent project'!B123&lt;=Parameters!$B$3)</f>
        <v>0.1081238974234837</v>
      </c>
      <c r="M119" s="3">
        <f>'Emissions of Biomass scenarios'!P117*3.66</f>
        <v>395.38788453426901</v>
      </c>
      <c r="N119" s="14">
        <f t="shared" si="4"/>
        <v>42.750879069871523</v>
      </c>
      <c r="V119" s="4"/>
      <c r="W119" s="4"/>
      <c r="X119" s="4"/>
      <c r="Y119" s="4"/>
    </row>
    <row r="120" spans="2:25" x14ac:dyDescent="0.3">
      <c r="B120">
        <v>115</v>
      </c>
      <c r="C120" s="11">
        <f t="shared" si="6"/>
        <v>1.6779706453383088</v>
      </c>
      <c r="D120" s="11">
        <f t="shared" si="7"/>
        <v>2.720789926345387</v>
      </c>
      <c r="E120" s="11">
        <f t="shared" si="7"/>
        <v>3.4292084480011149</v>
      </c>
      <c r="F120" s="11">
        <f t="shared" si="7"/>
        <v>5.9646475032892132</v>
      </c>
      <c r="G120" s="3">
        <f>G119*(1+Parameters!$B$13)</f>
        <v>828778.8857980835</v>
      </c>
      <c r="H120" s="5">
        <f>Parameters!$B$11*'Permanent project'!C124*Parameters!B$9*G120</f>
        <v>12.849759770651261</v>
      </c>
      <c r="I120" s="2">
        <f>EXP(-Parameters!$B$16*'Permanent project'!B124)</f>
        <v>2.5222974835227212E-2</v>
      </c>
      <c r="J120" s="2">
        <f>EXP(-(Parameters!$B$5+Parameters!$B$6)*('Permanent project'!B124-Parameters!$B$2))*(1-EXP(-Parameters!$B$7*('Permanent project'!B124-Parameters!$B$2)*('Permanent project'!B124&gt;Parameters!$B$2)))+('Permanent project'!B124&lt;=Parameters!$B$2)</f>
        <v>0.32627979462281387</v>
      </c>
      <c r="K120" s="2">
        <f>H120*I120*('Permanent project'!B124&gt;=Parameters!$B$2)</f>
        <v>0.32410916733385176</v>
      </c>
      <c r="L120" s="2">
        <f>H120*I120*J120*('Permanent project'!B124&gt;=Parameters!$B$2)*('Permanent project'!B124&lt;=Parameters!$B$3)</f>
        <v>0.10575027255306037</v>
      </c>
      <c r="M120" s="3">
        <f>'Emissions of Biomass scenarios'!P118*3.66</f>
        <v>395.38788453426901</v>
      </c>
      <c r="N120" s="14">
        <f t="shared" si="4"/>
        <v>41.812376553676913</v>
      </c>
      <c r="V120" s="4"/>
      <c r="W120" s="4"/>
      <c r="X120" s="4"/>
      <c r="Y120" s="4"/>
    </row>
    <row r="121" spans="2:25" x14ac:dyDescent="0.3">
      <c r="B121">
        <v>116</v>
      </c>
      <c r="C121" s="11">
        <f t="shared" si="6"/>
        <v>1.6779706453383088</v>
      </c>
      <c r="D121" s="11">
        <f t="shared" si="7"/>
        <v>2.720789926345387</v>
      </c>
      <c r="E121" s="11">
        <f t="shared" si="7"/>
        <v>3.4292084480011149</v>
      </c>
      <c r="F121" s="11">
        <f t="shared" si="7"/>
        <v>5.9646475032892132</v>
      </c>
      <c r="G121" s="3">
        <f>G120*(1+Parameters!$B$13)</f>
        <v>845354.46351404523</v>
      </c>
      <c r="H121" s="5">
        <f>Parameters!$B$11*'Permanent project'!C125*Parameters!B$9*G121</f>
        <v>13.106754966064287</v>
      </c>
      <c r="I121" s="2">
        <f>EXP(-Parameters!$B$16*'Permanent project'!B125)</f>
        <v>2.4428617147535518E-2</v>
      </c>
      <c r="J121" s="2">
        <f>EXP(-(Parameters!$B$5+Parameters!$B$6)*('Permanent project'!B125-Parameters!$B$2))*(1-EXP(-Parameters!$B$7*('Permanent project'!B125-Parameters!$B$2)*('Permanent project'!B125&gt;Parameters!$B$2)))+('Permanent project'!B125&lt;=Parameters!$B$2)</f>
        <v>0.32303325642207897</v>
      </c>
      <c r="K121" s="2">
        <f>H121*I121*('Permanent project'!B125&gt;=Parameters!$B$2)</f>
        <v>0.32017989911254435</v>
      </c>
      <c r="L121" s="2">
        <f>H121*I121*J121*('Permanent project'!B125&gt;=Parameters!$B$2)*('Permanent project'!B125&lt;=Parameters!$B$3)</f>
        <v>0.10342875545121792</v>
      </c>
      <c r="M121" s="3">
        <f>'Emissions of Biomass scenarios'!P119*3.66</f>
        <v>395.38788453426901</v>
      </c>
      <c r="N121" s="14">
        <f t="shared" si="4"/>
        <v>40.894476817869297</v>
      </c>
      <c r="V121" s="4"/>
      <c r="W121" s="4"/>
      <c r="X121" s="4"/>
      <c r="Y121" s="4"/>
    </row>
    <row r="122" spans="2:25" x14ac:dyDescent="0.3">
      <c r="B122">
        <v>117</v>
      </c>
      <c r="C122" s="11">
        <f t="shared" si="6"/>
        <v>1.6779706453383088</v>
      </c>
      <c r="D122" s="11">
        <f>D121</f>
        <v>2.720789926345387</v>
      </c>
      <c r="E122" s="11">
        <f>E121</f>
        <v>3.4292084480011149</v>
      </c>
      <c r="F122" s="11">
        <f>F121</f>
        <v>5.9646475032892132</v>
      </c>
      <c r="G122" s="3">
        <f>G121*(1+Parameters!$B$13)</f>
        <v>862261.55278432614</v>
      </c>
      <c r="H122" s="5">
        <f>Parameters!$B$11*'Permanent project'!C126*Parameters!B$9*G122</f>
        <v>13.368890065385573</v>
      </c>
      <c r="I122" s="2">
        <f>EXP(-Parameters!$B$16*'Permanent project'!B126)</f>
        <v>2.3659276498480899E-2</v>
      </c>
      <c r="J122" s="2">
        <f>EXP(-(Parameters!$B$5+Parameters!$B$6)*('Permanent project'!B126-Parameters!$B$2))*(1-EXP(-Parameters!$B$7*('Permanent project'!B126-Parameters!$B$2)*('Permanent project'!B126&gt;Parameters!$B$2)))+('Permanent project'!B126&lt;=Parameters!$B$2)</f>
        <v>0.31981902181616972</v>
      </c>
      <c r="K122" s="2">
        <f>H122*I122*('Permanent project'!B126&gt;=Parameters!$B$2)</f>
        <v>0.31629826653475163</v>
      </c>
      <c r="L122" s="2">
        <f>H122*I122*J122*('Permanent project'!B126&gt;=Parameters!$B$2)*('Permanent project'!B126&lt;=Parameters!$B$3)</f>
        <v>0.1011582022052944</v>
      </c>
      <c r="M122" s="3">
        <f>'Emissions of Biomass scenarios'!P120*3.66</f>
        <v>395.38788453426901</v>
      </c>
      <c r="N122" s="14">
        <f t="shared" si="4"/>
        <v>39.996727573241174</v>
      </c>
      <c r="V122" s="4"/>
      <c r="W122" s="4"/>
      <c r="X122" s="4"/>
      <c r="Y122" s="4"/>
    </row>
    <row r="123" spans="2:25" x14ac:dyDescent="0.3">
      <c r="B123">
        <v>118</v>
      </c>
      <c r="C123" s="11">
        <f t="shared" ref="C123:F138" si="8">C122</f>
        <v>1.6779706453383088</v>
      </c>
      <c r="D123" s="11">
        <f t="shared" si="8"/>
        <v>2.720789926345387</v>
      </c>
      <c r="E123" s="11">
        <f t="shared" si="8"/>
        <v>3.4292084480011149</v>
      </c>
      <c r="F123" s="11">
        <f t="shared" si="8"/>
        <v>5.9646475032892132</v>
      </c>
      <c r="G123" s="3">
        <f>G122*(1+Parameters!$B$13)</f>
        <v>879506.78384001262</v>
      </c>
      <c r="H123" s="5">
        <f>Parameters!$B$11*'Permanent project'!C127*Parameters!B$9*G123</f>
        <v>13.636267866693284</v>
      </c>
      <c r="I123" s="2">
        <f>EXP(-Parameters!$B$16*'Permanent project'!B127)</f>
        <v>2.2914165016010422E-2</v>
      </c>
      <c r="J123" s="2">
        <f>EXP(-(Parameters!$B$5+Parameters!$B$6)*('Permanent project'!B127-Parameters!$B$2))*(1-EXP(-Parameters!$B$7*('Permanent project'!B127-Parameters!$B$2)*('Permanent project'!B127&gt;Parameters!$B$2)))+('Permanent project'!B127&lt;=Parameters!$B$2)</f>
        <v>0.31663676937894975</v>
      </c>
      <c r="K123" s="2">
        <f>H123*I123*('Permanent project'!B127&gt;=Parameters!$B$2)</f>
        <v>0.31246369209993036</v>
      </c>
      <c r="L123" s="2">
        <f>H123*I123*J123*('Permanent project'!B127&gt;=Parameters!$B$2)*('Permanent project'!B127&lt;=Parameters!$B$3)</f>
        <v>9.8937494014740807E-2</v>
      </c>
      <c r="M123" s="3">
        <f>'Emissions of Biomass scenarios'!P121*3.66</f>
        <v>395.38788453426901</v>
      </c>
      <c r="N123" s="14">
        <f t="shared" si="4"/>
        <v>39.118686459610267</v>
      </c>
      <c r="V123" s="4"/>
      <c r="W123" s="4"/>
      <c r="X123" s="4"/>
      <c r="Y123" s="4"/>
    </row>
    <row r="124" spans="2:25" x14ac:dyDescent="0.3">
      <c r="B124">
        <v>119</v>
      </c>
      <c r="C124" s="11">
        <f t="shared" si="8"/>
        <v>1.6779706453383088</v>
      </c>
      <c r="D124" s="11">
        <f t="shared" si="8"/>
        <v>2.720789926345387</v>
      </c>
      <c r="E124" s="11">
        <f t="shared" si="8"/>
        <v>3.4292084480011149</v>
      </c>
      <c r="F124" s="11">
        <f t="shared" si="8"/>
        <v>5.9646475032892132</v>
      </c>
      <c r="G124" s="3">
        <f>G123*(1+Parameters!$B$13)</f>
        <v>897096.91951681289</v>
      </c>
      <c r="H124" s="5">
        <f>Parameters!$B$11*'Permanent project'!C128*Parameters!B$9*G124</f>
        <v>13.908993224027149</v>
      </c>
      <c r="I124" s="2">
        <f>EXP(-Parameters!$B$16*'Permanent project'!B128)</f>
        <v>2.2192519640854974E-2</v>
      </c>
      <c r="J124" s="2">
        <f>EXP(-(Parameters!$B$5+Parameters!$B$6)*('Permanent project'!B128-Parameters!$B$2))*(1-EXP(-Parameters!$B$7*('Permanent project'!B128-Parameters!$B$2)*('Permanent project'!B128&gt;Parameters!$B$2)))+('Permanent project'!B128&lt;=Parameters!$B$2)</f>
        <v>0.31348618088252561</v>
      </c>
      <c r="K124" s="2">
        <f>H124*I124*('Permanent project'!B128&gt;=Parameters!$B$2)</f>
        <v>0.30867560530874127</v>
      </c>
      <c r="L124" s="2">
        <f>H124*I124*J124*('Permanent project'!B128&gt;=Parameters!$B$2)*('Permanent project'!B128&lt;=Parameters!$B$3)</f>
        <v>9.6765536639839153E-2</v>
      </c>
      <c r="M124" s="3">
        <f>'Emissions of Biomass scenarios'!P122*3.66</f>
        <v>395.38788453426901</v>
      </c>
      <c r="N124" s="14">
        <f t="shared" si="4"/>
        <v>38.259920827849299</v>
      </c>
      <c r="V124" s="4"/>
      <c r="W124" s="4"/>
      <c r="X124" s="4"/>
      <c r="Y124" s="4"/>
    </row>
    <row r="125" spans="2:25" x14ac:dyDescent="0.3">
      <c r="B125">
        <v>120</v>
      </c>
      <c r="C125" s="11">
        <f t="shared" si="8"/>
        <v>1.6779706453383088</v>
      </c>
      <c r="D125" s="11">
        <f t="shared" si="8"/>
        <v>2.720789926345387</v>
      </c>
      <c r="E125" s="11">
        <f t="shared" si="8"/>
        <v>3.4292084480011149</v>
      </c>
      <c r="F125" s="11">
        <f t="shared" si="8"/>
        <v>5.9646475032892132</v>
      </c>
      <c r="G125" s="3">
        <f>G124*(1+Parameters!$B$13)</f>
        <v>915038.85790714913</v>
      </c>
      <c r="H125" s="5">
        <f>Parameters!$B$11*'Permanent project'!C129*Parameters!B$9*G125</f>
        <v>14.187173088507693</v>
      </c>
      <c r="I125" s="2">
        <f>EXP(-Parameters!$B$16*'Permanent project'!B129)</f>
        <v>2.1493601345089923E-2</v>
      </c>
      <c r="J125" s="2">
        <f>EXP(-(Parameters!$B$5+Parameters!$B$6)*('Permanent project'!B129-Parameters!$B$2))*(1-EXP(-Parameters!$B$7*('Permanent project'!B129-Parameters!$B$2)*('Permanent project'!B129&gt;Parameters!$B$2)))+('Permanent project'!B129&lt;=Parameters!$B$2)</f>
        <v>0.31036694126542358</v>
      </c>
      <c r="K125" s="2">
        <f>H125*I125*('Permanent project'!B129&gt;=Parameters!$B$2)</f>
        <v>0.30493344257817251</v>
      </c>
      <c r="L125" s="2">
        <f>H125*I125*J125*('Permanent project'!B129&gt;=Parameters!$B$2)*('Permanent project'!B129&lt;=Parameters!$B$3)</f>
        <v>9.4641259862523086E-2</v>
      </c>
      <c r="M125" s="3">
        <f>'Emissions of Biomass scenarios'!P123*3.66</f>
        <v>395.38788453426901</v>
      </c>
      <c r="N125" s="14">
        <f t="shared" si="4"/>
        <v>37.420007526701028</v>
      </c>
      <c r="V125" s="4"/>
      <c r="W125" s="4"/>
      <c r="X125" s="4"/>
      <c r="Y125" s="4"/>
    </row>
    <row r="126" spans="2:25" x14ac:dyDescent="0.3">
      <c r="B126">
        <v>121</v>
      </c>
      <c r="C126" s="11">
        <f t="shared" si="8"/>
        <v>1.6779706453383088</v>
      </c>
      <c r="D126" s="11">
        <f t="shared" si="8"/>
        <v>2.720789926345387</v>
      </c>
      <c r="E126" s="11">
        <f t="shared" si="8"/>
        <v>3.4292084480011149</v>
      </c>
      <c r="F126" s="11">
        <f t="shared" si="8"/>
        <v>5.9646475032892132</v>
      </c>
      <c r="G126" s="3">
        <f>G125*(1+Parameters!$B$13)</f>
        <v>933339.63506529212</v>
      </c>
      <c r="H126" s="5">
        <f>Parameters!$B$11*'Permanent project'!C130*Parameters!B$9*G126</f>
        <v>14.470916550277847</v>
      </c>
      <c r="I126" s="2">
        <f>EXP(-Parameters!$B$16*'Permanent project'!B130)</f>
        <v>2.0816694375305884E-2</v>
      </c>
      <c r="J126" s="2">
        <f>EXP(-(Parameters!$B$5+Parameters!$B$6)*('Permanent project'!B130-Parameters!$B$2))*(1-EXP(-Parameters!$B$7*('Permanent project'!B130-Parameters!$B$2)*('Permanent project'!B130&gt;Parameters!$B$2)))+('Permanent project'!B130&lt;=Parameters!$B$2)</f>
        <v>0.30727873860108385</v>
      </c>
      <c r="K126" s="2">
        <f>H126*I126*('Permanent project'!B130&gt;=Parameters!$B$2)</f>
        <v>0.30123664715768966</v>
      </c>
      <c r="L126" s="2">
        <f>H126*I126*J126*('Permanent project'!B130&gt;=Parameters!$B$2)*('Permanent project'!B130&lt;=Parameters!$B$3)</f>
        <v>9.2563616959034645E-2</v>
      </c>
      <c r="M126" s="3">
        <f>'Emissions of Biomass scenarios'!P124*3.66</f>
        <v>395.38788453426901</v>
      </c>
      <c r="N126" s="14">
        <f t="shared" si="4"/>
        <v>36.598532694273096</v>
      </c>
      <c r="V126" s="4"/>
      <c r="W126" s="4"/>
      <c r="X126" s="4"/>
      <c r="Y126" s="4"/>
    </row>
    <row r="127" spans="2:25" x14ac:dyDescent="0.3">
      <c r="B127">
        <v>122</v>
      </c>
      <c r="C127" s="11">
        <f t="shared" si="8"/>
        <v>1.6779706453383088</v>
      </c>
      <c r="D127" s="11">
        <f t="shared" si="8"/>
        <v>2.720789926345387</v>
      </c>
      <c r="E127" s="11">
        <f t="shared" si="8"/>
        <v>3.4292084480011149</v>
      </c>
      <c r="F127" s="11">
        <f t="shared" si="8"/>
        <v>5.9646475032892132</v>
      </c>
      <c r="G127" s="3">
        <f>G126*(1+Parameters!$B$13)</f>
        <v>952006.42776659795</v>
      </c>
      <c r="H127" s="5">
        <f>Parameters!$B$11*'Permanent project'!C131*Parameters!B$9*G127</f>
        <v>14.760334881283404</v>
      </c>
      <c r="I127" s="2">
        <f>EXP(-Parameters!$B$16*'Permanent project'!B131)</f>
        <v>2.016110551961476E-2</v>
      </c>
      <c r="J127" s="2">
        <f>EXP(-(Parameters!$B$5+Parameters!$B$6)*('Permanent project'!B131-Parameters!$B$2))*(1-EXP(-Parameters!$B$7*('Permanent project'!B131-Parameters!$B$2)*('Permanent project'!B131&gt;Parameters!$B$2)))+('Permanent project'!B131&lt;=Parameters!$B$2)</f>
        <v>0.30422126406666755</v>
      </c>
      <c r="K127" s="2">
        <f>H127*I127*('Permanent project'!B131&gt;=Parameters!$B$2)</f>
        <v>0.29758466904640513</v>
      </c>
      <c r="L127" s="2">
        <f>H127*I127*J127*('Permanent project'!B131&gt;=Parameters!$B$2)*('Permanent project'!B131&lt;=Parameters!$B$3)</f>
        <v>9.0531584184158284E-2</v>
      </c>
      <c r="M127" s="3">
        <f>'Emissions of Biomass scenarios'!P125*3.66</f>
        <v>395.38788453426901</v>
      </c>
      <c r="N127" s="14">
        <f t="shared" si="4"/>
        <v>35.795091554110428</v>
      </c>
      <c r="V127" s="4"/>
      <c r="W127" s="4"/>
      <c r="X127" s="4"/>
      <c r="Y127" s="4"/>
    </row>
    <row r="128" spans="2:25" x14ac:dyDescent="0.3">
      <c r="B128">
        <v>123</v>
      </c>
      <c r="C128" s="11">
        <f t="shared" si="8"/>
        <v>1.6779706453383088</v>
      </c>
      <c r="D128" s="11">
        <f t="shared" si="8"/>
        <v>2.720789926345387</v>
      </c>
      <c r="E128" s="11">
        <f t="shared" si="8"/>
        <v>3.4292084480011149</v>
      </c>
      <c r="F128" s="11">
        <f t="shared" si="8"/>
        <v>5.9646475032892132</v>
      </c>
      <c r="G128" s="3">
        <f>G127*(1+Parameters!$B$13)</f>
        <v>971046.55632192991</v>
      </c>
      <c r="H128" s="5">
        <f>Parameters!$B$11*'Permanent project'!C132*Parameters!B$9*G128</f>
        <v>15.055541578909072</v>
      </c>
      <c r="I128" s="2">
        <f>EXP(-Parameters!$B$16*'Permanent project'!B132)</f>
        <v>1.9526163397740135E-2</v>
      </c>
      <c r="J128" s="2">
        <f>EXP(-(Parameters!$B$5+Parameters!$B$6)*('Permanent project'!B132-Parameters!$B$2))*(1-EXP(-Parameters!$B$7*('Permanent project'!B132-Parameters!$B$2)*('Permanent project'!B132&gt;Parameters!$B$2)))+('Permanent project'!B132&lt;=Parameters!$B$2)</f>
        <v>0.30119421191217394</v>
      </c>
      <c r="K128" s="2">
        <f>H128*I128*('Permanent project'!B132&gt;=Parameters!$B$2)</f>
        <v>0.29397696491124903</v>
      </c>
      <c r="L128" s="2">
        <f>H128*I128*J128*('Permanent project'!B132&gt;=Parameters!$B$2)*('Permanent project'!B132&lt;=Parameters!$B$3)</f>
        <v>8.8544160266776459E-2</v>
      </c>
      <c r="M128" s="3">
        <f>'Emissions of Biomass scenarios'!P126*3.66</f>
        <v>395.38788453426901</v>
      </c>
      <c r="N128" s="14">
        <f t="shared" si="4"/>
        <v>35.009288215744021</v>
      </c>
      <c r="V128" s="4"/>
      <c r="W128" s="4"/>
      <c r="X128" s="4"/>
      <c r="Y128" s="4"/>
    </row>
    <row r="129" spans="2:25" x14ac:dyDescent="0.3">
      <c r="B129">
        <v>124</v>
      </c>
      <c r="C129" s="11">
        <f t="shared" si="8"/>
        <v>1.6779706453383088</v>
      </c>
      <c r="D129" s="11">
        <f t="shared" si="8"/>
        <v>2.720789926345387</v>
      </c>
      <c r="E129" s="11">
        <f t="shared" si="8"/>
        <v>3.4292084480011149</v>
      </c>
      <c r="F129" s="11">
        <f t="shared" si="8"/>
        <v>5.9646475032892132</v>
      </c>
      <c r="G129" s="3">
        <f>G128*(1+Parameters!$B$13)</f>
        <v>990467.48744836857</v>
      </c>
      <c r="H129" s="5">
        <f>Parameters!$B$11*'Permanent project'!C133*Parameters!B$9*G129</f>
        <v>15.356652410487253</v>
      </c>
      <c r="I129" s="2">
        <f>EXP(-Parameters!$B$16*'Permanent project'!B133)</f>
        <v>1.8911217773465227E-2</v>
      </c>
      <c r="J129" s="2">
        <f>EXP(-(Parameters!$B$5+Parameters!$B$6)*('Permanent project'!B133-Parameters!$B$2))*(1-EXP(-Parameters!$B$7*('Permanent project'!B133-Parameters!$B$2)*('Permanent project'!B133&gt;Parameters!$B$2)))+('Permanent project'!B133&lt;=Parameters!$B$2)</f>
        <v>0.29819727942986568</v>
      </c>
      <c r="K129" s="2">
        <f>H129*I129*('Permanent project'!B133&gt;=Parameters!$B$2)</f>
        <v>0.29041299800613418</v>
      </c>
      <c r="L129" s="2">
        <f>H129*I129*J129*('Permanent project'!B133&gt;=Parameters!$B$2)*('Permanent project'!B133&lt;=Parameters!$B$3)</f>
        <v>8.6600365916500222E-2</v>
      </c>
      <c r="M129" s="3">
        <f>'Emissions of Biomass scenarios'!P127*3.66</f>
        <v>395.38788453426901</v>
      </c>
      <c r="N129" s="14">
        <f t="shared" si="4"/>
        <v>34.240735479618635</v>
      </c>
      <c r="V129" s="4"/>
      <c r="W129" s="4"/>
      <c r="X129" s="4"/>
      <c r="Y129" s="4"/>
    </row>
    <row r="130" spans="2:25" x14ac:dyDescent="0.3">
      <c r="B130">
        <v>125</v>
      </c>
      <c r="C130" s="11">
        <f t="shared" si="8"/>
        <v>1.6779706453383088</v>
      </c>
      <c r="D130" s="11">
        <f t="shared" si="8"/>
        <v>2.720789926345387</v>
      </c>
      <c r="E130" s="11">
        <f t="shared" si="8"/>
        <v>3.4292084480011149</v>
      </c>
      <c r="F130" s="11">
        <f t="shared" si="8"/>
        <v>5.9646475032892132</v>
      </c>
      <c r="G130" s="3">
        <f>G129*(1+Parameters!$B$13)</f>
        <v>1010276.8371973359</v>
      </c>
      <c r="H130" s="5">
        <f>Parameters!$B$11*'Permanent project'!C134*Parameters!B$9*G130</f>
        <v>15.663785458696998</v>
      </c>
      <c r="I130" s="2">
        <f>EXP(-Parameters!$B$16*'Permanent project'!B134)</f>
        <v>1.8315638888734179E-2</v>
      </c>
      <c r="J130" s="2">
        <f>EXP(-(Parameters!$B$5+Parameters!$B$6)*('Permanent project'!B134-Parameters!$B$2))*(1-EXP(-Parameters!$B$7*('Permanent project'!B134-Parameters!$B$2)*('Permanent project'!B134&gt;Parameters!$B$2)))+('Permanent project'!B134&lt;=Parameters!$B$2)</f>
        <v>0.29523016692399745</v>
      </c>
      <c r="K130" s="2">
        <f>H130*I130*('Permanent project'!B134&gt;=Parameters!$B$2)</f>
        <v>0.28689223809209968</v>
      </c>
      <c r="L130" s="2">
        <f>H130*I130*J130*('Permanent project'!B134&gt;=Parameters!$B$2)*('Permanent project'!B134&lt;=Parameters!$B$3)</f>
        <v>8.4699243341129812E-2</v>
      </c>
      <c r="M130" s="3">
        <f>'Emissions of Biomass scenarios'!P128*3.66</f>
        <v>395.38788453426901</v>
      </c>
      <c r="N130" s="14">
        <f t="shared" si="4"/>
        <v>33.489054646302584</v>
      </c>
      <c r="V130" s="4"/>
      <c r="W130" s="4"/>
      <c r="X130" s="4"/>
      <c r="Y130" s="4"/>
    </row>
    <row r="131" spans="2:25" x14ac:dyDescent="0.3">
      <c r="B131">
        <v>126</v>
      </c>
      <c r="C131" s="11">
        <f t="shared" si="8"/>
        <v>1.6779706453383088</v>
      </c>
      <c r="D131" s="11">
        <f t="shared" si="8"/>
        <v>2.720789926345387</v>
      </c>
      <c r="E131" s="11">
        <f t="shared" si="8"/>
        <v>3.4292084480011149</v>
      </c>
      <c r="F131" s="11">
        <f t="shared" si="8"/>
        <v>5.9646475032892132</v>
      </c>
      <c r="G131" s="3">
        <f>G130*(1+Parameters!$B$13)</f>
        <v>1030482.3739412826</v>
      </c>
      <c r="H131" s="5">
        <f>Parameters!$B$11*'Permanent project'!C135*Parameters!B$9*G131</f>
        <v>15.977061167870938</v>
      </c>
      <c r="I131" s="2">
        <f>EXP(-Parameters!$B$16*'Permanent project'!B135)</f>
        <v>1.7738816818724773E-2</v>
      </c>
      <c r="J131" s="2">
        <f>EXP(-(Parameters!$B$5+Parameters!$B$6)*('Permanent project'!B135-Parameters!$B$2))*(1-EXP(-Parameters!$B$7*('Permanent project'!B135-Parameters!$B$2)*('Permanent project'!B135&gt;Parameters!$B$2)))+('Permanent project'!B135&lt;=Parameters!$B$2)</f>
        <v>0.29229257768084649</v>
      </c>
      <c r="K131" s="2">
        <f>H131*I131*('Permanent project'!B135&gt;=Parameters!$B$2)</f>
        <v>0.28341416135842346</v>
      </c>
      <c r="L131" s="2">
        <f>H131*I131*J131*('Permanent project'!B135&gt;=Parameters!$B$2)*('Permanent project'!B135&lt;=Parameters!$B$3)</f>
        <v>8.2839855774708954E-2</v>
      </c>
      <c r="M131" s="3">
        <f>'Emissions of Biomass scenarios'!P129*3.66</f>
        <v>395.38788453426901</v>
      </c>
      <c r="N131" s="14">
        <f t="shared" si="4"/>
        <v>32.753875329886121</v>
      </c>
      <c r="V131" s="4"/>
      <c r="W131" s="4"/>
      <c r="X131" s="4"/>
      <c r="Y131" s="4"/>
    </row>
    <row r="132" spans="2:25" x14ac:dyDescent="0.3">
      <c r="B132">
        <v>127</v>
      </c>
      <c r="C132" s="11">
        <f t="shared" si="8"/>
        <v>1.6779706453383088</v>
      </c>
      <c r="D132" s="11">
        <f t="shared" si="8"/>
        <v>2.720789926345387</v>
      </c>
      <c r="E132" s="11">
        <f t="shared" si="8"/>
        <v>3.4292084480011149</v>
      </c>
      <c r="F132" s="11">
        <f t="shared" si="8"/>
        <v>5.9646475032892132</v>
      </c>
      <c r="G132" s="3">
        <f>G131*(1+Parameters!$B$13)</f>
        <v>1051092.0214201084</v>
      </c>
      <c r="H132" s="5">
        <f>Parameters!$B$11*'Permanent project'!C136*Parameters!B$9*G132</f>
        <v>16.296602391228358</v>
      </c>
      <c r="I132" s="2">
        <f>EXP(-Parameters!$B$16*'Permanent project'!B136)</f>
        <v>1.7180160847232114E-2</v>
      </c>
      <c r="J132" s="2">
        <f>EXP(-(Parameters!$B$5+Parameters!$B$6)*('Permanent project'!B136-Parameters!$B$2))*(1-EXP(-Parameters!$B$7*('Permanent project'!B136-Parameters!$B$2)*('Permanent project'!B136&gt;Parameters!$B$2)))+('Permanent project'!B136&lt;=Parameters!$B$2)</f>
        <v>0.28938421793904068</v>
      </c>
      <c r="K132" s="2">
        <f>H132*I132*('Permanent project'!B136&gt;=Parameters!$B$2)</f>
        <v>0.2799782503446907</v>
      </c>
      <c r="L132" s="2">
        <f>H132*I132*J132*('Permanent project'!B136&gt;=Parameters!$B$2)*('Permanent project'!B136&lt;=Parameters!$B$3)</f>
        <v>8.1021287015939261E-2</v>
      </c>
      <c r="M132" s="3">
        <f>'Emissions of Biomass scenarios'!P130*3.66</f>
        <v>395.38788453426901</v>
      </c>
      <c r="N132" s="14">
        <f t="shared" si="4"/>
        <v>32.034835275476063</v>
      </c>
      <c r="V132" s="4"/>
      <c r="W132" s="4"/>
      <c r="X132" s="4"/>
      <c r="Y132" s="4"/>
    </row>
    <row r="133" spans="2:25" x14ac:dyDescent="0.3">
      <c r="B133">
        <v>128</v>
      </c>
      <c r="C133" s="11">
        <f t="shared" si="8"/>
        <v>1.6779706453383088</v>
      </c>
      <c r="D133" s="11">
        <f t="shared" si="8"/>
        <v>2.720789926345387</v>
      </c>
      <c r="E133" s="11">
        <f t="shared" si="8"/>
        <v>3.4292084480011149</v>
      </c>
      <c r="F133" s="11">
        <f t="shared" si="8"/>
        <v>5.9646475032892132</v>
      </c>
      <c r="G133" s="3">
        <f>G132*(1+Parameters!$B$13)</f>
        <v>1072113.8618485106</v>
      </c>
      <c r="H133" s="5">
        <f>Parameters!$B$11*'Permanent project'!C137*Parameters!B$9*G133</f>
        <v>16.622534439052927</v>
      </c>
      <c r="I133" s="2">
        <f>EXP(-Parameters!$B$16*'Permanent project'!B137)</f>
        <v>1.6639098861723624E-2</v>
      </c>
      <c r="J133" s="2">
        <f>EXP(-(Parameters!$B$5+Parameters!$B$6)*('Permanent project'!B137-Parameters!$B$2))*(1-EXP(-Parameters!$B$7*('Permanent project'!B137-Parameters!$B$2)*('Permanent project'!B137&gt;Parameters!$B$2)))+('Permanent project'!B137&lt;=Parameters!$B$2)</f>
        <v>0.28650479686018243</v>
      </c>
      <c r="K133" s="2">
        <f>H133*I133*('Permanent project'!B137&gt;=Parameters!$B$2)</f>
        <v>0.27658399386380733</v>
      </c>
      <c r="L133" s="2">
        <f>H133*I133*J133*('Permanent project'!B137&gt;=Parameters!$B$2)*('Permanent project'!B137&lt;=Parameters!$B$3)</f>
        <v>7.9242640976728063E-2</v>
      </c>
      <c r="M133" s="3">
        <f>'Emissions of Biomass scenarios'!P131*3.66</f>
        <v>395.38788453426901</v>
      </c>
      <c r="N133" s="14">
        <f t="shared" si="4"/>
        <v>31.331580180697088</v>
      </c>
      <c r="V133" s="4"/>
      <c r="W133" s="4"/>
      <c r="X133" s="4"/>
      <c r="Y133" s="4"/>
    </row>
    <row r="134" spans="2:25" x14ac:dyDescent="0.3">
      <c r="B134">
        <v>129</v>
      </c>
      <c r="C134" s="11">
        <f t="shared" si="8"/>
        <v>1.6779706453383088</v>
      </c>
      <c r="D134" s="11">
        <f t="shared" si="8"/>
        <v>2.720789926345387</v>
      </c>
      <c r="E134" s="11">
        <f t="shared" si="8"/>
        <v>3.4292084480011149</v>
      </c>
      <c r="F134" s="11">
        <f t="shared" si="8"/>
        <v>5.9646475032892132</v>
      </c>
      <c r="G134" s="3">
        <f>G133*(1+Parameters!$B$13)</f>
        <v>1093556.1390854807</v>
      </c>
      <c r="H134" s="5">
        <f>Parameters!$B$11*'Permanent project'!C138*Parameters!B$9*G134</f>
        <v>16.954985127833982</v>
      </c>
      <c r="I134" s="2">
        <f>EXP(-Parameters!$B$16*'Permanent project'!B138)</f>
        <v>1.6115076767445814E-2</v>
      </c>
      <c r="J134" s="2">
        <f>EXP(-(Parameters!$B$5+Parameters!$B$6)*('Permanent project'!B138-Parameters!$B$2))*(1-EXP(-Parameters!$B$7*('Permanent project'!B138-Parameters!$B$2)*('Permanent project'!B138&gt;Parameters!$B$2)))+('Permanent project'!B138&lt;=Parameters!$B$2)</f>
        <v>0.28365402649976446</v>
      </c>
      <c r="K134" s="2">
        <f>H134*I134*('Permanent project'!B138&gt;=Parameters!$B$2)</f>
        <v>0.27323088692594671</v>
      </c>
      <c r="L134" s="2">
        <f>H134*I134*J134*('Permanent project'!B138&gt;=Parameters!$B$2)*('Permanent project'!B138&lt;=Parameters!$B$3)</f>
        <v>7.7503041240646636E-2</v>
      </c>
      <c r="M134" s="3">
        <f>'Emissions of Biomass scenarios'!P132*3.66</f>
        <v>395.38788453426901</v>
      </c>
      <c r="N134" s="14">
        <f t="shared" si="4"/>
        <v>30.643763521111481</v>
      </c>
      <c r="V134" s="4"/>
      <c r="W134" s="4"/>
      <c r="X134" s="4"/>
      <c r="Y134" s="4"/>
    </row>
    <row r="135" spans="2:25" x14ac:dyDescent="0.3">
      <c r="B135">
        <v>130</v>
      </c>
      <c r="C135" s="11">
        <f t="shared" si="8"/>
        <v>1.6779706453383088</v>
      </c>
      <c r="D135" s="11">
        <f t="shared" si="8"/>
        <v>2.720789926345387</v>
      </c>
      <c r="E135" s="11">
        <f t="shared" si="8"/>
        <v>3.4292084480011149</v>
      </c>
      <c r="F135" s="11">
        <f t="shared" si="8"/>
        <v>5.9646475032892132</v>
      </c>
      <c r="G135" s="3">
        <f>G134*(1+Parameters!$B$13)</f>
        <v>1115427.2618671902</v>
      </c>
      <c r="H135" s="5">
        <f>Parameters!$B$11*'Permanent project'!C139*Parameters!B$9*G135</f>
        <v>17.294084830390663</v>
      </c>
      <c r="I135" s="2">
        <f>EXP(-Parameters!$B$16*'Permanent project'!B139)</f>
        <v>1.5607557919982831E-2</v>
      </c>
      <c r="J135" s="2">
        <f>EXP(-(Parameters!$B$5+Parameters!$B$6)*('Permanent project'!B139-Parameters!$B$2))*(1-EXP(-Parameters!$B$7*('Permanent project'!B139-Parameters!$B$2)*('Permanent project'!B139&gt;Parameters!$B$2)))+('Permanent project'!B139&lt;=Parameters!$B$2)</f>
        <v>0.28083162177837523</v>
      </c>
      <c r="K135" s="2">
        <f>H135*I135*('Permanent project'!B139&gt;=Parameters!$B$2)</f>
        <v>0.2699184306634187</v>
      </c>
      <c r="L135" s="2">
        <f>H135*I135*J135*('Permanent project'!B139&gt;=Parameters!$B$2)*('Permanent project'!B139&lt;=Parameters!$B$3)</f>
        <v>7.5801630631081793E-2</v>
      </c>
      <c r="M135" s="3">
        <f>'Emissions of Biomass scenarios'!P133*3.66</f>
        <v>395.38788453426901</v>
      </c>
      <c r="N135" s="14">
        <f t="shared" si="4"/>
        <v>29.971046379471478</v>
      </c>
      <c r="V135" s="4"/>
      <c r="W135" s="4"/>
      <c r="X135" s="4"/>
      <c r="Y135" s="4"/>
    </row>
    <row r="136" spans="2:25" x14ac:dyDescent="0.3">
      <c r="B136">
        <v>131</v>
      </c>
      <c r="C136" s="11">
        <f t="shared" si="8"/>
        <v>1.6779706453383088</v>
      </c>
      <c r="D136" s="11">
        <f t="shared" si="8"/>
        <v>2.720789926345387</v>
      </c>
      <c r="E136" s="11">
        <f t="shared" si="8"/>
        <v>3.4292084480011149</v>
      </c>
      <c r="F136" s="11">
        <f t="shared" si="8"/>
        <v>5.9646475032892132</v>
      </c>
      <c r="G136" s="3">
        <f>G135*(1+Parameters!$B$13)</f>
        <v>1137735.807104534</v>
      </c>
      <c r="H136" s="5">
        <f>Parameters!$B$11*'Permanent project'!C140*Parameters!B$9*G136</f>
        <v>17.639966526998474</v>
      </c>
      <c r="I136" s="2">
        <f>EXP(-Parameters!$B$16*'Permanent project'!B140)</f>
        <v>1.5116022575685681E-2</v>
      </c>
      <c r="J136" s="2">
        <f>EXP(-(Parameters!$B$5+Parameters!$B$6)*('Permanent project'!B140-Parameters!$B$2))*(1-EXP(-Parameters!$B$7*('Permanent project'!B140-Parameters!$B$2)*('Permanent project'!B140&gt;Parameters!$B$2)))+('Permanent project'!B140&lt;=Parameters!$B$2)</f>
        <v>0.27803730045319064</v>
      </c>
      <c r="K136" s="2">
        <f>H136*I136*('Permanent project'!B140&gt;=Parameters!$B$2)</f>
        <v>0.26664613225644868</v>
      </c>
      <c r="L136" s="2">
        <f>H136*I136*J136*('Permanent project'!B140&gt;=Parameters!$B$2)*('Permanent project'!B140&lt;=Parameters!$B$3)</f>
        <v>7.413757078886743E-2</v>
      </c>
      <c r="M136" s="3">
        <f>'Emissions of Biomass scenarios'!P134*3.66</f>
        <v>395.38788453426901</v>
      </c>
      <c r="N136" s="14">
        <f t="shared" si="4"/>
        <v>29.313097278719908</v>
      </c>
      <c r="V136" s="4"/>
      <c r="W136" s="4"/>
      <c r="X136" s="4"/>
      <c r="Y136" s="4"/>
    </row>
    <row r="137" spans="2:25" x14ac:dyDescent="0.3">
      <c r="B137">
        <v>132</v>
      </c>
      <c r="C137" s="11">
        <f t="shared" si="8"/>
        <v>1.6779706453383088</v>
      </c>
      <c r="D137" s="11">
        <f t="shared" si="8"/>
        <v>2.720789926345387</v>
      </c>
      <c r="E137" s="11">
        <f t="shared" si="8"/>
        <v>3.4292084480011149</v>
      </c>
      <c r="F137" s="11">
        <f t="shared" si="8"/>
        <v>5.9646475032892132</v>
      </c>
      <c r="G137" s="3">
        <f>G136*(1+Parameters!$B$13)</f>
        <v>1160490.5232466247</v>
      </c>
      <c r="H137" s="5">
        <f>Parameters!$B$11*'Permanent project'!C141*Parameters!B$9*G137</f>
        <v>17.992765857538444</v>
      </c>
      <c r="I137" s="2">
        <f>EXP(-Parameters!$B$16*'Permanent project'!B141)</f>
        <v>1.4639967359409327E-2</v>
      </c>
      <c r="J137" s="2">
        <f>EXP(-(Parameters!$B$5+Parameters!$B$6)*('Permanent project'!B141-Parameters!$B$2))*(1-EXP(-Parameters!$B$7*('Permanent project'!B141-Parameters!$B$2)*('Permanent project'!B141&gt;Parameters!$B$2)))+('Permanent project'!B141&lt;=Parameters!$B$2)</f>
        <v>0.27527078308974962</v>
      </c>
      <c r="K137" s="2">
        <f>H137*I137*('Permanent project'!B141&gt;=Parameters!$B$2)</f>
        <v>0.26341350485985737</v>
      </c>
      <c r="L137" s="2">
        <f>H137*I137*J137*('Permanent project'!B141&gt;=Parameters!$B$2)*('Permanent project'!B141&lt;=Parameters!$B$3)</f>
        <v>7.2510041759188501E-2</v>
      </c>
      <c r="M137" s="3">
        <f>'Emissions of Biomass scenarios'!P135*3.66</f>
        <v>395.38788453426901</v>
      </c>
      <c r="N137" s="14">
        <f t="shared" si="4"/>
        <v>28.669592018657045</v>
      </c>
      <c r="V137" s="4"/>
      <c r="W137" s="4"/>
      <c r="X137" s="4"/>
      <c r="Y137" s="4"/>
    </row>
    <row r="138" spans="2:25" x14ac:dyDescent="0.3">
      <c r="B138">
        <v>133</v>
      </c>
      <c r="C138" s="11">
        <f t="shared" si="8"/>
        <v>1.6779706453383088</v>
      </c>
      <c r="D138" s="11">
        <f t="shared" si="8"/>
        <v>2.720789926345387</v>
      </c>
      <c r="E138" s="11">
        <f t="shared" si="8"/>
        <v>3.4292084480011149</v>
      </c>
      <c r="F138" s="11">
        <f t="shared" si="8"/>
        <v>5.9646475032892132</v>
      </c>
      <c r="G138" s="3">
        <f>G137*(1+Parameters!$B$13)</f>
        <v>1183700.3337115573</v>
      </c>
      <c r="H138" s="5">
        <f>Parameters!$B$11*'Permanent project'!C142*Parameters!B$9*G138</f>
        <v>18.352621174689215</v>
      </c>
      <c r="I138" s="2">
        <f>EXP(-Parameters!$B$16*'Permanent project'!B142)</f>
        <v>1.4178904749012544E-2</v>
      </c>
      <c r="J138" s="2">
        <f>EXP(-(Parameters!$B$5+Parameters!$B$6)*('Permanent project'!B142-Parameters!$B$2))*(1-EXP(-Parameters!$B$7*('Permanent project'!B142-Parameters!$B$2)*('Permanent project'!B142&gt;Parameters!$B$2)))+('Permanent project'!B142&lt;=Parameters!$B$2)</f>
        <v>0.27253179303401048</v>
      </c>
      <c r="K138" s="2">
        <f>H138*I138*('Permanent project'!B142&gt;=Parameters!$B$2)</f>
        <v>0.2602200675306291</v>
      </c>
      <c r="L138" s="2">
        <f>H138*I138*J138*('Permanent project'!B142&gt;=Parameters!$B$2)*('Permanent project'!B142&lt;=Parameters!$B$3)</f>
        <v>7.0918241587553638E-2</v>
      </c>
      <c r="M138" s="3">
        <f>'Emissions of Biomass scenarios'!P136*3.66</f>
        <v>395.38788453426901</v>
      </c>
      <c r="N138" s="14">
        <f t="shared" si="4"/>
        <v>28.040213516193052</v>
      </c>
      <c r="V138" s="4"/>
      <c r="W138" s="4"/>
      <c r="X138" s="4"/>
      <c r="Y138" s="4"/>
    </row>
    <row r="139" spans="2:25" x14ac:dyDescent="0.3">
      <c r="B139">
        <v>134</v>
      </c>
      <c r="C139" s="11">
        <f t="shared" ref="C139:F154" si="9">C138</f>
        <v>1.6779706453383088</v>
      </c>
      <c r="D139" s="11">
        <f t="shared" si="9"/>
        <v>2.720789926345387</v>
      </c>
      <c r="E139" s="11">
        <f t="shared" si="9"/>
        <v>3.4292084480011149</v>
      </c>
      <c r="F139" s="11">
        <f t="shared" si="9"/>
        <v>5.9646475032892132</v>
      </c>
      <c r="G139" s="3">
        <f>G138*(1+Parameters!$B$13)</f>
        <v>1207374.3403857886</v>
      </c>
      <c r="H139" s="5">
        <f>Parameters!$B$11*'Permanent project'!C143*Parameters!B$9*G139</f>
        <v>18.719673598183</v>
      </c>
      <c r="I139" s="2">
        <f>EXP(-Parameters!$B$16*'Permanent project'!B143)</f>
        <v>1.373236257609264E-2</v>
      </c>
      <c r="J139" s="2">
        <f>EXP(-(Parameters!$B$5+Parameters!$B$6)*('Permanent project'!B143-Parameters!$B$2))*(1-EXP(-Parameters!$B$7*('Permanent project'!B143-Parameters!$B$2)*('Permanent project'!B143&gt;Parameters!$B$2)))+('Permanent project'!B143&lt;=Parameters!$B$2)</f>
        <v>0.2698200563846852</v>
      </c>
      <c r="K139" s="2">
        <f>H139*I139*('Permanent project'!B143&gt;=Parameters!$B$2)</f>
        <v>0.25706534515635771</v>
      </c>
      <c r="L139" s="2">
        <f>H139*I139*J139*('Permanent project'!B143&gt;=Parameters!$B$2)*('Permanent project'!B143&lt;=Parameters!$B$3)</f>
        <v>6.9361385924637003E-2</v>
      </c>
      <c r="M139" s="3">
        <f>'Emissions of Biomass scenarios'!P137*3.66</f>
        <v>395.38788453426901</v>
      </c>
      <c r="N139" s="14">
        <f t="shared" si="4"/>
        <v>27.424651649107247</v>
      </c>
      <c r="V139" s="4"/>
      <c r="W139" s="4"/>
      <c r="X139" s="4"/>
      <c r="Y139" s="4"/>
    </row>
    <row r="140" spans="2:25" x14ac:dyDescent="0.3">
      <c r="B140">
        <v>135</v>
      </c>
      <c r="C140" s="11">
        <f t="shared" si="9"/>
        <v>1.6779706453383088</v>
      </c>
      <c r="D140" s="11">
        <f t="shared" si="9"/>
        <v>2.720789926345387</v>
      </c>
      <c r="E140" s="11">
        <f t="shared" si="9"/>
        <v>3.4292084480011149</v>
      </c>
      <c r="F140" s="11">
        <f t="shared" si="9"/>
        <v>5.9646475032892132</v>
      </c>
      <c r="G140" s="3">
        <f>G139*(1+Parameters!$B$13)</f>
        <v>1231521.8271935044</v>
      </c>
      <c r="H140" s="5">
        <f>Parameters!$B$11*'Permanent project'!C144*Parameters!B$9*G140</f>
        <v>19.094067070146661</v>
      </c>
      <c r="I140" s="2">
        <f>EXP(-Parameters!$B$16*'Permanent project'!B144)</f>
        <v>1.3299883542443767E-2</v>
      </c>
      <c r="J140" s="2">
        <f>EXP(-(Parameters!$B$5+Parameters!$B$6)*('Permanent project'!B144-Parameters!$B$2))*(1-EXP(-Parameters!$B$7*('Permanent project'!B144-Parameters!$B$2)*('Permanent project'!B144&gt;Parameters!$B$2)))+('Permanent project'!B144&lt;=Parameters!$B$2)</f>
        <v>0.26713530196584911</v>
      </c>
      <c r="K140" s="2">
        <f>H140*I140*('Permanent project'!B144&gt;=Parameters!$B$2)</f>
        <v>0.25394886838456104</v>
      </c>
      <c r="L140" s="2">
        <f>H140*I140*J140*('Permanent project'!B144&gt;=Parameters!$B$2)*('Permanent project'!B144&lt;=Parameters!$B$3)</f>
        <v>6.7838707639795381E-2</v>
      </c>
      <c r="M140" s="3">
        <f>'Emissions of Biomass scenarios'!P138*3.66</f>
        <v>395.38788453426901</v>
      </c>
      <c r="N140" s="14">
        <f t="shared" si="4"/>
        <v>26.822603103237448</v>
      </c>
      <c r="V140" s="4"/>
      <c r="W140" s="4"/>
      <c r="X140" s="4"/>
      <c r="Y140" s="4"/>
    </row>
    <row r="141" spans="2:25" x14ac:dyDescent="0.3">
      <c r="B141">
        <v>136</v>
      </c>
      <c r="C141" s="11">
        <f t="shared" si="9"/>
        <v>1.6779706453383088</v>
      </c>
      <c r="D141" s="11">
        <f t="shared" si="9"/>
        <v>2.720789926345387</v>
      </c>
      <c r="E141" s="11">
        <f t="shared" si="9"/>
        <v>3.4292084480011149</v>
      </c>
      <c r="F141" s="11">
        <f t="shared" si="9"/>
        <v>5.9646475032892132</v>
      </c>
      <c r="G141" s="3">
        <f>G140*(1+Parameters!$B$13)</f>
        <v>1256152.2637373745</v>
      </c>
      <c r="H141" s="5">
        <f>Parameters!$B$11*'Permanent project'!C145*Parameters!B$9*G141</f>
        <v>19.475948411549595</v>
      </c>
      <c r="I141" s="2">
        <f>EXP(-Parameters!$B$16*'Permanent project'!B145)</f>
        <v>1.2881024751743584E-2</v>
      </c>
      <c r="J141" s="2">
        <f>EXP(-(Parameters!$B$5+Parameters!$B$6)*('Permanent project'!B145-Parameters!$B$2))*(1-EXP(-Parameters!$B$7*('Permanent project'!B145-Parameters!$B$2)*('Permanent project'!B145&gt;Parameters!$B$2)))+('Permanent project'!B145&lt;=Parameters!$B$2)</f>
        <v>0.26447726129982302</v>
      </c>
      <c r="K141" s="2">
        <f>H141*I141*('Permanent project'!B145&gt;=Parameters!$B$2)</f>
        <v>0.25087017355285146</v>
      </c>
      <c r="L141" s="2">
        <f>H141*I141*J141*('Permanent project'!B145&gt;=Parameters!$B$2)*('Permanent project'!B145&lt;=Parameters!$B$3)</f>
        <v>6.6349456443069443E-2</v>
      </c>
      <c r="M141" s="3">
        <f>'Emissions of Biomass scenarios'!P139*3.66</f>
        <v>395.38788453426901</v>
      </c>
      <c r="N141" s="14">
        <f t="shared" si="4"/>
        <v>26.233771223023851</v>
      </c>
      <c r="V141" s="4"/>
      <c r="W141" s="4"/>
      <c r="X141" s="4"/>
      <c r="Y141" s="4"/>
    </row>
    <row r="142" spans="2:25" x14ac:dyDescent="0.3">
      <c r="B142">
        <v>137</v>
      </c>
      <c r="C142" s="11">
        <f t="shared" si="9"/>
        <v>1.6779706453383088</v>
      </c>
      <c r="D142" s="11">
        <f t="shared" si="9"/>
        <v>2.720789926345387</v>
      </c>
      <c r="E142" s="11">
        <f t="shared" si="9"/>
        <v>3.4292084480011149</v>
      </c>
      <c r="F142" s="11">
        <f t="shared" si="9"/>
        <v>5.9646475032892132</v>
      </c>
      <c r="G142" s="3">
        <f>G141*(1+Parameters!$B$13)</f>
        <v>1281275.309012122</v>
      </c>
      <c r="H142" s="5">
        <f>Parameters!$B$11*'Permanent project'!C146*Parameters!B$9*G142</f>
        <v>19.865467379780586</v>
      </c>
      <c r="I142" s="2">
        <f>EXP(-Parameters!$B$16*'Permanent project'!B146)</f>
        <v>1.2475357255988723E-2</v>
      </c>
      <c r="J142" s="2">
        <f>EXP(-(Parameters!$B$5+Parameters!$B$6)*('Permanent project'!B146-Parameters!$B$2))*(1-EXP(-Parameters!$B$7*('Permanent project'!B146-Parameters!$B$2)*('Permanent project'!B146&gt;Parameters!$B$2)))+('Permanent project'!B146&lt;=Parameters!$B$2)</f>
        <v>0.26184566858032526</v>
      </c>
      <c r="K142" s="2">
        <f>H142*I142*('Permanent project'!B146&gt;=Parameters!$B$2)</f>
        <v>0.24782880261995302</v>
      </c>
      <c r="L142" s="2">
        <f>H142*I142*J142*('Permanent project'!B146&gt;=Parameters!$B$2)*('Permanent project'!B146&lt;=Parameters!$B$3)</f>
        <v>6.4892898515483063E-2</v>
      </c>
      <c r="M142" s="3">
        <f>'Emissions of Biomass scenarios'!P140*3.66</f>
        <v>395.38788453426901</v>
      </c>
      <c r="N142" s="14">
        <f t="shared" si="4"/>
        <v>25.657865865333854</v>
      </c>
      <c r="V142" s="4"/>
      <c r="W142" s="4"/>
      <c r="X142" s="4"/>
      <c r="Y142" s="4"/>
    </row>
    <row r="143" spans="2:25" x14ac:dyDescent="0.3">
      <c r="B143">
        <v>138</v>
      </c>
      <c r="C143" s="11">
        <f t="shared" si="9"/>
        <v>1.6779706453383088</v>
      </c>
      <c r="D143" s="11">
        <f t="shared" si="9"/>
        <v>2.720789926345387</v>
      </c>
      <c r="E143" s="11">
        <f t="shared" si="9"/>
        <v>3.4292084480011149</v>
      </c>
      <c r="F143" s="11">
        <f t="shared" si="9"/>
        <v>5.9646475032892132</v>
      </c>
      <c r="G143" s="3">
        <f>G142*(1+Parameters!$B$13)</f>
        <v>1306900.8151923644</v>
      </c>
      <c r="H143" s="5">
        <f>Parameters!$B$11*'Permanent project'!C147*Parameters!B$9*G143</f>
        <v>20.262776727376199</v>
      </c>
      <c r="I143" s="2">
        <f>EXP(-Parameters!$B$16*'Permanent project'!B147)</f>
        <v>1.2082465616214554E-2</v>
      </c>
      <c r="J143" s="2">
        <f>EXP(-(Parameters!$B$5+Parameters!$B$6)*('Permanent project'!B147-Parameters!$B$2))*(1-EXP(-Parameters!$B$7*('Permanent project'!B147-Parameters!$B$2)*('Permanent project'!B147&gt;Parameters!$B$2)))+('Permanent project'!B147&lt;=Parameters!$B$2)</f>
        <v>0.25924026064589095</v>
      </c>
      <c r="K143" s="2">
        <f>H143*I143*('Permanent project'!B147&gt;=Parameters!$B$2)</f>
        <v>0.2448243030975554</v>
      </c>
      <c r="L143" s="2">
        <f>H143*I143*J143*('Permanent project'!B147&gt;=Parameters!$B$2)*('Permanent project'!B147&lt;=Parameters!$B$3)</f>
        <v>6.3468316147458875E-2</v>
      </c>
      <c r="M143" s="3">
        <f>'Emissions of Biomass scenarios'!P141*3.66</f>
        <v>395.38788453426901</v>
      </c>
      <c r="N143" s="14">
        <f t="shared" si="4"/>
        <v>25.094603256495951</v>
      </c>
      <c r="V143" s="4"/>
      <c r="W143" s="4"/>
      <c r="X143" s="4"/>
      <c r="Y143" s="4"/>
    </row>
    <row r="144" spans="2:25" x14ac:dyDescent="0.3">
      <c r="B144">
        <v>139</v>
      </c>
      <c r="C144" s="11">
        <f t="shared" si="9"/>
        <v>1.6779706453383088</v>
      </c>
      <c r="D144" s="11">
        <f t="shared" si="9"/>
        <v>2.720789926345387</v>
      </c>
      <c r="E144" s="11">
        <f t="shared" si="9"/>
        <v>3.4292084480011149</v>
      </c>
      <c r="F144" s="11">
        <f t="shared" si="9"/>
        <v>5.9646475032892132</v>
      </c>
      <c r="G144" s="3">
        <f>G143*(1+Parameters!$B$13)</f>
        <v>1333038.8314962117</v>
      </c>
      <c r="H144" s="5">
        <f>Parameters!$B$11*'Permanent project'!C148*Parameters!B$9*G144</f>
        <v>20.668032261923724</v>
      </c>
      <c r="I144" s="2">
        <f>EXP(-Parameters!$B$16*'Permanent project'!B148)</f>
        <v>1.1701947477049383E-2</v>
      </c>
      <c r="J144" s="2">
        <f>EXP(-(Parameters!$B$5+Parameters!$B$6)*('Permanent project'!B148-Parameters!$B$2))*(1-EXP(-Parameters!$B$7*('Permanent project'!B148-Parameters!$B$2)*('Permanent project'!B148&gt;Parameters!$B$2)))+('Permanent project'!B148&lt;=Parameters!$B$2)</f>
        <v>0.25666077695355544</v>
      </c>
      <c r="K144" s="2">
        <f>H144*I144*('Permanent project'!B148&gt;=Parameters!$B$2)</f>
        <v>0.24185622798299358</v>
      </c>
      <c r="L144" s="2">
        <f>H144*I144*J144*('Permanent project'!B148&gt;=Parameters!$B$2)*('Permanent project'!B148&lt;=Parameters!$B$3)</f>
        <v>6.2075007385171369E-2</v>
      </c>
      <c r="M144" s="3">
        <f>'Emissions of Biomass scenarios'!P142*3.66</f>
        <v>395.38788453426901</v>
      </c>
      <c r="N144" s="14">
        <f t="shared" si="4"/>
        <v>24.543705852472034</v>
      </c>
      <c r="V144" s="4"/>
      <c r="W144" s="4"/>
      <c r="X144" s="4"/>
      <c r="Y144" s="4"/>
    </row>
    <row r="145" spans="2:25" x14ac:dyDescent="0.3">
      <c r="B145">
        <v>140</v>
      </c>
      <c r="C145" s="11">
        <f t="shared" si="9"/>
        <v>1.6779706453383088</v>
      </c>
      <c r="D145" s="11">
        <f t="shared" si="9"/>
        <v>2.720789926345387</v>
      </c>
      <c r="E145" s="11">
        <f t="shared" si="9"/>
        <v>3.4292084480011149</v>
      </c>
      <c r="F145" s="11">
        <f t="shared" si="9"/>
        <v>5.9646475032892132</v>
      </c>
      <c r="G145" s="3">
        <f>G144*(1+Parameters!$B$13)</f>
        <v>1359699.608126136</v>
      </c>
      <c r="H145" s="5">
        <f>Parameters!$B$11*'Permanent project'!C149*Parameters!B$9*G145</f>
        <v>21.081392907162197</v>
      </c>
      <c r="I145" s="2">
        <f>EXP(-Parameters!$B$16*'Permanent project'!B149)</f>
        <v>1.1333413154667387E-2</v>
      </c>
      <c r="J145" s="2">
        <f>EXP(-(Parameters!$B$5+Parameters!$B$6)*('Permanent project'!B149-Parameters!$B$2))*(1-EXP(-Parameters!$B$7*('Permanent project'!B149-Parameters!$B$2)*('Permanent project'!B149&gt;Parameters!$B$2)))+('Permanent project'!B149&lt;=Parameters!$B$2)</f>
        <v>0.25410695955279994</v>
      </c>
      <c r="K145" s="2">
        <f>H145*I145*('Permanent project'!B149&gt;=Parameters!$B$2)</f>
        <v>0.23892413569274379</v>
      </c>
      <c r="L145" s="2">
        <f>H145*I145*J145*('Permanent project'!B149&gt;=Parameters!$B$2)*('Permanent project'!B149&lt;=Parameters!$B$3)</f>
        <v>6.0712285684663733E-2</v>
      </c>
      <c r="M145" s="3">
        <f>'Emissions of Biomass scenarios'!P143*3.66</f>
        <v>395.38788453426901</v>
      </c>
      <c r="N145" s="14">
        <f t="shared" si="4"/>
        <v>24.004902202099377</v>
      </c>
      <c r="V145" s="4"/>
      <c r="W145" s="4"/>
      <c r="X145" s="4"/>
      <c r="Y145" s="4"/>
    </row>
    <row r="146" spans="2:25" x14ac:dyDescent="0.3">
      <c r="B146">
        <v>141</v>
      </c>
      <c r="C146" s="11">
        <f t="shared" si="9"/>
        <v>1.6779706453383088</v>
      </c>
      <c r="D146" s="11">
        <f t="shared" si="9"/>
        <v>2.720789926345387</v>
      </c>
      <c r="E146" s="11">
        <f t="shared" si="9"/>
        <v>3.4292084480011149</v>
      </c>
      <c r="F146" s="11">
        <f t="shared" si="9"/>
        <v>5.9646475032892132</v>
      </c>
      <c r="G146" s="3">
        <f>G145*(1+Parameters!$B$13)</f>
        <v>1386893.6002886589</v>
      </c>
      <c r="H146" s="5">
        <f>Parameters!$B$11*'Permanent project'!C150*Parameters!B$9*G146</f>
        <v>21.503020765305443</v>
      </c>
      <c r="I146" s="2">
        <f>EXP(-Parameters!$B$16*'Permanent project'!B150)</f>
        <v>1.0976485237718327E-2</v>
      </c>
      <c r="J146" s="2">
        <f>EXP(-(Parameters!$B$5+Parameters!$B$6)*('Permanent project'!B150-Parameters!$B$2))*(1-EXP(-Parameters!$B$7*('Permanent project'!B150-Parameters!$B$2)*('Permanent project'!B150&gt;Parameters!$B$2)))+('Permanent project'!B150&lt;=Parameters!$B$2)</f>
        <v>0.25157855305975618</v>
      </c>
      <c r="K146" s="2">
        <f>H146*I146*('Permanent project'!B150&gt;=Parameters!$B$2)</f>
        <v>0.23602758999672585</v>
      </c>
      <c r="L146" s="2">
        <f>H146*I146*J146*('Permanent project'!B150&gt;=Parameters!$B$2)*('Permanent project'!B150&lt;=Parameters!$B$3)</f>
        <v>5.9379479573557672E-2</v>
      </c>
      <c r="M146" s="3">
        <f>'Emissions of Biomass scenarios'!P144*3.66</f>
        <v>395.38788453426901</v>
      </c>
      <c r="N146" s="14">
        <f t="shared" si="4"/>
        <v>23.477926813334808</v>
      </c>
      <c r="V146" s="4"/>
      <c r="W146" s="4"/>
      <c r="X146" s="4"/>
      <c r="Y146" s="4"/>
    </row>
    <row r="147" spans="2:25" x14ac:dyDescent="0.3">
      <c r="B147">
        <v>142</v>
      </c>
      <c r="C147" s="11">
        <f t="shared" si="9"/>
        <v>1.6779706453383088</v>
      </c>
      <c r="D147" s="11">
        <f t="shared" si="9"/>
        <v>2.720789926345387</v>
      </c>
      <c r="E147" s="11">
        <f t="shared" si="9"/>
        <v>3.4292084480011149</v>
      </c>
      <c r="F147" s="11">
        <f t="shared" si="9"/>
        <v>5.9646475032892132</v>
      </c>
      <c r="G147" s="3">
        <f>G146*(1+Parameters!$B$13)</f>
        <v>1414631.4722944321</v>
      </c>
      <c r="H147" s="5">
        <f>Parameters!$B$11*'Permanent project'!C151*Parameters!B$9*G147</f>
        <v>21.933081180611556</v>
      </c>
      <c r="I147" s="2">
        <f>EXP(-Parameters!$B$16*'Permanent project'!B151)</f>
        <v>1.0630798200825346E-2</v>
      </c>
      <c r="J147" s="2">
        <f>EXP(-(Parameters!$B$5+Parameters!$B$6)*('Permanent project'!B151-Parameters!$B$2))*(1-EXP(-Parameters!$B$7*('Permanent project'!B151-Parameters!$B$2)*('Permanent project'!B151&gt;Parameters!$B$2)))+('Permanent project'!B151&lt;=Parameters!$B$2)</f>
        <v>0.24907530463166797</v>
      </c>
      <c r="K147" s="2">
        <f>H147*I147*('Permanent project'!B151&gt;=Parameters!$B$2)</f>
        <v>0.23316615995340159</v>
      </c>
      <c r="L147" s="2">
        <f>H147*I147*J147*('Permanent project'!B151&gt;=Parameters!$B$2)*('Permanent project'!B151&lt;=Parameters!$B$3)</f>
        <v>5.8075932320189719E-2</v>
      </c>
      <c r="M147" s="3">
        <f>'Emissions of Biomass scenarios'!P145*3.66</f>
        <v>395.38788453426901</v>
      </c>
      <c r="N147" s="14">
        <f t="shared" si="4"/>
        <v>22.962520022435193</v>
      </c>
      <c r="V147" s="4"/>
      <c r="W147" s="4"/>
      <c r="X147" s="4"/>
      <c r="Y147" s="4"/>
    </row>
    <row r="148" spans="2:25" x14ac:dyDescent="0.3">
      <c r="B148">
        <v>143</v>
      </c>
      <c r="C148" s="11">
        <f t="shared" si="9"/>
        <v>1.6779706453383088</v>
      </c>
      <c r="D148" s="11">
        <f t="shared" si="9"/>
        <v>2.720789926345387</v>
      </c>
      <c r="E148" s="11">
        <f t="shared" si="9"/>
        <v>3.4292084480011149</v>
      </c>
      <c r="F148" s="11">
        <f t="shared" si="9"/>
        <v>5.9646475032892132</v>
      </c>
      <c r="G148" s="3">
        <f>G147*(1+Parameters!$B$13)</f>
        <v>1442924.1017403207</v>
      </c>
      <c r="H148" s="5">
        <f>Parameters!$B$11*'Permanent project'!C152*Parameters!B$9*G148</f>
        <v>22.371742804223786</v>
      </c>
      <c r="I148" s="2">
        <f>EXP(-Parameters!$B$16*'Permanent project'!B152)</f>
        <v>1.0295998030255039E-2</v>
      </c>
      <c r="J148" s="2">
        <f>EXP(-(Parameters!$B$5+Parameters!$B$6)*('Permanent project'!B152-Parameters!$B$2))*(1-EXP(-Parameters!$B$7*('Permanent project'!B152-Parameters!$B$2)*('Permanent project'!B152&gt;Parameters!$B$2)))+('Permanent project'!B152&lt;=Parameters!$B$2)</f>
        <v>0.24659696394160627</v>
      </c>
      <c r="K148" s="2">
        <f>H148*I148*('Permanent project'!B152&gt;=Parameters!$B$2)</f>
        <v>0.23033941984566042</v>
      </c>
      <c r="L148" s="2">
        <f>H148*I148*J148*('Permanent project'!B152&gt;=Parameters!$B$2)*('Permanent project'!B152&lt;=Parameters!$B$3)</f>
        <v>5.680100161001083E-2</v>
      </c>
      <c r="M148" s="3">
        <f>'Emissions of Biomass scenarios'!P146*3.66</f>
        <v>395.38788453426901</v>
      </c>
      <c r="N148" s="14">
        <f t="shared" si="4"/>
        <v>22.458427866009789</v>
      </c>
      <c r="V148" s="4"/>
      <c r="W148" s="4"/>
      <c r="X148" s="4"/>
      <c r="Y148" s="4"/>
    </row>
    <row r="149" spans="2:25" x14ac:dyDescent="0.3">
      <c r="B149">
        <v>144</v>
      </c>
      <c r="C149" s="11">
        <f t="shared" si="9"/>
        <v>1.6779706453383088</v>
      </c>
      <c r="D149" s="11">
        <f t="shared" si="9"/>
        <v>2.720789926345387</v>
      </c>
      <c r="E149" s="11">
        <f t="shared" si="9"/>
        <v>3.4292084480011149</v>
      </c>
      <c r="F149" s="11">
        <f t="shared" si="9"/>
        <v>5.9646475032892132</v>
      </c>
      <c r="G149" s="3">
        <f>G148*(1+Parameters!$B$13)</f>
        <v>1471782.5837751271</v>
      </c>
      <c r="H149" s="5">
        <f>Parameters!$B$11*'Permanent project'!C153*Parameters!B$9*G149</f>
        <v>22.819177660308259</v>
      </c>
      <c r="I149" s="2">
        <f>EXP(-Parameters!$B$16*'Permanent project'!B153)</f>
        <v>9.9717418613764573E-3</v>
      </c>
      <c r="J149" s="2">
        <f>EXP(-(Parameters!$B$5+Parameters!$B$6)*('Permanent project'!B153-Parameters!$B$2))*(1-EXP(-Parameters!$B$7*('Permanent project'!B153-Parameters!$B$2)*('Permanent project'!B153&gt;Parameters!$B$2)))+('Permanent project'!B153&lt;=Parameters!$B$2)</f>
        <v>0.244143283153437</v>
      </c>
      <c r="K149" s="2">
        <f>H149*I149*('Permanent project'!B153&gt;=Parameters!$B$2)</f>
        <v>0.22754694911748236</v>
      </c>
      <c r="L149" s="2">
        <f>H149*I149*J149*('Permanent project'!B153&gt;=Parameters!$B$2)*('Permanent project'!B153&lt;=Parameters!$B$3)</f>
        <v>5.5554059229090215E-2</v>
      </c>
      <c r="M149" s="3">
        <f>'Emissions of Biomass scenarios'!P147*3.66</f>
        <v>395.38788453426901</v>
      </c>
      <c r="N149" s="14">
        <f t="shared" si="4"/>
        <v>21.965401955881465</v>
      </c>
      <c r="V149" s="4"/>
      <c r="W149" s="4"/>
      <c r="X149" s="4"/>
      <c r="Y149" s="4"/>
    </row>
    <row r="150" spans="2:25" x14ac:dyDescent="0.3">
      <c r="B150">
        <v>145</v>
      </c>
      <c r="C150" s="11">
        <f t="shared" si="9"/>
        <v>1.6779706453383088</v>
      </c>
      <c r="D150" s="11">
        <f t="shared" si="9"/>
        <v>2.720789926345387</v>
      </c>
      <c r="E150" s="11">
        <f t="shared" si="9"/>
        <v>3.4292084480011149</v>
      </c>
      <c r="F150" s="11">
        <f t="shared" si="9"/>
        <v>5.9646475032892132</v>
      </c>
      <c r="G150" s="3">
        <f>G149*(1+Parameters!$B$13)</f>
        <v>1501218.2354506296</v>
      </c>
      <c r="H150" s="5">
        <f>Parameters!$B$11*'Permanent project'!C154*Parameters!B$9*G150</f>
        <v>23.275561213514425</v>
      </c>
      <c r="I150" s="2">
        <f>EXP(-Parameters!$B$16*'Permanent project'!B154)</f>
        <v>9.6576976275377768E-3</v>
      </c>
      <c r="J150" s="2">
        <f>EXP(-(Parameters!$B$5+Parameters!$B$6)*('Permanent project'!B154-Parameters!$B$2))*(1-EXP(-Parameters!$B$7*('Permanent project'!B154-Parameters!$B$2)*('Permanent project'!B154&gt;Parameters!$B$2)))+('Permanent project'!B154&lt;=Parameters!$B$2)</f>
        <v>0.24171401689703637</v>
      </c>
      <c r="K150" s="2">
        <f>H150*I150*('Permanent project'!B154&gt;=Parameters!$B$2)</f>
        <v>0.22478833231136855</v>
      </c>
      <c r="L150" s="2">
        <f>H150*I150*J150*('Permanent project'!B154&gt;=Parameters!$B$2)*('Permanent project'!B154&lt;=Parameters!$B$3)</f>
        <v>5.4334490754566762E-2</v>
      </c>
      <c r="M150" s="3">
        <f>'Emissions of Biomass scenarios'!P148*3.66</f>
        <v>395.38788453426901</v>
      </c>
      <c r="N150" s="14">
        <f t="shared" ref="N150:N213" si="10">L150*M150</f>
        <v>21.48319935669495</v>
      </c>
      <c r="V150" s="4"/>
      <c r="W150" s="4"/>
      <c r="X150" s="4"/>
      <c r="Y150" s="4"/>
    </row>
    <row r="151" spans="2:25" x14ac:dyDescent="0.3">
      <c r="B151">
        <v>146</v>
      </c>
      <c r="C151" s="11">
        <f t="shared" si="9"/>
        <v>1.6779706453383088</v>
      </c>
      <c r="D151" s="11">
        <f t="shared" si="9"/>
        <v>2.720789926345387</v>
      </c>
      <c r="E151" s="11">
        <f t="shared" si="9"/>
        <v>3.4292084480011149</v>
      </c>
      <c r="F151" s="11">
        <f t="shared" si="9"/>
        <v>5.9646475032892132</v>
      </c>
      <c r="G151" s="3">
        <f>G150*(1+Parameters!$B$13)</f>
        <v>1531242.6001596423</v>
      </c>
      <c r="H151" s="5">
        <f>Parameters!$B$11*'Permanent project'!C155*Parameters!B$9*G151</f>
        <v>23.741072437784716</v>
      </c>
      <c r="I151" s="2">
        <f>EXP(-Parameters!$B$16*'Permanent project'!B155)</f>
        <v>9.3535437200009883E-3</v>
      </c>
      <c r="J151" s="2">
        <f>EXP(-(Parameters!$B$5+Parameters!$B$6)*('Permanent project'!B155-Parameters!$B$2))*(1-EXP(-Parameters!$B$7*('Permanent project'!B155-Parameters!$B$2)*('Permanent project'!B155&gt;Parameters!$B$2)))+('Permanent project'!B155&lt;=Parameters!$B$2)</f>
        <v>0.23930892224375447</v>
      </c>
      <c r="K151" s="2">
        <f>H151*I151*('Permanent project'!B155&gt;=Parameters!$B$2)</f>
        <v>0.22206315900652979</v>
      </c>
      <c r="L151" s="2">
        <f>H151*I151*J151*('Permanent project'!B155&gt;=Parameters!$B$2)*('Permanent project'!B155&lt;=Parameters!$B$3)</f>
        <v>5.3141695251896125E-2</v>
      </c>
      <c r="M151" s="3">
        <f>'Emissions of Biomass scenarios'!P149*3.66</f>
        <v>395.38788453426901</v>
      </c>
      <c r="N151" s="14">
        <f t="shared" si="10"/>
        <v>21.011582466212015</v>
      </c>
      <c r="V151" s="4"/>
      <c r="W151" s="4"/>
      <c r="X151" s="4"/>
      <c r="Y151" s="4"/>
    </row>
    <row r="152" spans="2:25" x14ac:dyDescent="0.3">
      <c r="B152">
        <v>147</v>
      </c>
      <c r="C152" s="11">
        <f t="shared" si="9"/>
        <v>1.6779706453383088</v>
      </c>
      <c r="D152" s="11">
        <f t="shared" si="9"/>
        <v>2.720789926345387</v>
      </c>
      <c r="E152" s="11">
        <f t="shared" si="9"/>
        <v>3.4292084480011149</v>
      </c>
      <c r="F152" s="11">
        <f t="shared" si="9"/>
        <v>5.9646475032892132</v>
      </c>
      <c r="G152" s="3">
        <f>G151*(1+Parameters!$B$13)</f>
        <v>1561867.452162835</v>
      </c>
      <c r="H152" s="5">
        <f>Parameters!$B$11*'Permanent project'!C156*Parameters!B$9*G152</f>
        <v>24.215893886540407</v>
      </c>
      <c r="I152" s="2">
        <f>EXP(-Parameters!$B$16*'Permanent project'!B156)</f>
        <v>9.0589686585865001E-3</v>
      </c>
      <c r="J152" s="2">
        <f>EXP(-(Parameters!$B$5+Parameters!$B$6)*('Permanent project'!B156-Parameters!$B$2))*(1-EXP(-Parameters!$B$7*('Permanent project'!B156-Parameters!$B$2)*('Permanent project'!B156&gt;Parameters!$B$2)))+('Permanent project'!B156&lt;=Parameters!$B$2)</f>
        <v>0.23692775868212171</v>
      </c>
      <c r="K152" s="2">
        <f>H152*I152*('Permanent project'!B156&gt;=Parameters!$B$2)</f>
        <v>0.21937102375782597</v>
      </c>
      <c r="L152" s="2">
        <f>H152*I152*J152*('Permanent project'!B156&gt;=Parameters!$B$2)*('Permanent project'!B156&lt;=Parameters!$B$3)</f>
        <v>5.1975084978744181E-2</v>
      </c>
      <c r="M152" s="3">
        <f>'Emissions of Biomass scenarios'!P150*3.66</f>
        <v>395.38788453426901</v>
      </c>
      <c r="N152" s="14">
        <f t="shared" si="10"/>
        <v>20.550318898234522</v>
      </c>
      <c r="V152" s="4"/>
      <c r="W152" s="4"/>
      <c r="X152" s="4"/>
      <c r="Y152" s="4"/>
    </row>
    <row r="153" spans="2:25" x14ac:dyDescent="0.3">
      <c r="B153">
        <v>148</v>
      </c>
      <c r="C153" s="11">
        <f t="shared" si="9"/>
        <v>1.6779706453383088</v>
      </c>
      <c r="D153" s="11">
        <f t="shared" si="9"/>
        <v>2.720789926345387</v>
      </c>
      <c r="E153" s="11">
        <f t="shared" si="9"/>
        <v>3.4292084480011149</v>
      </c>
      <c r="F153" s="11">
        <f t="shared" si="9"/>
        <v>5.9646475032892132</v>
      </c>
      <c r="G153" s="3">
        <f>G152*(1+Parameters!$B$13)</f>
        <v>1593104.8012060919</v>
      </c>
      <c r="H153" s="5">
        <f>Parameters!$B$11*'Permanent project'!C157*Parameters!B$9*G153</f>
        <v>24.700211764271216</v>
      </c>
      <c r="I153" s="2">
        <f>EXP(-Parameters!$B$16*'Permanent project'!B157)</f>
        <v>8.7736707726901834E-3</v>
      </c>
      <c r="J153" s="2">
        <f>EXP(-(Parameters!$B$5+Parameters!$B$6)*('Permanent project'!B157-Parameters!$B$2))*(1-EXP(-Parameters!$B$7*('Permanent project'!B157-Parameters!$B$2)*('Permanent project'!B157&gt;Parameters!$B$2)))+('Permanent project'!B157&lt;=Parameters!$B$2)</f>
        <v>0.2345702880937976</v>
      </c>
      <c r="K153" s="2">
        <f>H153*I153*('Permanent project'!B157&gt;=Parameters!$B$2)</f>
        <v>0.21671152603544461</v>
      </c>
      <c r="L153" s="2">
        <f>H153*I153*J153*('Permanent project'!B157&gt;=Parameters!$B$2)*('Permanent project'!B157&lt;=Parameters!$B$3)</f>
        <v>5.083408509538076E-2</v>
      </c>
      <c r="M153" s="3">
        <f>'Emissions of Biomass scenarios'!P151*3.66</f>
        <v>395.38788453426901</v>
      </c>
      <c r="N153" s="14">
        <f t="shared" si="10"/>
        <v>20.099181368097614</v>
      </c>
      <c r="V153" s="4"/>
      <c r="W153" s="4"/>
      <c r="X153" s="4"/>
      <c r="Y153" s="4"/>
    </row>
    <row r="154" spans="2:25" x14ac:dyDescent="0.3">
      <c r="B154">
        <v>149</v>
      </c>
      <c r="C154" s="11">
        <f t="shared" si="9"/>
        <v>1.6779706453383088</v>
      </c>
      <c r="D154" s="11">
        <f t="shared" si="9"/>
        <v>2.720789926345387</v>
      </c>
      <c r="E154" s="11">
        <f t="shared" si="9"/>
        <v>3.4292084480011149</v>
      </c>
      <c r="F154" s="11">
        <f t="shared" si="9"/>
        <v>5.9646475032892132</v>
      </c>
      <c r="G154" s="3">
        <f>G153*(1+Parameters!$B$13)</f>
        <v>1624966.8972302137</v>
      </c>
      <c r="H154" s="5">
        <f>Parameters!$B$11*'Permanent project'!C158*Parameters!B$9*G154</f>
        <v>25.194215999556643</v>
      </c>
      <c r="I154" s="2">
        <f>EXP(-Parameters!$B$16*'Permanent project'!B158)</f>
        <v>8.4973578923463224E-3</v>
      </c>
      <c r="J154" s="2">
        <f>EXP(-(Parameters!$B$5+Parameters!$B$6)*('Permanent project'!B158-Parameters!$B$2))*(1-EXP(-Parameters!$B$7*('Permanent project'!B158-Parameters!$B$2)*('Permanent project'!B158&gt;Parameters!$B$2)))+('Permanent project'!B158&lt;=Parameters!$B$2)</f>
        <v>0.2322362747297588</v>
      </c>
      <c r="K154" s="2">
        <f>H154*I154*('Permanent project'!B158&gt;=Parameters!$B$2)</f>
        <v>0.21408427016531062</v>
      </c>
      <c r="L154" s="2">
        <f>H154*I154*J154*('Permanent project'!B158&gt;=Parameters!$B$2)*('Permanent project'!B158&lt;=Parameters!$B$3)</f>
        <v>4.9718133381430982E-2</v>
      </c>
      <c r="M154" s="3">
        <f>'Emissions of Biomass scenarios'!P152*3.66</f>
        <v>395.38788453426901</v>
      </c>
      <c r="N154" s="14">
        <f t="shared" si="10"/>
        <v>19.65794758067662</v>
      </c>
      <c r="V154" s="4"/>
      <c r="W154" s="4"/>
      <c r="X154" s="4"/>
      <c r="Y154" s="4"/>
    </row>
    <row r="155" spans="2:25" x14ac:dyDescent="0.3">
      <c r="B155">
        <v>150</v>
      </c>
      <c r="C155" s="11">
        <f t="shared" ref="C155:F170" si="11">C154</f>
        <v>1.6779706453383088</v>
      </c>
      <c r="D155" s="11">
        <f t="shared" si="11"/>
        <v>2.720789926345387</v>
      </c>
      <c r="E155" s="11">
        <f t="shared" si="11"/>
        <v>3.4292084480011149</v>
      </c>
      <c r="F155" s="11">
        <f t="shared" si="11"/>
        <v>5.9646475032892132</v>
      </c>
      <c r="G155" s="3">
        <f>G154*(1+Parameters!$B$13)</f>
        <v>1657466.235174818</v>
      </c>
      <c r="H155" s="5">
        <f>Parameters!$B$11*'Permanent project'!C159*Parameters!B$9*G155</f>
        <v>25.698100319547773</v>
      </c>
      <c r="I155" s="2">
        <f>EXP(-Parameters!$B$16*'Permanent project'!B159)</f>
        <v>8.2297470490200302E-3</v>
      </c>
      <c r="J155" s="2">
        <f>EXP(-(Parameters!$B$5+Parameters!$B$6)*('Permanent project'!B159-Parameters!$B$2))*(1-EXP(-Parameters!$B$7*('Permanent project'!B159-Parameters!$B$2)*('Permanent project'!B159&gt;Parameters!$B$2)))+('Permanent project'!B159&lt;=Parameters!$B$2)</f>
        <v>0.22992548518672382</v>
      </c>
      <c r="K155" s="2">
        <f>H155*I155*('Permanent project'!B159&gt;=Parameters!$B$2)</f>
        <v>0.21148886527021898</v>
      </c>
      <c r="L155" s="2">
        <f>H155*I155*J155*('Permanent project'!B159&gt;=Parameters!$B$2)*('Permanent project'!B159&lt;=Parameters!$B$3)</f>
        <v>4.8626679958844767E-2</v>
      </c>
      <c r="M155" s="3">
        <f>'Emissions of Biomass scenarios'!P153*3.66</f>
        <v>395.38788453426901</v>
      </c>
      <c r="N155" s="14">
        <f t="shared" si="10"/>
        <v>19.226400120852567</v>
      </c>
      <c r="V155" s="4"/>
      <c r="W155" s="4"/>
      <c r="X155" s="4"/>
      <c r="Y155" s="4"/>
    </row>
    <row r="156" spans="2:25" x14ac:dyDescent="0.3">
      <c r="B156">
        <v>151</v>
      </c>
      <c r="C156" s="11">
        <f t="shared" si="11"/>
        <v>1.6779706453383088</v>
      </c>
      <c r="D156" s="11">
        <f t="shared" si="11"/>
        <v>2.720789926345387</v>
      </c>
      <c r="E156" s="11">
        <f t="shared" si="11"/>
        <v>3.4292084480011149</v>
      </c>
      <c r="F156" s="11">
        <f t="shared" si="11"/>
        <v>5.9646475032892132</v>
      </c>
      <c r="G156" s="3">
        <f>G155*(1+Parameters!$B$13)</f>
        <v>1690615.5598783144</v>
      </c>
      <c r="H156" s="5">
        <f>Parameters!$B$11*'Permanent project'!C160*Parameters!B$9*G156</f>
        <v>26.212062325938732</v>
      </c>
      <c r="I156" s="2">
        <f>EXP(-Parameters!$B$16*'Permanent project'!B160)</f>
        <v>7.9705641858227524E-3</v>
      </c>
      <c r="J156" s="2">
        <f>EXP(-(Parameters!$B$5+Parameters!$B$6)*('Permanent project'!B160-Parameters!$B$2))*(1-EXP(-Parameters!$B$7*('Permanent project'!B160-Parameters!$B$2)*('Permanent project'!B160&gt;Parameters!$B$2)))+('Permanent project'!B160&lt;=Parameters!$B$2)</f>
        <v>0.22763768838381271</v>
      </c>
      <c r="K156" s="2">
        <f>H156*I156*('Permanent project'!B160&gt;=Parameters!$B$2)</f>
        <v>0.2089249252116811</v>
      </c>
      <c r="L156" s="2">
        <f>H156*I156*J156*('Permanent project'!B160&gt;=Parameters!$B$2)*('Permanent project'!B160&lt;=Parameters!$B$3)</f>
        <v>4.7559187020948038E-2</v>
      </c>
      <c r="M156" s="3">
        <f>'Emissions of Biomass scenarios'!P154*3.66</f>
        <v>395.38788453426901</v>
      </c>
      <c r="N156" s="14">
        <f t="shared" si="10"/>
        <v>18.804326346382307</v>
      </c>
      <c r="V156" s="4"/>
      <c r="W156" s="4"/>
      <c r="X156" s="4"/>
      <c r="Y156" s="4"/>
    </row>
    <row r="157" spans="2:25" x14ac:dyDescent="0.3">
      <c r="B157">
        <v>152</v>
      </c>
      <c r="C157" s="11">
        <f t="shared" si="11"/>
        <v>1.6779706453383088</v>
      </c>
      <c r="D157" s="11">
        <f t="shared" si="11"/>
        <v>2.720789926345387</v>
      </c>
      <c r="E157" s="11">
        <f t="shared" si="11"/>
        <v>3.4292084480011149</v>
      </c>
      <c r="F157" s="11">
        <f t="shared" si="11"/>
        <v>5.9646475032892132</v>
      </c>
      <c r="G157" s="3">
        <f>G156*(1+Parameters!$B$13)</f>
        <v>1724427.8710758807</v>
      </c>
      <c r="H157" s="5">
        <f>Parameters!$B$11*'Permanent project'!C161*Parameters!B$9*G157</f>
        <v>26.736303572457505</v>
      </c>
      <c r="I157" s="2">
        <f>EXP(-Parameters!$B$16*'Permanent project'!B161)</f>
        <v>7.7195438768540552E-3</v>
      </c>
      <c r="J157" s="2">
        <f>EXP(-(Parameters!$B$5+Parameters!$B$6)*('Permanent project'!B161-Parameters!$B$2))*(1-EXP(-Parameters!$B$7*('Permanent project'!B161-Parameters!$B$2)*('Permanent project'!B161&gt;Parameters!$B$2)))+('Permanent project'!B161&lt;=Parameters!$B$2)</f>
        <v>0.22537265553943869</v>
      </c>
      <c r="K157" s="2">
        <f>H157*I157*('Permanent project'!B161&gt;=Parameters!$B$2)</f>
        <v>0.20639206853247555</v>
      </c>
      <c r="L157" s="2">
        <f>H157*I157*J157*('Permanent project'!B161&gt;=Parameters!$B$2)*('Permanent project'!B161&lt;=Parameters!$B$3)</f>
        <v>4.6515128567441832E-2</v>
      </c>
      <c r="M157" s="3">
        <f>'Emissions of Biomass scenarios'!P155*3.66</f>
        <v>395.38788453426901</v>
      </c>
      <c r="N157" s="14">
        <f t="shared" si="10"/>
        <v>18.391518283120369</v>
      </c>
      <c r="V157" s="4"/>
      <c r="W157" s="4"/>
      <c r="X157" s="4"/>
      <c r="Y157" s="4"/>
    </row>
    <row r="158" spans="2:25" x14ac:dyDescent="0.3">
      <c r="B158">
        <v>153</v>
      </c>
      <c r="C158" s="11">
        <f t="shared" si="11"/>
        <v>1.6779706453383088</v>
      </c>
      <c r="D158" s="11">
        <f t="shared" si="11"/>
        <v>2.720789926345387</v>
      </c>
      <c r="E158" s="11">
        <f t="shared" si="11"/>
        <v>3.4292084480011149</v>
      </c>
      <c r="F158" s="11">
        <f t="shared" si="11"/>
        <v>5.9646475032892132</v>
      </c>
      <c r="G158" s="3">
        <f>G157*(1+Parameters!$B$13)</f>
        <v>1758916.4284973983</v>
      </c>
      <c r="H158" s="5">
        <f>Parameters!$B$11*'Permanent project'!C162*Parameters!B$9*G158</f>
        <v>27.271029643906655</v>
      </c>
      <c r="I158" s="2">
        <f>EXP(-Parameters!$B$16*'Permanent project'!B162)</f>
        <v>7.4764290553823191E-3</v>
      </c>
      <c r="J158" s="2">
        <f>EXP(-(Parameters!$B$5+Parameters!$B$6)*('Permanent project'!B162-Parameters!$B$2))*(1-EXP(-Parameters!$B$7*('Permanent project'!B162-Parameters!$B$2)*('Permanent project'!B162&gt;Parameters!$B$2)))+('Permanent project'!B162&lt;=Parameters!$B$2)</f>
        <v>0.22313016014842982</v>
      </c>
      <c r="K158" s="2">
        <f>H158*I158*('Permanent project'!B162&gt;=Parameters!$B$2)</f>
        <v>0.20388991839989626</v>
      </c>
      <c r="L158" s="2">
        <f>H158*I158*J158*('Permanent project'!B162&gt;=Parameters!$B$2)*('Permanent project'!B162&lt;=Parameters!$B$3)</f>
        <v>4.549399014521914E-2</v>
      </c>
      <c r="M158" s="3">
        <f>'Emissions of Biomass scenarios'!P156*3.66</f>
        <v>395.38788453426901</v>
      </c>
      <c r="N158" s="14">
        <f t="shared" si="10"/>
        <v>17.987772522541079</v>
      </c>
      <c r="V158" s="4"/>
      <c r="W158" s="4"/>
      <c r="X158" s="4"/>
      <c r="Y158" s="4"/>
    </row>
    <row r="159" spans="2:25" x14ac:dyDescent="0.3">
      <c r="B159">
        <v>154</v>
      </c>
      <c r="C159" s="11">
        <f t="shared" si="11"/>
        <v>1.6779706453383088</v>
      </c>
      <c r="D159" s="11">
        <f t="shared" si="11"/>
        <v>2.720789926345387</v>
      </c>
      <c r="E159" s="11">
        <f t="shared" si="11"/>
        <v>3.4292084480011149</v>
      </c>
      <c r="F159" s="11">
        <f t="shared" si="11"/>
        <v>5.9646475032892132</v>
      </c>
      <c r="G159" s="3">
        <f>G158*(1+Parameters!$B$13)</f>
        <v>1794094.7570673462</v>
      </c>
      <c r="H159" s="5">
        <f>Parameters!$B$11*'Permanent project'!C163*Parameters!B$9*G159</f>
        <v>27.816450236784789</v>
      </c>
      <c r="I159" s="2">
        <f>EXP(-Parameters!$B$16*'Permanent project'!B163)</f>
        <v>7.2409707505859339E-3</v>
      </c>
      <c r="J159" s="2">
        <f>EXP(-(Parameters!$B$5+Parameters!$B$6)*('Permanent project'!B163-Parameters!$B$2))*(1-EXP(-Parameters!$B$7*('Permanent project'!B163-Parameters!$B$2)*('Permanent project'!B163&gt;Parameters!$B$2)))+('Permanent project'!B163&lt;=Parameters!$B$2)</f>
        <v>0.2209099779593782</v>
      </c>
      <c r="K159" s="2">
        <f>H159*I159*('Permanent project'!B163&gt;=Parameters!$B$2)</f>
        <v>0.20141810254968784</v>
      </c>
      <c r="L159" s="2">
        <f>H159*I159*J159*('Permanent project'!B163&gt;=Parameters!$B$2)*('Permanent project'!B163&lt;=Parameters!$B$3)</f>
        <v>4.4495268594871316E-2</v>
      </c>
      <c r="M159" s="3">
        <f>'Emissions of Biomass scenarios'!P157*3.66</f>
        <v>395.38788453426901</v>
      </c>
      <c r="N159" s="14">
        <f t="shared" si="10"/>
        <v>17.592890121510266</v>
      </c>
      <c r="V159" s="4"/>
      <c r="W159" s="4"/>
      <c r="X159" s="4"/>
      <c r="Y159" s="4"/>
    </row>
    <row r="160" spans="2:25" x14ac:dyDescent="0.3">
      <c r="B160">
        <v>155</v>
      </c>
      <c r="C160" s="11">
        <f t="shared" si="11"/>
        <v>1.6779706453383088</v>
      </c>
      <c r="D160" s="11">
        <f t="shared" si="11"/>
        <v>2.720789926345387</v>
      </c>
      <c r="E160" s="11">
        <f t="shared" si="11"/>
        <v>3.4292084480011149</v>
      </c>
      <c r="F160" s="11">
        <f t="shared" si="11"/>
        <v>5.9646475032892132</v>
      </c>
      <c r="G160" s="3">
        <f>G159*(1+Parameters!$B$13)</f>
        <v>1829976.6522086931</v>
      </c>
      <c r="H160" s="5">
        <f>Parameters!$B$11*'Permanent project'!C164*Parameters!B$9*G160</f>
        <v>28.372779241520483</v>
      </c>
      <c r="I160" s="2">
        <f>EXP(-Parameters!$B$16*'Permanent project'!B164)</f>
        <v>7.0129278325854246E-3</v>
      </c>
      <c r="J160" s="2">
        <f>EXP(-(Parameters!$B$5+Parameters!$B$6)*('Permanent project'!B164-Parameters!$B$2))*(1-EXP(-Parameters!$B$7*('Permanent project'!B164-Parameters!$B$2)*('Permanent project'!B164&gt;Parameters!$B$2)))+('Permanent project'!B164&lt;=Parameters!$B$2)</f>
        <v>0.21871188695221475</v>
      </c>
      <c r="K160" s="2">
        <f>H160*I160*('Permanent project'!B164&gt;=Parameters!$B$2)</f>
        <v>0.19897625323066098</v>
      </c>
      <c r="L160" s="2">
        <f>H160*I160*J160*('Permanent project'!B164&gt;=Parameters!$B$2)*('Permanent project'!B164&lt;=Parameters!$B$3)</f>
        <v>4.3518471802759577E-2</v>
      </c>
      <c r="M160" s="3">
        <f>'Emissions of Biomass scenarios'!P158*3.66</f>
        <v>395.38788453426901</v>
      </c>
      <c r="N160" s="14">
        <f t="shared" si="10"/>
        <v>17.206676504257345</v>
      </c>
      <c r="V160" s="4"/>
      <c r="W160" s="4"/>
      <c r="X160" s="4"/>
      <c r="Y160" s="4"/>
    </row>
    <row r="161" spans="2:25" x14ac:dyDescent="0.3">
      <c r="B161">
        <v>156</v>
      </c>
      <c r="C161" s="11">
        <f t="shared" si="11"/>
        <v>1.6779706453383088</v>
      </c>
      <c r="D161" s="11">
        <f t="shared" si="11"/>
        <v>2.720789926345387</v>
      </c>
      <c r="E161" s="11">
        <f t="shared" si="11"/>
        <v>3.4292084480011149</v>
      </c>
      <c r="F161" s="11">
        <f t="shared" si="11"/>
        <v>5.9646475032892132</v>
      </c>
      <c r="G161" s="3">
        <f>G160*(1+Parameters!$B$13)</f>
        <v>1866576.1852528669</v>
      </c>
      <c r="H161" s="5">
        <f>Parameters!$B$11*'Permanent project'!C165*Parameters!B$9*G161</f>
        <v>28.940234826350892</v>
      </c>
      <c r="I161" s="2">
        <f>EXP(-Parameters!$B$16*'Permanent project'!B165)</f>
        <v>6.7920667655053842E-3</v>
      </c>
      <c r="J161" s="2">
        <f>EXP(-(Parameters!$B$5+Parameters!$B$6)*('Permanent project'!B165-Parameters!$B$2))*(1-EXP(-Parameters!$B$7*('Permanent project'!B165-Parameters!$B$2)*('Permanent project'!B165&gt;Parameters!$B$2)))+('Permanent project'!B165&lt;=Parameters!$B$2)</f>
        <v>0.21653566731600707</v>
      </c>
      <c r="K161" s="2">
        <f>H161*I161*('Permanent project'!B165&gt;=Parameters!$B$2)</f>
        <v>0.19656400714997938</v>
      </c>
      <c r="L161" s="2">
        <f>H161*I161*J161*('Permanent project'!B165&gt;=Parameters!$B$2)*('Permanent project'!B165&lt;=Parameters!$B$3)</f>
        <v>4.256311845852917E-2</v>
      </c>
      <c r="M161" s="3">
        <f>'Emissions of Biomass scenarios'!P159*3.66</f>
        <v>395.38788453426901</v>
      </c>
      <c r="N161" s="14">
        <f t="shared" si="10"/>
        <v>16.828941366499347</v>
      </c>
      <c r="V161" s="4"/>
      <c r="W161" s="4"/>
      <c r="X161" s="4"/>
      <c r="Y161" s="4"/>
    </row>
    <row r="162" spans="2:25" x14ac:dyDescent="0.3">
      <c r="B162">
        <v>157</v>
      </c>
      <c r="C162" s="11">
        <f t="shared" si="11"/>
        <v>1.6779706453383088</v>
      </c>
      <c r="D162" s="11">
        <f t="shared" si="11"/>
        <v>2.720789926345387</v>
      </c>
      <c r="E162" s="11">
        <f t="shared" si="11"/>
        <v>3.4292084480011149</v>
      </c>
      <c r="F162" s="11">
        <f t="shared" si="11"/>
        <v>5.9646475032892132</v>
      </c>
      <c r="G162" s="3">
        <f>G161*(1+Parameters!$B$13)</f>
        <v>1903907.7089579243</v>
      </c>
      <c r="H162" s="5">
        <f>Parameters!$B$11*'Permanent project'!C166*Parameters!B$9*G162</f>
        <v>29.519039522877911</v>
      </c>
      <c r="I162" s="2">
        <f>EXP(-Parameters!$B$16*'Permanent project'!B166)</f>
        <v>6.5781613683133303E-3</v>
      </c>
      <c r="J162" s="2">
        <f>EXP(-(Parameters!$B$5+Parameters!$B$6)*('Permanent project'!B166-Parameters!$B$2))*(1-EXP(-Parameters!$B$7*('Permanent project'!B166-Parameters!$B$2)*('Permanent project'!B166&gt;Parameters!$B$2)))+('Permanent project'!B166&lt;=Parameters!$B$2)</f>
        <v>0.21438110142697794</v>
      </c>
      <c r="K162" s="2">
        <f>H162*I162*('Permanent project'!B166&gt;=Parameters!$B$2)</f>
        <v>0.19418100541910985</v>
      </c>
      <c r="L162" s="2">
        <f>H162*I162*J162*('Permanent project'!B166&gt;=Parameters!$B$2)*('Permanent project'!B166&lt;=Parameters!$B$3)</f>
        <v>4.1628737817946744E-2</v>
      </c>
      <c r="M162" s="3">
        <f>'Emissions of Biomass scenarios'!P160*3.66</f>
        <v>395.38788453426901</v>
      </c>
      <c r="N162" s="14">
        <f t="shared" si="10"/>
        <v>16.459498581669685</v>
      </c>
      <c r="V162" s="4"/>
      <c r="W162" s="4"/>
      <c r="X162" s="4"/>
      <c r="Y162" s="4"/>
    </row>
    <row r="163" spans="2:25" x14ac:dyDescent="0.3">
      <c r="B163">
        <v>158</v>
      </c>
      <c r="C163" s="11">
        <f t="shared" si="11"/>
        <v>1.6779706453383088</v>
      </c>
      <c r="D163" s="11">
        <f t="shared" si="11"/>
        <v>2.720789926345387</v>
      </c>
      <c r="E163" s="11">
        <f t="shared" si="11"/>
        <v>3.4292084480011149</v>
      </c>
      <c r="F163" s="11">
        <f t="shared" si="11"/>
        <v>5.9646475032892132</v>
      </c>
      <c r="G163" s="3">
        <f>G162*(1+Parameters!$B$13)</f>
        <v>1941985.8631370829</v>
      </c>
      <c r="H163" s="5">
        <f>Parameters!$B$11*'Permanent project'!C167*Parameters!B$9*G163</f>
        <v>30.10942031333547</v>
      </c>
      <c r="I163" s="2">
        <f>EXP(-Parameters!$B$16*'Permanent project'!B167)</f>
        <v>6.3709925831905607E-3</v>
      </c>
      <c r="J163" s="2">
        <f>EXP(-(Parameters!$B$5+Parameters!$B$6)*('Permanent project'!B167-Parameters!$B$2))*(1-EXP(-Parameters!$B$7*('Permanent project'!B167-Parameters!$B$2)*('Permanent project'!B167&gt;Parameters!$B$2)))+('Permanent project'!B167&lt;=Parameters!$B$2)</f>
        <v>0.21224797382674304</v>
      </c>
      <c r="K163" s="2">
        <f>H163*I163*('Permanent project'!B167&gt;=Parameters!$B$2)</f>
        <v>0.19182689350042748</v>
      </c>
      <c r="L163" s="2">
        <f>H163*I163*J163*('Permanent project'!B167&gt;=Parameters!$B$2)*('Permanent project'!B167&lt;=Parameters!$B$3)</f>
        <v>4.0714869470944152E-2</v>
      </c>
      <c r="M163" s="3">
        <f>'Emissions of Biomass scenarios'!P161*3.66</f>
        <v>395.38788453426901</v>
      </c>
      <c r="N163" s="14">
        <f t="shared" si="10"/>
        <v>16.098166109205501</v>
      </c>
      <c r="V163" s="4"/>
      <c r="W163" s="4"/>
      <c r="X163" s="4"/>
      <c r="Y163" s="4"/>
    </row>
    <row r="164" spans="2:25" x14ac:dyDescent="0.3">
      <c r="B164">
        <v>159</v>
      </c>
      <c r="C164" s="11">
        <f t="shared" si="11"/>
        <v>1.6779706453383088</v>
      </c>
      <c r="D164" s="11">
        <f t="shared" si="11"/>
        <v>2.720789926345387</v>
      </c>
      <c r="E164" s="11">
        <f t="shared" si="11"/>
        <v>3.4292084480011149</v>
      </c>
      <c r="F164" s="11">
        <f t="shared" si="11"/>
        <v>5.9646475032892132</v>
      </c>
      <c r="G164" s="3">
        <f>G163*(1+Parameters!$B$13)</f>
        <v>1980825.5803998245</v>
      </c>
      <c r="H164" s="5">
        <f>Parameters!$B$11*'Permanent project'!C168*Parameters!B$9*G164</f>
        <v>30.711608719602179</v>
      </c>
      <c r="I164" s="2">
        <f>EXP(-Parameters!$B$16*'Permanent project'!B168)</f>
        <v>6.1703482511978082E-3</v>
      </c>
      <c r="J164" s="2">
        <f>EXP(-(Parameters!$B$5+Parameters!$B$6)*('Permanent project'!B168-Parameters!$B$2))*(1-EXP(-Parameters!$B$7*('Permanent project'!B168-Parameters!$B$2)*('Permanent project'!B168&gt;Parameters!$B$2)))+('Permanent project'!B168&lt;=Parameters!$B$2)</f>
        <v>0.21013607120076472</v>
      </c>
      <c r="K164" s="2">
        <f>H164*I164*('Permanent project'!B168&gt;=Parameters!$B$2)</f>
        <v>0.18950132115446866</v>
      </c>
      <c r="L164" s="2">
        <f>H164*I164*J164*('Permanent project'!B168&gt;=Parameters!$B$2)*('Permanent project'!B168&lt;=Parameters!$B$3)</f>
        <v>3.9821063114754411E-2</v>
      </c>
      <c r="M164" s="3">
        <f>'Emissions of Biomass scenarios'!P162*3.66</f>
        <v>395.38788453426901</v>
      </c>
      <c r="N164" s="14">
        <f t="shared" si="10"/>
        <v>15.744765904848355</v>
      </c>
      <c r="V164" s="4"/>
      <c r="W164" s="4"/>
      <c r="X164" s="4"/>
      <c r="Y164" s="4"/>
    </row>
    <row r="165" spans="2:25" x14ac:dyDescent="0.3">
      <c r="B165">
        <v>160</v>
      </c>
      <c r="C165" s="11">
        <f t="shared" si="11"/>
        <v>1.6779706453383088</v>
      </c>
      <c r="D165" s="11">
        <f t="shared" si="11"/>
        <v>2.720789926345387</v>
      </c>
      <c r="E165" s="11">
        <f t="shared" si="11"/>
        <v>3.4292084480011149</v>
      </c>
      <c r="F165" s="11">
        <f t="shared" si="11"/>
        <v>5.9646475032892132</v>
      </c>
      <c r="G165" s="3">
        <f>G164*(1+Parameters!$B$13)</f>
        <v>2020442.092007821</v>
      </c>
      <c r="H165" s="5">
        <f>Parameters!$B$11*'Permanent project'!C169*Parameters!B$9*G165</f>
        <v>31.325840893994222</v>
      </c>
      <c r="I165" s="2">
        <f>EXP(-Parameters!$B$16*'Permanent project'!B169)</f>
        <v>5.9760228950059427E-3</v>
      </c>
      <c r="J165" s="2">
        <f>EXP(-(Parameters!$B$5+Parameters!$B$6)*('Permanent project'!B169-Parameters!$B$2))*(1-EXP(-Parameters!$B$7*('Permanent project'!B169-Parameters!$B$2)*('Permanent project'!B169&gt;Parameters!$B$2)))+('Permanent project'!B169&lt;=Parameters!$B$2)</f>
        <v>0.20804518235702046</v>
      </c>
      <c r="K165" s="2">
        <f>H165*I165*('Permanent project'!B169&gt;=Parameters!$B$2)</f>
        <v>0.1872039423878229</v>
      </c>
      <c r="L165" s="2">
        <f>H165*I165*J165*('Permanent project'!B169&gt;=Parameters!$B$2)*('Permanent project'!B169&lt;=Parameters!$B$3)</f>
        <v>3.8946878332027771E-2</v>
      </c>
      <c r="M165" s="3">
        <f>'Emissions of Biomass scenarios'!P163*3.66</f>
        <v>395.38788453426901</v>
      </c>
      <c r="N165" s="14">
        <f t="shared" si="10"/>
        <v>15.39912383291402</v>
      </c>
      <c r="V165" s="4"/>
      <c r="W165" s="4"/>
      <c r="X165" s="4"/>
      <c r="Y165" s="4"/>
    </row>
    <row r="166" spans="2:25" x14ac:dyDescent="0.3">
      <c r="B166">
        <v>161</v>
      </c>
      <c r="C166" s="11">
        <f t="shared" si="11"/>
        <v>1.6779706453383088</v>
      </c>
      <c r="D166" s="11">
        <f t="shared" si="11"/>
        <v>2.720789926345387</v>
      </c>
      <c r="E166" s="11">
        <f t="shared" si="11"/>
        <v>3.4292084480011149</v>
      </c>
      <c r="F166" s="11">
        <f t="shared" si="11"/>
        <v>5.9646475032892132</v>
      </c>
      <c r="G166" s="3">
        <f>G165*(1+Parameters!$B$13)</f>
        <v>2060850.9338479773</v>
      </c>
      <c r="H166" s="5">
        <f>Parameters!$B$11*'Permanent project'!C170*Parameters!B$9*G166</f>
        <v>31.952357711874107</v>
      </c>
      <c r="I166" s="2">
        <f>EXP(-Parameters!$B$16*'Permanent project'!B170)</f>
        <v>5.787817508469237E-3</v>
      </c>
      <c r="J166" s="2">
        <f>EXP(-(Parameters!$B$5+Parameters!$B$6)*('Permanent project'!B170-Parameters!$B$2))*(1-EXP(-Parameters!$B$7*('Permanent project'!B170-Parameters!$B$2)*('Permanent project'!B170&gt;Parameters!$B$2)))+('Permanent project'!B170&lt;=Parameters!$B$2)</f>
        <v>0.20597509820488344</v>
      </c>
      <c r="K166" s="2">
        <f>H166*I166*('Permanent project'!B170&gt;=Parameters!$B$2)</f>
        <v>0.184934415401657</v>
      </c>
      <c r="L166" s="2">
        <f>H166*I166*J166*('Permanent project'!B170&gt;=Parameters!$B$2)*('Permanent project'!B170&lt;=Parameters!$B$3)</f>
        <v>3.809188437381901E-2</v>
      </c>
      <c r="M166" s="3">
        <f>'Emissions of Biomass scenarios'!P164*3.66</f>
        <v>395.38788453426901</v>
      </c>
      <c r="N166" s="14">
        <f t="shared" si="10"/>
        <v>15.061069580488276</v>
      </c>
      <c r="V166" s="4"/>
      <c r="W166" s="4"/>
      <c r="X166" s="4"/>
      <c r="Y166" s="4"/>
    </row>
    <row r="167" spans="2:25" x14ac:dyDescent="0.3">
      <c r="B167">
        <v>162</v>
      </c>
      <c r="C167" s="11">
        <f t="shared" si="11"/>
        <v>1.6779706453383088</v>
      </c>
      <c r="D167" s="11">
        <f t="shared" si="11"/>
        <v>2.720789926345387</v>
      </c>
      <c r="E167" s="11">
        <f t="shared" si="11"/>
        <v>3.4292084480011149</v>
      </c>
      <c r="F167" s="11">
        <f t="shared" si="11"/>
        <v>5.9646475032892132</v>
      </c>
      <c r="G167" s="3">
        <f>G166*(1+Parameters!$B$13)</f>
        <v>2102067.9525249368</v>
      </c>
      <c r="H167" s="5">
        <f>Parameters!$B$11*'Permanent project'!C171*Parameters!B$9*G167</f>
        <v>32.591404866111588</v>
      </c>
      <c r="I167" s="2">
        <f>EXP(-Parameters!$B$16*'Permanent project'!B171)</f>
        <v>5.6055393528256781E-3</v>
      </c>
      <c r="J167" s="2">
        <f>EXP(-(Parameters!$B$5+Parameters!$B$6)*('Permanent project'!B171-Parameters!$B$2))*(1-EXP(-Parameters!$B$7*('Permanent project'!B171-Parameters!$B$2)*('Permanent project'!B171&gt;Parameters!$B$2)))+('Permanent project'!B171&lt;=Parameters!$B$2)</f>
        <v>0.20392561173421342</v>
      </c>
      <c r="K167" s="2">
        <f>H167*I167*('Permanent project'!B171&gt;=Parameters!$B$2)</f>
        <v>0.1826924025408628</v>
      </c>
      <c r="L167" s="2">
        <f>H167*I167*J167*('Permanent project'!B171&gt;=Parameters!$B$2)*('Permanent project'!B171&lt;=Parameters!$B$3)</f>
        <v>3.7255659947338614E-2</v>
      </c>
      <c r="M167" s="3">
        <f>'Emissions of Biomass scenarios'!P165*3.66</f>
        <v>395.38788453426901</v>
      </c>
      <c r="N167" s="14">
        <f t="shared" si="10"/>
        <v>14.73043657350631</v>
      </c>
      <c r="V167" s="4"/>
      <c r="W167" s="4"/>
      <c r="X167" s="4"/>
      <c r="Y167" s="4"/>
    </row>
    <row r="168" spans="2:25" x14ac:dyDescent="0.3">
      <c r="B168">
        <v>163</v>
      </c>
      <c r="C168" s="11">
        <f t="shared" si="11"/>
        <v>1.6779706453383088</v>
      </c>
      <c r="D168" s="11">
        <f t="shared" si="11"/>
        <v>2.720789926345387</v>
      </c>
      <c r="E168" s="11">
        <f t="shared" si="11"/>
        <v>3.4292084480011149</v>
      </c>
      <c r="F168" s="11">
        <f t="shared" si="11"/>
        <v>5.9646475032892132</v>
      </c>
      <c r="G168" s="3">
        <f>G167*(1+Parameters!$B$13)</f>
        <v>2144109.3115754356</v>
      </c>
      <c r="H168" s="5">
        <f>Parameters!$B$11*'Permanent project'!C172*Parameters!B$9*G168</f>
        <v>33.243232963433819</v>
      </c>
      <c r="I168" s="2">
        <f>EXP(-Parameters!$B$16*'Permanent project'!B172)</f>
        <v>5.4290017593156339E-3</v>
      </c>
      <c r="J168" s="2">
        <f>EXP(-(Parameters!$B$5+Parameters!$B$6)*('Permanent project'!B172-Parameters!$B$2))*(1-EXP(-Parameters!$B$7*('Permanent project'!B172-Parameters!$B$2)*('Permanent project'!B172&gt;Parameters!$B$2)))+('Permanent project'!B172&lt;=Parameters!$B$2)</f>
        <v>0.20189651799465538</v>
      </c>
      <c r="K168" s="2">
        <f>H168*I168*('Permanent project'!B172&gt;=Parameters!$B$2)</f>
        <v>0.18047757024382169</v>
      </c>
      <c r="L168" s="2">
        <f>H168*I168*J168*('Permanent project'!B172&gt;=Parameters!$B$2)*('Permanent project'!B172&lt;=Parameters!$B$3)</f>
        <v>3.6437793008363424E-2</v>
      </c>
      <c r="M168" s="3">
        <f>'Emissions of Biomass scenarios'!P166*3.66</f>
        <v>395.38788453426901</v>
      </c>
      <c r="N168" s="14">
        <f t="shared" si="10"/>
        <v>14.407061894674392</v>
      </c>
      <c r="V168" s="4"/>
      <c r="W168" s="4"/>
      <c r="X168" s="4"/>
      <c r="Y168" s="4"/>
    </row>
    <row r="169" spans="2:25" x14ac:dyDescent="0.3">
      <c r="B169">
        <v>164</v>
      </c>
      <c r="C169" s="11">
        <f t="shared" si="11"/>
        <v>1.6779706453383088</v>
      </c>
      <c r="D169" s="11">
        <f t="shared" si="11"/>
        <v>2.720789926345387</v>
      </c>
      <c r="E169" s="11">
        <f t="shared" si="11"/>
        <v>3.4292084480011149</v>
      </c>
      <c r="F169" s="11">
        <f t="shared" si="11"/>
        <v>5.9646475032892132</v>
      </c>
      <c r="G169" s="3">
        <f>G168*(1+Parameters!$B$13)</f>
        <v>2186991.4978069444</v>
      </c>
      <c r="H169" s="5">
        <f>Parameters!$B$11*'Permanent project'!C173*Parameters!B$9*G169</f>
        <v>33.908097622702499</v>
      </c>
      <c r="I169" s="2">
        <f>EXP(-Parameters!$B$16*'Permanent project'!B173)</f>
        <v>5.2580239380167352E-3</v>
      </c>
      <c r="J169" s="2">
        <f>EXP(-(Parameters!$B$5+Parameters!$B$6)*('Permanent project'!B173-Parameters!$B$2))*(1-EXP(-Parameters!$B$7*('Permanent project'!B173-Parameters!$B$2)*('Permanent project'!B173&gt;Parameters!$B$2)))+('Permanent project'!B173&lt;=Parameters!$B$2)</f>
        <v>0.19988761407514449</v>
      </c>
      <c r="K169" s="2">
        <f>H169*I169*('Permanent project'!B173&gt;=Parameters!$B$2)</f>
        <v>0.17828958899277808</v>
      </c>
      <c r="L169" s="2">
        <f>H169*I169*J169*('Permanent project'!B173&gt;=Parameters!$B$2)*('Permanent project'!B173&lt;=Parameters!$B$3)</f>
        <v>3.5637880558204556E-2</v>
      </c>
      <c r="M169" s="3">
        <f>'Emissions of Biomass scenarios'!P167*3.66</f>
        <v>395.38788453426901</v>
      </c>
      <c r="N169" s="14">
        <f t="shared" si="10"/>
        <v>14.090786203193453</v>
      </c>
      <c r="V169" s="4"/>
      <c r="W169" s="4"/>
      <c r="X169" s="4"/>
      <c r="Y169" s="4"/>
    </row>
    <row r="170" spans="2:25" x14ac:dyDescent="0.3">
      <c r="B170">
        <v>165</v>
      </c>
      <c r="C170" s="11">
        <f t="shared" si="11"/>
        <v>1.6779706453383088</v>
      </c>
      <c r="D170" s="11">
        <f t="shared" si="11"/>
        <v>2.720789926345387</v>
      </c>
      <c r="E170" s="11">
        <f t="shared" si="11"/>
        <v>3.4292084480011149</v>
      </c>
      <c r="F170" s="11">
        <f t="shared" si="11"/>
        <v>5.9646475032892132</v>
      </c>
      <c r="G170" s="3">
        <f>G169*(1+Parameters!$B$13)</f>
        <v>2230731.3277630834</v>
      </c>
      <c r="H170" s="5">
        <f>Parameters!$B$11*'Permanent project'!C174*Parameters!B$9*G170</f>
        <v>34.586259575156546</v>
      </c>
      <c r="I170" s="2">
        <f>EXP(-Parameters!$B$16*'Permanent project'!B174)</f>
        <v>5.0924307926991904E-3</v>
      </c>
      <c r="J170" s="2">
        <f>EXP(-(Parameters!$B$5+Parameters!$B$6)*('Permanent project'!B174-Parameters!$B$2))*(1-EXP(-Parameters!$B$7*('Permanent project'!B174-Parameters!$B$2)*('Permanent project'!B174&gt;Parameters!$B$2)))+('Permanent project'!B174&lt;=Parameters!$B$2)</f>
        <v>0.19789869908361465</v>
      </c>
      <c r="K170" s="2">
        <f>H170*I170*('Permanent project'!B174&gt;=Parameters!$B$2)</f>
        <v>0.17612813326481441</v>
      </c>
      <c r="L170" s="2">
        <f>H170*I170*J170*('Permanent project'!B174&gt;=Parameters!$B$2)*('Permanent project'!B174&lt;=Parameters!$B$3)</f>
        <v>3.4855528445132289E-2</v>
      </c>
      <c r="M170" s="3">
        <f>'Emissions of Biomass scenarios'!P168*3.66</f>
        <v>395.38788453426901</v>
      </c>
      <c r="N170" s="14">
        <f t="shared" si="10"/>
        <v>13.781453656244894</v>
      </c>
      <c r="V170" s="4"/>
      <c r="W170" s="4"/>
      <c r="X170" s="4"/>
      <c r="Y170" s="4"/>
    </row>
    <row r="171" spans="2:25" x14ac:dyDescent="0.3">
      <c r="B171">
        <v>166</v>
      </c>
      <c r="C171" s="11">
        <f t="shared" ref="C171:F186" si="12">C170</f>
        <v>1.6779706453383088</v>
      </c>
      <c r="D171" s="11">
        <f t="shared" si="12"/>
        <v>2.720789926345387</v>
      </c>
      <c r="E171" s="11">
        <f t="shared" si="12"/>
        <v>3.4292084480011149</v>
      </c>
      <c r="F171" s="11">
        <f t="shared" si="12"/>
        <v>5.9646475032892132</v>
      </c>
      <c r="G171" s="3">
        <f>G170*(1+Parameters!$B$13)</f>
        <v>2275345.9543183451</v>
      </c>
      <c r="H171" s="5">
        <f>Parameters!$B$11*'Permanent project'!C175*Parameters!B$9*G171</f>
        <v>35.277984766659678</v>
      </c>
      <c r="I171" s="2">
        <f>EXP(-Parameters!$B$16*'Permanent project'!B175)</f>
        <v>4.9320527415119518E-3</v>
      </c>
      <c r="J171" s="2">
        <f>EXP(-(Parameters!$B$5+Parameters!$B$6)*('Permanent project'!B175-Parameters!$B$2))*(1-EXP(-Parameters!$B$7*('Permanent project'!B175-Parameters!$B$2)*('Permanent project'!B175&gt;Parameters!$B$2)))+('Permanent project'!B175&lt;=Parameters!$B$2)</f>
        <v>0.19592957412690934</v>
      </c>
      <c r="K171" s="2">
        <f>H171*I171*('Permanent project'!B175&gt;=Parameters!$B$2)</f>
        <v>0.17399288148342074</v>
      </c>
      <c r="L171" s="2">
        <f>H171*I171*J171*('Permanent project'!B175&gt;=Parameters!$B$2)*('Permanent project'!B175&lt;=Parameters!$B$3)</f>
        <v>3.4090351170160432E-2</v>
      </c>
      <c r="M171" s="3">
        <f>'Emissions of Biomass scenarios'!P169*3.66</f>
        <v>395.38788453426901</v>
      </c>
      <c r="N171" s="14">
        <f t="shared" si="10"/>
        <v>13.478911832200076</v>
      </c>
      <c r="V171" s="4"/>
      <c r="W171" s="4"/>
      <c r="X171" s="4"/>
      <c r="Y171" s="4"/>
    </row>
    <row r="172" spans="2:25" x14ac:dyDescent="0.3">
      <c r="B172">
        <v>167</v>
      </c>
      <c r="C172" s="11">
        <f t="shared" si="12"/>
        <v>1.6779706453383088</v>
      </c>
      <c r="D172" s="11">
        <f t="shared" si="12"/>
        <v>2.720789926345387</v>
      </c>
      <c r="E172" s="11">
        <f t="shared" si="12"/>
        <v>3.4292084480011149</v>
      </c>
      <c r="F172" s="11">
        <f t="shared" si="12"/>
        <v>5.9646475032892132</v>
      </c>
      <c r="G172" s="3">
        <f>G171*(1+Parameters!$B$13)</f>
        <v>2320852.873404712</v>
      </c>
      <c r="H172" s="5">
        <f>Parameters!$B$11*'Permanent project'!C176*Parameters!B$9*G172</f>
        <v>35.983544461992871</v>
      </c>
      <c r="I172" s="2">
        <f>EXP(-Parameters!$B$16*'Permanent project'!B176)</f>
        <v>4.7767255433160769E-3</v>
      </c>
      <c r="J172" s="2">
        <f>EXP(-(Parameters!$B$5+Parameters!$B$6)*('Permanent project'!B176-Parameters!$B$2))*(1-EXP(-Parameters!$B$7*('Permanent project'!B176-Parameters!$B$2)*('Permanent project'!B176&gt;Parameters!$B$2)))+('Permanent project'!B176&lt;=Parameters!$B$2)</f>
        <v>0.19398004229089189</v>
      </c>
      <c r="K172" s="2">
        <f>H172*I172*('Permanent project'!B176&gt;=Parameters!$B$2)</f>
        <v>0.1718835159706511</v>
      </c>
      <c r="L172" s="2">
        <f>H172*I172*J172*('Permanent project'!B176&gt;=Parameters!$B$2)*('Permanent project'!B176&lt;=Parameters!$B$3)</f>
        <v>3.3341971697094089E-2</v>
      </c>
      <c r="M172" s="3">
        <f>'Emissions of Biomass scenarios'!P170*3.66</f>
        <v>395.38788453426901</v>
      </c>
      <c r="N172" s="14">
        <f t="shared" si="10"/>
        <v>13.183011655515502</v>
      </c>
      <c r="V172" s="4"/>
      <c r="W172" s="4"/>
      <c r="X172" s="4"/>
      <c r="Y172" s="4"/>
    </row>
    <row r="173" spans="2:25" x14ac:dyDescent="0.3">
      <c r="B173">
        <v>168</v>
      </c>
      <c r="C173" s="11">
        <f t="shared" si="12"/>
        <v>1.6779706453383088</v>
      </c>
      <c r="D173" s="11">
        <f t="shared" si="12"/>
        <v>2.720789926345387</v>
      </c>
      <c r="E173" s="11">
        <f t="shared" si="12"/>
        <v>3.4292084480011149</v>
      </c>
      <c r="F173" s="11">
        <f t="shared" si="12"/>
        <v>5.9646475032892132</v>
      </c>
      <c r="G173" s="3">
        <f>G172*(1+Parameters!$B$13)</f>
        <v>2367269.9308728063</v>
      </c>
      <c r="H173" s="5">
        <f>Parameters!$B$11*'Permanent project'!C177*Parameters!B$9*G173</f>
        <v>36.703215351232735</v>
      </c>
      <c r="I173" s="2">
        <f>EXP(-Parameters!$B$16*'Permanent project'!B177)</f>
        <v>4.6262901294874511E-3</v>
      </c>
      <c r="J173" s="2">
        <f>EXP(-(Parameters!$B$5+Parameters!$B$6)*('Permanent project'!B177-Parameters!$B$2))*(1-EXP(-Parameters!$B$7*('Permanent project'!B177-Parameters!$B$2)*('Permanent project'!B177&gt;Parameters!$B$2)))+('Permanent project'!B177&lt;=Parameters!$B$2)</f>
        <v>0.19204990862075408</v>
      </c>
      <c r="K173" s="2">
        <f>H173*I173*('Permanent project'!B177&gt;=Parameters!$B$2)</f>
        <v>0.16979972289986028</v>
      </c>
      <c r="L173" s="2">
        <f>H173*I173*J173*('Permanent project'!B177&gt;=Parameters!$B$2)*('Permanent project'!B177&lt;=Parameters!$B$3)</f>
        <v>3.261002126674753E-2</v>
      </c>
      <c r="M173" s="3">
        <f>'Emissions of Biomass scenarios'!P171*3.66</f>
        <v>395.38788453426901</v>
      </c>
      <c r="N173" s="14">
        <f t="shared" si="10"/>
        <v>12.893607323276829</v>
      </c>
      <c r="V173" s="4"/>
      <c r="W173" s="4"/>
      <c r="X173" s="4"/>
      <c r="Y173" s="4"/>
    </row>
    <row r="174" spans="2:25" x14ac:dyDescent="0.3">
      <c r="B174">
        <v>169</v>
      </c>
      <c r="C174" s="11">
        <f t="shared" si="12"/>
        <v>1.6779706453383088</v>
      </c>
      <c r="D174" s="11">
        <f t="shared" si="12"/>
        <v>2.720789926345387</v>
      </c>
      <c r="E174" s="11">
        <f t="shared" si="12"/>
        <v>3.4292084480011149</v>
      </c>
      <c r="F174" s="11">
        <f t="shared" si="12"/>
        <v>5.9646475032892132</v>
      </c>
      <c r="G174" s="3">
        <f>G173*(1+Parameters!$B$13)</f>
        <v>2414615.3294902625</v>
      </c>
      <c r="H174" s="5">
        <f>Parameters!$B$11*'Permanent project'!C178*Parameters!B$9*G174</f>
        <v>37.437279658257388</v>
      </c>
      <c r="I174" s="2">
        <f>EXP(-Parameters!$B$16*'Permanent project'!B178)</f>
        <v>4.4805924410166193E-3</v>
      </c>
      <c r="J174" s="2">
        <f>EXP(-(Parameters!$B$5+Parameters!$B$6)*('Permanent project'!B178-Parameters!$B$2))*(1-EXP(-Parameters!$B$7*('Permanent project'!B178-Parameters!$B$2)*('Permanent project'!B178&gt;Parameters!$B$2)))+('Permanent project'!B178&lt;=Parameters!$B$2)</f>
        <v>0.1901389801015205</v>
      </c>
      <c r="K174" s="2">
        <f>H174*I174*('Permanent project'!B178&gt;=Parameters!$B$2)</f>
        <v>0.16774119224901329</v>
      </c>
      <c r="L174" s="2">
        <f>H174*I174*J174*('Permanent project'!B178&gt;=Parameters!$B$2)*('Permanent project'!B178&lt;=Parameters!$B$3)</f>
        <v>3.1894139215240466E-2</v>
      </c>
      <c r="M174" s="3">
        <f>'Emissions of Biomass scenarios'!P172*3.66</f>
        <v>395.38788453426901</v>
      </c>
      <c r="N174" s="14">
        <f t="shared" si="10"/>
        <v>12.610556233355398</v>
      </c>
      <c r="V174" s="4"/>
      <c r="W174" s="4"/>
      <c r="X174" s="4"/>
      <c r="Y174" s="4"/>
    </row>
    <row r="175" spans="2:25" x14ac:dyDescent="0.3">
      <c r="B175">
        <v>170</v>
      </c>
      <c r="C175" s="11">
        <f t="shared" si="12"/>
        <v>1.6779706453383088</v>
      </c>
      <c r="D175" s="11">
        <f t="shared" si="12"/>
        <v>2.720789926345387</v>
      </c>
      <c r="E175" s="11">
        <f t="shared" si="12"/>
        <v>3.4292084480011149</v>
      </c>
      <c r="F175" s="11">
        <f t="shared" si="12"/>
        <v>5.9646475032892132</v>
      </c>
      <c r="G175" s="3">
        <f>G174*(1+Parameters!$B$13)</f>
        <v>2462907.6360800681</v>
      </c>
      <c r="H175" s="5">
        <f>Parameters!$B$11*'Permanent project'!C179*Parameters!B$9*G175</f>
        <v>38.186025251422542</v>
      </c>
      <c r="I175" s="2">
        <f>EXP(-Parameters!$B$16*'Permanent project'!B179)</f>
        <v>4.3394832707388947E-3</v>
      </c>
      <c r="J175" s="2">
        <f>EXP(-(Parameters!$B$5+Parameters!$B$6)*('Permanent project'!B179-Parameters!$B$2))*(1-EXP(-Parameters!$B$7*('Permanent project'!B179-Parameters!$B$2)*('Permanent project'!B179&gt;Parameters!$B$2)))+('Permanent project'!B179&lt;=Parameters!$B$2)</f>
        <v>0.1882470656387468</v>
      </c>
      <c r="K175" s="2">
        <f>H175*I175*('Permanent project'!B179&gt;=Parameters!$B$2)</f>
        <v>0.16570761775456111</v>
      </c>
      <c r="L175" s="2">
        <f>H175*I175*J175*('Permanent project'!B179&gt;=Parameters!$B$2)*('Permanent project'!B179&lt;=Parameters!$B$3)</f>
        <v>3.1193972796283231E-2</v>
      </c>
      <c r="M175" s="3">
        <f>'Emissions of Biomass scenarios'!P173*3.66</f>
        <v>395.38788453426901</v>
      </c>
      <c r="N175" s="14">
        <f t="shared" si="10"/>
        <v>12.333718914141963</v>
      </c>
      <c r="V175" s="4"/>
      <c r="W175" s="4"/>
      <c r="X175" s="4"/>
      <c r="Y175" s="4"/>
    </row>
    <row r="176" spans="2:25" x14ac:dyDescent="0.3">
      <c r="B176">
        <v>171</v>
      </c>
      <c r="C176" s="11">
        <f t="shared" si="12"/>
        <v>1.6779706453383088</v>
      </c>
      <c r="D176" s="11">
        <f t="shared" si="12"/>
        <v>2.720789926345387</v>
      </c>
      <c r="E176" s="11">
        <f t="shared" si="12"/>
        <v>3.4292084480011149</v>
      </c>
      <c r="F176" s="11">
        <f t="shared" si="12"/>
        <v>5.9646475032892132</v>
      </c>
      <c r="G176" s="3">
        <f>G175*(1+Parameters!$B$13)</f>
        <v>2512165.7888016696</v>
      </c>
      <c r="H176" s="5">
        <f>Parameters!$B$11*'Permanent project'!C180*Parameters!B$9*G176</f>
        <v>38.949745756450994</v>
      </c>
      <c r="I176" s="2">
        <f>EXP(-Parameters!$B$16*'Permanent project'!B180)</f>
        <v>4.2028181105331838E-3</v>
      </c>
      <c r="J176" s="2">
        <f>EXP(-(Parameters!$B$5+Parameters!$B$6)*('Permanent project'!B180-Parameters!$B$2))*(1-EXP(-Parameters!$B$7*('Permanent project'!B180-Parameters!$B$2)*('Permanent project'!B180&gt;Parameters!$B$2)))+('Permanent project'!B180&lt;=Parameters!$B$2)</f>
        <v>0.18637397603940997</v>
      </c>
      <c r="K176" s="2">
        <f>H176*I176*('Permanent project'!B180&gt;=Parameters!$B$2)</f>
        <v>0.16369869686587527</v>
      </c>
      <c r="L176" s="2">
        <f>H176*I176*J176*('Permanent project'!B180&gt;=Parameters!$B$2)*('Permanent project'!B180&lt;=Parameters!$B$3)</f>
        <v>3.0509177007363272E-2</v>
      </c>
      <c r="M176" s="3">
        <f>'Emissions of Biomass scenarios'!P174*3.66</f>
        <v>395.38788453426901</v>
      </c>
      <c r="N176" s="14">
        <f t="shared" si="10"/>
        <v>12.062958955822925</v>
      </c>
      <c r="V176" s="4"/>
      <c r="W176" s="4"/>
      <c r="X176" s="4"/>
      <c r="Y176" s="4"/>
    </row>
    <row r="177" spans="2:25" x14ac:dyDescent="0.3">
      <c r="B177">
        <v>172</v>
      </c>
      <c r="C177" s="11">
        <f t="shared" si="12"/>
        <v>1.6779706453383088</v>
      </c>
      <c r="D177" s="11">
        <f t="shared" si="12"/>
        <v>2.720789926345387</v>
      </c>
      <c r="E177" s="11">
        <f t="shared" si="12"/>
        <v>3.4292084480011149</v>
      </c>
      <c r="F177" s="11">
        <f t="shared" si="12"/>
        <v>5.9646475032892132</v>
      </c>
      <c r="G177" s="3">
        <f>G176*(1+Parameters!$B$13)</f>
        <v>2562409.1045777029</v>
      </c>
      <c r="H177" s="5">
        <f>Parameters!$B$11*'Permanent project'!C181*Parameters!B$9*G177</f>
        <v>39.728740671580013</v>
      </c>
      <c r="I177" s="2">
        <f>EXP(-Parameters!$B$16*'Permanent project'!B181)</f>
        <v>4.0704570033330452E-3</v>
      </c>
      <c r="J177" s="2">
        <f>EXP(-(Parameters!$B$5+Parameters!$B$6)*('Permanent project'!B181-Parameters!$B$2))*(1-EXP(-Parameters!$B$7*('Permanent project'!B181-Parameters!$B$2)*('Permanent project'!B181&gt;Parameters!$B$2)))+('Permanent project'!B181&lt;=Parameters!$B$2)</f>
        <v>0.18451952399298926</v>
      </c>
      <c r="K177" s="2">
        <f>H177*I177*('Permanent project'!B181&gt;=Parameters!$B$2)</f>
        <v>0.16171413070023524</v>
      </c>
      <c r="L177" s="2">
        <f>H177*I177*J177*('Permanent project'!B181&gt;=Parameters!$B$2)*('Permanent project'!B181&lt;=Parameters!$B$3)</f>
        <v>2.9839414419747457E-2</v>
      </c>
      <c r="M177" s="3">
        <f>'Emissions of Biomass scenarios'!P175*3.66</f>
        <v>395.38788453426901</v>
      </c>
      <c r="N177" s="14">
        <f t="shared" si="10"/>
        <v>11.79814294316531</v>
      </c>
      <c r="V177" s="4"/>
      <c r="W177" s="4"/>
      <c r="X177" s="4"/>
      <c r="Y177" s="4"/>
    </row>
    <row r="178" spans="2:25" x14ac:dyDescent="0.3">
      <c r="B178">
        <v>173</v>
      </c>
      <c r="C178" s="11">
        <f t="shared" si="12"/>
        <v>1.6779706453383088</v>
      </c>
      <c r="D178" s="11">
        <f t="shared" si="12"/>
        <v>2.720789926345387</v>
      </c>
      <c r="E178" s="11">
        <f t="shared" si="12"/>
        <v>3.4292084480011149</v>
      </c>
      <c r="F178" s="11">
        <f t="shared" si="12"/>
        <v>5.9646475032892132</v>
      </c>
      <c r="G178" s="3">
        <f>G177*(1+Parameters!$B$13)</f>
        <v>2613657.2866692571</v>
      </c>
      <c r="H178" s="5">
        <f>Parameters!$B$11*'Permanent project'!C182*Parameters!B$9*G178</f>
        <v>40.523315485011615</v>
      </c>
      <c r="I178" s="2">
        <f>EXP(-Parameters!$B$16*'Permanent project'!B182)</f>
        <v>3.9422643997984209E-3</v>
      </c>
      <c r="J178" s="2">
        <f>EXP(-(Parameters!$B$5+Parameters!$B$6)*('Permanent project'!B182-Parameters!$B$2))*(1-EXP(-Parameters!$B$7*('Permanent project'!B182-Parameters!$B$2)*('Permanent project'!B182&gt;Parameters!$B$2)))+('Permanent project'!B182&lt;=Parameters!$B$2)</f>
        <v>0.18268352405273466</v>
      </c>
      <c r="K178" s="2">
        <f>H178*I178*('Permanent project'!B182&gt;=Parameters!$B$2)</f>
        <v>0.15975362399836138</v>
      </c>
      <c r="L178" s="2">
        <f>H178*I178*J178*('Permanent project'!B182&gt;=Parameters!$B$2)*('Permanent project'!B182&lt;=Parameters!$B$3)</f>
        <v>2.9184355012216182E-2</v>
      </c>
      <c r="M178" s="3">
        <f>'Emissions of Biomass scenarios'!P176*3.66</f>
        <v>395.38788453426901</v>
      </c>
      <c r="N178" s="14">
        <f t="shared" si="10"/>
        <v>11.539140389777247</v>
      </c>
      <c r="V178" s="4"/>
      <c r="W178" s="4"/>
      <c r="X178" s="4"/>
      <c r="Y178" s="4"/>
    </row>
    <row r="179" spans="2:25" x14ac:dyDescent="0.3">
      <c r="B179">
        <v>174</v>
      </c>
      <c r="C179" s="11">
        <f t="shared" si="12"/>
        <v>1.6779706453383088</v>
      </c>
      <c r="D179" s="11">
        <f t="shared" si="12"/>
        <v>2.720789926345387</v>
      </c>
      <c r="E179" s="11">
        <f t="shared" si="12"/>
        <v>3.4292084480011149</v>
      </c>
      <c r="F179" s="11">
        <f t="shared" si="12"/>
        <v>5.9646475032892132</v>
      </c>
      <c r="G179" s="3">
        <f>G178*(1+Parameters!$B$13)</f>
        <v>2665930.4324026424</v>
      </c>
      <c r="H179" s="5">
        <f>Parameters!$B$11*'Permanent project'!C183*Parameters!B$9*G179</f>
        <v>41.333781794711854</v>
      </c>
      <c r="I179" s="2">
        <f>EXP(-Parameters!$B$16*'Permanent project'!B183)</f>
        <v>3.8181090195012674E-3</v>
      </c>
      <c r="J179" s="2">
        <f>EXP(-(Parameters!$B$5+Parameters!$B$6)*('Permanent project'!B183-Parameters!$B$2))*(1-EXP(-Parameters!$B$7*('Permanent project'!B183-Parameters!$B$2)*('Permanent project'!B183&gt;Parameters!$B$2)))+('Permanent project'!B183&lt;=Parameters!$B$2)</f>
        <v>0.1808657926171221</v>
      </c>
      <c r="K179" s="2">
        <f>H179*I179*('Permanent project'!B183&gt;=Parameters!$B$2)</f>
        <v>0.15781688508048661</v>
      </c>
      <c r="L179" s="2">
        <f>H179*I179*J179*('Permanent project'!B183&gt;=Parameters!$B$2)*('Permanent project'!B183&lt;=Parameters!$B$3)</f>
        <v>2.8543676008447483E-2</v>
      </c>
      <c r="M179" s="3">
        <f>'Emissions of Biomass scenarios'!P177*3.66</f>
        <v>395.38788453426901</v>
      </c>
      <c r="N179" s="14">
        <f t="shared" si="10"/>
        <v>11.285823673811617</v>
      </c>
      <c r="V179" s="4"/>
      <c r="W179" s="4"/>
      <c r="X179" s="4"/>
      <c r="Y179" s="4"/>
    </row>
    <row r="180" spans="2:25" x14ac:dyDescent="0.3">
      <c r="B180">
        <v>175</v>
      </c>
      <c r="C180" s="11">
        <f t="shared" si="12"/>
        <v>1.6779706453383088</v>
      </c>
      <c r="D180" s="11">
        <f t="shared" si="12"/>
        <v>2.720789926345387</v>
      </c>
      <c r="E180" s="11">
        <f t="shared" si="12"/>
        <v>3.4292084480011149</v>
      </c>
      <c r="F180" s="11">
        <f t="shared" si="12"/>
        <v>5.9646475032892132</v>
      </c>
      <c r="G180" s="3">
        <f>G179*(1+Parameters!$B$13)</f>
        <v>2719249.0410506953</v>
      </c>
      <c r="H180" s="5">
        <f>Parameters!$B$11*'Permanent project'!C184*Parameters!B$9*G180</f>
        <v>42.160457430606087</v>
      </c>
      <c r="I180" s="2">
        <f>EXP(-Parameters!$B$16*'Permanent project'!B184)</f>
        <v>3.697863716482929E-3</v>
      </c>
      <c r="J180" s="2">
        <f>EXP(-(Parameters!$B$5+Parameters!$B$6)*('Permanent project'!B184-Parameters!$B$2))*(1-EXP(-Parameters!$B$7*('Permanent project'!B184-Parameters!$B$2)*('Permanent project'!B184&gt;Parameters!$B$2)))+('Permanent project'!B184&lt;=Parameters!$B$2)</f>
        <v>0.17906614791149322</v>
      </c>
      <c r="K180" s="2">
        <f>H180*I180*('Permanent project'!B184&gt;=Parameters!$B$2)</f>
        <v>0.15590362580296135</v>
      </c>
      <c r="L180" s="2">
        <f>H180*I180*J180*('Permanent project'!B184&gt;=Parameters!$B$2)*('Permanent project'!B184&lt;=Parameters!$B$3)</f>
        <v>2.7917061717971169E-2</v>
      </c>
      <c r="M180" s="3">
        <f>'Emissions of Biomass scenarios'!P178*3.66</f>
        <v>395.38788453426901</v>
      </c>
      <c r="N180" s="14">
        <f t="shared" si="10"/>
        <v>11.038067975081246</v>
      </c>
      <c r="V180" s="4"/>
      <c r="W180" s="4"/>
      <c r="X180" s="4"/>
      <c r="Y180" s="4"/>
    </row>
    <row r="181" spans="2:25" x14ac:dyDescent="0.3">
      <c r="B181">
        <v>176</v>
      </c>
      <c r="C181" s="11">
        <f t="shared" si="12"/>
        <v>1.6779706453383088</v>
      </c>
      <c r="D181" s="11">
        <f t="shared" si="12"/>
        <v>2.720789926345387</v>
      </c>
      <c r="E181" s="11">
        <f t="shared" si="12"/>
        <v>3.4292084480011149</v>
      </c>
      <c r="F181" s="11">
        <f t="shared" si="12"/>
        <v>5.9646475032892132</v>
      </c>
      <c r="G181" s="3">
        <f>G180*(1+Parameters!$B$13)</f>
        <v>2773634.0218717093</v>
      </c>
      <c r="H181" s="5">
        <f>Parameters!$B$11*'Permanent project'!C185*Parameters!B$9*G181</f>
        <v>43.003666579218212</v>
      </c>
      <c r="I181" s="2">
        <f>EXP(-Parameters!$B$16*'Permanent project'!B185)</f>
        <v>3.5814053490455635E-3</v>
      </c>
      <c r="J181" s="2">
        <f>EXP(-(Parameters!$B$5+Parameters!$B$6)*('Permanent project'!B185-Parameters!$B$2))*(1-EXP(-Parameters!$B$7*('Permanent project'!B185-Parameters!$B$2)*('Permanent project'!B185&gt;Parameters!$B$2)))+('Permanent project'!B185&lt;=Parameters!$B$2)</f>
        <v>0.17728440996987782</v>
      </c>
      <c r="K181" s="2">
        <f>H181*I181*('Permanent project'!B185&gt;=Parameters!$B$2)</f>
        <v>0.15401356151538403</v>
      </c>
      <c r="L181" s="2">
        <f>H181*I181*J181*('Permanent project'!B185&gt;=Parameters!$B$2)*('Permanent project'!B185&lt;=Parameters!$B$3)</f>
        <v>2.7304203380614341E-2</v>
      </c>
      <c r="M181" s="3">
        <f>'Emissions of Biomass scenarios'!P179*3.66</f>
        <v>395.38788453426901</v>
      </c>
      <c r="N181" s="14">
        <f t="shared" si="10"/>
        <v>10.79575121355454</v>
      </c>
      <c r="V181" s="4"/>
      <c r="W181" s="4"/>
      <c r="X181" s="4"/>
      <c r="Y181" s="4"/>
    </row>
    <row r="182" spans="2:25" x14ac:dyDescent="0.3">
      <c r="B182">
        <v>177</v>
      </c>
      <c r="C182" s="11">
        <f t="shared" si="12"/>
        <v>1.6779706453383088</v>
      </c>
      <c r="D182" s="11">
        <f t="shared" si="12"/>
        <v>2.720789926345387</v>
      </c>
      <c r="E182" s="11">
        <f t="shared" si="12"/>
        <v>3.4292084480011149</v>
      </c>
      <c r="F182" s="11">
        <f t="shared" si="12"/>
        <v>5.9646475032892132</v>
      </c>
      <c r="G182" s="3">
        <f>G181*(1+Parameters!$B$13)</f>
        <v>2829106.7023091437</v>
      </c>
      <c r="H182" s="5">
        <f>Parameters!$B$11*'Permanent project'!C186*Parameters!B$9*G182</f>
        <v>43.863739910802579</v>
      </c>
      <c r="I182" s="2">
        <f>EXP(-Parameters!$B$16*'Permanent project'!B186)</f>
        <v>3.4686146536442742E-3</v>
      </c>
      <c r="J182" s="2">
        <f>EXP(-(Parameters!$B$5+Parameters!$B$6)*('Permanent project'!B186-Parameters!$B$2))*(1-EXP(-Parameters!$B$7*('Permanent project'!B186-Parameters!$B$2)*('Permanent project'!B186&gt;Parameters!$B$2)))+('Permanent project'!B186&lt;=Parameters!$B$2)</f>
        <v>0.17552040061699686</v>
      </c>
      <c r="K182" s="2">
        <f>H182*I182*('Permanent project'!B186&gt;=Parameters!$B$2)</f>
        <v>0.15214641101825102</v>
      </c>
      <c r="L182" s="2">
        <f>H182*I182*J182*('Permanent project'!B186&gt;=Parameters!$B$2)*('Permanent project'!B186&lt;=Parameters!$B$3)</f>
        <v>2.6704799014361683E-2</v>
      </c>
      <c r="M182" s="3">
        <f>'Emissions of Biomass scenarios'!P180*3.66</f>
        <v>395.38788453426901</v>
      </c>
      <c r="N182" s="14">
        <f t="shared" si="10"/>
        <v>10.558753989201298</v>
      </c>
      <c r="V182" s="4"/>
      <c r="W182" s="4"/>
      <c r="X182" s="4"/>
      <c r="Y182" s="4"/>
    </row>
    <row r="183" spans="2:25" x14ac:dyDescent="0.3">
      <c r="B183">
        <v>178</v>
      </c>
      <c r="C183" s="11">
        <f t="shared" si="12"/>
        <v>1.6779706453383088</v>
      </c>
      <c r="D183" s="11">
        <f t="shared" si="12"/>
        <v>2.720789926345387</v>
      </c>
      <c r="E183" s="11">
        <f t="shared" si="12"/>
        <v>3.4292084480011149</v>
      </c>
      <c r="F183" s="11">
        <f t="shared" si="12"/>
        <v>5.9646475032892132</v>
      </c>
      <c r="G183" s="3">
        <f>G182*(1+Parameters!$B$13)</f>
        <v>2885688.8363553267</v>
      </c>
      <c r="H183" s="5">
        <f>Parameters!$B$11*'Permanent project'!C187*Parameters!B$9*G183</f>
        <v>44.741014709018636</v>
      </c>
      <c r="I183" s="2">
        <f>EXP(-Parameters!$B$16*'Permanent project'!B187)</f>
        <v>3.3593761227508358E-3</v>
      </c>
      <c r="J183" s="2">
        <f>EXP(-(Parameters!$B$5+Parameters!$B$6)*('Permanent project'!B187-Parameters!$B$2))*(1-EXP(-Parameters!$B$7*('Permanent project'!B187-Parameters!$B$2)*('Permanent project'!B187&gt;Parameters!$B$2)))+('Permanent project'!B187&lt;=Parameters!$B$2)</f>
        <v>0.17377394345044514</v>
      </c>
      <c r="K183" s="2">
        <f>H183*I183*('Permanent project'!B187&gt;=Parameters!$B$2)</f>
        <v>0.15030189652112114</v>
      </c>
      <c r="L183" s="2">
        <f>H183*I183*J183*('Permanent project'!B187&gt;=Parameters!$B$2)*('Permanent project'!B187&lt;=Parameters!$B$3)</f>
        <v>2.6118553266555961E-2</v>
      </c>
      <c r="M183" s="3">
        <f>'Emissions of Biomass scenarios'!P181*3.66</f>
        <v>395.38788453426901</v>
      </c>
      <c r="N183" s="14">
        <f t="shared" si="10"/>
        <v>10.326959523159182</v>
      </c>
      <c r="V183" s="4"/>
      <c r="W183" s="4"/>
      <c r="X183" s="4"/>
      <c r="Y183" s="4"/>
    </row>
    <row r="184" spans="2:25" x14ac:dyDescent="0.3">
      <c r="B184">
        <v>179</v>
      </c>
      <c r="C184" s="11">
        <f t="shared" si="12"/>
        <v>1.6779706453383088</v>
      </c>
      <c r="D184" s="11">
        <f t="shared" si="12"/>
        <v>2.720789926345387</v>
      </c>
      <c r="E184" s="11">
        <f t="shared" si="12"/>
        <v>3.4292084480011149</v>
      </c>
      <c r="F184" s="11">
        <f t="shared" si="12"/>
        <v>5.9646475032892132</v>
      </c>
      <c r="G184" s="3">
        <f>G183*(1+Parameters!$B$13)</f>
        <v>2943402.6130824331</v>
      </c>
      <c r="H184" s="5">
        <f>Parameters!$B$11*'Permanent project'!C188*Parameters!B$9*G184</f>
        <v>45.635835003199006</v>
      </c>
      <c r="I184" s="2">
        <f>EXP(-Parameters!$B$16*'Permanent project'!B188)</f>
        <v>3.2535778865638784E-3</v>
      </c>
      <c r="J184" s="2">
        <f>EXP(-(Parameters!$B$5+Parameters!$B$6)*('Permanent project'!B188-Parameters!$B$2))*(1-EXP(-Parameters!$B$7*('Permanent project'!B188-Parameters!$B$2)*('Permanent project'!B188&gt;Parameters!$B$2)))+('Permanent project'!B188&lt;=Parameters!$B$2)</f>
        <v>0.17204486382305054</v>
      </c>
      <c r="K184" s="2">
        <f>H184*I184*('Permanent project'!B188&gt;=Parameters!$B$2)</f>
        <v>0.14847974360128607</v>
      </c>
      <c r="L184" s="2">
        <f>H184*I184*J184*('Permanent project'!B188&gt;=Parameters!$B$2)*('Permanent project'!B188&lt;=Parameters!$B$3)</f>
        <v>2.5545177268364722E-2</v>
      </c>
      <c r="M184" s="3">
        <f>'Emissions of Biomass scenarios'!P182*3.66</f>
        <v>395.38788453426901</v>
      </c>
      <c r="N184" s="14">
        <f t="shared" si="10"/>
        <v>10.100253600191623</v>
      </c>
      <c r="V184" s="4"/>
      <c r="W184" s="4"/>
      <c r="X184" s="4"/>
      <c r="Y184" s="4"/>
    </row>
    <row r="185" spans="2:25" x14ac:dyDescent="0.3">
      <c r="B185">
        <v>180</v>
      </c>
      <c r="C185" s="11">
        <f t="shared" si="12"/>
        <v>1.6779706453383088</v>
      </c>
      <c r="D185" s="11">
        <f t="shared" si="12"/>
        <v>2.720789926345387</v>
      </c>
      <c r="E185" s="11">
        <f t="shared" si="12"/>
        <v>3.4292084480011149</v>
      </c>
      <c r="F185" s="11">
        <f t="shared" si="12"/>
        <v>5.9646475032892132</v>
      </c>
      <c r="G185" s="3">
        <f>G184*(1+Parameters!$B$13)</f>
        <v>3002270.6653440818</v>
      </c>
      <c r="H185" s="5">
        <f>Parameters!$B$11*'Permanent project'!C189*Parameters!B$9*G185</f>
        <v>46.548551703262987</v>
      </c>
      <c r="I185" s="2">
        <f>EXP(-Parameters!$B$16*'Permanent project'!B189)</f>
        <v>3.1511115984444414E-3</v>
      </c>
      <c r="J185" s="2">
        <f>EXP(-(Parameters!$B$5+Parameters!$B$6)*('Permanent project'!B189-Parameters!$B$2))*(1-EXP(-Parameters!$B$7*('Permanent project'!B189-Parameters!$B$2)*('Permanent project'!B189&gt;Parameters!$B$2)))+('Permanent project'!B189&lt;=Parameters!$B$2)</f>
        <v>0.17033298882540943</v>
      </c>
      <c r="K185" s="2">
        <f>H185*I185*('Permanent project'!B189&gt;=Parameters!$B$2)</f>
        <v>0.14667968116294275</v>
      </c>
      <c r="L185" s="2">
        <f>H185*I185*J185*('Permanent project'!B189&gt;=Parameters!$B$2)*('Permanent project'!B189&lt;=Parameters!$B$3)</f>
        <v>2.4984388492442146E-2</v>
      </c>
      <c r="M185" s="3">
        <f>'Emissions of Biomass scenarios'!P183*3.66</f>
        <v>395.38788453426901</v>
      </c>
      <c r="N185" s="14">
        <f t="shared" si="10"/>
        <v>9.8785245124090348</v>
      </c>
      <c r="V185" s="4"/>
      <c r="W185" s="4"/>
      <c r="X185" s="4"/>
      <c r="Y185" s="4"/>
    </row>
    <row r="186" spans="2:25" x14ac:dyDescent="0.3">
      <c r="B186">
        <v>181</v>
      </c>
      <c r="C186" s="11">
        <f t="shared" si="12"/>
        <v>1.6779706453383088</v>
      </c>
      <c r="D186" s="11">
        <f t="shared" si="12"/>
        <v>2.720789926345387</v>
      </c>
      <c r="E186" s="11">
        <f t="shared" si="12"/>
        <v>3.4292084480011149</v>
      </c>
      <c r="F186" s="11">
        <f t="shared" si="12"/>
        <v>5.9646475032892132</v>
      </c>
      <c r="G186" s="3">
        <f>G185*(1+Parameters!$B$13)</f>
        <v>3062316.0786509635</v>
      </c>
      <c r="H186" s="5">
        <f>Parameters!$B$11*'Permanent project'!C190*Parameters!B$9*G186</f>
        <v>47.479522737328246</v>
      </c>
      <c r="I186" s="2">
        <f>EXP(-Parameters!$B$16*'Permanent project'!B190)</f>
        <v>3.0518723239595425E-3</v>
      </c>
      <c r="J186" s="2">
        <f>EXP(-(Parameters!$B$5+Parameters!$B$6)*('Permanent project'!B190-Parameters!$B$2))*(1-EXP(-Parameters!$B$7*('Permanent project'!B190-Parameters!$B$2)*('Permanent project'!B190&gt;Parameters!$B$2)))+('Permanent project'!B190&lt;=Parameters!$B$2)</f>
        <v>0.1686381472685955</v>
      </c>
      <c r="K186" s="2">
        <f>H186*I186*('Permanent project'!B190&gt;=Parameters!$B$2)</f>
        <v>0.1449014413968599</v>
      </c>
      <c r="L186" s="2">
        <f>H186*I186*J186*('Permanent project'!B190&gt;=Parameters!$B$2)*('Permanent project'!B190&lt;=Parameters!$B$3)</f>
        <v>2.443591061371542E-2</v>
      </c>
      <c r="M186" s="3">
        <f>'Emissions of Biomass scenarios'!P184*3.66</f>
        <v>395.38788453426901</v>
      </c>
      <c r="N186" s="14">
        <f t="shared" si="10"/>
        <v>9.6616630042254315</v>
      </c>
      <c r="V186" s="4"/>
      <c r="W186" s="4"/>
      <c r="X186" s="4"/>
      <c r="Y186" s="4"/>
    </row>
    <row r="187" spans="2:25" x14ac:dyDescent="0.3">
      <c r="B187">
        <v>182</v>
      </c>
      <c r="C187" s="11">
        <f t="shared" ref="C187:F202" si="13">C186</f>
        <v>1.6779706453383088</v>
      </c>
      <c r="D187" s="11">
        <f t="shared" si="13"/>
        <v>2.720789926345387</v>
      </c>
      <c r="E187" s="11">
        <f t="shared" si="13"/>
        <v>3.4292084480011149</v>
      </c>
      <c r="F187" s="11">
        <f t="shared" si="13"/>
        <v>5.9646475032892132</v>
      </c>
      <c r="G187" s="3">
        <f>G186*(1+Parameters!$B$13)</f>
        <v>3123562.400223983</v>
      </c>
      <c r="H187" s="5">
        <f>Parameters!$B$11*'Permanent project'!C191*Parameters!B$9*G187</f>
        <v>48.429113192074816</v>
      </c>
      <c r="I187" s="2">
        <f>EXP(-Parameters!$B$16*'Permanent project'!B191)</f>
        <v>2.9557584334201541E-3</v>
      </c>
      <c r="J187" s="2">
        <f>EXP(-(Parameters!$B$5+Parameters!$B$6)*('Permanent project'!B191-Parameters!$B$2))*(1-EXP(-Parameters!$B$7*('Permanent project'!B191-Parameters!$B$2)*('Permanent project'!B191&gt;Parameters!$B$2)))+('Permanent project'!B191&lt;=Parameters!$B$2)</f>
        <v>0.16696016966704069</v>
      </c>
      <c r="K187" s="2">
        <f>H187*I187*('Permanent project'!B191&gt;=Parameters!$B$2)</f>
        <v>0.14314475974053437</v>
      </c>
      <c r="L187" s="2">
        <f>H187*I187*J187*('Permanent project'!B191&gt;=Parameters!$B$2)*('Permanent project'!B191&lt;=Parameters!$B$3)</f>
        <v>2.3899473373227394E-2</v>
      </c>
      <c r="M187" s="3">
        <f>'Emissions of Biomass scenarios'!P185*3.66</f>
        <v>395.38788453426901</v>
      </c>
      <c r="N187" s="14">
        <f t="shared" si="10"/>
        <v>9.4495622185234698</v>
      </c>
      <c r="V187" s="4"/>
      <c r="W187" s="4"/>
      <c r="X187" s="4"/>
      <c r="Y187" s="4"/>
    </row>
    <row r="188" spans="2:25" x14ac:dyDescent="0.3">
      <c r="B188">
        <v>183</v>
      </c>
      <c r="C188" s="11">
        <f t="shared" si="13"/>
        <v>1.6779706453383088</v>
      </c>
      <c r="D188" s="11">
        <f t="shared" si="13"/>
        <v>2.720789926345387</v>
      </c>
      <c r="E188" s="11">
        <f t="shared" si="13"/>
        <v>3.4292084480011149</v>
      </c>
      <c r="F188" s="11">
        <f t="shared" si="13"/>
        <v>5.9646475032892132</v>
      </c>
      <c r="G188" s="3">
        <f>G187*(1+Parameters!$B$13)</f>
        <v>3186033.6482284628</v>
      </c>
      <c r="H188" s="5">
        <f>Parameters!$B$11*'Permanent project'!C192*Parameters!B$9*G188</f>
        <v>49.397695455916313</v>
      </c>
      <c r="I188" s="2">
        <f>EXP(-Parameters!$B$16*'Permanent project'!B192)</f>
        <v>2.8626714978035169E-3</v>
      </c>
      <c r="J188" s="2">
        <f>EXP(-(Parameters!$B$5+Parameters!$B$6)*('Permanent project'!B192-Parameters!$B$2))*(1-EXP(-Parameters!$B$7*('Permanent project'!B192-Parameters!$B$2)*('Permanent project'!B192&gt;Parameters!$B$2)))+('Permanent project'!B192&lt;=Parameters!$B$2)</f>
        <v>0.16529888822158653</v>
      </c>
      <c r="K188" s="2">
        <f>H188*I188*('Permanent project'!B192&gt;=Parameters!$B$2)</f>
        <v>0.14140937483882993</v>
      </c>
      <c r="L188" s="2">
        <f>H188*I188*J188*('Permanent project'!B192&gt;=Parameters!$B$2)*('Permanent project'!B192&lt;=Parameters!$B$3)</f>
        <v>2.3374812444968179E-2</v>
      </c>
      <c r="M188" s="3">
        <f>'Emissions of Biomass scenarios'!P186*3.66</f>
        <v>395.38788453426901</v>
      </c>
      <c r="N188" s="14">
        <f t="shared" si="10"/>
        <v>9.2421176440012722</v>
      </c>
      <c r="V188" s="4"/>
      <c r="W188" s="4"/>
      <c r="X188" s="4"/>
      <c r="Y188" s="4"/>
    </row>
    <row r="189" spans="2:25" x14ac:dyDescent="0.3">
      <c r="B189">
        <v>184</v>
      </c>
      <c r="C189" s="11">
        <f t="shared" si="13"/>
        <v>1.6779706453383088</v>
      </c>
      <c r="D189" s="11">
        <f t="shared" si="13"/>
        <v>2.720789926345387</v>
      </c>
      <c r="E189" s="11">
        <f t="shared" si="13"/>
        <v>3.4292084480011149</v>
      </c>
      <c r="F189" s="11">
        <f t="shared" si="13"/>
        <v>5.9646475032892132</v>
      </c>
      <c r="G189" s="3">
        <f>G188*(1+Parameters!$B$13)</f>
        <v>3249754.321193032</v>
      </c>
      <c r="H189" s="5">
        <f>Parameters!$B$11*'Permanent project'!C193*Parameters!B$9*G189</f>
        <v>50.385649365034638</v>
      </c>
      <c r="I189" s="2">
        <f>EXP(-Parameters!$B$16*'Permanent project'!B193)</f>
        <v>2.7725161879532212E-3</v>
      </c>
      <c r="J189" s="2">
        <f>EXP(-(Parameters!$B$5+Parameters!$B$6)*('Permanent project'!B193-Parameters!$B$2))*(1-EXP(-Parameters!$B$7*('Permanent project'!B193-Parameters!$B$2)*('Permanent project'!B193&gt;Parameters!$B$2)))+('Permanent project'!B193&lt;=Parameters!$B$2)</f>
        <v>0.16365413680270405</v>
      </c>
      <c r="K189" s="2">
        <f>H189*I189*('Permanent project'!B193&gt;=Parameters!$B$2)</f>
        <v>0.13969502850509347</v>
      </c>
      <c r="L189" s="2">
        <f>H189*I189*J189*('Permanent project'!B193&gt;=Parameters!$B$2)*('Permanent project'!B193&lt;=Parameters!$B$3)</f>
        <v>2.2861669305630206E-2</v>
      </c>
      <c r="M189" s="3">
        <f>'Emissions of Biomass scenarios'!P187*3.66</f>
        <v>395.38788453426901</v>
      </c>
      <c r="N189" s="14">
        <f t="shared" si="10"/>
        <v>9.0392270636751579</v>
      </c>
      <c r="V189" s="4"/>
      <c r="W189" s="4"/>
      <c r="X189" s="4"/>
      <c r="Y189" s="4"/>
    </row>
    <row r="190" spans="2:25" x14ac:dyDescent="0.3">
      <c r="B190">
        <v>185</v>
      </c>
      <c r="C190" s="11">
        <f t="shared" si="13"/>
        <v>1.6779706453383088</v>
      </c>
      <c r="D190" s="11">
        <f t="shared" si="13"/>
        <v>2.720789926345387</v>
      </c>
      <c r="E190" s="11">
        <f t="shared" si="13"/>
        <v>3.4292084480011149</v>
      </c>
      <c r="F190" s="11">
        <f t="shared" si="13"/>
        <v>5.9646475032892132</v>
      </c>
      <c r="G190" s="3">
        <f>G189*(1+Parameters!$B$13)</f>
        <v>3314749.4076168928</v>
      </c>
      <c r="H190" s="5">
        <f>Parameters!$B$11*'Permanent project'!C194*Parameters!B$9*G190</f>
        <v>51.39336235233533</v>
      </c>
      <c r="I190" s="2">
        <f>EXP(-Parameters!$B$16*'Permanent project'!B194)</f>
        <v>2.6852001769538205E-3</v>
      </c>
      <c r="J190" s="2">
        <f>EXP(-(Parameters!$B$5+Parameters!$B$6)*('Permanent project'!B194-Parameters!$B$2))*(1-EXP(-Parameters!$B$7*('Permanent project'!B194-Parameters!$B$2)*('Permanent project'!B194&gt;Parameters!$B$2)))+('Permanent project'!B194&lt;=Parameters!$B$2)</f>
        <v>0.16202575093388075</v>
      </c>
      <c r="K190" s="2">
        <f>H190*I190*('Permanent project'!B194&gt;=Parameters!$B$2)</f>
        <v>0.13800146568274266</v>
      </c>
      <c r="L190" s="2">
        <f>H190*I190*J190*('Permanent project'!B194&gt;=Parameters!$B$2)*('Permanent project'!B194&lt;=Parameters!$B$3)</f>
        <v>2.2359791107222554E-2</v>
      </c>
      <c r="M190" s="3">
        <f>'Emissions of Biomass scenarios'!P188*3.66</f>
        <v>395.38788453426901</v>
      </c>
      <c r="N190" s="14">
        <f t="shared" si="10"/>
        <v>8.8407905045128867</v>
      </c>
      <c r="V190" s="4"/>
      <c r="W190" s="4"/>
      <c r="X190" s="4"/>
      <c r="Y190" s="4"/>
    </row>
    <row r="191" spans="2:25" x14ac:dyDescent="0.3">
      <c r="B191">
        <v>186</v>
      </c>
      <c r="C191" s="11">
        <f t="shared" si="13"/>
        <v>1.6779706453383088</v>
      </c>
      <c r="D191" s="11">
        <f t="shared" si="13"/>
        <v>2.720789926345387</v>
      </c>
      <c r="E191" s="11">
        <f t="shared" si="13"/>
        <v>3.4292084480011149</v>
      </c>
      <c r="F191" s="11">
        <f t="shared" si="13"/>
        <v>5.9646475032892132</v>
      </c>
      <c r="G191" s="3">
        <f>G190*(1+Parameters!$B$13)</f>
        <v>3381044.3957692306</v>
      </c>
      <c r="H191" s="5">
        <f>Parameters!$B$11*'Permanent project'!C195*Parameters!B$9*G191</f>
        <v>52.421229599382038</v>
      </c>
      <c r="I191" s="2">
        <f>EXP(-Parameters!$B$16*'Permanent project'!B195)</f>
        <v>2.6006340455800013E-3</v>
      </c>
      <c r="J191" s="2">
        <f>EXP(-(Parameters!$B$5+Parameters!$B$6)*('Permanent project'!B195-Parameters!$B$2))*(1-EXP(-Parameters!$B$7*('Permanent project'!B195-Parameters!$B$2)*('Permanent project'!B195&gt;Parameters!$B$2)))+('Permanent project'!B195&lt;=Parameters!$B$2)</f>
        <v>0.16041356777517274</v>
      </c>
      <c r="K191" s="2">
        <f>H191*I191*('Permanent project'!B195&gt;=Parameters!$B$2)</f>
        <v>0.13632843440731901</v>
      </c>
      <c r="L191" s="2">
        <f>H191*I191*J191*('Permanent project'!B195&gt;=Parameters!$B$2)*('Permanent project'!B195&lt;=Parameters!$B$3)</f>
        <v>2.1868930552481659E-2</v>
      </c>
      <c r="M191" s="3">
        <f>'Emissions of Biomass scenarios'!P189*3.66</f>
        <v>395.38788453426901</v>
      </c>
      <c r="N191" s="14">
        <f t="shared" si="10"/>
        <v>8.6467101881725661</v>
      </c>
      <c r="V191" s="4"/>
      <c r="W191" s="4"/>
      <c r="X191" s="4"/>
      <c r="Y191" s="4"/>
    </row>
    <row r="192" spans="2:25" x14ac:dyDescent="0.3">
      <c r="B192">
        <v>187</v>
      </c>
      <c r="C192" s="11">
        <f t="shared" si="13"/>
        <v>1.6779706453383088</v>
      </c>
      <c r="D192" s="11">
        <f t="shared" si="13"/>
        <v>2.720789926345387</v>
      </c>
      <c r="E192" s="11">
        <f t="shared" si="13"/>
        <v>3.4292084480011149</v>
      </c>
      <c r="F192" s="11">
        <f t="shared" si="13"/>
        <v>5.9646475032892132</v>
      </c>
      <c r="G192" s="3">
        <f>G191*(1+Parameters!$B$13)</f>
        <v>3448665.283684615</v>
      </c>
      <c r="H192" s="5">
        <f>Parameters!$B$11*'Permanent project'!C196*Parameters!B$9*G192</f>
        <v>53.469654191369678</v>
      </c>
      <c r="I192" s="2">
        <f>EXP(-Parameters!$B$16*'Permanent project'!B196)</f>
        <v>2.5187311907234828E-3</v>
      </c>
      <c r="J192" s="2">
        <f>EXP(-(Parameters!$B$5+Parameters!$B$6)*('Permanent project'!B196-Parameters!$B$2))*(1-EXP(-Parameters!$B$7*('Permanent project'!B196-Parameters!$B$2)*('Permanent project'!B196&gt;Parameters!$B$2)))+('Permanent project'!B196&lt;=Parameters!$B$2)</f>
        <v>0.15881742610692068</v>
      </c>
      <c r="K192" s="2">
        <f>H192*I192*('Permanent project'!B196&gt;=Parameters!$B$2)</f>
        <v>0.13467568576900141</v>
      </c>
      <c r="L192" s="2">
        <f>H192*I192*J192*('Permanent project'!B196&gt;=Parameters!$B$2)*('Permanent project'!B196&lt;=Parameters!$B$3)</f>
        <v>2.1388845773017251E-2</v>
      </c>
      <c r="M192" s="3">
        <f>'Emissions of Biomass scenarios'!P190*3.66</f>
        <v>395.38788453426901</v>
      </c>
      <c r="N192" s="14">
        <f t="shared" si="10"/>
        <v>8.4568904828230327</v>
      </c>
      <c r="V192" s="4"/>
      <c r="W192" s="4"/>
      <c r="X192" s="4"/>
      <c r="Y192" s="4"/>
    </row>
    <row r="193" spans="2:25" x14ac:dyDescent="0.3">
      <c r="B193">
        <v>188</v>
      </c>
      <c r="C193" s="11">
        <f t="shared" si="13"/>
        <v>1.6779706453383088</v>
      </c>
      <c r="D193" s="11">
        <f t="shared" si="13"/>
        <v>2.720789926345387</v>
      </c>
      <c r="E193" s="11">
        <f t="shared" si="13"/>
        <v>3.4292084480011149</v>
      </c>
      <c r="F193" s="11">
        <f t="shared" si="13"/>
        <v>5.9646475032892132</v>
      </c>
      <c r="G193" s="3">
        <f>G192*(1+Parameters!$B$13)</f>
        <v>3517638.5893583074</v>
      </c>
      <c r="H193" s="5">
        <f>Parameters!$B$11*'Permanent project'!C197*Parameters!B$9*G193</f>
        <v>54.539047275197071</v>
      </c>
      <c r="I193" s="2">
        <f>EXP(-Parameters!$B$16*'Permanent project'!B197)</f>
        <v>2.4394077367038678E-3</v>
      </c>
      <c r="J193" s="2">
        <f>EXP(-(Parameters!$B$5+Parameters!$B$6)*('Permanent project'!B197-Parameters!$B$2))*(1-EXP(-Parameters!$B$7*('Permanent project'!B197-Parameters!$B$2)*('Permanent project'!B197&gt;Parameters!$B$2)))+('Permanent project'!B197&lt;=Parameters!$B$2)</f>
        <v>0.15723716631362761</v>
      </c>
      <c r="K193" s="2">
        <f>H193*I193*('Permanent project'!B197&gt;=Parameters!$B$2)</f>
        <v>0.13304297387557373</v>
      </c>
      <c r="L193" s="2">
        <f>H193*I193*J193*('Permanent project'!B197&gt;=Parameters!$B$2)*('Permanent project'!B197&lt;=Parameters!$B$3)</f>
        <v>2.0919300210133201E-2</v>
      </c>
      <c r="M193" s="3">
        <f>'Emissions of Biomass scenarios'!P191*3.66</f>
        <v>395.38788453426901</v>
      </c>
      <c r="N193" s="14">
        <f t="shared" si="10"/>
        <v>8.2712378560218554</v>
      </c>
      <c r="V193" s="4"/>
      <c r="W193" s="4"/>
      <c r="X193" s="4"/>
      <c r="Y193" s="4"/>
    </row>
    <row r="194" spans="2:25" x14ac:dyDescent="0.3">
      <c r="B194">
        <v>189</v>
      </c>
      <c r="C194" s="11">
        <f t="shared" si="13"/>
        <v>1.6779706453383088</v>
      </c>
      <c r="D194" s="11">
        <f t="shared" si="13"/>
        <v>2.720789926345387</v>
      </c>
      <c r="E194" s="11">
        <f t="shared" si="13"/>
        <v>3.4292084480011149</v>
      </c>
      <c r="F194" s="11">
        <f t="shared" si="13"/>
        <v>5.9646475032892132</v>
      </c>
      <c r="G194" s="3">
        <f>G193*(1+Parameters!$B$13)</f>
        <v>3587991.3611454736</v>
      </c>
      <c r="H194" s="5">
        <f>Parameters!$B$11*'Permanent project'!C198*Parameters!B$9*G194</f>
        <v>55.629828220701015</v>
      </c>
      <c r="I194" s="2">
        <f>EXP(-Parameters!$B$16*'Permanent project'!B198)</f>
        <v>2.362582449372614E-3</v>
      </c>
      <c r="J194" s="2">
        <f>EXP(-(Parameters!$B$5+Parameters!$B$6)*('Permanent project'!B198-Parameters!$B$2))*(1-EXP(-Parameters!$B$7*('Permanent project'!B198-Parameters!$B$2)*('Permanent project'!B198&gt;Parameters!$B$2)))+('Permanent project'!B198&lt;=Parameters!$B$2)</f>
        <v>0.15567263036799731</v>
      </c>
      <c r="K194" s="2">
        <f>H194*I194*('Permanent project'!B198&gt;=Parameters!$B$2)</f>
        <v>0.13143005581584158</v>
      </c>
      <c r="L194" s="2">
        <f>H194*I194*J194*('Permanent project'!B198&gt;=Parameters!$B$2)*('Permanent project'!B198&lt;=Parameters!$B$3)</f>
        <v>2.046006249826476E-2</v>
      </c>
      <c r="M194" s="3">
        <f>'Emissions of Biomass scenarios'!P192*3.66</f>
        <v>395.38788453426901</v>
      </c>
      <c r="N194" s="14">
        <f t="shared" si="10"/>
        <v>8.0896608286278351</v>
      </c>
      <c r="V194" s="4"/>
      <c r="W194" s="4"/>
      <c r="X194" s="4"/>
      <c r="Y194" s="4"/>
    </row>
    <row r="195" spans="2:25" x14ac:dyDescent="0.3">
      <c r="B195">
        <v>190</v>
      </c>
      <c r="C195" s="11">
        <f t="shared" si="13"/>
        <v>1.6779706453383088</v>
      </c>
      <c r="D195" s="11">
        <f t="shared" si="13"/>
        <v>2.720789926345387</v>
      </c>
      <c r="E195" s="11">
        <f t="shared" si="13"/>
        <v>3.4292084480011149</v>
      </c>
      <c r="F195" s="11">
        <f t="shared" si="13"/>
        <v>5.9646475032892132</v>
      </c>
      <c r="G195" s="3">
        <f>G194*(1+Parameters!$B$13)</f>
        <v>3659751.1883683829</v>
      </c>
      <c r="H195" s="5">
        <f>Parameters!$B$11*'Permanent project'!C199*Parameters!B$9*G195</f>
        <v>56.742424785115027</v>
      </c>
      <c r="I195" s="2">
        <f>EXP(-Parameters!$B$16*'Permanent project'!B199)</f>
        <v>2.2881766529221693E-3</v>
      </c>
      <c r="J195" s="2">
        <f>EXP(-(Parameters!$B$5+Parameters!$B$6)*('Permanent project'!B199-Parameters!$B$2))*(1-EXP(-Parameters!$B$7*('Permanent project'!B199-Parameters!$B$2)*('Permanent project'!B199&gt;Parameters!$B$2)))+('Permanent project'!B199&lt;=Parameters!$B$2)</f>
        <v>0.1541236618151314</v>
      </c>
      <c r="K195" s="2">
        <f>H195*I195*('Permanent project'!B199&gt;=Parameters!$B$2)</f>
        <v>0.12983669162349246</v>
      </c>
      <c r="L195" s="2">
        <f>H195*I195*J195*('Permanent project'!B199&gt;=Parameters!$B$2)*('Permanent project'!B199&lt;=Parameters!$B$3)</f>
        <v>2.0010906350974654E-2</v>
      </c>
      <c r="M195" s="3">
        <f>'Emissions of Biomass scenarios'!P193*3.66</f>
        <v>395.38788453426901</v>
      </c>
      <c r="N195" s="14">
        <f t="shared" si="10"/>
        <v>7.912069929725237</v>
      </c>
      <c r="V195" s="4"/>
      <c r="W195" s="4"/>
      <c r="X195" s="4"/>
      <c r="Y195" s="4"/>
    </row>
    <row r="196" spans="2:25" x14ac:dyDescent="0.3">
      <c r="B196">
        <v>191</v>
      </c>
      <c r="C196" s="11">
        <f t="shared" si="13"/>
        <v>1.6779706453383088</v>
      </c>
      <c r="D196" s="11">
        <f t="shared" si="13"/>
        <v>2.720789926345387</v>
      </c>
      <c r="E196" s="11">
        <f t="shared" si="13"/>
        <v>3.4292084480011149</v>
      </c>
      <c r="F196" s="11">
        <f t="shared" si="13"/>
        <v>5.9646475032892132</v>
      </c>
      <c r="G196" s="3">
        <f>G195*(1+Parameters!$B$13)</f>
        <v>3732946.2121357508</v>
      </c>
      <c r="H196" s="5">
        <f>Parameters!$B$11*'Permanent project'!C200*Parameters!B$9*G196</f>
        <v>57.877273280817334</v>
      </c>
      <c r="I196" s="2">
        <f>EXP(-Parameters!$B$16*'Permanent project'!B200)</f>
        <v>2.2161141493150685E-3</v>
      </c>
      <c r="J196" s="2">
        <f>EXP(-(Parameters!$B$5+Parameters!$B$6)*('Permanent project'!B200-Parameters!$B$2))*(1-EXP(-Parameters!$B$7*('Permanent project'!B200-Parameters!$B$2)*('Permanent project'!B200&gt;Parameters!$B$2)))+('Permanent project'!B200&lt;=Parameters!$B$2)</f>
        <v>0.15259010575688386</v>
      </c>
      <c r="K196" s="2">
        <f>H196*I196*('Permanent project'!B200&gt;=Parameters!$B$2)</f>
        <v>0.12826264424139425</v>
      </c>
      <c r="L196" s="2">
        <f>H196*I196*J196*('Permanent project'!B200&gt;=Parameters!$B$2)*('Permanent project'!B200&lt;=Parameters!$B$3)</f>
        <v>1.957161044945192E-2</v>
      </c>
      <c r="M196" s="3">
        <f>'Emissions of Biomass scenarios'!P194*3.66</f>
        <v>395.38788453426901</v>
      </c>
      <c r="N196" s="14">
        <f t="shared" si="10"/>
        <v>7.7383776525375882</v>
      </c>
      <c r="V196" s="4"/>
      <c r="W196" s="4"/>
      <c r="X196" s="4"/>
      <c r="Y196" s="4"/>
    </row>
    <row r="197" spans="2:25" x14ac:dyDescent="0.3">
      <c r="B197">
        <v>192</v>
      </c>
      <c r="C197" s="11">
        <f t="shared" si="13"/>
        <v>1.6779706453383088</v>
      </c>
      <c r="D197" s="11">
        <f t="shared" si="13"/>
        <v>2.720789926345387</v>
      </c>
      <c r="E197" s="11">
        <f t="shared" si="13"/>
        <v>3.4292084480011149</v>
      </c>
      <c r="F197" s="11">
        <f t="shared" si="13"/>
        <v>5.9646475032892132</v>
      </c>
      <c r="G197" s="3">
        <f>G196*(1+Parameters!$B$13)</f>
        <v>3807605.1363784657</v>
      </c>
      <c r="H197" s="5">
        <f>Parameters!$B$11*'Permanent project'!C201*Parameters!B$9*G197</f>
        <v>59.034818746433679</v>
      </c>
      <c r="I197" s="2">
        <f>EXP(-Parameters!$B$16*'Permanent project'!B201)</f>
        <v>2.1463211402504854E-3</v>
      </c>
      <c r="J197" s="2">
        <f>EXP(-(Parameters!$B$5+Parameters!$B$6)*('Permanent project'!B201-Parameters!$B$2))*(1-EXP(-Parameters!$B$7*('Permanent project'!B201-Parameters!$B$2)*('Permanent project'!B201&gt;Parameters!$B$2)))+('Permanent project'!B201&lt;=Parameters!$B$2)</f>
        <v>0.15107180883637084</v>
      </c>
      <c r="K197" s="2">
        <f>H197*I197*('Permanent project'!B201&gt;=Parameters!$B$2)</f>
        <v>0.12670767948632627</v>
      </c>
      <c r="L197" s="2">
        <f>H197*I197*J197*('Permanent project'!B201&gt;=Parameters!$B$2)*('Permanent project'!B201&lt;=Parameters!$B$3)</f>
        <v>1.9141958333458428E-2</v>
      </c>
      <c r="M197" s="3">
        <f>'Emissions of Biomass scenarios'!P195*3.66</f>
        <v>395.38788453426901</v>
      </c>
      <c r="N197" s="14">
        <f t="shared" si="10"/>
        <v>7.5684984113092497</v>
      </c>
      <c r="V197" s="4"/>
      <c r="W197" s="4"/>
      <c r="X197" s="4"/>
      <c r="Y197" s="4"/>
    </row>
    <row r="198" spans="2:25" x14ac:dyDescent="0.3">
      <c r="B198">
        <v>193</v>
      </c>
      <c r="C198" s="11">
        <f t="shared" si="13"/>
        <v>1.6779706453383088</v>
      </c>
      <c r="D198" s="11">
        <f t="shared" si="13"/>
        <v>2.720789926345387</v>
      </c>
      <c r="E198" s="11">
        <f t="shared" si="13"/>
        <v>3.4292084480011149</v>
      </c>
      <c r="F198" s="11">
        <f t="shared" si="13"/>
        <v>5.9646475032892132</v>
      </c>
      <c r="G198" s="3">
        <f>G197*(1+Parameters!$B$13)</f>
        <v>3883757.2391060349</v>
      </c>
      <c r="H198" s="5">
        <f>Parameters!$B$11*'Permanent project'!C202*Parameters!B$9*G198</f>
        <v>60.215515121362351</v>
      </c>
      <c r="I198" s="2">
        <f>EXP(-Parameters!$B$16*'Permanent project'!B202)</f>
        <v>2.0787261515883238E-3</v>
      </c>
      <c r="J198" s="2">
        <f>EXP(-(Parameters!$B$5+Parameters!$B$6)*('Permanent project'!B202-Parameters!$B$2))*(1-EXP(-Parameters!$B$7*('Permanent project'!B202-Parameters!$B$2)*('Permanent project'!B202&gt;Parameters!$B$2)))+('Permanent project'!B202&lt;=Parameters!$B$2)</f>
        <v>0.14956861922263504</v>
      </c>
      <c r="K198" s="2">
        <f>H198*I198*('Permanent project'!B202&gt;=Parameters!$B$2)</f>
        <v>0.12517156601413809</v>
      </c>
      <c r="L198" s="2">
        <f>H198*I198*J198*('Permanent project'!B202&gt;=Parameters!$B$2)*('Permanent project'!B202&lt;=Parameters!$B$3)</f>
        <v>1.8721738294669544E-2</v>
      </c>
      <c r="M198" s="3">
        <f>'Emissions of Biomass scenarios'!P196*3.66</f>
        <v>395.38788453426901</v>
      </c>
      <c r="N198" s="14">
        <f t="shared" si="10"/>
        <v>7.4023484991336037</v>
      </c>
      <c r="V198" s="4"/>
      <c r="W198" s="4"/>
      <c r="X198" s="4"/>
      <c r="Y198" s="4"/>
    </row>
    <row r="199" spans="2:25" x14ac:dyDescent="0.3">
      <c r="B199">
        <v>194</v>
      </c>
      <c r="C199" s="11">
        <f t="shared" si="13"/>
        <v>1.6779706453383088</v>
      </c>
      <c r="D199" s="11">
        <f t="shared" si="13"/>
        <v>2.720789926345387</v>
      </c>
      <c r="E199" s="11">
        <f t="shared" si="13"/>
        <v>3.4292084480011149</v>
      </c>
      <c r="F199" s="11">
        <f t="shared" si="13"/>
        <v>5.9646475032892132</v>
      </c>
      <c r="G199" s="3">
        <f>G198*(1+Parameters!$B$13)</f>
        <v>3961432.3838881557</v>
      </c>
      <c r="H199" s="5">
        <f>Parameters!$B$11*'Permanent project'!C203*Parameters!B$9*G199</f>
        <v>61.419825423789597</v>
      </c>
      <c r="I199" s="2">
        <f>EXP(-Parameters!$B$16*'Permanent project'!B203)</f>
        <v>2.0132599601534514E-3</v>
      </c>
      <c r="J199" s="2">
        <f>EXP(-(Parameters!$B$5+Parameters!$B$6)*('Permanent project'!B203-Parameters!$B$2))*(1-EXP(-Parameters!$B$7*('Permanent project'!B203-Parameters!$B$2)*('Permanent project'!B203&gt;Parameters!$B$2)))+('Permanent project'!B203&lt;=Parameters!$B$2)</f>
        <v>0.14808038659546244</v>
      </c>
      <c r="K199" s="2">
        <f>H199*I199*('Permanent project'!B203&gt;=Parameters!$B$2)</f>
        <v>0.12365407528533058</v>
      </c>
      <c r="L199" s="2">
        <f>H199*I199*J199*('Permanent project'!B203&gt;=Parameters!$B$2)*('Permanent project'!B203&lt;=Parameters!$B$3)</f>
        <v>1.831074327235617E-2</v>
      </c>
      <c r="M199" s="3">
        <f>'Emissions of Biomass scenarios'!P197*3.66</f>
        <v>395.38788453426901</v>
      </c>
      <c r="N199" s="14">
        <f t="shared" si="10"/>
        <v>7.2398460467070045</v>
      </c>
      <c r="V199" s="4"/>
      <c r="W199" s="4"/>
      <c r="X199" s="4"/>
      <c r="Y199" s="4"/>
    </row>
    <row r="200" spans="2:25" x14ac:dyDescent="0.3">
      <c r="B200">
        <v>195</v>
      </c>
      <c r="C200" s="11">
        <f t="shared" si="13"/>
        <v>1.6779706453383088</v>
      </c>
      <c r="D200" s="11">
        <f t="shared" si="13"/>
        <v>2.720789926345387</v>
      </c>
      <c r="E200" s="11">
        <f t="shared" si="13"/>
        <v>3.4292084480011149</v>
      </c>
      <c r="F200" s="11">
        <f t="shared" si="13"/>
        <v>5.9646475032892132</v>
      </c>
      <c r="G200" s="3">
        <f>G199*(1+Parameters!$B$13)</f>
        <v>4040661.0315659191</v>
      </c>
      <c r="H200" s="5">
        <f>Parameters!$B$11*'Permanent project'!C204*Parameters!B$9*G200</f>
        <v>62.648221932265393</v>
      </c>
      <c r="I200" s="2">
        <f>EXP(-Parameters!$B$16*'Permanent project'!B204)</f>
        <v>1.9498555228451206E-3</v>
      </c>
      <c r="J200" s="2">
        <f>EXP(-(Parameters!$B$5+Parameters!$B$6)*('Permanent project'!B204-Parameters!$B$2))*(1-EXP(-Parameters!$B$7*('Permanent project'!B204-Parameters!$B$2)*('Permanent project'!B204&gt;Parameters!$B$2)))+('Permanent project'!B204&lt;=Parameters!$B$2)</f>
        <v>0.14660696213035015</v>
      </c>
      <c r="K200" s="2">
        <f>H200*I200*('Permanent project'!B204&gt;=Parameters!$B$2)</f>
        <v>0.12215498153105449</v>
      </c>
      <c r="L200" s="2">
        <f>H200*I200*J200*('Permanent project'!B204&gt;=Parameters!$B$2)*('Permanent project'!B204&lt;=Parameters!$B$3)</f>
        <v>1.7908770751356929E-2</v>
      </c>
      <c r="M200" s="3">
        <f>'Emissions of Biomass scenarios'!P198*3.66</f>
        <v>395.38788453426901</v>
      </c>
      <c r="N200" s="14">
        <f t="shared" si="10"/>
        <v>7.0809109819882075</v>
      </c>
      <c r="V200" s="4"/>
      <c r="W200" s="4"/>
      <c r="X200" s="4"/>
      <c r="Y200" s="4"/>
    </row>
    <row r="201" spans="2:25" x14ac:dyDescent="0.3">
      <c r="B201">
        <v>196</v>
      </c>
      <c r="C201" s="11">
        <f t="shared" si="13"/>
        <v>1.6779706453383088</v>
      </c>
      <c r="D201" s="11">
        <f t="shared" si="13"/>
        <v>2.720789926345387</v>
      </c>
      <c r="E201" s="11">
        <f t="shared" si="13"/>
        <v>3.4292084480011149</v>
      </c>
      <c r="F201" s="11">
        <f t="shared" si="13"/>
        <v>5.9646475032892132</v>
      </c>
      <c r="G201" s="3">
        <f>G200*(1+Parameters!$B$13)</f>
        <v>4121474.2521972377</v>
      </c>
      <c r="H201" s="5">
        <f>Parameters!$B$11*'Permanent project'!C205*Parameters!B$9*G201</f>
        <v>63.901186370910708</v>
      </c>
      <c r="I201" s="2">
        <f>EXP(-Parameters!$B$16*'Permanent project'!B205)</f>
        <v>1.8884479079789745E-3</v>
      </c>
      <c r="J201" s="2">
        <f>EXP(-(Parameters!$B$5+Parameters!$B$6)*('Permanent project'!B205-Parameters!$B$2))*(1-EXP(-Parameters!$B$7*('Permanent project'!B205-Parameters!$B$2)*('Permanent project'!B205&gt;Parameters!$B$2)))+('Permanent project'!B205&lt;=Parameters!$B$2)</f>
        <v>0.14514819848362373</v>
      </c>
      <c r="K201" s="2">
        <f>H201*I201*('Permanent project'!B205&gt;=Parameters!$B$2)</f>
        <v>0.12067406171952089</v>
      </c>
      <c r="L201" s="2">
        <f>H201*I201*J201*('Permanent project'!B205&gt;=Parameters!$B$2)*('Permanent project'!B205&lt;=Parameters!$B$3)</f>
        <v>1.7515622662290078E-2</v>
      </c>
      <c r="M201" s="3">
        <f>'Emissions of Biomass scenarios'!P199*3.66</f>
        <v>395.38788453426901</v>
      </c>
      <c r="N201" s="14">
        <f t="shared" si="10"/>
        <v>6.9254649907433752</v>
      </c>
      <c r="V201" s="4"/>
      <c r="W201" s="4"/>
      <c r="X201" s="4"/>
      <c r="Y201" s="4"/>
    </row>
    <row r="202" spans="2:25" x14ac:dyDescent="0.3">
      <c r="B202">
        <v>197</v>
      </c>
      <c r="C202" s="11">
        <f t="shared" si="13"/>
        <v>1.6779706453383088</v>
      </c>
      <c r="D202" s="11">
        <f t="shared" si="13"/>
        <v>2.720789926345387</v>
      </c>
      <c r="E202" s="11">
        <f t="shared" si="13"/>
        <v>3.4292084480011149</v>
      </c>
      <c r="F202" s="11">
        <f t="shared" si="13"/>
        <v>5.9646475032892132</v>
      </c>
      <c r="G202" s="3">
        <f>G201*(1+Parameters!$B$13)</f>
        <v>4203903.7372411825</v>
      </c>
      <c r="H202" s="5">
        <f>Parameters!$B$11*'Permanent project'!C206*Parameters!B$9*G202</f>
        <v>65.179210098328923</v>
      </c>
      <c r="I202" s="2">
        <f>EXP(-Parameters!$B$16*'Permanent project'!B206)</f>
        <v>1.8289742287913276E-3</v>
      </c>
      <c r="J202" s="2">
        <f>EXP(-(Parameters!$B$5+Parameters!$B$6)*('Permanent project'!B206-Parameters!$B$2))*(1-EXP(-Parameters!$B$7*('Permanent project'!B206-Parameters!$B$2)*('Permanent project'!B206&gt;Parameters!$B$2)))+('Permanent project'!B206&lt;=Parameters!$B$2)</f>
        <v>0.14370394977770293</v>
      </c>
      <c r="K202" s="2">
        <f>H202*I202*('Permanent project'!B206&gt;=Parameters!$B$2)</f>
        <v>0.11921109552281905</v>
      </c>
      <c r="L202" s="2">
        <f>H202*I202*J202*('Permanent project'!B206&gt;=Parameters!$B$2)*('Permanent project'!B206&lt;=Parameters!$B$3)</f>
        <v>1.7131105283956137E-2</v>
      </c>
      <c r="M202" s="3">
        <f>'Emissions of Biomass scenarios'!P200*3.66</f>
        <v>395.38788453426901</v>
      </c>
      <c r="N202" s="14">
        <f t="shared" si="10"/>
        <v>6.7734314779572546</v>
      </c>
      <c r="V202" s="4"/>
      <c r="W202" s="4"/>
      <c r="X202" s="4"/>
      <c r="Y202" s="4"/>
    </row>
    <row r="203" spans="2:25" x14ac:dyDescent="0.3">
      <c r="B203">
        <v>198</v>
      </c>
      <c r="C203" s="11">
        <f t="shared" ref="C203:F218" si="14">C202</f>
        <v>1.6779706453383088</v>
      </c>
      <c r="D203" s="11">
        <f t="shared" si="14"/>
        <v>2.720789926345387</v>
      </c>
      <c r="E203" s="11">
        <f t="shared" si="14"/>
        <v>3.4292084480011149</v>
      </c>
      <c r="F203" s="11">
        <f t="shared" si="14"/>
        <v>5.9646475032892132</v>
      </c>
      <c r="G203" s="3">
        <f>G202*(1+Parameters!$B$13)</f>
        <v>4287981.8119860059</v>
      </c>
      <c r="H203" s="5">
        <f>Parameters!$B$11*'Permanent project'!C207*Parameters!B$9*G203</f>
        <v>66.482794300295495</v>
      </c>
      <c r="I203" s="2">
        <f>EXP(-Parameters!$B$16*'Permanent project'!B207)</f>
        <v>1.7713735790376251E-3</v>
      </c>
      <c r="J203" s="2">
        <f>EXP(-(Parameters!$B$5+Parameters!$B$6)*('Permanent project'!B207-Parameters!$B$2))*(1-EXP(-Parameters!$B$7*('Permanent project'!B207-Parameters!$B$2)*('Permanent project'!B207&gt;Parameters!$B$2)))+('Permanent project'!B207&lt;=Parameters!$B$2)</f>
        <v>0.14227407158651359</v>
      </c>
      <c r="K203" s="2">
        <f>H203*I203*('Permanent project'!B207&gt;=Parameters!$B$2)</f>
        <v>0.11776586528413666</v>
      </c>
      <c r="L203" s="2">
        <f>H203*I203*J203*('Permanent project'!B207&gt;=Parameters!$B$2)*('Permanent project'!B207&lt;=Parameters!$B$3)</f>
        <v>1.6755029147882974E-2</v>
      </c>
      <c r="M203" s="3">
        <f>'Emissions of Biomass scenarios'!P201*3.66</f>
        <v>395.38788453426901</v>
      </c>
      <c r="N203" s="14">
        <f t="shared" si="10"/>
        <v>6.6247355300914652</v>
      </c>
      <c r="V203" s="4"/>
      <c r="W203" s="4"/>
      <c r="X203" s="4"/>
      <c r="Y203" s="4"/>
    </row>
    <row r="204" spans="2:25" x14ac:dyDescent="0.3">
      <c r="B204">
        <v>199</v>
      </c>
      <c r="C204" s="11">
        <f t="shared" si="14"/>
        <v>1.6779706453383088</v>
      </c>
      <c r="D204" s="11">
        <f t="shared" si="14"/>
        <v>2.720789926345387</v>
      </c>
      <c r="E204" s="11">
        <f t="shared" si="14"/>
        <v>3.4292084480011149</v>
      </c>
      <c r="F204" s="11">
        <f t="shared" si="14"/>
        <v>5.9646475032892132</v>
      </c>
      <c r="G204" s="3">
        <f>G203*(1+Parameters!$B$13)</f>
        <v>4373741.4482257264</v>
      </c>
      <c r="H204" s="5">
        <f>Parameters!$B$11*'Permanent project'!C208*Parameters!B$9*G204</f>
        <v>67.812450186301419</v>
      </c>
      <c r="I204" s="2">
        <f>EXP(-Parameters!$B$16*'Permanent project'!B208)</f>
        <v>1.7155869706191255E-3</v>
      </c>
      <c r="J204" s="2">
        <f>EXP(-(Parameters!$B$5+Parameters!$B$6)*('Permanent project'!B208-Parameters!$B$2))*(1-EXP(-Parameters!$B$7*('Permanent project'!B208-Parameters!$B$2)*('Permanent project'!B208&gt;Parameters!$B$2)))+('Permanent project'!B208&lt;=Parameters!$B$2)</f>
        <v>0.140858420921045</v>
      </c>
      <c r="K204" s="2">
        <f>H204*I204*('Permanent project'!B208&gt;=Parameters!$B$2)</f>
        <v>0.11633815598537721</v>
      </c>
      <c r="L204" s="2">
        <f>H204*I204*J204*('Permanent project'!B208&gt;=Parameters!$B$2)*('Permanent project'!B208&lt;=Parameters!$B$3)</f>
        <v>1.6387208944966453E-2</v>
      </c>
      <c r="M204" s="3">
        <f>'Emissions of Biomass scenarios'!P202*3.66</f>
        <v>395.38788453426901</v>
      </c>
      <c r="N204" s="14">
        <f t="shared" si="10"/>
        <v>6.4793038781713364</v>
      </c>
      <c r="V204" s="4"/>
      <c r="W204" s="4"/>
      <c r="X204" s="4"/>
      <c r="Y204" s="4"/>
    </row>
    <row r="205" spans="2:25" x14ac:dyDescent="0.3">
      <c r="B205">
        <v>200</v>
      </c>
      <c r="C205" s="11">
        <f t="shared" si="14"/>
        <v>1.6779706453383088</v>
      </c>
      <c r="D205" s="11">
        <f t="shared" si="14"/>
        <v>2.720789926345387</v>
      </c>
      <c r="E205" s="11">
        <f t="shared" si="14"/>
        <v>3.4292084480011149</v>
      </c>
      <c r="F205" s="11">
        <f t="shared" si="14"/>
        <v>5.9646475032892132</v>
      </c>
      <c r="G205" s="3">
        <f>G204*(1+Parameters!$B$13)</f>
        <v>4461216.277190241</v>
      </c>
      <c r="H205" s="5">
        <f>Parameters!$B$11*'Permanent project'!C209*Parameters!B$9*G205</f>
        <v>69.168699190027439</v>
      </c>
      <c r="I205" s="2">
        <f>EXP(-Parameters!$B$16*'Permanent project'!B209)</f>
        <v>1.6615572731739339E-3</v>
      </c>
      <c r="J205" s="2">
        <f>EXP(-(Parameters!$B$5+Parameters!$B$6)*('Permanent project'!B209-Parameters!$B$2))*(1-EXP(-Parameters!$B$7*('Permanent project'!B209-Parameters!$B$2)*('Permanent project'!B209&gt;Parameters!$B$2)))+('Permanent project'!B209&lt;=Parameters!$B$2)</f>
        <v>0.13945685621505094</v>
      </c>
      <c r="K205" s="2">
        <f>H205*I205*('Permanent project'!B209&gt;=Parameters!$B$2)</f>
        <v>0.11492775521517008</v>
      </c>
      <c r="L205" s="2">
        <f>H205*I205*J205*('Permanent project'!B209&gt;=Parameters!$B$2)*('Permanent project'!B209&lt;=Parameters!$B$3)</f>
        <v>1.6027463434160547E-2</v>
      </c>
      <c r="M205" s="3">
        <f>'Emissions of Biomass scenarios'!P203*3.66</f>
        <v>395.38788453426901</v>
      </c>
      <c r="N205" s="14">
        <f t="shared" si="10"/>
        <v>6.3370648616830891</v>
      </c>
      <c r="V205" s="4"/>
      <c r="W205" s="4"/>
      <c r="X205" s="4"/>
      <c r="Y205" s="4"/>
    </row>
    <row r="206" spans="2:25" x14ac:dyDescent="0.3">
      <c r="B206">
        <v>201</v>
      </c>
      <c r="C206" s="11">
        <f t="shared" si="14"/>
        <v>1.6779706453383088</v>
      </c>
      <c r="D206" s="11">
        <f t="shared" si="14"/>
        <v>2.720789926345387</v>
      </c>
      <c r="E206" s="11">
        <f t="shared" si="14"/>
        <v>3.4292084480011149</v>
      </c>
      <c r="F206" s="11">
        <f t="shared" si="14"/>
        <v>5.9646475032892132</v>
      </c>
      <c r="G206" s="3">
        <f>G205*(1+Parameters!$B$13)</f>
        <v>4550440.6027340461</v>
      </c>
      <c r="H206" s="5">
        <f>Parameters!$B$11*'Permanent project'!C210*Parameters!B$9*G206</f>
        <v>70.552073173827992</v>
      </c>
      <c r="I206" s="2">
        <f>EXP(-Parameters!$B$16*'Permanent project'!B210)</f>
        <v>1.6092291555705183E-3</v>
      </c>
      <c r="J206" s="2">
        <f>EXP(-(Parameters!$B$5+Parameters!$B$6)*('Permanent project'!B210-Parameters!$B$2))*(1-EXP(-Parameters!$B$7*('Permanent project'!B210-Parameters!$B$2)*('Permanent project'!B210&gt;Parameters!$B$2)))+('Permanent project'!B210&lt;=Parameters!$B$2)</f>
        <v>0.13806923731089282</v>
      </c>
      <c r="K206" s="2">
        <f>H206*I206*('Permanent project'!B210&gt;=Parameters!$B$2)</f>
        <v>0.11353445313726863</v>
      </c>
      <c r="L206" s="2">
        <f>H206*I206*J206*('Permanent project'!B210&gt;=Parameters!$B$2)*('Permanent project'!B210&lt;=Parameters!$B$3)</f>
        <v>1.5675615353171982E-2</v>
      </c>
      <c r="M206" s="3">
        <f>'Emissions of Biomass scenarios'!P204*3.66</f>
        <v>395.38788453426901</v>
      </c>
      <c r="N206" s="14">
        <f t="shared" si="10"/>
        <v>6.1979483932635775</v>
      </c>
      <c r="V206" s="4"/>
      <c r="W206" s="4"/>
      <c r="X206" s="4"/>
      <c r="Y206" s="4"/>
    </row>
    <row r="207" spans="2:25" x14ac:dyDescent="0.3">
      <c r="B207">
        <v>202</v>
      </c>
      <c r="C207" s="11">
        <f t="shared" si="14"/>
        <v>1.6779706453383088</v>
      </c>
      <c r="D207" s="11">
        <f t="shared" si="14"/>
        <v>2.720789926345387</v>
      </c>
      <c r="E207" s="11">
        <f t="shared" si="14"/>
        <v>3.4292084480011149</v>
      </c>
      <c r="F207" s="11">
        <f t="shared" si="14"/>
        <v>5.9646475032892132</v>
      </c>
      <c r="G207" s="3">
        <f>G206*(1+Parameters!$B$13)</f>
        <v>4641449.4147887267</v>
      </c>
      <c r="H207" s="5">
        <f>Parameters!$B$11*'Permanent project'!C211*Parameters!B$9*G207</f>
        <v>71.963114637304557</v>
      </c>
      <c r="I207" s="2">
        <f>EXP(-Parameters!$B$16*'Permanent project'!B211)</f>
        <v>1.558549029243796E-3</v>
      </c>
      <c r="J207" s="2">
        <f>EXP(-(Parameters!$B$5+Parameters!$B$6)*('Permanent project'!B211-Parameters!$B$2))*(1-EXP(-Parameters!$B$7*('Permanent project'!B211-Parameters!$B$2)*('Permanent project'!B211&gt;Parameters!$B$2)))+('Permanent project'!B211&lt;=Parameters!$B$2)</f>
        <v>0.13669542544552385</v>
      </c>
      <c r="K207" s="2">
        <f>H207*I207*('Permanent project'!B211&gt;=Parameters!$B$2)</f>
        <v>0.11215804245933102</v>
      </c>
      <c r="L207" s="2">
        <f>H207*I207*J207*('Permanent project'!B211&gt;=Parameters!$B$2)*('Permanent project'!B211&lt;=Parameters!$B$3)</f>
        <v>1.5331491331115381E-2</v>
      </c>
      <c r="M207" s="3">
        <f>'Emissions of Biomass scenarios'!P205*3.66</f>
        <v>395.38788453426901</v>
      </c>
      <c r="N207" s="14">
        <f t="shared" si="10"/>
        <v>6.0618859241651943</v>
      </c>
      <c r="V207" s="4"/>
      <c r="W207" s="4"/>
      <c r="X207" s="4"/>
      <c r="Y207" s="4"/>
    </row>
    <row r="208" spans="2:25" x14ac:dyDescent="0.3">
      <c r="B208">
        <v>203</v>
      </c>
      <c r="C208" s="11">
        <f t="shared" si="14"/>
        <v>1.6779706453383088</v>
      </c>
      <c r="D208" s="11">
        <f t="shared" si="14"/>
        <v>2.720789926345387</v>
      </c>
      <c r="E208" s="11">
        <f t="shared" si="14"/>
        <v>3.4292084480011149</v>
      </c>
      <c r="F208" s="11">
        <f t="shared" si="14"/>
        <v>5.9646475032892132</v>
      </c>
      <c r="G208" s="3">
        <f>G207*(1+Parameters!$B$13)</f>
        <v>4734278.4030845016</v>
      </c>
      <c r="H208" s="5">
        <f>Parameters!$B$11*'Permanent project'!C212*Parameters!B$9*G208</f>
        <v>73.40237693005065</v>
      </c>
      <c r="I208" s="2">
        <f>EXP(-Parameters!$B$16*'Permanent project'!B212)</f>
        <v>1.5094649933157602E-3</v>
      </c>
      <c r="J208" s="2">
        <f>EXP(-(Parameters!$B$5+Parameters!$B$6)*('Permanent project'!B212-Parameters!$B$2))*(1-EXP(-Parameters!$B$7*('Permanent project'!B212-Parameters!$B$2)*('Permanent project'!B212&gt;Parameters!$B$2)))+('Permanent project'!B212&lt;=Parameters!$B$2)</f>
        <v>0.1353352832366127</v>
      </c>
      <c r="K208" s="2">
        <f>H208*I208*('Permanent project'!B212&gt;=Parameters!$B$2)</f>
        <v>0.11079831840207982</v>
      </c>
      <c r="L208" s="2">
        <f>H208*I208*J208*('Permanent project'!B212&gt;=Parameters!$B$2)*('Permanent project'!B212&lt;=Parameters!$B$3)</f>
        <v>1.499492180308587E-2</v>
      </c>
      <c r="M208" s="3">
        <f>'Emissions of Biomass scenarios'!P206*3.66</f>
        <v>395.38788453426901</v>
      </c>
      <c r="N208" s="14">
        <f t="shared" si="10"/>
        <v>5.928810410478909</v>
      </c>
      <c r="V208" s="4"/>
      <c r="W208" s="4"/>
      <c r="X208" s="4"/>
      <c r="Y208" s="4"/>
    </row>
    <row r="209" spans="2:25" x14ac:dyDescent="0.3">
      <c r="B209">
        <v>204</v>
      </c>
      <c r="C209" s="11">
        <f t="shared" si="14"/>
        <v>1.6779706453383088</v>
      </c>
      <c r="D209" s="11">
        <f t="shared" si="14"/>
        <v>2.720789926345387</v>
      </c>
      <c r="E209" s="11">
        <f t="shared" si="14"/>
        <v>3.4292084480011149</v>
      </c>
      <c r="F209" s="11">
        <f t="shared" si="14"/>
        <v>5.9646475032892132</v>
      </c>
      <c r="G209" s="3">
        <f>G208*(1+Parameters!$B$13)</f>
        <v>4828963.9711461915</v>
      </c>
      <c r="H209" s="5">
        <f>Parameters!$B$11*'Permanent project'!C213*Parameters!B$9*G209</f>
        <v>74.870424468651663</v>
      </c>
      <c r="I209" s="2">
        <f>EXP(-Parameters!$B$16*'Permanent project'!B213)</f>
        <v>1.4619267814444457E-3</v>
      </c>
      <c r="J209" s="2">
        <f>EXP(-(Parameters!$B$5+Parameters!$B$6)*('Permanent project'!B213-Parameters!$B$2))*(1-EXP(-Parameters!$B$7*('Permanent project'!B213-Parameters!$B$2)*('Permanent project'!B213&gt;Parameters!$B$2)))+('Permanent project'!B213&lt;=Parameters!$B$2)</f>
        <v>0.13398867466880493</v>
      </c>
      <c r="K209" s="2">
        <f>H209*I209*('Permanent project'!B213&gt;=Parameters!$B$2)</f>
        <v>0.1094550786688354</v>
      </c>
      <c r="L209" s="2">
        <f>H209*I209*J209*('Permanent project'!B213&gt;=Parameters!$B$2)*('Permanent project'!B213&lt;=Parameters!$B$3)</f>
        <v>1.4665740926607036E-2</v>
      </c>
      <c r="M209" s="3">
        <f>'Emissions of Biomass scenarios'!P207*3.66</f>
        <v>0</v>
      </c>
      <c r="N209" s="14">
        <f t="shared" si="10"/>
        <v>0</v>
      </c>
      <c r="V209" s="4"/>
      <c r="W209" s="4"/>
      <c r="X209" s="4"/>
      <c r="Y209" s="4"/>
    </row>
    <row r="210" spans="2:25" x14ac:dyDescent="0.3">
      <c r="B210">
        <v>205</v>
      </c>
      <c r="C210" s="11">
        <f t="shared" si="14"/>
        <v>1.6779706453383088</v>
      </c>
      <c r="D210" s="11">
        <f t="shared" si="14"/>
        <v>2.720789926345387</v>
      </c>
      <c r="E210" s="11">
        <f t="shared" si="14"/>
        <v>3.4292084480011149</v>
      </c>
      <c r="F210" s="11">
        <f t="shared" si="14"/>
        <v>5.9646475032892132</v>
      </c>
      <c r="G210" s="3">
        <f>G209*(1+Parameters!$B$13)</f>
        <v>4925543.2505691154</v>
      </c>
      <c r="H210" s="5">
        <f>Parameters!$B$11*'Permanent project'!C214*Parameters!B$9*G210</f>
        <v>76.367832958024692</v>
      </c>
      <c r="I210" s="2">
        <f>EXP(-Parameters!$B$16*'Permanent project'!B214)</f>
        <v>1.4158857103468022E-3</v>
      </c>
      <c r="J210" s="2">
        <f>EXP(-(Parameters!$B$5+Parameters!$B$6)*('Permanent project'!B214-Parameters!$B$2))*(1-EXP(-Parameters!$B$7*('Permanent project'!B214-Parameters!$B$2)*('Permanent project'!B214&gt;Parameters!$B$2)))+('Permanent project'!B214&lt;=Parameters!$B$2)</f>
        <v>0.13265546508012172</v>
      </c>
      <c r="K210" s="2">
        <f>H210*I210*('Permanent project'!B214&gt;=Parameters!$B$2)</f>
        <v>0.10812812341541872</v>
      </c>
      <c r="L210" s="2">
        <f>H210*I210*J210*('Permanent project'!B214&gt;=Parameters!$B$2)*('Permanent project'!B214&lt;=Parameters!$B$3)</f>
        <v>1.4343786499913169E-2</v>
      </c>
      <c r="M210" s="3">
        <f>'Emissions of Biomass scenarios'!P208*3.66</f>
        <v>0</v>
      </c>
      <c r="N210" s="14">
        <f t="shared" si="10"/>
        <v>0</v>
      </c>
      <c r="V210" s="4"/>
      <c r="W210" s="4"/>
      <c r="X210" s="4"/>
      <c r="Y210" s="4"/>
    </row>
    <row r="211" spans="2:25" x14ac:dyDescent="0.3">
      <c r="B211">
        <v>206</v>
      </c>
      <c r="C211" s="11">
        <f t="shared" si="14"/>
        <v>1.6779706453383088</v>
      </c>
      <c r="D211" s="11">
        <f t="shared" si="14"/>
        <v>2.720789926345387</v>
      </c>
      <c r="E211" s="11">
        <f t="shared" si="14"/>
        <v>3.4292084480011149</v>
      </c>
      <c r="F211" s="11">
        <f t="shared" si="14"/>
        <v>5.9646475032892132</v>
      </c>
      <c r="G211" s="3">
        <f>G210*(1+Parameters!$B$13)</f>
        <v>5024054.1155804982</v>
      </c>
      <c r="H211" s="5">
        <f>Parameters!$B$11*'Permanent project'!C215*Parameters!B$9*G211</f>
        <v>77.895189617185196</v>
      </c>
      <c r="I211" s="2">
        <f>EXP(-Parameters!$B$16*'Permanent project'!B215)</f>
        <v>1.371294629942758E-3</v>
      </c>
      <c r="J211" s="2">
        <f>EXP(-(Parameters!$B$5+Parameters!$B$6)*('Permanent project'!B215-Parameters!$B$2))*(1-EXP(-Parameters!$B$7*('Permanent project'!B215-Parameters!$B$2)*('Permanent project'!B215&gt;Parameters!$B$2)))+('Permanent project'!B215&lt;=Parameters!$B$2)</f>
        <v>0.13133552114849303</v>
      </c>
      <c r="K211" s="2">
        <f>H211*I211*('Permanent project'!B215&gt;=Parameters!$B$2)</f>
        <v>0.10681725522041893</v>
      </c>
      <c r="L211" s="2">
        <f>H211*I211*J211*('Permanent project'!B215&gt;=Parameters!$B$2)*('Permanent project'!B215&lt;=Parameters!$B$3)</f>
        <v>1.4028899882025308E-2</v>
      </c>
      <c r="M211" s="3">
        <f>'Emissions of Biomass scenarios'!P209*3.66</f>
        <v>0</v>
      </c>
      <c r="N211" s="14">
        <f t="shared" si="10"/>
        <v>0</v>
      </c>
      <c r="V211" s="4"/>
      <c r="W211" s="4"/>
      <c r="X211" s="4"/>
      <c r="Y211" s="4"/>
    </row>
    <row r="212" spans="2:25" x14ac:dyDescent="0.3">
      <c r="B212">
        <v>207</v>
      </c>
      <c r="C212" s="11">
        <f t="shared" si="14"/>
        <v>1.6779706453383088</v>
      </c>
      <c r="D212" s="11">
        <f t="shared" si="14"/>
        <v>2.720789926345387</v>
      </c>
      <c r="E212" s="11">
        <f t="shared" si="14"/>
        <v>3.4292084480011149</v>
      </c>
      <c r="F212" s="11">
        <f t="shared" si="14"/>
        <v>5.9646475032892132</v>
      </c>
      <c r="G212" s="3">
        <f>G211*(1+Parameters!$B$13)</f>
        <v>5124535.197892108</v>
      </c>
      <c r="H212" s="5">
        <f>Parameters!$B$11*'Permanent project'!C216*Parameters!B$9*G212</f>
        <v>79.45309340952889</v>
      </c>
      <c r="I212" s="2">
        <f>EXP(-Parameters!$B$16*'Permanent project'!B216)</f>
        <v>1.3281078750694186E-3</v>
      </c>
      <c r="J212" s="2">
        <f>EXP(-(Parameters!$B$5+Parameters!$B$6)*('Permanent project'!B216-Parameters!$B$2))*(1-EXP(-Parameters!$B$7*('Permanent project'!B216-Parameters!$B$2)*('Permanent project'!B216&gt;Parameters!$B$2)))+('Permanent project'!B216&lt;=Parameters!$B$2)</f>
        <v>0.13002871087842591</v>
      </c>
      <c r="K212" s="2">
        <f>H212*I212*('Permanent project'!B216&gt;=Parameters!$B$2)</f>
        <v>0.10552227905582144</v>
      </c>
      <c r="L212" s="2">
        <f>H212*I212*J212*('Permanent project'!B216&gt;=Parameters!$B$2)*('Permanent project'!B216&lt;=Parameters!$B$3)</f>
        <v>1.3720925914581983E-2</v>
      </c>
      <c r="M212" s="3">
        <f>'Emissions of Biomass scenarios'!P210*3.66</f>
        <v>0</v>
      </c>
      <c r="N212" s="14">
        <f t="shared" si="10"/>
        <v>0</v>
      </c>
      <c r="V212" s="4"/>
      <c r="W212" s="4"/>
      <c r="X212" s="4"/>
      <c r="Y212" s="4"/>
    </row>
    <row r="213" spans="2:25" x14ac:dyDescent="0.3">
      <c r="B213">
        <v>208</v>
      </c>
      <c r="C213" s="11">
        <f t="shared" si="14"/>
        <v>1.6779706453383088</v>
      </c>
      <c r="D213" s="11">
        <f t="shared" si="14"/>
        <v>2.720789926345387</v>
      </c>
      <c r="E213" s="11">
        <f t="shared" si="14"/>
        <v>3.4292084480011149</v>
      </c>
      <c r="F213" s="11">
        <f t="shared" si="14"/>
        <v>5.9646475032892132</v>
      </c>
      <c r="G213" s="3">
        <f>G212*(1+Parameters!$B$13)</f>
        <v>5227025.9018499507</v>
      </c>
      <c r="H213" s="5">
        <f>Parameters!$B$11*'Permanent project'!C217*Parameters!B$9*G213</f>
        <v>81.042155277719488</v>
      </c>
      <c r="I213" s="2">
        <f>EXP(-Parameters!$B$16*'Permanent project'!B217)</f>
        <v>1.2862812187159486E-3</v>
      </c>
      <c r="J213" s="2">
        <f>EXP(-(Parameters!$B$5+Parameters!$B$6)*('Permanent project'!B217-Parameters!$B$2))*(1-EXP(-Parameters!$B$7*('Permanent project'!B217-Parameters!$B$2)*('Permanent project'!B217&gt;Parameters!$B$2)))+('Permanent project'!B217&lt;=Parameters!$B$2)</f>
        <v>0.12873490358780423</v>
      </c>
      <c r="K213" s="2">
        <f>H213*I213*('Permanent project'!B217&gt;=Parameters!$B$2)</f>
        <v>0.10424300225799217</v>
      </c>
      <c r="L213" s="2">
        <f>H213*I213*J213*('Permanent project'!B217&gt;=Parameters!$B$2)*('Permanent project'!B217&lt;=Parameters!$B$3)</f>
        <v>1.3419712845385881E-2</v>
      </c>
      <c r="M213" s="3">
        <f>'Emissions of Biomass scenarios'!P211*3.66</f>
        <v>0</v>
      </c>
      <c r="N213" s="14">
        <f t="shared" si="10"/>
        <v>0</v>
      </c>
      <c r="V213" s="4"/>
      <c r="W213" s="4"/>
      <c r="X213" s="4"/>
      <c r="Y213" s="4"/>
    </row>
    <row r="214" spans="2:25" x14ac:dyDescent="0.3">
      <c r="B214">
        <v>209</v>
      </c>
      <c r="C214" s="11">
        <f t="shared" si="14"/>
        <v>1.6779706453383088</v>
      </c>
      <c r="D214" s="11">
        <f t="shared" si="14"/>
        <v>2.720789926345387</v>
      </c>
      <c r="E214" s="11">
        <f t="shared" si="14"/>
        <v>3.4292084480011149</v>
      </c>
      <c r="F214" s="11">
        <f t="shared" si="14"/>
        <v>5.9646475032892132</v>
      </c>
      <c r="G214" s="3">
        <f>G213*(1+Parameters!$B$13)</f>
        <v>5331566.4198869495</v>
      </c>
      <c r="H214" s="5">
        <f>Parameters!$B$11*'Permanent project'!C218*Parameters!B$9*G214</f>
        <v>82.662998383273873</v>
      </c>
      <c r="I214" s="2">
        <f>EXP(-Parameters!$B$16*'Permanent project'!B218)</f>
        <v>1.2457718267312491E-3</v>
      </c>
      <c r="J214" s="2">
        <f>EXP(-(Parameters!$B$5+Parameters!$B$6)*('Permanent project'!B218-Parameters!$B$2))*(1-EXP(-Parameters!$B$7*('Permanent project'!B218-Parameters!$B$2)*('Permanent project'!B218&gt;Parameters!$B$2)))+('Permanent project'!B218&lt;=Parameters!$B$2)</f>
        <v>0.12745396989482075</v>
      </c>
      <c r="K214" s="2">
        <f>H214*I214*('Permanent project'!B218&gt;=Parameters!$B$2)</f>
        <v>0.10297923449901339</v>
      </c>
      <c r="L214" s="2">
        <f>H214*I214*J214*('Permanent project'!B218&gt;=Parameters!$B$2)*('Permanent project'!B218&lt;=Parameters!$B$3)</f>
        <v>1.3125112253628939E-2</v>
      </c>
      <c r="M214" s="3">
        <f>'Emissions of Biomass scenarios'!P212*3.66</f>
        <v>0</v>
      </c>
      <c r="N214" s="14">
        <f t="shared" ref="N214:N277" si="15">L214*M214</f>
        <v>0</v>
      </c>
      <c r="V214" s="4"/>
      <c r="W214" s="4"/>
      <c r="X214" s="4"/>
      <c r="Y214" s="4"/>
    </row>
    <row r="215" spans="2:25" x14ac:dyDescent="0.3">
      <c r="B215">
        <v>210</v>
      </c>
      <c r="C215" s="11">
        <f t="shared" si="14"/>
        <v>1.6779706453383088</v>
      </c>
      <c r="D215" s="11">
        <f t="shared" si="14"/>
        <v>2.720789926345387</v>
      </c>
      <c r="E215" s="11">
        <f t="shared" si="14"/>
        <v>3.4292084480011149</v>
      </c>
      <c r="F215" s="11">
        <f t="shared" si="14"/>
        <v>5.9646475032892132</v>
      </c>
      <c r="G215" s="3">
        <f>G214*(1+Parameters!$B$13)</f>
        <v>5438197.7482846882</v>
      </c>
      <c r="H215" s="5">
        <f>Parameters!$B$11*'Permanent project'!C219*Parameters!B$9*G215</f>
        <v>84.316258350939336</v>
      </c>
      <c r="I215" s="2">
        <f>EXP(-Parameters!$B$16*'Permanent project'!B219)</f>
        <v>1.2065382139580404E-3</v>
      </c>
      <c r="J215" s="2">
        <f>EXP(-(Parameters!$B$5+Parameters!$B$6)*('Permanent project'!B219-Parameters!$B$2))*(1-EXP(-Parameters!$B$7*('Permanent project'!B219-Parameters!$B$2)*('Permanent project'!B219&gt;Parameters!$B$2)))+('Permanent project'!B219&lt;=Parameters!$B$2)</f>
        <v>0.12618578170503877</v>
      </c>
      <c r="K215" s="2">
        <f>H215*I215*('Permanent project'!B219&gt;=Parameters!$B$2)</f>
        <v>0.10173078775836705</v>
      </c>
      <c r="L215" s="2">
        <f>H215*I215*J215*('Permanent project'!B219&gt;=Parameters!$B$2)*('Permanent project'!B219&lt;=Parameters!$B$3)</f>
        <v>1.2836978976758937E-2</v>
      </c>
      <c r="M215" s="3">
        <f>'Emissions of Biomass scenarios'!P213*3.66</f>
        <v>0</v>
      </c>
      <c r="N215" s="14">
        <f t="shared" si="15"/>
        <v>0</v>
      </c>
      <c r="V215" s="4"/>
      <c r="W215" s="4"/>
      <c r="X215" s="4"/>
      <c r="Y215" s="4"/>
    </row>
    <row r="216" spans="2:25" x14ac:dyDescent="0.3">
      <c r="B216">
        <v>211</v>
      </c>
      <c r="C216" s="11">
        <f t="shared" si="14"/>
        <v>1.6779706453383088</v>
      </c>
      <c r="D216" s="11">
        <f t="shared" si="14"/>
        <v>2.720789926345387</v>
      </c>
      <c r="E216" s="11">
        <f t="shared" si="14"/>
        <v>3.4292084480011149</v>
      </c>
      <c r="F216" s="11">
        <f t="shared" si="14"/>
        <v>5.9646475032892132</v>
      </c>
      <c r="G216" s="3">
        <f>G215*(1+Parameters!$B$13)</f>
        <v>5546961.7032503821</v>
      </c>
      <c r="H216" s="5">
        <f>Parameters!$B$11*'Permanent project'!C220*Parameters!B$9*G216</f>
        <v>86.002583517958129</v>
      </c>
      <c r="I216" s="2">
        <f>EXP(-Parameters!$B$16*'Permanent project'!B220)</f>
        <v>1.1685402017484413E-3</v>
      </c>
      <c r="J216" s="2">
        <f>EXP(-(Parameters!$B$5+Parameters!$B$6)*('Permanent project'!B220-Parameters!$B$2))*(1-EXP(-Parameters!$B$7*('Permanent project'!B220-Parameters!$B$2)*('Permanent project'!B220&gt;Parameters!$B$2)))+('Permanent project'!B220&lt;=Parameters!$B$2)</f>
        <v>0.12493021219858241</v>
      </c>
      <c r="K216" s="2">
        <f>H216*I216*('Permanent project'!B220&gt;=Parameters!$B$2)</f>
        <v>0.10049747629496197</v>
      </c>
      <c r="L216" s="2">
        <f>H216*I216*J216*('Permanent project'!B220&gt;=Parameters!$B$2)*('Permanent project'!B220&lt;=Parameters!$B$3)</f>
        <v>1.2555171038951604E-2</v>
      </c>
      <c r="M216" s="3">
        <f>'Emissions of Biomass scenarios'!P214*3.66</f>
        <v>0</v>
      </c>
      <c r="N216" s="14">
        <f t="shared" si="15"/>
        <v>0</v>
      </c>
      <c r="V216" s="4"/>
      <c r="W216" s="4"/>
      <c r="X216" s="4"/>
      <c r="Y216" s="4"/>
    </row>
    <row r="217" spans="2:25" x14ac:dyDescent="0.3">
      <c r="B217">
        <v>212</v>
      </c>
      <c r="C217" s="11">
        <f t="shared" si="14"/>
        <v>1.6779706453383088</v>
      </c>
      <c r="D217" s="11">
        <f t="shared" si="14"/>
        <v>2.720789926345387</v>
      </c>
      <c r="E217" s="11">
        <f t="shared" si="14"/>
        <v>3.4292084480011149</v>
      </c>
      <c r="F217" s="11">
        <f t="shared" si="14"/>
        <v>5.9646475032892132</v>
      </c>
      <c r="G217" s="3">
        <f>G216*(1+Parameters!$B$13)</f>
        <v>5657900.9373153895</v>
      </c>
      <c r="H217" s="5">
        <f>Parameters!$B$11*'Permanent project'!C221*Parameters!B$9*G217</f>
        <v>87.722635188317284</v>
      </c>
      <c r="I217" s="2">
        <f>EXP(-Parameters!$B$16*'Permanent project'!B221)</f>
        <v>1.131738876817519E-3</v>
      </c>
      <c r="J217" s="2">
        <f>EXP(-(Parameters!$B$5+Parameters!$B$6)*('Permanent project'!B221-Parameters!$B$2))*(1-EXP(-Parameters!$B$7*('Permanent project'!B221-Parameters!$B$2)*('Permanent project'!B221&gt;Parameters!$B$2)))+('Permanent project'!B221&lt;=Parameters!$B$2)</f>
        <v>0.12368713581745483</v>
      </c>
      <c r="K217" s="2">
        <f>H217*I217*('Permanent project'!B221&gt;=Parameters!$B$2)</f>
        <v>9.9279116619499175E-2</v>
      </c>
      <c r="L217" s="2">
        <f>H217*I217*J217*('Permanent project'!B221&gt;=Parameters!$B$2)*('Permanent project'!B221&lt;=Parameters!$B$3)</f>
        <v>1.2279549581152932E-2</v>
      </c>
      <c r="M217" s="3">
        <f>'Emissions of Biomass scenarios'!P215*3.66</f>
        <v>0</v>
      </c>
      <c r="N217" s="14">
        <f t="shared" si="15"/>
        <v>0</v>
      </c>
      <c r="V217" s="4"/>
      <c r="W217" s="4"/>
      <c r="X217" s="4"/>
      <c r="Y217" s="4"/>
    </row>
    <row r="218" spans="2:25" x14ac:dyDescent="0.3">
      <c r="B218">
        <v>213</v>
      </c>
      <c r="C218" s="11">
        <f t="shared" si="14"/>
        <v>1.6779706453383088</v>
      </c>
      <c r="D218" s="11">
        <f t="shared" si="14"/>
        <v>2.720789926345387</v>
      </c>
      <c r="E218" s="11">
        <f t="shared" si="14"/>
        <v>3.4292084480011149</v>
      </c>
      <c r="F218" s="11">
        <f t="shared" si="14"/>
        <v>5.9646475032892132</v>
      </c>
      <c r="G218" s="3">
        <f>G217*(1+Parameters!$B$13)</f>
        <v>5771058.9560616976</v>
      </c>
      <c r="H218" s="5">
        <f>Parameters!$B$11*'Permanent project'!C222*Parameters!B$9*G218</f>
        <v>89.477087892083645</v>
      </c>
      <c r="I218" s="2">
        <f>EXP(-Parameters!$B$16*'Permanent project'!B222)</f>
        <v>1.0960965513926852E-3</v>
      </c>
      <c r="J218" s="2">
        <f>EXP(-(Parameters!$B$5+Parameters!$B$6)*('Permanent project'!B222-Parameters!$B$2))*(1-EXP(-Parameters!$B$7*('Permanent project'!B222-Parameters!$B$2)*('Permanent project'!B222&gt;Parameters!$B$2)))+('Permanent project'!B222&lt;=Parameters!$B$2)</f>
        <v>0.12245642825298191</v>
      </c>
      <c r="K218" s="2">
        <f>H218*I218*('Permanent project'!B222&gt;=Parameters!$B$2)</f>
        <v>9.8075527467173074E-2</v>
      </c>
      <c r="L218" s="2">
        <f>H218*I218*J218*('Permanent project'!B222&gt;=Parameters!$B$2)*('Permanent project'!B222&lt;=Parameters!$B$3)</f>
        <v>1.2009978792657236E-2</v>
      </c>
      <c r="M218" s="3">
        <f>'Emissions of Biomass scenarios'!P216*3.66</f>
        <v>0</v>
      </c>
      <c r="N218" s="14">
        <f t="shared" si="15"/>
        <v>0</v>
      </c>
      <c r="V218" s="4"/>
      <c r="W218" s="4"/>
      <c r="X218" s="4"/>
      <c r="Y218" s="4"/>
    </row>
    <row r="219" spans="2:25" x14ac:dyDescent="0.3">
      <c r="B219">
        <v>214</v>
      </c>
      <c r="C219" s="11">
        <f t="shared" ref="C219:F234" si="16">C218</f>
        <v>1.6779706453383088</v>
      </c>
      <c r="D219" s="11">
        <f t="shared" si="16"/>
        <v>2.720789926345387</v>
      </c>
      <c r="E219" s="11">
        <f t="shared" si="16"/>
        <v>3.4292084480011149</v>
      </c>
      <c r="F219" s="11">
        <f t="shared" si="16"/>
        <v>5.9646475032892132</v>
      </c>
      <c r="G219" s="3">
        <f>G218*(1+Parameters!$B$13)</f>
        <v>5886480.135182932</v>
      </c>
      <c r="H219" s="5">
        <f>Parameters!$B$11*'Permanent project'!C223*Parameters!B$9*G219</f>
        <v>91.266629649925321</v>
      </c>
      <c r="I219" s="2">
        <f>EXP(-Parameters!$B$16*'Permanent project'!B223)</f>
        <v>1.0615767246181251E-3</v>
      </c>
      <c r="J219" s="2">
        <f>EXP(-(Parameters!$B$5+Parameters!$B$6)*('Permanent project'!B223-Parameters!$B$2))*(1-EXP(-Parameters!$B$7*('Permanent project'!B223-Parameters!$B$2)*('Permanent project'!B223&gt;Parameters!$B$2)))+('Permanent project'!B223&lt;=Parameters!$B$2)</f>
        <v>0.12123796643338168</v>
      </c>
      <c r="K219" s="2">
        <f>H219*I219*('Permanent project'!B223&gt;=Parameters!$B$2)</f>
        <v>9.6886529770703181E-2</v>
      </c>
      <c r="L219" s="2">
        <f>H219*I219*J219*('Permanent project'!B223&gt;=Parameters!$B$2)*('Permanent project'!B223&lt;=Parameters!$B$3)</f>
        <v>1.1746325844187347E-2</v>
      </c>
      <c r="M219" s="3">
        <f>'Emissions of Biomass scenarios'!P217*3.66</f>
        <v>0</v>
      </c>
      <c r="N219" s="14">
        <f t="shared" si="15"/>
        <v>0</v>
      </c>
      <c r="V219" s="4"/>
      <c r="W219" s="4"/>
      <c r="X219" s="4"/>
      <c r="Y219" s="4"/>
    </row>
    <row r="220" spans="2:25" x14ac:dyDescent="0.3">
      <c r="B220">
        <v>215</v>
      </c>
      <c r="C220" s="11">
        <f t="shared" si="16"/>
        <v>1.6779706453383088</v>
      </c>
      <c r="D220" s="11">
        <f t="shared" si="16"/>
        <v>2.720789926345387</v>
      </c>
      <c r="E220" s="11">
        <f t="shared" si="16"/>
        <v>3.4292084480011149</v>
      </c>
      <c r="F220" s="11">
        <f t="shared" si="16"/>
        <v>5.9646475032892132</v>
      </c>
      <c r="G220" s="3">
        <f>G219*(1+Parameters!$B$13)</f>
        <v>6004209.7378865909</v>
      </c>
      <c r="H220" s="5">
        <f>Parameters!$B$11*'Permanent project'!C224*Parameters!B$9*G220</f>
        <v>93.091962242923827</v>
      </c>
      <c r="I220" s="2">
        <f>EXP(-Parameters!$B$16*'Permanent project'!B224)</f>
        <v>1.0281440451747298E-3</v>
      </c>
      <c r="J220" s="2">
        <f>EXP(-(Parameters!$B$5+Parameters!$B$6)*('Permanent project'!B224-Parameters!$B$2))*(1-EXP(-Parameters!$B$7*('Permanent project'!B224-Parameters!$B$2)*('Permanent project'!B224&gt;Parameters!$B$2)))+('Permanent project'!B224&lt;=Parameters!$B$2)</f>
        <v>0.12003162851145673</v>
      </c>
      <c r="K220" s="2">
        <f>H220*I220*('Permanent project'!B224&gt;=Parameters!$B$2)</f>
        <v>9.571194663369291E-2</v>
      </c>
      <c r="L220" s="2">
        <f>H220*I220*J220*('Permanent project'!B224&gt;=Parameters!$B$2)*('Permanent project'!B224&lt;=Parameters!$B$3)</f>
        <v>1.1488460822443798E-2</v>
      </c>
      <c r="M220" s="3">
        <f>'Emissions of Biomass scenarios'!P218*3.66</f>
        <v>0</v>
      </c>
      <c r="N220" s="14">
        <f t="shared" si="15"/>
        <v>0</v>
      </c>
      <c r="V220" s="4"/>
      <c r="W220" s="4"/>
      <c r="X220" s="4"/>
      <c r="Y220" s="4"/>
    </row>
    <row r="221" spans="2:25" x14ac:dyDescent="0.3">
      <c r="B221">
        <v>216</v>
      </c>
      <c r="C221" s="11">
        <f t="shared" si="16"/>
        <v>1.6779706453383088</v>
      </c>
      <c r="D221" s="11">
        <f t="shared" si="16"/>
        <v>2.720789926345387</v>
      </c>
      <c r="E221" s="11">
        <f t="shared" si="16"/>
        <v>3.4292084480011149</v>
      </c>
      <c r="F221" s="11">
        <f t="shared" si="16"/>
        <v>5.9646475032892132</v>
      </c>
      <c r="G221" s="3">
        <f>G220*(1+Parameters!$B$13)</f>
        <v>6124293.9326443225</v>
      </c>
      <c r="H221" s="5">
        <f>Parameters!$B$11*'Permanent project'!C225*Parameters!B$9*G221</f>
        <v>94.9538014877823</v>
      </c>
      <c r="I221" s="2">
        <f>EXP(-Parameters!$B$16*'Permanent project'!B225)</f>
        <v>9.9576427507725774E-4</v>
      </c>
      <c r="J221" s="2">
        <f>EXP(-(Parameters!$B$5+Parameters!$B$6)*('Permanent project'!B225-Parameters!$B$2))*(1-EXP(-Parameters!$B$7*('Permanent project'!B225-Parameters!$B$2)*('Permanent project'!B225&gt;Parameters!$B$2)))+('Permanent project'!B225&lt;=Parameters!$B$2)</f>
        <v>0.11883729385240965</v>
      </c>
      <c r="K221" s="2">
        <f>H221*I221*('Permanent project'!B225&gt;=Parameters!$B$2)</f>
        <v>9.455160330431138E-2</v>
      </c>
      <c r="L221" s="2">
        <f>H221*I221*J221*('Permanent project'!B225&gt;=Parameters!$B$2)*('Permanent project'!B225&lt;=Parameters!$B$3)</f>
        <v>1.1236256666090919E-2</v>
      </c>
      <c r="M221" s="3">
        <f>'Emissions of Biomass scenarios'!P219*3.66</f>
        <v>0</v>
      </c>
      <c r="N221" s="14">
        <f t="shared" si="15"/>
        <v>0</v>
      </c>
      <c r="V221" s="4"/>
      <c r="W221" s="4"/>
      <c r="X221" s="4"/>
      <c r="Y221" s="4"/>
    </row>
    <row r="222" spans="2:25" x14ac:dyDescent="0.3">
      <c r="B222">
        <v>217</v>
      </c>
      <c r="C222" s="11">
        <f t="shared" si="16"/>
        <v>1.6779706453383088</v>
      </c>
      <c r="D222" s="11">
        <f t="shared" si="16"/>
        <v>2.720789926345387</v>
      </c>
      <c r="E222" s="11">
        <f t="shared" si="16"/>
        <v>3.4292084480011149</v>
      </c>
      <c r="F222" s="11">
        <f t="shared" si="16"/>
        <v>5.9646475032892132</v>
      </c>
      <c r="G222" s="3">
        <f>G221*(1+Parameters!$B$13)</f>
        <v>6246779.811297209</v>
      </c>
      <c r="H222" s="5">
        <f>Parameters!$B$11*'Permanent project'!C226*Parameters!B$9*G222</f>
        <v>96.852877517537948</v>
      </c>
      <c r="I222" s="2">
        <f>EXP(-Parameters!$B$16*'Permanent project'!B226)</f>
        <v>9.6440425461164468E-4</v>
      </c>
      <c r="J222" s="2">
        <f>EXP(-(Parameters!$B$5+Parameters!$B$6)*('Permanent project'!B226-Parameters!$B$2))*(1-EXP(-Parameters!$B$7*('Permanent project'!B226-Parameters!$B$2)*('Permanent project'!B226&gt;Parameters!$B$2)))+('Permanent project'!B226&lt;=Parameters!$B$2)</f>
        <v>0.11765484302177918</v>
      </c>
      <c r="K222" s="2">
        <f>H222*I222*('Permanent project'!B226&gt;=Parameters!$B$2)</f>
        <v>9.3405327149294101E-2</v>
      </c>
      <c r="L222" s="2">
        <f>H222*I222*J222*('Permanent project'!B226&gt;=Parameters!$B$2)*('Permanent project'!B226&lt;=Parameters!$B$3)</f>
        <v>1.0989589103148126E-2</v>
      </c>
      <c r="M222" s="3">
        <f>'Emissions of Biomass scenarios'!P220*3.66</f>
        <v>0</v>
      </c>
      <c r="N222" s="14">
        <f t="shared" si="15"/>
        <v>0</v>
      </c>
      <c r="V222" s="4"/>
      <c r="W222" s="4"/>
      <c r="X222" s="4"/>
      <c r="Y222" s="4"/>
    </row>
    <row r="223" spans="2:25" x14ac:dyDescent="0.3">
      <c r="B223">
        <v>218</v>
      </c>
      <c r="C223" s="11">
        <f t="shared" si="16"/>
        <v>1.6779706453383088</v>
      </c>
      <c r="D223" s="11">
        <f t="shared" si="16"/>
        <v>2.720789926345387</v>
      </c>
      <c r="E223" s="11">
        <f t="shared" si="16"/>
        <v>3.4292084480011149</v>
      </c>
      <c r="F223" s="11">
        <f t="shared" si="16"/>
        <v>5.9646475032892132</v>
      </c>
      <c r="G223" s="3">
        <f>G222*(1+Parameters!$B$13)</f>
        <v>6371715.4075231533</v>
      </c>
      <c r="H223" s="5">
        <f>Parameters!$B$11*'Permanent project'!C227*Parameters!B$9*G223</f>
        <v>98.789935067888706</v>
      </c>
      <c r="I223" s="2">
        <f>EXP(-Parameters!$B$16*'Permanent project'!B227)</f>
        <v>9.3403186837656021E-4</v>
      </c>
      <c r="J223" s="2">
        <f>EXP(-(Parameters!$B$5+Parameters!$B$6)*('Permanent project'!B227-Parameters!$B$2))*(1-EXP(-Parameters!$B$7*('Permanent project'!B227-Parameters!$B$2)*('Permanent project'!B227&gt;Parameters!$B$2)))+('Permanent project'!B227&lt;=Parameters!$B$2)</f>
        <v>0.11648415777349697</v>
      </c>
      <c r="K223" s="2">
        <f>H223*I223*('Permanent project'!B227&gt;=Parameters!$B$2)</f>
        <v>9.2272947628259147E-2</v>
      </c>
      <c r="L223" s="2">
        <f>H223*I223*J223*('Permanent project'!B227&gt;=Parameters!$B$2)*('Permanent project'!B227&lt;=Parameters!$B$3)</f>
        <v>1.0748336589755761E-2</v>
      </c>
      <c r="M223" s="3">
        <f>'Emissions of Biomass scenarios'!P221*3.66</f>
        <v>0</v>
      </c>
      <c r="N223" s="14">
        <f t="shared" si="15"/>
        <v>0</v>
      </c>
      <c r="V223" s="4"/>
      <c r="W223" s="4"/>
      <c r="X223" s="4"/>
      <c r="Y223" s="4"/>
    </row>
    <row r="224" spans="2:25" x14ac:dyDescent="0.3">
      <c r="B224">
        <v>219</v>
      </c>
      <c r="C224" s="11">
        <f t="shared" si="16"/>
        <v>1.6779706453383088</v>
      </c>
      <c r="D224" s="11">
        <f t="shared" si="16"/>
        <v>2.720789926345387</v>
      </c>
      <c r="E224" s="11">
        <f t="shared" si="16"/>
        <v>3.4292084480011149</v>
      </c>
      <c r="F224" s="11">
        <f t="shared" si="16"/>
        <v>5.9646475032892132</v>
      </c>
      <c r="G224" s="3">
        <f>G223*(1+Parameters!$B$13)</f>
        <v>6499149.7156736162</v>
      </c>
      <c r="H224" s="5">
        <f>Parameters!$B$11*'Permanent project'!C228*Parameters!B$9*G224</f>
        <v>100.76573376924648</v>
      </c>
      <c r="I224" s="2">
        <f>EXP(-Parameters!$B$16*'Permanent project'!B228)</f>
        <v>9.0461601239442925E-4</v>
      </c>
      <c r="J224" s="2">
        <f>EXP(-(Parameters!$B$5+Parameters!$B$6)*('Permanent project'!B228-Parameters!$B$2))*(1-EXP(-Parameters!$B$7*('Permanent project'!B228-Parameters!$B$2)*('Permanent project'!B228&gt;Parameters!$B$2)))+('Permanent project'!B228&lt;=Parameters!$B$2)</f>
        <v>0.11532512103806251</v>
      </c>
      <c r="K224" s="2">
        <f>H224*I224*('Permanent project'!B228&gt;=Parameters!$B$2)</f>
        <v>9.1154296268334434E-2</v>
      </c>
      <c r="L224" s="2">
        <f>H224*I224*J224*('Permanent project'!B228&gt;=Parameters!$B$2)*('Permanent project'!B228&lt;=Parameters!$B$3)</f>
        <v>1.0512380250285079E-2</v>
      </c>
      <c r="M224" s="3">
        <f>'Emissions of Biomass scenarios'!P222*3.66</f>
        <v>0</v>
      </c>
      <c r="N224" s="14">
        <f t="shared" si="15"/>
        <v>0</v>
      </c>
      <c r="V224" s="4"/>
      <c r="W224" s="4"/>
      <c r="X224" s="4"/>
      <c r="Y224" s="4"/>
    </row>
    <row r="225" spans="2:25" x14ac:dyDescent="0.3">
      <c r="B225">
        <v>220</v>
      </c>
      <c r="C225" s="11">
        <f t="shared" si="16"/>
        <v>1.6779706453383088</v>
      </c>
      <c r="D225" s="11">
        <f t="shared" si="16"/>
        <v>2.720789926345387</v>
      </c>
      <c r="E225" s="11">
        <f t="shared" si="16"/>
        <v>3.4292084480011149</v>
      </c>
      <c r="F225" s="11">
        <f t="shared" si="16"/>
        <v>5.9646475032892132</v>
      </c>
      <c r="G225" s="3">
        <f>G224*(1+Parameters!$B$13)</f>
        <v>6629132.709987089</v>
      </c>
      <c r="H225" s="5">
        <f>Parameters!$B$11*'Permanent project'!C229*Parameters!B$9*G225</f>
        <v>102.78104844463142</v>
      </c>
      <c r="I225" s="2">
        <f>EXP(-Parameters!$B$16*'Permanent project'!B229)</f>
        <v>8.7612656225824167E-4</v>
      </c>
      <c r="J225" s="2">
        <f>EXP(-(Parameters!$B$5+Parameters!$B$6)*('Permanent project'!B229-Parameters!$B$2))*(1-EXP(-Parameters!$B$7*('Permanent project'!B229-Parameters!$B$2)*('Permanent project'!B229&gt;Parameters!$B$2)))+('Permanent project'!B229&lt;=Parameters!$B$2)</f>
        <v>0.1141776169108365</v>
      </c>
      <c r="K225" s="2">
        <f>H225*I225*('Permanent project'!B229&gt;=Parameters!$B$2)</f>
        <v>9.004920663909273E-2</v>
      </c>
      <c r="L225" s="2">
        <f>H225*I225*J225*('Permanent project'!B229&gt;=Parameters!$B$2)*('Permanent project'!B229&lt;=Parameters!$B$3)</f>
        <v>1.0281603818763084E-2</v>
      </c>
      <c r="M225" s="3">
        <f>'Emissions of Biomass scenarios'!P223*3.66</f>
        <v>0</v>
      </c>
      <c r="N225" s="14">
        <f t="shared" si="15"/>
        <v>0</v>
      </c>
      <c r="V225" s="4"/>
      <c r="W225" s="4"/>
      <c r="X225" s="4"/>
      <c r="Y225" s="4"/>
    </row>
    <row r="226" spans="2:25" x14ac:dyDescent="0.3">
      <c r="B226">
        <v>221</v>
      </c>
      <c r="C226" s="11">
        <f t="shared" si="16"/>
        <v>1.6779706453383088</v>
      </c>
      <c r="D226" s="11">
        <f t="shared" si="16"/>
        <v>2.720789926345387</v>
      </c>
      <c r="E226" s="11">
        <f t="shared" si="16"/>
        <v>3.4292084480011149</v>
      </c>
      <c r="F226" s="11">
        <f t="shared" si="16"/>
        <v>5.9646475032892132</v>
      </c>
      <c r="G226" s="3">
        <f>G225*(1+Parameters!$B$13)</f>
        <v>6761715.3641868308</v>
      </c>
      <c r="H226" s="5">
        <f>Parameters!$B$11*'Permanent project'!C230*Parameters!B$9*G226</f>
        <v>104.83666941352405</v>
      </c>
      <c r="I226" s="2">
        <f>EXP(-Parameters!$B$16*'Permanent project'!B230)</f>
        <v>8.4853434228152698E-4</v>
      </c>
      <c r="J226" s="2">
        <f>EXP(-(Parameters!$B$5+Parameters!$B$6)*('Permanent project'!B230-Parameters!$B$2))*(1-EXP(-Parameters!$B$7*('Permanent project'!B230-Parameters!$B$2)*('Permanent project'!B230&gt;Parameters!$B$2)))+('Permanent project'!B230&lt;=Parameters!$B$2)</f>
        <v>0.11304153064044985</v>
      </c>
      <c r="K226" s="2">
        <f>H226*I226*('Permanent project'!B230&gt;=Parameters!$B$2)</f>
        <v>8.8957514327790504E-2</v>
      </c>
      <c r="L226" s="2">
        <f>H226*I226*J226*('Permanent project'!B230&gt;=Parameters!$B$2)*('Permanent project'!B230&lt;=Parameters!$B$3)</f>
        <v>1.0055893581583186E-2</v>
      </c>
      <c r="M226" s="3">
        <f>'Emissions of Biomass scenarios'!P224*3.66</f>
        <v>0</v>
      </c>
      <c r="N226" s="14">
        <f t="shared" si="15"/>
        <v>0</v>
      </c>
      <c r="V226" s="4"/>
      <c r="W226" s="4"/>
      <c r="X226" s="4"/>
      <c r="Y226" s="4"/>
    </row>
    <row r="227" spans="2:25" x14ac:dyDescent="0.3">
      <c r="B227">
        <v>222</v>
      </c>
      <c r="C227" s="11">
        <f t="shared" si="16"/>
        <v>1.6779706453383088</v>
      </c>
      <c r="D227" s="11">
        <f t="shared" si="16"/>
        <v>2.720789926345387</v>
      </c>
      <c r="E227" s="11">
        <f t="shared" si="16"/>
        <v>3.4292084480011149</v>
      </c>
      <c r="F227" s="11">
        <f t="shared" si="16"/>
        <v>5.9646475032892132</v>
      </c>
      <c r="G227" s="3">
        <f>G226*(1+Parameters!$B$13)</f>
        <v>6896949.6714705676</v>
      </c>
      <c r="H227" s="5">
        <f>Parameters!$B$11*'Permanent project'!C231*Parameters!B$9*G227</f>
        <v>106.93340280179453</v>
      </c>
      <c r="I227" s="2">
        <f>EXP(-Parameters!$B$16*'Permanent project'!B231)</f>
        <v>8.2181109561990163E-4</v>
      </c>
      <c r="J227" s="2">
        <f>EXP(-(Parameters!$B$5+Parameters!$B$6)*('Permanent project'!B231-Parameters!$B$2))*(1-EXP(-Parameters!$B$7*('Permanent project'!B231-Parameters!$B$2)*('Permanent project'!B231&gt;Parameters!$B$2)))+('Permanent project'!B231&lt;=Parameters!$B$2)</f>
        <v>0.11191674861732888</v>
      </c>
      <c r="K227" s="2">
        <f>H227*I227*('Permanent project'!B231&gt;=Parameters!$B$2)</f>
        <v>8.7879056914907022E-2</v>
      </c>
      <c r="L227" s="2">
        <f>H227*I227*J227*('Permanent project'!B231&gt;=Parameters!$B$2)*('Permanent project'!B231&lt;=Parameters!$B$3)</f>
        <v>9.8351383214735858E-3</v>
      </c>
      <c r="M227" s="3">
        <f>'Emissions of Biomass scenarios'!P225*3.66</f>
        <v>0</v>
      </c>
      <c r="N227" s="14">
        <f t="shared" si="15"/>
        <v>0</v>
      </c>
      <c r="V227" s="4"/>
      <c r="W227" s="4"/>
      <c r="X227" s="4"/>
      <c r="Y227" s="4"/>
    </row>
    <row r="228" spans="2:25" x14ac:dyDescent="0.3">
      <c r="B228">
        <v>223</v>
      </c>
      <c r="C228" s="11">
        <f t="shared" si="16"/>
        <v>1.6779706453383088</v>
      </c>
      <c r="D228" s="11">
        <f t="shared" si="16"/>
        <v>2.720789926345387</v>
      </c>
      <c r="E228" s="11">
        <f t="shared" si="16"/>
        <v>3.4292084480011149</v>
      </c>
      <c r="F228" s="11">
        <f t="shared" si="16"/>
        <v>5.9646475032892132</v>
      </c>
      <c r="G228" s="3">
        <f>G227*(1+Parameters!$B$13)</f>
        <v>7034888.6648999788</v>
      </c>
      <c r="H228" s="5">
        <f>Parameters!$B$11*'Permanent project'!C232*Parameters!B$9*G228</f>
        <v>109.07207085783043</v>
      </c>
      <c r="I228" s="2">
        <f>EXP(-Parameters!$B$16*'Permanent project'!B232)</f>
        <v>7.9592945533359149E-4</v>
      </c>
      <c r="J228" s="2">
        <f>EXP(-(Parameters!$B$5+Parameters!$B$6)*('Permanent project'!B232-Parameters!$B$2))*(1-EXP(-Parameters!$B$7*('Permanent project'!B232-Parameters!$B$2)*('Permanent project'!B232&gt;Parameters!$B$2)))+('Permanent project'!B232&lt;=Parameters!$B$2)</f>
        <v>0.11080315836233387</v>
      </c>
      <c r="K228" s="2">
        <f>H228*I228*('Permanent project'!B232&gt;=Parameters!$B$2)</f>
        <v>8.6813673949979867E-2</v>
      </c>
      <c r="L228" s="2">
        <f>H228*I228*J228*('Permanent project'!B232&gt;=Parameters!$B$2)*('Permanent project'!B232&lt;=Parameters!$B$3)</f>
        <v>9.6192292626956378E-3</v>
      </c>
      <c r="M228" s="3">
        <f>'Emissions of Biomass scenarios'!P226*3.66</f>
        <v>0</v>
      </c>
      <c r="N228" s="14">
        <f t="shared" si="15"/>
        <v>0</v>
      </c>
      <c r="V228" s="4"/>
      <c r="W228" s="4"/>
      <c r="X228" s="4"/>
      <c r="Y228" s="4"/>
    </row>
    <row r="229" spans="2:25" x14ac:dyDescent="0.3">
      <c r="B229">
        <v>224</v>
      </c>
      <c r="C229" s="11">
        <f t="shared" si="16"/>
        <v>1.6779706453383088</v>
      </c>
      <c r="D229" s="11">
        <f t="shared" si="16"/>
        <v>2.720789926345387</v>
      </c>
      <c r="E229" s="11">
        <f t="shared" si="16"/>
        <v>3.4292084480011149</v>
      </c>
      <c r="F229" s="11">
        <f t="shared" si="16"/>
        <v>5.9646475032892132</v>
      </c>
      <c r="G229" s="3">
        <f>G228*(1+Parameters!$B$13)</f>
        <v>7175586.4381979788</v>
      </c>
      <c r="H229" s="5">
        <f>Parameters!$B$11*'Permanent project'!C233*Parameters!B$9*G229</f>
        <v>111.25351227498703</v>
      </c>
      <c r="I229" s="2">
        <f>EXP(-Parameters!$B$16*'Permanent project'!B233)</f>
        <v>7.7086291636129401E-4</v>
      </c>
      <c r="J229" s="2">
        <f>EXP(-(Parameters!$B$5+Parameters!$B$6)*('Permanent project'!B233-Parameters!$B$2))*(1-EXP(-Parameters!$B$7*('Permanent project'!B233-Parameters!$B$2)*('Permanent project'!B233&gt;Parameters!$B$2)))+('Permanent project'!B233&lt;=Parameters!$B$2)</f>
        <v>0.10970064851551141</v>
      </c>
      <c r="K229" s="2">
        <f>H229*I229*('Permanent project'!B233&gt;=Parameters!$B$2)</f>
        <v>8.5761206927733521E-2</v>
      </c>
      <c r="L229" s="2">
        <f>H229*I229*J229*('Permanent project'!B233&gt;=Parameters!$B$2)*('Permanent project'!B233&lt;=Parameters!$B$3)</f>
        <v>9.4080600174453379E-3</v>
      </c>
      <c r="M229" s="3">
        <f>'Emissions of Biomass scenarios'!P227*3.66</f>
        <v>0</v>
      </c>
      <c r="N229" s="14">
        <f t="shared" si="15"/>
        <v>0</v>
      </c>
      <c r="V229" s="4"/>
      <c r="W229" s="4"/>
      <c r="X229" s="4"/>
      <c r="Y229" s="4"/>
    </row>
    <row r="230" spans="2:25" x14ac:dyDescent="0.3">
      <c r="B230">
        <v>225</v>
      </c>
      <c r="C230" s="11">
        <f t="shared" si="16"/>
        <v>1.6779706453383088</v>
      </c>
      <c r="D230" s="11">
        <f t="shared" si="16"/>
        <v>2.720789926345387</v>
      </c>
      <c r="E230" s="11">
        <f t="shared" si="16"/>
        <v>3.4292084480011149</v>
      </c>
      <c r="F230" s="11">
        <f t="shared" si="16"/>
        <v>5.9646475032892132</v>
      </c>
      <c r="G230" s="3">
        <f>G229*(1+Parameters!$B$13)</f>
        <v>7319098.1669619381</v>
      </c>
      <c r="H230" s="5">
        <f>Parameters!$B$11*'Permanent project'!C234*Parameters!B$9*G230</f>
        <v>113.47858252048677</v>
      </c>
      <c r="I230" s="2">
        <f>EXP(-Parameters!$B$16*'Permanent project'!B234)</f>
        <v>7.465858083766792E-4</v>
      </c>
      <c r="J230" s="2">
        <f>EXP(-(Parameters!$B$5+Parameters!$B$6)*('Permanent project'!B234-Parameters!$B$2))*(1-EXP(-Parameters!$B$7*('Permanent project'!B234-Parameters!$B$2)*('Permanent project'!B234&gt;Parameters!$B$2)))+('Permanent project'!B234&lt;=Parameters!$B$2)</f>
        <v>0.10860910882495796</v>
      </c>
      <c r="K230" s="2">
        <f>H230*I230*('Permanent project'!B234&gt;=Parameters!$B$2)</f>
        <v>8.4721499264497319E-2</v>
      </c>
      <c r="L230" s="2">
        <f>H230*I230*J230*('Permanent project'!B234&gt;=Parameters!$B$2)*('Permanent project'!B234&lt;=Parameters!$B$3)</f>
        <v>9.2015265334313857E-3</v>
      </c>
      <c r="M230" s="3">
        <f>'Emissions of Biomass scenarios'!P228*3.66</f>
        <v>0</v>
      </c>
      <c r="N230" s="14">
        <f t="shared" si="15"/>
        <v>0</v>
      </c>
      <c r="V230" s="4"/>
      <c r="W230" s="4"/>
      <c r="X230" s="4"/>
      <c r="Y230" s="4"/>
    </row>
    <row r="231" spans="2:25" x14ac:dyDescent="0.3">
      <c r="B231">
        <v>226</v>
      </c>
      <c r="C231" s="11">
        <f t="shared" si="16"/>
        <v>1.6779706453383088</v>
      </c>
      <c r="D231" s="11">
        <f t="shared" si="16"/>
        <v>2.720789926345387</v>
      </c>
      <c r="E231" s="11">
        <f t="shared" si="16"/>
        <v>3.4292084480011149</v>
      </c>
      <c r="F231" s="11">
        <f t="shared" si="16"/>
        <v>5.9646475032892132</v>
      </c>
      <c r="G231" s="3">
        <f>G230*(1+Parameters!$B$13)</f>
        <v>7465480.1303011766</v>
      </c>
      <c r="H231" s="5">
        <f>Parameters!$B$11*'Permanent project'!C235*Parameters!B$9*G231</f>
        <v>115.7481541708965</v>
      </c>
      <c r="I231" s="2">
        <f>EXP(-Parameters!$B$16*'Permanent project'!B235)</f>
        <v>7.2307326949973239E-4</v>
      </c>
      <c r="J231" s="2">
        <f>EXP(-(Parameters!$B$5+Parameters!$B$6)*('Permanent project'!B235-Parameters!$B$2))*(1-EXP(-Parameters!$B$7*('Permanent project'!B235-Parameters!$B$2)*('Permanent project'!B235&gt;Parameters!$B$2)))+('Permanent project'!B235&lt;=Parameters!$B$2)</f>
        <v>0.10752843013579495</v>
      </c>
      <c r="K231" s="2">
        <f>H231*I231*('Permanent project'!B235&gt;=Parameters!$B$2)</f>
        <v>8.3694396274909225E-2</v>
      </c>
      <c r="L231" s="2">
        <f>H231*I231*J231*('Permanent project'!B235&gt;=Parameters!$B$2)*('Permanent project'!B235&lt;=Parameters!$B$3)</f>
        <v>8.9995270426041132E-3</v>
      </c>
      <c r="M231" s="3">
        <f>'Emissions of Biomass scenarios'!P229*3.66</f>
        <v>0</v>
      </c>
      <c r="N231" s="14">
        <f t="shared" si="15"/>
        <v>0</v>
      </c>
      <c r="V231" s="4"/>
      <c r="W231" s="4"/>
      <c r="X231" s="4"/>
      <c r="Y231" s="4"/>
    </row>
    <row r="232" spans="2:25" x14ac:dyDescent="0.3">
      <c r="B232">
        <v>227</v>
      </c>
      <c r="C232" s="11">
        <f t="shared" si="16"/>
        <v>1.6779706453383088</v>
      </c>
      <c r="D232" s="11">
        <f t="shared" si="16"/>
        <v>2.720789926345387</v>
      </c>
      <c r="E232" s="11">
        <f t="shared" si="16"/>
        <v>3.4292084480011149</v>
      </c>
      <c r="F232" s="11">
        <f t="shared" si="16"/>
        <v>5.9646475032892132</v>
      </c>
      <c r="G232" s="3">
        <f>G231*(1+Parameters!$B$13)</f>
        <v>7614789.7329072002</v>
      </c>
      <c r="H232" s="5">
        <f>Parameters!$B$11*'Permanent project'!C236*Parameters!B$9*G232</f>
        <v>118.06311725431443</v>
      </c>
      <c r="I232" s="2">
        <f>EXP(-Parameters!$B$16*'Permanent project'!B236)</f>
        <v>7.0030122083601621E-4</v>
      </c>
      <c r="J232" s="2">
        <f>EXP(-(Parameters!$B$5+Parameters!$B$6)*('Permanent project'!B236-Parameters!$B$2))*(1-EXP(-Parameters!$B$7*('Permanent project'!B236-Parameters!$B$2)*('Permanent project'!B236&gt;Parameters!$B$2)))+('Permanent project'!B236&lt;=Parameters!$B$2)</f>
        <v>0.10645850437925281</v>
      </c>
      <c r="K232" s="2">
        <f>H232*I232*('Permanent project'!B236&gt;=Parameters!$B$2)</f>
        <v>8.2679745148902126E-2</v>
      </c>
      <c r="L232" s="2">
        <f>H232*I232*J232*('Permanent project'!B236&gt;=Parameters!$B$2)*('Permanent project'!B236&lt;=Parameters!$B$3)</f>
        <v>8.801962011009903E-3</v>
      </c>
      <c r="M232" s="3">
        <f>'Emissions of Biomass scenarios'!P230*3.66</f>
        <v>0</v>
      </c>
      <c r="N232" s="14">
        <f t="shared" si="15"/>
        <v>0</v>
      </c>
      <c r="V232" s="4"/>
      <c r="W232" s="4"/>
      <c r="X232" s="4"/>
      <c r="Y232" s="4"/>
    </row>
    <row r="233" spans="2:25" x14ac:dyDescent="0.3">
      <c r="B233">
        <v>228</v>
      </c>
      <c r="C233" s="11">
        <f t="shared" si="16"/>
        <v>1.6779706453383088</v>
      </c>
      <c r="D233" s="11">
        <f t="shared" si="16"/>
        <v>2.720789926345387</v>
      </c>
      <c r="E233" s="11">
        <f t="shared" si="16"/>
        <v>3.4292084480011149</v>
      </c>
      <c r="F233" s="11">
        <f t="shared" si="16"/>
        <v>5.9646475032892132</v>
      </c>
      <c r="G233" s="3">
        <f>G232*(1+Parameters!$B$13)</f>
        <v>7767085.5275653442</v>
      </c>
      <c r="H233" s="5">
        <f>Parameters!$B$11*'Permanent project'!C237*Parameters!B$9*G233</f>
        <v>120.42437959940072</v>
      </c>
      <c r="I233" s="2">
        <f>EXP(-Parameters!$B$16*'Permanent project'!B237)</f>
        <v>6.7824634181777946E-4</v>
      </c>
      <c r="J233" s="2">
        <f>EXP(-(Parameters!$B$5+Parameters!$B$6)*('Permanent project'!B237-Parameters!$B$2))*(1-EXP(-Parameters!$B$7*('Permanent project'!B237-Parameters!$B$2)*('Permanent project'!B237&gt;Parameters!$B$2)))+('Permanent project'!B237&lt;=Parameters!$B$2)</f>
        <v>0.10539922456186433</v>
      </c>
      <c r="K233" s="2">
        <f>H233*I233*('Permanent project'!B237&gt;=Parameters!$B$2)</f>
        <v>8.1677394928969166E-2</v>
      </c>
      <c r="L233" s="2">
        <f>H233*I233*J233*('Permanent project'!B237&gt;=Parameters!$B$2)*('Permanent project'!B237&lt;=Parameters!$B$3)</f>
        <v>8.6087340897465E-3</v>
      </c>
      <c r="M233" s="3">
        <f>'Emissions of Biomass scenarios'!P231*3.66</f>
        <v>0</v>
      </c>
      <c r="N233" s="14">
        <f t="shared" si="15"/>
        <v>0</v>
      </c>
      <c r="V233" s="4"/>
      <c r="W233" s="4"/>
      <c r="X233" s="4"/>
      <c r="Y233" s="4"/>
    </row>
    <row r="234" spans="2:25" x14ac:dyDescent="0.3">
      <c r="B234">
        <v>229</v>
      </c>
      <c r="C234" s="11">
        <f t="shared" si="16"/>
        <v>1.6779706453383088</v>
      </c>
      <c r="D234" s="11">
        <f t="shared" si="16"/>
        <v>2.720789926345387</v>
      </c>
      <c r="E234" s="11">
        <f t="shared" si="16"/>
        <v>3.4292084480011149</v>
      </c>
      <c r="F234" s="11">
        <f t="shared" si="16"/>
        <v>5.9646475032892132</v>
      </c>
      <c r="G234" s="3">
        <f>G233*(1+Parameters!$B$13)</f>
        <v>7922427.2381166508</v>
      </c>
      <c r="H234" s="5">
        <f>Parameters!$B$11*'Permanent project'!C238*Parameters!B$9*G234</f>
        <v>122.83286719138873</v>
      </c>
      <c r="I234" s="2">
        <f>EXP(-Parameters!$B$16*'Permanent project'!B238)</f>
        <v>6.5688604632165666E-4</v>
      </c>
      <c r="J234" s="2">
        <f>EXP(-(Parameters!$B$5+Parameters!$B$6)*('Permanent project'!B238-Parameters!$B$2))*(1-EXP(-Parameters!$B$7*('Permanent project'!B238-Parameters!$B$2)*('Permanent project'!B238&gt;Parameters!$B$2)))+('Permanent project'!B238&lt;=Parameters!$B$2)</f>
        <v>0.10435048475476499</v>
      </c>
      <c r="K234" s="2">
        <f>H234*I234*('Permanent project'!B238&gt;=Parameters!$B$2)</f>
        <v>8.0687196487704477E-2</v>
      </c>
      <c r="L234" s="2">
        <f>H234*I234*J234*('Permanent project'!B238&gt;=Parameters!$B$2)*('Permanent project'!B238&lt;=Parameters!$B$3)</f>
        <v>8.4197480669949334E-3</v>
      </c>
      <c r="M234" s="3">
        <f>'Emissions of Biomass scenarios'!P232*3.66</f>
        <v>0</v>
      </c>
      <c r="N234" s="14">
        <f t="shared" si="15"/>
        <v>0</v>
      </c>
      <c r="V234" s="4"/>
      <c r="W234" s="4"/>
      <c r="X234" s="4"/>
      <c r="Y234" s="4"/>
    </row>
    <row r="235" spans="2:25" x14ac:dyDescent="0.3">
      <c r="B235">
        <v>230</v>
      </c>
      <c r="C235" s="11">
        <f t="shared" ref="C235:F250" si="17">C234</f>
        <v>1.6779706453383088</v>
      </c>
      <c r="D235" s="11">
        <f t="shared" si="17"/>
        <v>2.720789926345387</v>
      </c>
      <c r="E235" s="11">
        <f t="shared" si="17"/>
        <v>3.4292084480011149</v>
      </c>
      <c r="F235" s="11">
        <f t="shared" si="17"/>
        <v>5.9646475032892132</v>
      </c>
      <c r="G235" s="3">
        <f>G234*(1+Parameters!$B$13)</f>
        <v>8080875.7828789838</v>
      </c>
      <c r="H235" s="5">
        <f>Parameters!$B$11*'Permanent project'!C239*Parameters!B$9*G235</f>
        <v>125.2895245352165</v>
      </c>
      <c r="I235" s="2">
        <f>EXP(-Parameters!$B$16*'Permanent project'!B239)</f>
        <v>6.3619845953850516E-4</v>
      </c>
      <c r="J235" s="2">
        <f>EXP(-(Parameters!$B$5+Parameters!$B$6)*('Permanent project'!B239-Parameters!$B$2))*(1-EXP(-Parameters!$B$7*('Permanent project'!B239-Parameters!$B$2)*('Permanent project'!B239&gt;Parameters!$B$2)))+('Permanent project'!B239&lt;=Parameters!$B$2)</f>
        <v>0.1033121800831002</v>
      </c>
      <c r="K235" s="2">
        <f>H235*I235*('Permanent project'!B239&gt;=Parameters!$B$2)</f>
        <v>7.970900250561648E-2</v>
      </c>
      <c r="L235" s="2">
        <f>H235*I235*J235*('Permanent project'!B239&gt;=Parameters!$B$2)*('Permanent project'!B239&lt;=Parameters!$B$3)</f>
        <v>8.2349108211045349E-3</v>
      </c>
      <c r="M235" s="3">
        <f>'Emissions of Biomass scenarios'!P233*3.66</f>
        <v>0</v>
      </c>
      <c r="N235" s="14">
        <f t="shared" si="15"/>
        <v>0</v>
      </c>
      <c r="V235" s="4"/>
      <c r="W235" s="4"/>
      <c r="X235" s="4"/>
      <c r="Y235" s="4"/>
    </row>
    <row r="236" spans="2:25" x14ac:dyDescent="0.3">
      <c r="B236">
        <v>231</v>
      </c>
      <c r="C236" s="11">
        <f t="shared" si="17"/>
        <v>1.6779706453383088</v>
      </c>
      <c r="D236" s="11">
        <f t="shared" si="17"/>
        <v>2.720789926345387</v>
      </c>
      <c r="E236" s="11">
        <f t="shared" si="17"/>
        <v>3.4292084480011149</v>
      </c>
      <c r="F236" s="11">
        <f t="shared" si="17"/>
        <v>5.9646475032892132</v>
      </c>
      <c r="G236" s="3">
        <f>G235*(1+Parameters!$B$13)</f>
        <v>8242493.2985365633</v>
      </c>
      <c r="H236" s="5">
        <f>Parameters!$B$11*'Permanent project'!C240*Parameters!B$9*G236</f>
        <v>127.79531502592083</v>
      </c>
      <c r="I236" s="2">
        <f>EXP(-Parameters!$B$16*'Permanent project'!B240)</f>
        <v>6.1616239557168832E-4</v>
      </c>
      <c r="J236" s="2">
        <f>EXP(-(Parameters!$B$5+Parameters!$B$6)*('Permanent project'!B240-Parameters!$B$2))*(1-EXP(-Parameters!$B$7*('Permanent project'!B240-Parameters!$B$2)*('Permanent project'!B240&gt;Parameters!$B$2)))+('Permanent project'!B240&lt;=Parameters!$B$2)</f>
        <v>0.10228420671553744</v>
      </c>
      <c r="K236" s="2">
        <f>H236*I236*('Permanent project'!B240&gt;=Parameters!$B$2)</f>
        <v>7.8742667449209949E-2</v>
      </c>
      <c r="L236" s="2">
        <f>H236*I236*J236*('Permanent project'!B240&gt;=Parameters!$B$2)*('Permanent project'!B240&lt;=Parameters!$B$3)</f>
        <v>8.0541312747078112E-3</v>
      </c>
      <c r="M236" s="3">
        <f>'Emissions of Biomass scenarios'!P234*3.66</f>
        <v>0</v>
      </c>
      <c r="N236" s="14">
        <f t="shared" si="15"/>
        <v>0</v>
      </c>
      <c r="V236" s="4"/>
      <c r="W236" s="4"/>
      <c r="X236" s="4"/>
      <c r="Y236" s="4"/>
    </row>
    <row r="237" spans="2:25" x14ac:dyDescent="0.3">
      <c r="B237">
        <v>232</v>
      </c>
      <c r="C237" s="11">
        <f t="shared" si="17"/>
        <v>1.6779706453383088</v>
      </c>
      <c r="D237" s="11">
        <f t="shared" si="17"/>
        <v>2.720789926345387</v>
      </c>
      <c r="E237" s="11">
        <f t="shared" si="17"/>
        <v>3.4292084480011149</v>
      </c>
      <c r="F237" s="11">
        <f t="shared" si="17"/>
        <v>5.9646475032892132</v>
      </c>
      <c r="G237" s="3">
        <f>G236*(1+Parameters!$B$13)</f>
        <v>8407343.1645072941</v>
      </c>
      <c r="H237" s="5">
        <f>Parameters!$B$11*'Permanent project'!C241*Parameters!B$9*G237</f>
        <v>130.35122132643923</v>
      </c>
      <c r="I237" s="2">
        <f>EXP(-Parameters!$B$16*'Permanent project'!B241)</f>
        <v>5.9675733574086627E-4</v>
      </c>
      <c r="J237" s="2">
        <f>EXP(-(Parameters!$B$5+Parameters!$B$6)*('Permanent project'!B241-Parameters!$B$2))*(1-EXP(-Parameters!$B$7*('Permanent project'!B241-Parameters!$B$2)*('Permanent project'!B241&gt;Parameters!$B$2)))+('Permanent project'!B241&lt;=Parameters!$B$2)</f>
        <v>0.1012664618538834</v>
      </c>
      <c r="K237" s="2">
        <f>H237*I237*('Permanent project'!B241&gt;=Parameters!$B$2)</f>
        <v>7.7788047549333869E-2</v>
      </c>
      <c r="L237" s="2">
        <f>H237*I237*J237*('Permanent project'!B241&gt;=Parameters!$B$2)*('Permanent project'!B241&lt;=Parameters!$B$3)</f>
        <v>7.8773203498426862E-3</v>
      </c>
      <c r="M237" s="3">
        <f>'Emissions of Biomass scenarios'!P235*3.66</f>
        <v>0</v>
      </c>
      <c r="N237" s="14">
        <f t="shared" si="15"/>
        <v>0</v>
      </c>
      <c r="V237" s="4"/>
      <c r="W237" s="4"/>
      <c r="X237" s="4"/>
      <c r="Y237" s="4"/>
    </row>
    <row r="238" spans="2:25" x14ac:dyDescent="0.3">
      <c r="B238">
        <v>233</v>
      </c>
      <c r="C238" s="11">
        <f t="shared" si="17"/>
        <v>1.6779706453383088</v>
      </c>
      <c r="D238" s="11">
        <f t="shared" si="17"/>
        <v>2.720789926345387</v>
      </c>
      <c r="E238" s="11">
        <f t="shared" si="17"/>
        <v>3.4292084480011149</v>
      </c>
      <c r="F238" s="11">
        <f t="shared" si="17"/>
        <v>5.9646475032892132</v>
      </c>
      <c r="G238" s="3">
        <f>G237*(1+Parameters!$B$13)</f>
        <v>8575490.0277974401</v>
      </c>
      <c r="H238" s="5">
        <f>Parameters!$B$11*'Permanent project'!C242*Parameters!B$9*G238</f>
        <v>132.95824575296803</v>
      </c>
      <c r="I238" s="2">
        <f>EXP(-Parameters!$B$16*'Permanent project'!B242)</f>
        <v>5.7796340756907465E-4</v>
      </c>
      <c r="J238" s="2">
        <f>EXP(-(Parameters!$B$5+Parameters!$B$6)*('Permanent project'!B242-Parameters!$B$2))*(1-EXP(-Parameters!$B$7*('Permanent project'!B242-Parameters!$B$2)*('Permanent project'!B242&gt;Parameters!$B$2)))+('Permanent project'!B242&lt;=Parameters!$B$2)</f>
        <v>0.10025884372280371</v>
      </c>
      <c r="K238" s="2">
        <f>H238*I238*('Permanent project'!B242&gt;=Parameters!$B$2)</f>
        <v>7.6845000779791853E-2</v>
      </c>
      <c r="L238" s="2">
        <f>H238*I238*J238*('Permanent project'!B242&gt;=Parameters!$B$2)*('Permanent project'!B242&lt;=Parameters!$B$3)</f>
        <v>7.70439092405988E-3</v>
      </c>
      <c r="M238" s="3">
        <f>'Emissions of Biomass scenarios'!P236*3.66</f>
        <v>0</v>
      </c>
      <c r="N238" s="14">
        <f t="shared" si="15"/>
        <v>0</v>
      </c>
      <c r="V238" s="4"/>
      <c r="W238" s="4"/>
      <c r="X238" s="4"/>
      <c r="Y238" s="4"/>
    </row>
    <row r="239" spans="2:25" x14ac:dyDescent="0.3">
      <c r="B239">
        <v>234</v>
      </c>
      <c r="C239" s="11">
        <f t="shared" si="17"/>
        <v>1.6779706453383088</v>
      </c>
      <c r="D239" s="11">
        <f t="shared" si="17"/>
        <v>2.720789926345387</v>
      </c>
      <c r="E239" s="11">
        <f t="shared" si="17"/>
        <v>3.4292084480011149</v>
      </c>
      <c r="F239" s="11">
        <f t="shared" si="17"/>
        <v>5.9646475032892132</v>
      </c>
      <c r="G239" s="3">
        <f>G238*(1+Parameters!$B$13)</f>
        <v>8746999.8283533882</v>
      </c>
      <c r="H239" s="5">
        <f>Parameters!$B$11*'Permanent project'!C243*Parameters!B$9*G239</f>
        <v>135.61741066802739</v>
      </c>
      <c r="I239" s="2">
        <f>EXP(-Parameters!$B$16*'Permanent project'!B243)</f>
        <v>5.5976136443157062E-4</v>
      </c>
      <c r="J239" s="2">
        <f>EXP(-(Parameters!$B$5+Parameters!$B$6)*('Permanent project'!B243-Parameters!$B$2))*(1-EXP(-Parameters!$B$7*('Permanent project'!B243-Parameters!$B$2)*('Permanent project'!B243&gt;Parameters!$B$2)))+('Permanent project'!B243&lt;=Parameters!$B$2)</f>
        <v>9.9261251559645658E-2</v>
      </c>
      <c r="K239" s="2">
        <f>H239*I239*('Permanent project'!B243&gt;=Parameters!$B$2)</f>
        <v>7.5913386836211655E-2</v>
      </c>
      <c r="L239" s="2">
        <f>H239*I239*J239*('Permanent project'!B243&gt;=Parameters!$B$2)*('Permanent project'!B243&lt;=Parameters!$B$3)</f>
        <v>7.5352577874938983E-3</v>
      </c>
      <c r="M239" s="3">
        <f>'Emissions of Biomass scenarios'!P237*3.66</f>
        <v>0</v>
      </c>
      <c r="N239" s="14">
        <f t="shared" si="15"/>
        <v>0</v>
      </c>
      <c r="V239" s="4"/>
      <c r="W239" s="4"/>
      <c r="X239" s="4"/>
      <c r="Y239" s="4"/>
    </row>
    <row r="240" spans="2:25" x14ac:dyDescent="0.3">
      <c r="B240">
        <v>235</v>
      </c>
      <c r="C240" s="11">
        <f t="shared" si="17"/>
        <v>1.6779706453383088</v>
      </c>
      <c r="D240" s="11">
        <f t="shared" si="17"/>
        <v>2.720789926345387</v>
      </c>
      <c r="E240" s="11">
        <f t="shared" si="17"/>
        <v>3.4292084480011149</v>
      </c>
      <c r="F240" s="11">
        <f t="shared" si="17"/>
        <v>5.9646475032892132</v>
      </c>
      <c r="G240" s="3">
        <f>G239*(1+Parameters!$B$13)</f>
        <v>8921939.8249204569</v>
      </c>
      <c r="H240" s="5">
        <f>Parameters!$B$11*'Permanent project'!C244*Parameters!B$9*G240</f>
        <v>138.32975888138793</v>
      </c>
      <c r="I240" s="2">
        <f>EXP(-Parameters!$B$16*'Permanent project'!B244)</f>
        <v>5.4213256584560862E-4</v>
      </c>
      <c r="J240" s="2">
        <f>EXP(-(Parameters!$B$5+Parameters!$B$6)*('Permanent project'!B244-Parameters!$B$2))*(1-EXP(-Parameters!$B$7*('Permanent project'!B244-Parameters!$B$2)*('Permanent project'!B244&gt;Parameters!$B$2)))+('Permanent project'!B244&lt;=Parameters!$B$2)</f>
        <v>9.8273585604361544E-2</v>
      </c>
      <c r="K240" s="2">
        <f>H240*I240*('Permanent project'!B244&gt;=Parameters!$B$2)</f>
        <v>7.4993067115171202E-2</v>
      </c>
      <c r="L240" s="2">
        <f>H240*I240*J240*('Permanent project'!B244&gt;=Parameters!$B$2)*('Permanent project'!B244&lt;=Parameters!$B$3)</f>
        <v>7.3698376008764074E-3</v>
      </c>
      <c r="M240" s="3">
        <f>'Emissions of Biomass scenarios'!P238*3.66</f>
        <v>0</v>
      </c>
      <c r="N240" s="14">
        <f t="shared" si="15"/>
        <v>0</v>
      </c>
      <c r="V240" s="4"/>
      <c r="W240" s="4"/>
      <c r="X240" s="4"/>
      <c r="Y240" s="4"/>
    </row>
    <row r="241" spans="2:25" x14ac:dyDescent="0.3">
      <c r="B241">
        <v>236</v>
      </c>
      <c r="C241" s="11">
        <f t="shared" si="17"/>
        <v>1.6779706453383088</v>
      </c>
      <c r="D241" s="11">
        <f t="shared" si="17"/>
        <v>2.720789926345387</v>
      </c>
      <c r="E241" s="11">
        <f t="shared" si="17"/>
        <v>3.4292084480011149</v>
      </c>
      <c r="F241" s="11">
        <f t="shared" si="17"/>
        <v>5.9646475032892132</v>
      </c>
      <c r="G241" s="3">
        <f>G240*(1+Parameters!$B$13)</f>
        <v>9100378.6214188654</v>
      </c>
      <c r="H241" s="5">
        <f>Parameters!$B$11*'Permanent project'!C245*Parameters!B$9*G241</f>
        <v>141.09635405901568</v>
      </c>
      <c r="I241" s="2">
        <f>EXP(-Parameters!$B$16*'Permanent project'!B245)</f>
        <v>5.2505895838095588E-4</v>
      </c>
      <c r="J241" s="2">
        <f>EXP(-(Parameters!$B$5+Parameters!$B$6)*('Permanent project'!B245-Parameters!$B$2))*(1-EXP(-Parameters!$B$7*('Permanent project'!B245-Parameters!$B$2)*('Permanent project'!B245&gt;Parameters!$B$2)))+('Permanent project'!B245&lt;=Parameters!$B$2)</f>
        <v>9.7295747089532758E-2</v>
      </c>
      <c r="K241" s="2">
        <f>H241*I241*('Permanent project'!B245&gt;=Parameters!$B$2)</f>
        <v>7.4083904693577327E-2</v>
      </c>
      <c r="L241" s="2">
        <f>H241*I241*J241*('Permanent project'!B245&gt;=Parameters!$B$2)*('Permanent project'!B245&lt;=Parameters!$B$3)</f>
        <v>7.2080488544713486E-3</v>
      </c>
      <c r="M241" s="3">
        <f>'Emissions of Biomass scenarios'!P239*3.66</f>
        <v>0</v>
      </c>
      <c r="N241" s="14">
        <f t="shared" si="15"/>
        <v>0</v>
      </c>
      <c r="V241" s="4"/>
      <c r="W241" s="4"/>
      <c r="X241" s="4"/>
      <c r="Y241" s="4"/>
    </row>
    <row r="242" spans="2:25" x14ac:dyDescent="0.3">
      <c r="B242">
        <v>237</v>
      </c>
      <c r="C242" s="11">
        <f t="shared" si="17"/>
        <v>1.6779706453383088</v>
      </c>
      <c r="D242" s="11">
        <f t="shared" si="17"/>
        <v>2.720789926345387</v>
      </c>
      <c r="E242" s="11">
        <f t="shared" si="17"/>
        <v>3.4292084480011149</v>
      </c>
      <c r="F242" s="11">
        <f t="shared" si="17"/>
        <v>5.9646475032892132</v>
      </c>
      <c r="G242" s="3">
        <f>G241*(1+Parameters!$B$13)</f>
        <v>9282386.1938472427</v>
      </c>
      <c r="H242" s="5">
        <f>Parameters!$B$11*'Permanent project'!C246*Parameters!B$9*G242</f>
        <v>143.918281140196</v>
      </c>
      <c r="I242" s="2">
        <f>EXP(-Parameters!$B$16*'Permanent project'!B246)</f>
        <v>5.0852305717160326E-4</v>
      </c>
      <c r="J242" s="2">
        <f>EXP(-(Parameters!$B$5+Parameters!$B$6)*('Permanent project'!B246-Parameters!$B$2))*(1-EXP(-Parameters!$B$7*('Permanent project'!B246-Parameters!$B$2)*('Permanent project'!B246&gt;Parameters!$B$2)))+('Permanent project'!B246&lt;=Parameters!$B$2)</f>
        <v>9.6327638230493035E-2</v>
      </c>
      <c r="K242" s="2">
        <f>H242*I242*('Permanent project'!B246&gt;=Parameters!$B$2)</f>
        <v>7.3185764308294765E-2</v>
      </c>
      <c r="L242" s="2">
        <f>H242*I242*J242*('Permanent project'!B246&gt;=Parameters!$B$2)*('Permanent project'!B246&lt;=Parameters!$B$3)</f>
        <v>7.0498118279115471E-3</v>
      </c>
      <c r="M242" s="3">
        <f>'Emissions of Biomass scenarios'!P240*3.66</f>
        <v>0</v>
      </c>
      <c r="N242" s="14">
        <f t="shared" si="15"/>
        <v>0</v>
      </c>
      <c r="V242" s="4"/>
      <c r="W242" s="4"/>
      <c r="X242" s="4"/>
      <c r="Y242" s="4"/>
    </row>
    <row r="243" spans="2:25" x14ac:dyDescent="0.3">
      <c r="B243">
        <v>238</v>
      </c>
      <c r="C243" s="11">
        <f t="shared" si="17"/>
        <v>1.6779706453383088</v>
      </c>
      <c r="D243" s="11">
        <f t="shared" si="17"/>
        <v>2.720789926345387</v>
      </c>
      <c r="E243" s="11">
        <f t="shared" si="17"/>
        <v>3.4292084480011149</v>
      </c>
      <c r="F243" s="11">
        <f t="shared" si="17"/>
        <v>5.9646475032892132</v>
      </c>
      <c r="G243" s="3">
        <f>G242*(1+Parameters!$B$13)</f>
        <v>9468033.9177241884</v>
      </c>
      <c r="H243" s="5">
        <f>Parameters!$B$11*'Permanent project'!C247*Parameters!B$9*G243</f>
        <v>146.79664676299993</v>
      </c>
      <c r="I243" s="2">
        <f>EXP(-Parameters!$B$16*'Permanent project'!B247)</f>
        <v>4.9250792800973383E-4</v>
      </c>
      <c r="J243" s="2">
        <f>EXP(-(Parameters!$B$5+Parameters!$B$6)*('Permanent project'!B247-Parameters!$B$2))*(1-EXP(-Parameters!$B$7*('Permanent project'!B247-Parameters!$B$2)*('Permanent project'!B247&gt;Parameters!$B$2)))+('Permanent project'!B247&lt;=Parameters!$B$2)</f>
        <v>9.5369162215549613E-2</v>
      </c>
      <c r="K243" s="2">
        <f>H243*I243*('Permanent project'!B247&gt;=Parameters!$B$2)</f>
        <v>7.22985123360219E-2</v>
      </c>
      <c r="L243" s="2">
        <f>H243*I243*J243*('Permanent project'!B247&gt;=Parameters!$B$2)*('Permanent project'!B247&lt;=Parameters!$B$3)</f>
        <v>6.8950485509169874E-3</v>
      </c>
      <c r="M243" s="3">
        <f>'Emissions of Biomass scenarios'!P241*3.66</f>
        <v>0</v>
      </c>
      <c r="N243" s="14">
        <f t="shared" si="15"/>
        <v>0</v>
      </c>
      <c r="V243" s="4"/>
      <c r="W243" s="4"/>
      <c r="X243" s="4"/>
      <c r="Y243" s="4"/>
    </row>
    <row r="244" spans="2:25" x14ac:dyDescent="0.3">
      <c r="B244">
        <v>239</v>
      </c>
      <c r="C244" s="11">
        <f t="shared" si="17"/>
        <v>1.6779706453383088</v>
      </c>
      <c r="D244" s="11">
        <f t="shared" si="17"/>
        <v>2.720789926345387</v>
      </c>
      <c r="E244" s="11">
        <f t="shared" si="17"/>
        <v>3.4292084480011149</v>
      </c>
      <c r="F244" s="11">
        <f t="shared" si="17"/>
        <v>5.9646475032892132</v>
      </c>
      <c r="G244" s="3">
        <f>G243*(1+Parameters!$B$13)</f>
        <v>9657394.5960786715</v>
      </c>
      <c r="H244" s="5">
        <f>Parameters!$B$11*'Permanent project'!C248*Parameters!B$9*G244</f>
        <v>149.73257969825991</v>
      </c>
      <c r="I244" s="2">
        <f>EXP(-Parameters!$B$16*'Permanent project'!B248)</f>
        <v>4.7699717000361481E-4</v>
      </c>
      <c r="J244" s="2">
        <f>EXP(-(Parameters!$B$5+Parameters!$B$6)*('Permanent project'!B248-Parameters!$B$2))*(1-EXP(-Parameters!$B$7*('Permanent project'!B248-Parameters!$B$2)*('Permanent project'!B248&gt;Parameters!$B$2)))+('Permanent project'!B248&lt;=Parameters!$B$2)</f>
        <v>9.4420223196302347E-2</v>
      </c>
      <c r="K244" s="2">
        <f>H244*I244*('Permanent project'!B248&gt;=Parameters!$B$2)</f>
        <v>7.1422016773410688E-2</v>
      </c>
      <c r="L244" s="2">
        <f>H244*I244*J244*('Permanent project'!B248&gt;=Parameters!$B$2)*('Permanent project'!B248&lt;=Parameters!$B$3)</f>
        <v>6.7436827648754867E-3</v>
      </c>
      <c r="M244" s="3">
        <f>'Emissions of Biomass scenarios'!P242*3.66</f>
        <v>0</v>
      </c>
      <c r="N244" s="14">
        <f t="shared" si="15"/>
        <v>0</v>
      </c>
      <c r="V244" s="4"/>
      <c r="W244" s="4"/>
      <c r="X244" s="4"/>
      <c r="Y244" s="4"/>
    </row>
    <row r="245" spans="2:25" x14ac:dyDescent="0.3">
      <c r="B245">
        <v>240</v>
      </c>
      <c r="C245" s="11">
        <f t="shared" si="17"/>
        <v>1.6779706453383088</v>
      </c>
      <c r="D245" s="11">
        <f t="shared" si="17"/>
        <v>2.720789926345387</v>
      </c>
      <c r="E245" s="11">
        <f t="shared" si="17"/>
        <v>3.4292084480011149</v>
      </c>
      <c r="F245" s="11">
        <f t="shared" si="17"/>
        <v>5.9646475032892132</v>
      </c>
      <c r="G245" s="3">
        <f>G244*(1+Parameters!$B$13)</f>
        <v>9850542.4880002458</v>
      </c>
      <c r="H245" s="5">
        <f>Parameters!$B$11*'Permanent project'!C249*Parameters!B$9*G245</f>
        <v>152.72723129222513</v>
      </c>
      <c r="I245" s="2">
        <f>EXP(-Parameters!$B$16*'Permanent project'!B249)</f>
        <v>4.619748987816513E-4</v>
      </c>
      <c r="J245" s="2">
        <f>EXP(-(Parameters!$B$5+Parameters!$B$6)*('Permanent project'!B249-Parameters!$B$2))*(1-EXP(-Parameters!$B$7*('Permanent project'!B249-Parameters!$B$2)*('Permanent project'!B249&gt;Parameters!$B$2)))+('Permanent project'!B249&lt;=Parameters!$B$2)</f>
        <v>9.3480726278058465E-2</v>
      </c>
      <c r="K245" s="2">
        <f>H245*I245*('Permanent project'!B249&gt;=Parameters!$B$2)</f>
        <v>7.0556147217427548E-2</v>
      </c>
      <c r="L245" s="2">
        <f>H245*I245*J245*('Permanent project'!B249&gt;=Parameters!$B$2)*('Permanent project'!B249&lt;=Parameters!$B$3)</f>
        <v>6.5956398852667414E-3</v>
      </c>
      <c r="M245" s="3">
        <f>'Emissions of Biomass scenarios'!P243*3.66</f>
        <v>0</v>
      </c>
      <c r="N245" s="14">
        <f t="shared" si="15"/>
        <v>0</v>
      </c>
      <c r="V245" s="4"/>
      <c r="W245" s="4"/>
      <c r="X245" s="4"/>
      <c r="Y245" s="4"/>
    </row>
    <row r="246" spans="2:25" x14ac:dyDescent="0.3">
      <c r="B246">
        <v>241</v>
      </c>
      <c r="C246" s="11">
        <f t="shared" si="17"/>
        <v>1.6779706453383088</v>
      </c>
      <c r="D246" s="11">
        <f t="shared" si="17"/>
        <v>2.720789926345387</v>
      </c>
      <c r="E246" s="11">
        <f t="shared" si="17"/>
        <v>3.4292084480011149</v>
      </c>
      <c r="F246" s="11">
        <f t="shared" si="17"/>
        <v>5.9646475032892132</v>
      </c>
      <c r="G246" s="3">
        <f>G245*(1+Parameters!$B$13)</f>
        <v>10047553.337760251</v>
      </c>
      <c r="H246" s="5">
        <f>Parameters!$B$11*'Permanent project'!C250*Parameters!B$9*G246</f>
        <v>155.78177591806966</v>
      </c>
      <c r="I246" s="2">
        <f>EXP(-Parameters!$B$16*'Permanent project'!B250)</f>
        <v>4.4742573022540038E-4</v>
      </c>
      <c r="J246" s="2">
        <f>EXP(-(Parameters!$B$5+Parameters!$B$6)*('Permanent project'!B250-Parameters!$B$2))*(1-EXP(-Parameters!$B$7*('Permanent project'!B250-Parameters!$B$2)*('Permanent project'!B250&gt;Parameters!$B$2)))+('Permanent project'!B250&lt;=Parameters!$B$2)</f>
        <v>9.255057751034329E-2</v>
      </c>
      <c r="K246" s="2">
        <f>H246*I246*('Permanent project'!B250&gt;=Parameters!$B$2)</f>
        <v>6.970077484595201E-2</v>
      </c>
      <c r="L246" s="2">
        <f>H246*I246*J246*('Permanent project'!B250&gt;=Parameters!$B$2)*('Permanent project'!B250&lt;=Parameters!$B$3)</f>
        <v>6.4508469649112677E-3</v>
      </c>
      <c r="M246" s="3">
        <f>'Emissions of Biomass scenarios'!P244*3.66</f>
        <v>0</v>
      </c>
      <c r="N246" s="14">
        <f t="shared" si="15"/>
        <v>0</v>
      </c>
      <c r="V246" s="4"/>
      <c r="W246" s="4"/>
      <c r="X246" s="4"/>
      <c r="Y246" s="4"/>
    </row>
    <row r="247" spans="2:25" x14ac:dyDescent="0.3">
      <c r="B247">
        <v>242</v>
      </c>
      <c r="C247" s="11">
        <f t="shared" si="17"/>
        <v>1.6779706453383088</v>
      </c>
      <c r="D247" s="11">
        <f t="shared" si="17"/>
        <v>2.720789926345387</v>
      </c>
      <c r="E247" s="11">
        <f t="shared" si="17"/>
        <v>3.4292084480011149</v>
      </c>
      <c r="F247" s="11">
        <f t="shared" si="17"/>
        <v>5.9646475032892132</v>
      </c>
      <c r="G247" s="3">
        <f>G246*(1+Parameters!$B$13)</f>
        <v>10248504.404515456</v>
      </c>
      <c r="H247" s="5">
        <f>Parameters!$B$11*'Permanent project'!C251*Parameters!B$9*G247</f>
        <v>158.89741143643104</v>
      </c>
      <c r="I247" s="2">
        <f>EXP(-Parameters!$B$16*'Permanent project'!B251)</f>
        <v>4.3333476471489162E-4</v>
      </c>
      <c r="J247" s="2">
        <f>EXP(-(Parameters!$B$5+Parameters!$B$6)*('Permanent project'!B251-Parameters!$B$2))*(1-EXP(-Parameters!$B$7*('Permanent project'!B251-Parameters!$B$2)*('Permanent project'!B251&gt;Parameters!$B$2)))+('Permanent project'!B251&lt;=Parameters!$B$2)</f>
        <v>9.1629683877504836E-2</v>
      </c>
      <c r="K247" s="2">
        <f>H247*I247*('Permanent project'!B251&gt;=Parameters!$B$2)</f>
        <v>6.8855772398611181E-2</v>
      </c>
      <c r="L247" s="2">
        <f>H247*I247*J247*('Permanent project'!B251&gt;=Parameters!$B$2)*('Permanent project'!B251&lt;=Parameters!$B$3)</f>
        <v>6.3092326580261654E-3</v>
      </c>
      <c r="M247" s="3">
        <f>'Emissions of Biomass scenarios'!P245*3.66</f>
        <v>0</v>
      </c>
      <c r="N247" s="14">
        <f t="shared" si="15"/>
        <v>0</v>
      </c>
      <c r="V247" s="4"/>
      <c r="W247" s="4"/>
      <c r="X247" s="4"/>
      <c r="Y247" s="4"/>
    </row>
    <row r="248" spans="2:25" x14ac:dyDescent="0.3">
      <c r="B248">
        <v>243</v>
      </c>
      <c r="C248" s="11">
        <f t="shared" si="17"/>
        <v>1.6779706453383088</v>
      </c>
      <c r="D248" s="11">
        <f t="shared" si="17"/>
        <v>2.720789926345387</v>
      </c>
      <c r="E248" s="11">
        <f t="shared" si="17"/>
        <v>3.4292084480011149</v>
      </c>
      <c r="F248" s="11">
        <f t="shared" si="17"/>
        <v>5.9646475032892132</v>
      </c>
      <c r="G248" s="3">
        <f>G247*(1+Parameters!$B$13)</f>
        <v>10453474.492605766</v>
      </c>
      <c r="H248" s="5">
        <f>Parameters!$B$11*'Permanent project'!C252*Parameters!B$9*G248</f>
        <v>162.07535966515968</v>
      </c>
      <c r="I248" s="2">
        <f>EXP(-Parameters!$B$16*'Permanent project'!B252)</f>
        <v>4.1968757187011292E-4</v>
      </c>
      <c r="J248" s="2">
        <f>EXP(-(Parameters!$B$5+Parameters!$B$6)*('Permanent project'!B252-Parameters!$B$2))*(1-EXP(-Parameters!$B$7*('Permanent project'!B252-Parameters!$B$2)*('Permanent project'!B252&gt;Parameters!$B$2)))+('Permanent project'!B252&lt;=Parameters!$B$2)</f>
        <v>9.0717953289412512E-2</v>
      </c>
      <c r="K248" s="2">
        <f>H248*I248*('Permanent project'!B252&gt;=Parameters!$B$2)</f>
        <v>6.8021014157846102E-2</v>
      </c>
      <c r="L248" s="2">
        <f>H248*I248*J248*('Permanent project'!B252&gt;=Parameters!$B$2)*('Permanent project'!B252&lt;=Parameters!$B$3)</f>
        <v>6.1707271850699498E-3</v>
      </c>
      <c r="M248" s="3">
        <f>'Emissions of Biomass scenarios'!P246*3.66</f>
        <v>0</v>
      </c>
      <c r="N248" s="14">
        <f t="shared" si="15"/>
        <v>0</v>
      </c>
      <c r="V248" s="4"/>
      <c r="W248" s="4"/>
      <c r="X248" s="4"/>
      <c r="Y248" s="4"/>
    </row>
    <row r="249" spans="2:25" x14ac:dyDescent="0.3">
      <c r="B249">
        <v>244</v>
      </c>
      <c r="C249" s="11">
        <f t="shared" si="17"/>
        <v>1.6779706453383088</v>
      </c>
      <c r="D249" s="11">
        <f t="shared" si="17"/>
        <v>2.720789926345387</v>
      </c>
      <c r="E249" s="11">
        <f t="shared" si="17"/>
        <v>3.4292084480011149</v>
      </c>
      <c r="F249" s="11">
        <f t="shared" si="17"/>
        <v>5.9646475032892132</v>
      </c>
      <c r="G249" s="3">
        <f>G248*(1+Parameters!$B$13)</f>
        <v>10662543.982457882</v>
      </c>
      <c r="H249" s="5">
        <f>Parameters!$B$11*'Permanent project'!C253*Parameters!B$9*G249</f>
        <v>165.31686685846287</v>
      </c>
      <c r="I249" s="2">
        <f>EXP(-Parameters!$B$16*'Permanent project'!B253)</f>
        <v>4.0647017577304068E-4</v>
      </c>
      <c r="J249" s="2">
        <f>EXP(-(Parameters!$B$5+Parameters!$B$6)*('Permanent project'!B253-Parameters!$B$2))*(1-EXP(-Parameters!$B$7*('Permanent project'!B253-Parameters!$B$2)*('Permanent project'!B253&gt;Parameters!$B$2)))+('Permanent project'!B253&lt;=Parameters!$B$2)</f>
        <v>8.9815294572247628E-2</v>
      </c>
      <c r="K249" s="2">
        <f>H249*I249*('Permanent project'!B253&gt;=Parameters!$B$2)</f>
        <v>6.7196375930207775E-2</v>
      </c>
      <c r="L249" s="2">
        <f>H249*I249*J249*('Permanent project'!B253&gt;=Parameters!$B$2)*('Permanent project'!B253&lt;=Parameters!$B$3)</f>
        <v>6.0352622983591018E-3</v>
      </c>
      <c r="M249" s="3">
        <f>'Emissions of Biomass scenarios'!P247*3.66</f>
        <v>0</v>
      </c>
      <c r="N249" s="14">
        <f t="shared" si="15"/>
        <v>0</v>
      </c>
      <c r="V249" s="4"/>
      <c r="W249" s="4"/>
      <c r="X249" s="4"/>
      <c r="Y249" s="4"/>
    </row>
    <row r="250" spans="2:25" x14ac:dyDescent="0.3">
      <c r="B250">
        <v>245</v>
      </c>
      <c r="C250" s="11">
        <f t="shared" si="17"/>
        <v>1.6779706453383088</v>
      </c>
      <c r="D250" s="11">
        <f t="shared" si="17"/>
        <v>2.720789926345387</v>
      </c>
      <c r="E250" s="11">
        <f t="shared" si="17"/>
        <v>3.4292084480011149</v>
      </c>
      <c r="F250" s="11">
        <f t="shared" si="17"/>
        <v>5.9646475032892132</v>
      </c>
      <c r="G250" s="3">
        <f>G249*(1+Parameters!$B$13)</f>
        <v>10875794.86210704</v>
      </c>
      <c r="H250" s="5">
        <f>Parameters!$B$11*'Permanent project'!C254*Parameters!B$9*G250</f>
        <v>168.62320419563216</v>
      </c>
      <c r="I250" s="2">
        <f>EXP(-Parameters!$B$16*'Permanent project'!B254)</f>
        <v>3.9366904065507829E-4</v>
      </c>
      <c r="J250" s="2">
        <f>EXP(-(Parameters!$B$5+Parameters!$B$6)*('Permanent project'!B254-Parameters!$B$2))*(1-EXP(-Parameters!$B$7*('Permanent project'!B254-Parameters!$B$2)*('Permanent project'!B254&gt;Parameters!$B$2)))+('Permanent project'!B254&lt;=Parameters!$B$2)</f>
        <v>8.8921617459386343E-2</v>
      </c>
      <c r="K250" s="2">
        <f>H250*I250*('Permanent project'!B254&gt;=Parameters!$B$2)</f>
        <v>6.6381735027879876E-2</v>
      </c>
      <c r="L250" s="2">
        <f>H250*I250*J250*('Permanent project'!B254&gt;=Parameters!$B$2)*('Permanent project'!B254&lt;=Parameters!$B$3)</f>
        <v>5.902771248439481E-3</v>
      </c>
      <c r="M250" s="3">
        <f>'Emissions of Biomass scenarios'!P248*3.66</f>
        <v>0</v>
      </c>
      <c r="N250" s="14">
        <f t="shared" si="15"/>
        <v>0</v>
      </c>
      <c r="V250" s="4"/>
      <c r="W250" s="4"/>
      <c r="X250" s="4"/>
      <c r="Y250" s="4"/>
    </row>
    <row r="251" spans="2:25" x14ac:dyDescent="0.3">
      <c r="B251">
        <v>246</v>
      </c>
      <c r="C251" s="11">
        <f t="shared" ref="C251:F266" si="18">C250</f>
        <v>1.6779706453383088</v>
      </c>
      <c r="D251" s="11">
        <f t="shared" si="18"/>
        <v>2.720789926345387</v>
      </c>
      <c r="E251" s="11">
        <f t="shared" si="18"/>
        <v>3.4292084480011149</v>
      </c>
      <c r="F251" s="11">
        <f t="shared" si="18"/>
        <v>5.9646475032892132</v>
      </c>
      <c r="G251" s="3">
        <f>G250*(1+Parameters!$B$13)</f>
        <v>11093310.759349182</v>
      </c>
      <c r="H251" s="5">
        <f>Parameters!$B$11*'Permanent project'!C255*Parameters!B$9*G251</f>
        <v>171.99566827954482</v>
      </c>
      <c r="I251" s="2">
        <f>EXP(-Parameters!$B$16*'Permanent project'!B255)</f>
        <v>3.8127105703524651E-4</v>
      </c>
      <c r="J251" s="2">
        <f>EXP(-(Parameters!$B$5+Parameters!$B$6)*('Permanent project'!B255-Parameters!$B$2))*(1-EXP(-Parameters!$B$7*('Permanent project'!B255-Parameters!$B$2)*('Permanent project'!B255&gt;Parameters!$B$2)))+('Permanent project'!B255&lt;=Parameters!$B$2)</f>
        <v>8.8036832582372548E-2</v>
      </c>
      <c r="K251" s="2">
        <f>H251*I251*('Permanent project'!B255&gt;=Parameters!$B$2)</f>
        <v>6.5576970250425665E-2</v>
      </c>
      <c r="L251" s="2">
        <f>H251*I251*J251*('Permanent project'!B255&gt;=Parameters!$B$2)*('Permanent project'!B255&lt;=Parameters!$B$3)</f>
        <v>5.7731887511959495E-3</v>
      </c>
      <c r="M251" s="3">
        <f>'Emissions of Biomass scenarios'!P249*3.66</f>
        <v>0</v>
      </c>
      <c r="N251" s="14">
        <f t="shared" si="15"/>
        <v>0</v>
      </c>
      <c r="V251" s="4"/>
      <c r="W251" s="4"/>
      <c r="X251" s="4"/>
      <c r="Y251" s="4"/>
    </row>
    <row r="252" spans="2:25" x14ac:dyDescent="0.3">
      <c r="B252">
        <v>247</v>
      </c>
      <c r="C252" s="11">
        <f t="shared" si="18"/>
        <v>1.6779706453383088</v>
      </c>
      <c r="D252" s="11">
        <f t="shared" si="18"/>
        <v>2.720789926345387</v>
      </c>
      <c r="E252" s="11">
        <f t="shared" si="18"/>
        <v>3.4292084480011149</v>
      </c>
      <c r="F252" s="11">
        <f t="shared" si="18"/>
        <v>5.9646475032892132</v>
      </c>
      <c r="G252" s="3">
        <f>G251*(1+Parameters!$B$13)</f>
        <v>11315176.974536166</v>
      </c>
      <c r="H252" s="5">
        <f>Parameters!$B$11*'Permanent project'!C256*Parameters!B$9*G252</f>
        <v>175.4355816451357</v>
      </c>
      <c r="I252" s="2">
        <f>EXP(-Parameters!$B$16*'Permanent project'!B256)</f>
        <v>3.6926352829492939E-4</v>
      </c>
      <c r="J252" s="2">
        <f>EXP(-(Parameters!$B$5+Parameters!$B$6)*('Permanent project'!B256-Parameters!$B$2))*(1-EXP(-Parameters!$B$7*('Permanent project'!B256-Parameters!$B$2)*('Permanent project'!B256&gt;Parameters!$B$2)))+('Permanent project'!B256&lt;=Parameters!$B$2)</f>
        <v>8.7160851461981298E-2</v>
      </c>
      <c r="K252" s="2">
        <f>H252*I252*('Permanent project'!B256&gt;=Parameters!$B$2)</f>
        <v>6.4781961866755958E-2</v>
      </c>
      <c r="L252" s="2">
        <f>H252*I252*J252*('Permanent project'!B256&gt;=Parameters!$B$2)*('Permanent project'!B256&lt;=Parameters!$B$3)</f>
        <v>5.6464509556840526E-3</v>
      </c>
      <c r="M252" s="3">
        <f>'Emissions of Biomass scenarios'!P250*3.66</f>
        <v>0</v>
      </c>
      <c r="N252" s="14">
        <f t="shared" si="15"/>
        <v>0</v>
      </c>
      <c r="V252" s="4"/>
      <c r="W252" s="4"/>
      <c r="X252" s="4"/>
      <c r="Y252" s="4"/>
    </row>
    <row r="253" spans="2:25" x14ac:dyDescent="0.3">
      <c r="B253">
        <v>248</v>
      </c>
      <c r="C253" s="11">
        <f t="shared" si="18"/>
        <v>1.6779706453383088</v>
      </c>
      <c r="D253" s="11">
        <f t="shared" si="18"/>
        <v>2.720789926345387</v>
      </c>
      <c r="E253" s="11">
        <f t="shared" si="18"/>
        <v>3.4292084480011149</v>
      </c>
      <c r="F253" s="11">
        <f t="shared" si="18"/>
        <v>5.9646475032892132</v>
      </c>
      <c r="G253" s="3">
        <f>G252*(1+Parameters!$B$13)</f>
        <v>11541480.51402689</v>
      </c>
      <c r="H253" s="5">
        <f>Parameters!$B$11*'Permanent project'!C257*Parameters!B$9*G253</f>
        <v>178.94429327803843</v>
      </c>
      <c r="I253" s="2">
        <f>EXP(-Parameters!$B$16*'Permanent project'!B257)</f>
        <v>3.5763415767542714E-4</v>
      </c>
      <c r="J253" s="2">
        <f>EXP(-(Parameters!$B$5+Parameters!$B$6)*('Permanent project'!B257-Parameters!$B$2))*(1-EXP(-Parameters!$B$7*('Permanent project'!B257-Parameters!$B$2)*('Permanent project'!B257&gt;Parameters!$B$2)))+('Permanent project'!B257&lt;=Parameters!$B$2)</f>
        <v>8.6293586499370495E-2</v>
      </c>
      <c r="K253" s="2">
        <f>H253*I253*('Permanent project'!B257&gt;=Parameters!$B$2)</f>
        <v>6.3996591597315869E-2</v>
      </c>
      <c r="L253" s="2">
        <f>H253*I253*J253*('Permanent project'!B257&gt;=Parameters!$B$2)*('Permanent project'!B257&lt;=Parameters!$B$3)</f>
        <v>5.522495412667864E-3</v>
      </c>
      <c r="M253" s="3">
        <f>'Emissions of Biomass scenarios'!P251*3.66</f>
        <v>0</v>
      </c>
      <c r="N253" s="14">
        <f t="shared" si="15"/>
        <v>0</v>
      </c>
      <c r="V253" s="4"/>
      <c r="W253" s="4"/>
      <c r="X253" s="4"/>
      <c r="Y253" s="4"/>
    </row>
    <row r="254" spans="2:25" x14ac:dyDescent="0.3">
      <c r="B254">
        <v>249</v>
      </c>
      <c r="C254" s="11">
        <f t="shared" si="18"/>
        <v>1.6779706453383088</v>
      </c>
      <c r="D254" s="11">
        <f t="shared" si="18"/>
        <v>2.720789926345387</v>
      </c>
      <c r="E254" s="11">
        <f t="shared" si="18"/>
        <v>3.4292084480011149</v>
      </c>
      <c r="F254" s="11">
        <f t="shared" si="18"/>
        <v>5.9646475032892132</v>
      </c>
      <c r="G254" s="3">
        <f>G253*(1+Parameters!$B$13)</f>
        <v>11772310.124307428</v>
      </c>
      <c r="H254" s="5">
        <f>Parameters!$B$11*'Permanent project'!C258*Parameters!B$9*G254</f>
        <v>182.52317914359918</v>
      </c>
      <c r="I254" s="2">
        <f>EXP(-Parameters!$B$16*'Permanent project'!B258)</f>
        <v>3.4637103568500074E-4</v>
      </c>
      <c r="J254" s="2">
        <f>EXP(-(Parameters!$B$5+Parameters!$B$6)*('Permanent project'!B258-Parameters!$B$2))*(1-EXP(-Parameters!$B$7*('Permanent project'!B258-Parameters!$B$2)*('Permanent project'!B258&gt;Parameters!$B$2)))+('Permanent project'!B258&lt;=Parameters!$B$2)</f>
        <v>8.5434950967321233E-2</v>
      </c>
      <c r="K254" s="2">
        <f>H254*I254*('Permanent project'!B258&gt;=Parameters!$B$2)</f>
        <v>6.322074259648737E-2</v>
      </c>
      <c r="L254" s="2">
        <f>H254*I254*J254*('Permanent project'!B258&gt;=Parameters!$B$2)*('Permanent project'!B258&lt;=Parameters!$B$3)</f>
        <v>5.4012610438485351E-3</v>
      </c>
      <c r="M254" s="3">
        <f>'Emissions of Biomass scenarios'!P252*3.66</f>
        <v>0</v>
      </c>
      <c r="N254" s="14">
        <f t="shared" si="15"/>
        <v>0</v>
      </c>
      <c r="V254" s="4"/>
      <c r="W254" s="4"/>
      <c r="X254" s="4"/>
      <c r="Y254" s="4"/>
    </row>
    <row r="255" spans="2:25" x14ac:dyDescent="0.3">
      <c r="B255">
        <v>250</v>
      </c>
      <c r="C255" s="11">
        <f t="shared" si="18"/>
        <v>1.6779706453383088</v>
      </c>
      <c r="D255" s="11">
        <f t="shared" si="18"/>
        <v>2.720789926345387</v>
      </c>
      <c r="E255" s="11">
        <f t="shared" si="18"/>
        <v>3.4292084480011149</v>
      </c>
      <c r="F255" s="11">
        <f t="shared" si="18"/>
        <v>5.9646475032892132</v>
      </c>
      <c r="G255" s="3">
        <f>G254*(1+Parameters!$B$13)</f>
        <v>12007756.326793576</v>
      </c>
      <c r="H255" s="5">
        <f>Parameters!$B$11*'Permanent project'!C259*Parameters!B$9*G255</f>
        <v>186.17364272647117</v>
      </c>
      <c r="I255" s="2">
        <f>EXP(-Parameters!$B$16*'Permanent project'!B259)</f>
        <v>3.3546262790251185E-4</v>
      </c>
      <c r="J255" s="2">
        <f>EXP(-(Parameters!$B$5+Parameters!$B$6)*('Permanent project'!B259-Parameters!$B$2))*(1-EXP(-Parameters!$B$7*('Permanent project'!B259-Parameters!$B$2)*('Permanent project'!B259&gt;Parameters!$B$2)))+('Permanent project'!B259&lt;=Parameters!$B$2)</f>
        <v>8.4584859001564691E-2</v>
      </c>
      <c r="K255" s="2">
        <f>H255*I255*('Permanent project'!B259&gt;=Parameters!$B$2)</f>
        <v>6.2454299435205383E-2</v>
      </c>
      <c r="L255" s="2">
        <f>H255*I255*J255*('Permanent project'!B259&gt;=Parameters!$B$2)*('Permanent project'!B259&lt;=Parameters!$B$3)</f>
        <v>5.2826881117683487E-3</v>
      </c>
      <c r="M255" s="3">
        <f>'Emissions of Biomass scenarios'!P253*3.66</f>
        <v>0</v>
      </c>
      <c r="N255" s="14">
        <f t="shared" si="15"/>
        <v>0</v>
      </c>
      <c r="V255" s="4"/>
      <c r="W255" s="4"/>
      <c r="X255" s="4"/>
      <c r="Y255" s="4"/>
    </row>
    <row r="256" spans="2:25" x14ac:dyDescent="0.3">
      <c r="B256">
        <v>251</v>
      </c>
      <c r="C256" s="11">
        <f t="shared" si="18"/>
        <v>1.6779706453383088</v>
      </c>
      <c r="D256" s="11">
        <f t="shared" si="18"/>
        <v>2.720789926345387</v>
      </c>
      <c r="E256" s="11">
        <f t="shared" si="18"/>
        <v>3.4292084480011149</v>
      </c>
      <c r="F256" s="11">
        <f t="shared" si="18"/>
        <v>5.9646475032892132</v>
      </c>
      <c r="G256" s="3">
        <f>G255*(1+Parameters!$B$13)</f>
        <v>12247911.453329448</v>
      </c>
      <c r="H256" s="5">
        <f>Parameters!$B$11*'Permanent project'!C260*Parameters!B$9*G256</f>
        <v>189.89711558100061</v>
      </c>
      <c r="I256" s="2">
        <f>EXP(-Parameters!$B$16*'Permanent project'!B260)</f>
        <v>3.2489776316516739E-4</v>
      </c>
      <c r="J256" s="2">
        <f>EXP(-(Parameters!$B$5+Parameters!$B$6)*('Permanent project'!B260-Parameters!$B$2))*(1-EXP(-Parameters!$B$7*('Permanent project'!B260-Parameters!$B$2)*('Permanent project'!B260&gt;Parameters!$B$2)))+('Permanent project'!B260&lt;=Parameters!$B$2)</f>
        <v>8.3743225592195963E-2</v>
      </c>
      <c r="K256" s="2">
        <f>H256*I256*('Permanent project'!B260&gt;=Parameters!$B$2)</f>
        <v>6.1697148083784355E-2</v>
      </c>
      <c r="L256" s="2">
        <f>H256*I256*J256*('Permanent project'!B260&gt;=Parameters!$B$2)*('Permanent project'!B260&lt;=Parameters!$B$3)</f>
        <v>5.1667181903754739E-3</v>
      </c>
      <c r="M256" s="3">
        <f>'Emissions of Biomass scenarios'!P254*3.66</f>
        <v>0</v>
      </c>
      <c r="N256" s="14">
        <f t="shared" si="15"/>
        <v>0</v>
      </c>
      <c r="V256" s="4"/>
      <c r="W256" s="4"/>
      <c r="X256" s="4"/>
      <c r="Y256" s="4"/>
    </row>
    <row r="257" spans="2:25" x14ac:dyDescent="0.3">
      <c r="B257">
        <v>252</v>
      </c>
      <c r="C257" s="11">
        <f t="shared" si="18"/>
        <v>1.6779706453383088</v>
      </c>
      <c r="D257" s="11">
        <f t="shared" si="18"/>
        <v>2.720789926345387</v>
      </c>
      <c r="E257" s="11">
        <f t="shared" si="18"/>
        <v>3.4292084480011149</v>
      </c>
      <c r="F257" s="11">
        <f t="shared" si="18"/>
        <v>5.9646475032892132</v>
      </c>
      <c r="G257" s="3">
        <f>G256*(1+Parameters!$B$13)</f>
        <v>12492869.682396038</v>
      </c>
      <c r="H257" s="5">
        <f>Parameters!$B$11*'Permanent project'!C261*Parameters!B$9*G257</f>
        <v>193.69505789262061</v>
      </c>
      <c r="I257" s="2">
        <f>EXP(-Parameters!$B$16*'Permanent project'!B261)</f>
        <v>3.1466562212827289E-4</v>
      </c>
      <c r="J257" s="2">
        <f>EXP(-(Parameters!$B$5+Parameters!$B$6)*('Permanent project'!B261-Parameters!$B$2))*(1-EXP(-Parameters!$B$7*('Permanent project'!B261-Parameters!$B$2)*('Permanent project'!B261&gt;Parameters!$B$2)))+('Permanent project'!B261&lt;=Parameters!$B$2)</f>
        <v>8.2909966575172661E-2</v>
      </c>
      <c r="K257" s="2">
        <f>H257*I257*('Permanent project'!B261&gt;=Parameters!$B$2)</f>
        <v>6.09491758949533E-2</v>
      </c>
      <c r="L257" s="2">
        <f>H257*I257*J257*('Permanent project'!B261&gt;=Parameters!$B$2)*('Permanent project'!B261&lt;=Parameters!$B$3)</f>
        <v>5.0532941362348973E-3</v>
      </c>
      <c r="M257" s="3">
        <f>'Emissions of Biomass scenarios'!P255*3.66</f>
        <v>0</v>
      </c>
      <c r="N257" s="14">
        <f t="shared" si="15"/>
        <v>0</v>
      </c>
      <c r="V257" s="4"/>
      <c r="W257" s="4"/>
      <c r="X257" s="4"/>
      <c r="Y257" s="4"/>
    </row>
    <row r="258" spans="2:25" x14ac:dyDescent="0.3">
      <c r="B258">
        <v>253</v>
      </c>
      <c r="C258" s="11">
        <f t="shared" si="18"/>
        <v>1.6779706453383088</v>
      </c>
      <c r="D258" s="11">
        <f t="shared" si="18"/>
        <v>2.720789926345387</v>
      </c>
      <c r="E258" s="11">
        <f t="shared" si="18"/>
        <v>3.4292084480011149</v>
      </c>
      <c r="F258" s="11">
        <f t="shared" si="18"/>
        <v>5.9646475032892132</v>
      </c>
      <c r="G258" s="3">
        <f>G257*(1+Parameters!$B$13)</f>
        <v>12742727.076043958</v>
      </c>
      <c r="H258" s="5">
        <f>Parameters!$B$11*'Permanent project'!C262*Parameters!B$9*G258</f>
        <v>197.56895905047304</v>
      </c>
      <c r="I258" s="2">
        <f>EXP(-Parameters!$B$16*'Permanent project'!B262)</f>
        <v>3.047557261852779E-4</v>
      </c>
      <c r="J258" s="2">
        <f>EXP(-(Parameters!$B$5+Parameters!$B$6)*('Permanent project'!B262-Parameters!$B$2))*(1-EXP(-Parameters!$B$7*('Permanent project'!B262-Parameters!$B$2)*('Permanent project'!B262&gt;Parameters!$B$2)))+('Permanent project'!B262&lt;=Parameters!$B$2)</f>
        <v>8.20849986238988E-2</v>
      </c>
      <c r="K258" s="2">
        <f>H258*I258*('Permanent project'!B262&gt;=Parameters!$B$2)</f>
        <v>6.0210271587096346E-2</v>
      </c>
      <c r="L258" s="2">
        <f>H258*I258*J258*('Permanent project'!B262&gt;=Parameters!$B$2)*('Permanent project'!B262&lt;=Parameters!$B$3)</f>
        <v>4.942360060371377E-3</v>
      </c>
      <c r="M258" s="3">
        <f>'Emissions of Biomass scenarios'!P256*3.66</f>
        <v>0</v>
      </c>
      <c r="N258" s="14">
        <f t="shared" si="15"/>
        <v>0</v>
      </c>
      <c r="V258" s="4"/>
      <c r="W258" s="4"/>
      <c r="X258" s="4"/>
      <c r="Y258" s="4"/>
    </row>
    <row r="259" spans="2:25" x14ac:dyDescent="0.3">
      <c r="B259">
        <v>254</v>
      </c>
      <c r="C259" s="11">
        <f t="shared" si="18"/>
        <v>1.6779706453383088</v>
      </c>
      <c r="D259" s="11">
        <f t="shared" si="18"/>
        <v>2.720789926345387</v>
      </c>
      <c r="E259" s="11">
        <f t="shared" si="18"/>
        <v>3.4292084480011149</v>
      </c>
      <c r="F259" s="11">
        <f t="shared" si="18"/>
        <v>5.9646475032892132</v>
      </c>
      <c r="G259" s="3">
        <f>G258*(1+Parameters!$B$13)</f>
        <v>12997581.617564837</v>
      </c>
      <c r="H259" s="5">
        <f>Parameters!$B$11*'Permanent project'!C263*Parameters!B$9*G259</f>
        <v>201.52033823148247</v>
      </c>
      <c r="I259" s="2">
        <f>EXP(-Parameters!$B$16*'Permanent project'!B263)</f>
        <v>2.9515792673676729E-4</v>
      </c>
      <c r="J259" s="2">
        <f>EXP(-(Parameters!$B$5+Parameters!$B$6)*('Permanent project'!B263-Parameters!$B$2))*(1-EXP(-Parameters!$B$7*('Permanent project'!B263-Parameters!$B$2)*('Permanent project'!B263&gt;Parameters!$B$2)))+('Permanent project'!B263&lt;=Parameters!$B$2)</f>
        <v>8.1268239240891674E-2</v>
      </c>
      <c r="K259" s="2">
        <f>H259*I259*('Permanent project'!B263&gt;=Parameters!$B$2)</f>
        <v>5.9480325227696466E-2</v>
      </c>
      <c r="L259" s="2">
        <f>H259*I259*J259*('Permanent project'!B263&gt;=Parameters!$B$2)*('Permanent project'!B263&lt;=Parameters!$B$3)</f>
        <v>4.8338613007304814E-3</v>
      </c>
      <c r="M259" s="3">
        <f>'Emissions of Biomass scenarios'!P257*3.66</f>
        <v>0</v>
      </c>
      <c r="N259" s="14">
        <f t="shared" si="15"/>
        <v>0</v>
      </c>
      <c r="V259" s="4"/>
      <c r="W259" s="4"/>
      <c r="X259" s="4"/>
      <c r="Y259" s="4"/>
    </row>
    <row r="260" spans="2:25" x14ac:dyDescent="0.3">
      <c r="B260">
        <v>255</v>
      </c>
      <c r="C260" s="11">
        <f t="shared" si="18"/>
        <v>1.6779706453383088</v>
      </c>
      <c r="D260" s="11">
        <f t="shared" si="18"/>
        <v>2.720789926345387</v>
      </c>
      <c r="E260" s="11">
        <f t="shared" si="18"/>
        <v>3.4292084480011149</v>
      </c>
      <c r="F260" s="11">
        <f t="shared" si="18"/>
        <v>5.9646475032892132</v>
      </c>
      <c r="G260" s="3">
        <f>G259*(1+Parameters!$B$13)</f>
        <v>13257533.249916134</v>
      </c>
      <c r="H260" s="5">
        <f>Parameters!$B$11*'Permanent project'!C264*Parameters!B$9*G260</f>
        <v>205.55074499611214</v>
      </c>
      <c r="I260" s="2">
        <f>EXP(-Parameters!$B$16*'Permanent project'!B264)</f>
        <v>2.8586239479740869E-4</v>
      </c>
      <c r="J260" s="2">
        <f>EXP(-(Parameters!$B$5+Parameters!$B$6)*('Permanent project'!B264-Parameters!$B$2))*(1-EXP(-Parameters!$B$7*('Permanent project'!B264-Parameters!$B$2)*('Permanent project'!B264&gt;Parameters!$B$2)))+('Permanent project'!B264&lt;=Parameters!$B$2)</f>
        <v>8.0459606749532439E-2</v>
      </c>
      <c r="K260" s="2">
        <f>H260*I260*('Permanent project'!B264&gt;=Parameters!$B$2)</f>
        <v>5.875922821698009E-2</v>
      </c>
      <c r="L260" s="2">
        <f>H260*I260*J260*('Permanent project'!B264&gt;=Parameters!$B$2)*('Permanent project'!B264&lt;=Parameters!$B$3)</f>
        <v>4.7277443952442478E-3</v>
      </c>
      <c r="M260" s="3">
        <f>'Emissions of Biomass scenarios'!P258*3.66</f>
        <v>0</v>
      </c>
      <c r="N260" s="14">
        <f t="shared" si="15"/>
        <v>0</v>
      </c>
      <c r="V260" s="4"/>
      <c r="W260" s="4"/>
      <c r="X260" s="4"/>
      <c r="Y260" s="4"/>
    </row>
    <row r="261" spans="2:25" x14ac:dyDescent="0.3">
      <c r="B261">
        <v>256</v>
      </c>
      <c r="C261" s="11">
        <f t="shared" si="18"/>
        <v>1.6779706453383088</v>
      </c>
      <c r="D261" s="11">
        <f t="shared" si="18"/>
        <v>2.720789926345387</v>
      </c>
      <c r="E261" s="11">
        <f t="shared" si="18"/>
        <v>3.4292084480011149</v>
      </c>
      <c r="F261" s="11">
        <f t="shared" si="18"/>
        <v>5.9646475032892132</v>
      </c>
      <c r="G261" s="3">
        <f>G260*(1+Parameters!$B$13)</f>
        <v>13522683.914914457</v>
      </c>
      <c r="H261" s="5">
        <f>Parameters!$B$11*'Permanent project'!C265*Parameters!B$9*G261</f>
        <v>209.6617598960344</v>
      </c>
      <c r="I261" s="2">
        <f>EXP(-Parameters!$B$16*'Permanent project'!B265)</f>
        <v>2.7685961093021247E-4</v>
      </c>
      <c r="J261" s="2">
        <f>EXP(-(Parameters!$B$5+Parameters!$B$6)*('Permanent project'!B265-Parameters!$B$2))*(1-EXP(-Parameters!$B$7*('Permanent project'!B265-Parameters!$B$2)*('Permanent project'!B265&gt;Parameters!$B$2)))+('Permanent project'!B265&lt;=Parameters!$B$2)</f>
        <v>7.9659020285898011E-2</v>
      </c>
      <c r="K261" s="2">
        <f>H261*I261*('Permanent project'!B265&gt;=Parameters!$B$2)</f>
        <v>5.8046873271759704E-2</v>
      </c>
      <c r="L261" s="2">
        <f>H261*I261*J261*('Permanent project'!B265&gt;=Parameters!$B$2)*('Permanent project'!B265&lt;=Parameters!$B$3)</f>
        <v>4.6239570554880574E-3</v>
      </c>
      <c r="M261" s="3">
        <f>'Emissions of Biomass scenarios'!P259*3.66</f>
        <v>0</v>
      </c>
      <c r="N261" s="14">
        <f t="shared" si="15"/>
        <v>0</v>
      </c>
      <c r="V261" s="4"/>
      <c r="W261" s="4"/>
      <c r="X261" s="4"/>
      <c r="Y261" s="4"/>
    </row>
    <row r="262" spans="2:25" x14ac:dyDescent="0.3">
      <c r="B262">
        <v>257</v>
      </c>
      <c r="C262" s="11">
        <f t="shared" si="18"/>
        <v>1.6779706453383088</v>
      </c>
      <c r="D262" s="11">
        <f t="shared" si="18"/>
        <v>2.720789926345387</v>
      </c>
      <c r="E262" s="11">
        <f t="shared" si="18"/>
        <v>3.4292084480011149</v>
      </c>
      <c r="F262" s="11">
        <f t="shared" si="18"/>
        <v>5.9646475032892132</v>
      </c>
      <c r="G262" s="3">
        <f>G261*(1+Parameters!$B$13)</f>
        <v>13793137.593212746</v>
      </c>
      <c r="H262" s="5">
        <f>Parameters!$B$11*'Permanent project'!C266*Parameters!B$9*G262</f>
        <v>213.85499509395507</v>
      </c>
      <c r="I262" s="2">
        <f>EXP(-Parameters!$B$16*'Permanent project'!B266)</f>
        <v>2.681403554977965E-4</v>
      </c>
      <c r="J262" s="2">
        <f>EXP(-(Parameters!$B$5+Parameters!$B$6)*('Permanent project'!B266-Parameters!$B$2))*(1-EXP(-Parameters!$B$7*('Permanent project'!B266-Parameters!$B$2)*('Permanent project'!B266&gt;Parameters!$B$2)))+('Permanent project'!B266&lt;=Parameters!$B$2)</f>
        <v>7.8866399790674946E-2</v>
      </c>
      <c r="K262" s="2">
        <f>H262*I262*('Permanent project'!B266&gt;=Parameters!$B$2)</f>
        <v>5.7343154409472637E-2</v>
      </c>
      <c r="L262" s="2">
        <f>H262*I262*J262*('Permanent project'!B266&gt;=Parameters!$B$2)*('Permanent project'!B266&lt;=Parameters!$B$3)</f>
        <v>4.5224481409158737E-3</v>
      </c>
      <c r="M262" s="3">
        <f>'Emissions of Biomass scenarios'!P260*3.66</f>
        <v>0</v>
      </c>
      <c r="N262" s="14">
        <f t="shared" si="15"/>
        <v>0</v>
      </c>
      <c r="V262" s="4"/>
      <c r="W262" s="4"/>
      <c r="X262" s="4"/>
      <c r="Y262" s="4"/>
    </row>
    <row r="263" spans="2:25" x14ac:dyDescent="0.3">
      <c r="B263">
        <v>258</v>
      </c>
      <c r="C263" s="11">
        <f t="shared" si="18"/>
        <v>1.6779706453383088</v>
      </c>
      <c r="D263" s="11">
        <f t="shared" si="18"/>
        <v>2.720789926345387</v>
      </c>
      <c r="E263" s="11">
        <f t="shared" si="18"/>
        <v>3.4292084480011149</v>
      </c>
      <c r="F263" s="11">
        <f t="shared" si="18"/>
        <v>5.9646475032892132</v>
      </c>
      <c r="G263" s="3">
        <f>G262*(1+Parameters!$B$13)</f>
        <v>14069000.345077001</v>
      </c>
      <c r="H263" s="5">
        <f>Parameters!$B$11*'Permanent project'!C267*Parameters!B$9*G263</f>
        <v>218.13209499583417</v>
      </c>
      <c r="I263" s="2">
        <f>EXP(-Parameters!$B$16*'Permanent project'!B267)</f>
        <v>2.5969569922067187E-4</v>
      </c>
      <c r="J263" s="2">
        <f>EXP(-(Parameters!$B$5+Parameters!$B$6)*('Permanent project'!B267-Parameters!$B$2))*(1-EXP(-Parameters!$B$7*('Permanent project'!B267-Parameters!$B$2)*('Permanent project'!B267&gt;Parameters!$B$2)))+('Permanent project'!B267&lt;=Parameters!$B$2)</f>
        <v>7.8081666001153127E-2</v>
      </c>
      <c r="K263" s="2">
        <f>H263*I263*('Permanent project'!B267&gt;=Parameters!$B$2)</f>
        <v>5.6647966932413175E-2</v>
      </c>
      <c r="L263" s="2">
        <f>H263*I263*J263*('Permanent project'!B267&gt;=Parameters!$B$2)*('Permanent project'!B267&lt;=Parameters!$B$3)</f>
        <v>4.4231676336610529E-3</v>
      </c>
      <c r="M263" s="3">
        <f>'Emissions of Biomass scenarios'!P261*3.66</f>
        <v>0</v>
      </c>
      <c r="N263" s="14">
        <f t="shared" si="15"/>
        <v>0</v>
      </c>
      <c r="V263" s="4"/>
      <c r="W263" s="4"/>
      <c r="X263" s="4"/>
      <c r="Y263" s="4"/>
    </row>
    <row r="264" spans="2:25" x14ac:dyDescent="0.3">
      <c r="B264">
        <v>259</v>
      </c>
      <c r="C264" s="11">
        <f t="shared" si="18"/>
        <v>1.6779706453383088</v>
      </c>
      <c r="D264" s="11">
        <f t="shared" si="18"/>
        <v>2.720789926345387</v>
      </c>
      <c r="E264" s="11">
        <f t="shared" si="18"/>
        <v>3.4292084480011149</v>
      </c>
      <c r="F264" s="11">
        <f t="shared" si="18"/>
        <v>5.9646475032892132</v>
      </c>
      <c r="G264" s="3">
        <f>G263*(1+Parameters!$B$13)</f>
        <v>14350380.35197854</v>
      </c>
      <c r="H264" s="5">
        <f>Parameters!$B$11*'Permanent project'!C268*Parameters!B$9*G264</f>
        <v>222.49473689575086</v>
      </c>
      <c r="I264" s="2">
        <f>EXP(-Parameters!$B$16*'Permanent project'!B268)</f>
        <v>2.5151699403288028E-4</v>
      </c>
      <c r="J264" s="2">
        <f>EXP(-(Parameters!$B$5+Parameters!$B$6)*('Permanent project'!B268-Parameters!$B$2))*(1-EXP(-Parameters!$B$7*('Permanent project'!B268-Parameters!$B$2)*('Permanent project'!B268&gt;Parameters!$B$2)))+('Permanent project'!B268&lt;=Parameters!$B$2)</f>
        <v>7.7304740443299741E-2</v>
      </c>
      <c r="K264" s="2">
        <f>H264*I264*('Permanent project'!B268&gt;=Parameters!$B$2)</f>
        <v>5.5961207412155836E-2</v>
      </c>
      <c r="L264" s="2">
        <f>H264*I264*J264*('Permanent project'!B268&gt;=Parameters!$B$2)*('Permanent project'!B268&lt;=Parameters!$B$3)</f>
        <v>4.3260666138903682E-3</v>
      </c>
      <c r="M264" s="3">
        <f>'Emissions of Biomass scenarios'!P262*3.66</f>
        <v>0</v>
      </c>
      <c r="N264" s="14">
        <f t="shared" si="15"/>
        <v>0</v>
      </c>
      <c r="V264" s="4"/>
      <c r="W264" s="4"/>
      <c r="X264" s="4"/>
      <c r="Y264" s="4"/>
    </row>
    <row r="265" spans="2:25" x14ac:dyDescent="0.3">
      <c r="B265">
        <v>260</v>
      </c>
      <c r="C265" s="11">
        <f t="shared" si="18"/>
        <v>1.6779706453383088</v>
      </c>
      <c r="D265" s="11">
        <f t="shared" si="18"/>
        <v>2.720789926345387</v>
      </c>
      <c r="E265" s="11">
        <f t="shared" si="18"/>
        <v>3.4292084480011149</v>
      </c>
      <c r="F265" s="11">
        <f t="shared" si="18"/>
        <v>5.9646475032892132</v>
      </c>
      <c r="G265" s="3">
        <f>G264*(1+Parameters!$B$13)</f>
        <v>14637387.959018111</v>
      </c>
      <c r="H265" s="5">
        <f>Parameters!$B$11*'Permanent project'!C269*Parameters!B$9*G265</f>
        <v>226.94463163366586</v>
      </c>
      <c r="I265" s="2">
        <f>EXP(-Parameters!$B$16*'Permanent project'!B269)</f>
        <v>2.4359586422561879E-4</v>
      </c>
      <c r="J265" s="2">
        <f>EXP(-(Parameters!$B$5+Parameters!$B$6)*('Permanent project'!B269-Parameters!$B$2))*(1-EXP(-Parameters!$B$7*('Permanent project'!B269-Parameters!$B$2)*('Permanent project'!B269&gt;Parameters!$B$2)))+('Permanent project'!B269&lt;=Parameters!$B$2)</f>
        <v>7.6535545423911513E-2</v>
      </c>
      <c r="K265" s="2">
        <f>H265*I265*('Permanent project'!B269&gt;=Parameters!$B$2)</f>
        <v>5.5282773674167542E-2</v>
      </c>
      <c r="L265" s="2">
        <f>H265*I265*J265*('Permanent project'!B269&gt;=Parameters!$B$2)*('Permanent project'!B269&lt;=Parameters!$B$3)</f>
        <v>4.2310972356990693E-3</v>
      </c>
      <c r="M265" s="3">
        <f>'Emissions of Biomass scenarios'!P263*3.66</f>
        <v>0</v>
      </c>
      <c r="N265" s="14">
        <f t="shared" si="15"/>
        <v>0</v>
      </c>
      <c r="V265" s="4"/>
      <c r="W265" s="4"/>
      <c r="X265" s="4"/>
      <c r="Y265" s="4"/>
    </row>
    <row r="266" spans="2:25" x14ac:dyDescent="0.3">
      <c r="B266">
        <v>261</v>
      </c>
      <c r="C266" s="11">
        <f t="shared" si="18"/>
        <v>1.6779706453383088</v>
      </c>
      <c r="D266" s="11">
        <f t="shared" si="18"/>
        <v>2.720789926345387</v>
      </c>
      <c r="E266" s="11">
        <f t="shared" si="18"/>
        <v>3.4292084480011149</v>
      </c>
      <c r="F266" s="11">
        <f t="shared" si="18"/>
        <v>5.9646475032892132</v>
      </c>
      <c r="G266" s="3">
        <f>G265*(1+Parameters!$B$13)</f>
        <v>14930135.718198474</v>
      </c>
      <c r="H266" s="5">
        <f>Parameters!$B$11*'Permanent project'!C270*Parameters!B$9*G266</f>
        <v>231.4835242663392</v>
      </c>
      <c r="I266" s="2">
        <f>EXP(-Parameters!$B$16*'Permanent project'!B270)</f>
        <v>2.3592419786978231E-4</v>
      </c>
      <c r="J266" s="2">
        <f>EXP(-(Parameters!$B$5+Parameters!$B$6)*('Permanent project'!B270-Parameters!$B$2))*(1-EXP(-Parameters!$B$7*('Permanent project'!B270-Parameters!$B$2)*('Permanent project'!B270&gt;Parameters!$B$2)))+('Permanent project'!B270&lt;=Parameters!$B$2)</f>
        <v>7.5774004022845481E-2</v>
      </c>
      <c r="K266" s="2">
        <f>H266*I266*('Permanent project'!B270&gt;=Parameters!$B$2)</f>
        <v>5.4612564782606364E-2</v>
      </c>
      <c r="L266" s="2">
        <f>H266*I266*J266*('Permanent project'!B270&gt;=Parameters!$B$2)*('Permanent project'!B270&lt;=Parameters!$B$3)</f>
        <v>4.1382127035351239E-3</v>
      </c>
      <c r="M266" s="3">
        <f>'Emissions of Biomass scenarios'!P264*3.66</f>
        <v>0</v>
      </c>
      <c r="N266" s="14">
        <f t="shared" si="15"/>
        <v>0</v>
      </c>
      <c r="V266" s="4"/>
      <c r="W266" s="4"/>
      <c r="X266" s="4"/>
      <c r="Y266" s="4"/>
    </row>
    <row r="267" spans="2:25" x14ac:dyDescent="0.3">
      <c r="B267">
        <v>262</v>
      </c>
      <c r="C267" s="11">
        <f t="shared" ref="C267:F282" si="19">C266</f>
        <v>1.6779706453383088</v>
      </c>
      <c r="D267" s="11">
        <f t="shared" si="19"/>
        <v>2.720789926345387</v>
      </c>
      <c r="E267" s="11">
        <f t="shared" si="19"/>
        <v>3.4292084480011149</v>
      </c>
      <c r="F267" s="11">
        <f t="shared" si="19"/>
        <v>5.9646475032892132</v>
      </c>
      <c r="G267" s="3">
        <f>G266*(1+Parameters!$B$13)</f>
        <v>15228738.432562444</v>
      </c>
      <c r="H267" s="5">
        <f>Parameters!$B$11*'Permanent project'!C271*Parameters!B$9*G267</f>
        <v>236.11319475166599</v>
      </c>
      <c r="I267" s="2">
        <f>EXP(-Parameters!$B$16*'Permanent project'!B271)</f>
        <v>2.2849413850863917E-4</v>
      </c>
      <c r="J267" s="2">
        <f>EXP(-(Parameters!$B$5+Parameters!$B$6)*('Permanent project'!B271-Parameters!$B$2))*(1-EXP(-Parameters!$B$7*('Permanent project'!B271-Parameters!$B$2)*('Permanent project'!B271&gt;Parameters!$B$2)))+('Permanent project'!B271&lt;=Parameters!$B$2)</f>
        <v>7.5020040085326978E-2</v>
      </c>
      <c r="K267" s="2">
        <f>H267*I267*('Permanent project'!B271&gt;=Parameters!$B$2)</f>
        <v>5.3950481025304461E-2</v>
      </c>
      <c r="L267" s="2">
        <f>H267*I267*J267*('Permanent project'!B271&gt;=Parameters!$B$2)*('Permanent project'!B271&lt;=Parameters!$B$3)</f>
        <v>4.047367249141013E-3</v>
      </c>
      <c r="M267" s="3">
        <f>'Emissions of Biomass scenarios'!P265*3.66</f>
        <v>0</v>
      </c>
      <c r="N267" s="14">
        <f t="shared" si="15"/>
        <v>0</v>
      </c>
      <c r="V267" s="4"/>
      <c r="W267" s="4"/>
      <c r="X267" s="4"/>
      <c r="Y267" s="4"/>
    </row>
    <row r="268" spans="2:25" x14ac:dyDescent="0.3">
      <c r="B268">
        <v>263</v>
      </c>
      <c r="C268" s="11">
        <f t="shared" si="19"/>
        <v>1.6779706453383088</v>
      </c>
      <c r="D268" s="11">
        <f t="shared" si="19"/>
        <v>2.720789926345387</v>
      </c>
      <c r="E268" s="11">
        <f t="shared" si="19"/>
        <v>3.4292084480011149</v>
      </c>
      <c r="F268" s="11">
        <f t="shared" si="19"/>
        <v>5.9646475032892132</v>
      </c>
      <c r="G268" s="3">
        <f>G267*(1+Parameters!$B$13)</f>
        <v>15533313.201213693</v>
      </c>
      <c r="H268" s="5">
        <f>Parameters!$B$11*'Permanent project'!C272*Parameters!B$9*G268</f>
        <v>240.83545864669932</v>
      </c>
      <c r="I268" s="2">
        <f>EXP(-Parameters!$B$16*'Permanent project'!B272)</f>
        <v>2.2129807711213288E-4</v>
      </c>
      <c r="J268" s="2">
        <f>EXP(-(Parameters!$B$5+Parameters!$B$6)*('Permanent project'!B272-Parameters!$B$2))*(1-EXP(-Parameters!$B$7*('Permanent project'!B272-Parameters!$B$2)*('Permanent project'!B272&gt;Parameters!$B$2)))+('Permanent project'!B272&lt;=Parameters!$B$2)</f>
        <v>7.4273578214333877E-2</v>
      </c>
      <c r="K268" s="2">
        <f>H268*I268*('Permanent project'!B272&gt;=Parameters!$B$2)</f>
        <v>5.3296423898933153E-2</v>
      </c>
      <c r="L268" s="2">
        <f>H268*I268*J268*('Permanent project'!B272&gt;=Parameters!$B$2)*('Permanent project'!B272&lt;=Parameters!$B$3)</f>
        <v>3.9585161090017048E-3</v>
      </c>
      <c r="M268" s="3">
        <f>'Emissions of Biomass scenarios'!P266*3.66</f>
        <v>0</v>
      </c>
      <c r="N268" s="14">
        <f t="shared" si="15"/>
        <v>0</v>
      </c>
      <c r="V268" s="4"/>
      <c r="W268" s="4"/>
      <c r="X268" s="4"/>
      <c r="Y268" s="4"/>
    </row>
    <row r="269" spans="2:25" x14ac:dyDescent="0.3">
      <c r="B269">
        <v>264</v>
      </c>
      <c r="C269" s="11">
        <f t="shared" si="19"/>
        <v>1.6779706453383088</v>
      </c>
      <c r="D269" s="11">
        <f t="shared" si="19"/>
        <v>2.720789926345387</v>
      </c>
      <c r="E269" s="11">
        <f t="shared" si="19"/>
        <v>3.4292084480011149</v>
      </c>
      <c r="F269" s="11">
        <f t="shared" si="19"/>
        <v>5.9646475032892132</v>
      </c>
      <c r="G269" s="3">
        <f>G268*(1+Parameters!$B$13)</f>
        <v>15843979.465237968</v>
      </c>
      <c r="H269" s="5">
        <f>Parameters!$B$11*'Permanent project'!C273*Parameters!B$9*G269</f>
        <v>245.65216781963332</v>
      </c>
      <c r="I269" s="2">
        <f>EXP(-Parameters!$B$16*'Permanent project'!B273)</f>
        <v>2.1432864428457053E-4</v>
      </c>
      <c r="J269" s="2">
        <f>EXP(-(Parameters!$B$5+Parameters!$B$6)*('Permanent project'!B273-Parameters!$B$2))*(1-EXP(-Parameters!$B$7*('Permanent project'!B273-Parameters!$B$2)*('Permanent project'!B273&gt;Parameters!$B$2)))+('Permanent project'!B273&lt;=Parameters!$B$2)</f>
        <v>7.3534543763057097E-2</v>
      </c>
      <c r="K269" s="2">
        <f>H269*I269*('Permanent project'!B273&gt;=Parameters!$B$2)</f>
        <v>5.2650296094347813E-2</v>
      </c>
      <c r="L269" s="2">
        <f>H269*I269*J269*('Permanent project'!B273&gt;=Parameters!$B$2)*('Permanent project'!B273&lt;=Parameters!$B$3)</f>
        <v>3.8716155022877337E-3</v>
      </c>
      <c r="M269" s="3">
        <f>'Emissions of Biomass scenarios'!P267*3.66</f>
        <v>0</v>
      </c>
      <c r="N269" s="14">
        <f t="shared" si="15"/>
        <v>0</v>
      </c>
      <c r="V269" s="4"/>
      <c r="W269" s="4"/>
      <c r="X269" s="4"/>
      <c r="Y269" s="4"/>
    </row>
    <row r="270" spans="2:25" x14ac:dyDescent="0.3">
      <c r="B270">
        <v>265</v>
      </c>
      <c r="C270" s="11">
        <f t="shared" si="19"/>
        <v>1.6779706453383088</v>
      </c>
      <c r="D270" s="11">
        <f t="shared" si="19"/>
        <v>2.720789926345387</v>
      </c>
      <c r="E270" s="11">
        <f t="shared" si="19"/>
        <v>3.4292084480011149</v>
      </c>
      <c r="F270" s="11">
        <f t="shared" si="19"/>
        <v>5.9646475032892132</v>
      </c>
      <c r="G270" s="3">
        <f>G269*(1+Parameters!$B$13)</f>
        <v>16160859.054542728</v>
      </c>
      <c r="H270" s="5">
        <f>Parameters!$B$11*'Permanent project'!C274*Parameters!B$9*G270</f>
        <v>250.565211176026</v>
      </c>
      <c r="I270" s="2">
        <f>EXP(-Parameters!$B$16*'Permanent project'!B274)</f>
        <v>2.0757870271771752E-4</v>
      </c>
      <c r="J270" s="2">
        <f>EXP(-(Parameters!$B$5+Parameters!$B$6)*('Permanent project'!B274-Parameters!$B$2))*(1-EXP(-Parameters!$B$7*('Permanent project'!B274-Parameters!$B$2)*('Permanent project'!B274&gt;Parameters!$B$2)))+('Permanent project'!B274&lt;=Parameters!$B$2)</f>
        <v>7.2802862827435588E-2</v>
      </c>
      <c r="K270" s="2">
        <f>H270*I270*('Permanent project'!B274&gt;=Parameters!$B$2)</f>
        <v>5.2012001482110409E-2</v>
      </c>
      <c r="L270" s="2">
        <f>H270*I270*J270*('Permanent project'!B274&gt;=Parameters!$B$2)*('Permanent project'!B274&lt;=Parameters!$B$3)</f>
        <v>3.7866226092824608E-3</v>
      </c>
      <c r="M270" s="3">
        <f>'Emissions of Biomass scenarios'!P268*3.66</f>
        <v>0</v>
      </c>
      <c r="N270" s="14">
        <f t="shared" si="15"/>
        <v>0</v>
      </c>
      <c r="V270" s="4"/>
      <c r="W270" s="4"/>
      <c r="X270" s="4"/>
      <c r="Y270" s="4"/>
    </row>
    <row r="271" spans="2:25" x14ac:dyDescent="0.3">
      <c r="B271">
        <v>266</v>
      </c>
      <c r="C271" s="11">
        <f t="shared" si="19"/>
        <v>1.6779706453383088</v>
      </c>
      <c r="D271" s="11">
        <f t="shared" si="19"/>
        <v>2.720789926345387</v>
      </c>
      <c r="E271" s="11">
        <f t="shared" si="19"/>
        <v>3.4292084480011149</v>
      </c>
      <c r="F271" s="11">
        <f t="shared" si="19"/>
        <v>5.9646475032892132</v>
      </c>
      <c r="G271" s="3">
        <f>G270*(1+Parameters!$B$13)</f>
        <v>16484076.235633582</v>
      </c>
      <c r="H271" s="5">
        <f>Parameters!$B$11*'Permanent project'!C275*Parameters!B$9*G271</f>
        <v>255.57651539954651</v>
      </c>
      <c r="I271" s="2">
        <f>EXP(-Parameters!$B$16*'Permanent project'!B275)</f>
        <v>2.0104133988157045E-4</v>
      </c>
      <c r="J271" s="2">
        <f>EXP(-(Parameters!$B$5+Parameters!$B$6)*('Permanent project'!B275-Parameters!$B$2))*(1-EXP(-Parameters!$B$7*('Permanent project'!B275-Parameters!$B$2)*('Permanent project'!B275&gt;Parameters!$B$2)))+('Permanent project'!B275&lt;=Parameters!$B$2)</f>
        <v>7.20784622387661E-2</v>
      </c>
      <c r="K271" s="2">
        <f>H271*I271*('Permanent project'!B275&gt;=Parameters!$B$2)</f>
        <v>5.1381445098187657E-2</v>
      </c>
      <c r="L271" s="2">
        <f>H271*I271*J271*('Permanent project'!B275&gt;=Parameters!$B$2)*('Permanent project'!B275&lt;=Parameters!$B$3)</f>
        <v>3.7034955502829527E-3</v>
      </c>
      <c r="M271" s="3">
        <f>'Emissions of Biomass scenarios'!P269*3.66</f>
        <v>0</v>
      </c>
      <c r="N271" s="14">
        <f t="shared" si="15"/>
        <v>0</v>
      </c>
      <c r="V271" s="4"/>
      <c r="W271" s="4"/>
      <c r="X271" s="4"/>
      <c r="Y271" s="4"/>
    </row>
    <row r="272" spans="2:25" x14ac:dyDescent="0.3">
      <c r="B272">
        <v>267</v>
      </c>
      <c r="C272" s="11">
        <f t="shared" si="19"/>
        <v>1.6779706453383088</v>
      </c>
      <c r="D272" s="11">
        <f t="shared" si="19"/>
        <v>2.720789926345387</v>
      </c>
      <c r="E272" s="11">
        <f t="shared" si="19"/>
        <v>3.4292084480011149</v>
      </c>
      <c r="F272" s="11">
        <f t="shared" si="19"/>
        <v>5.9646475032892132</v>
      </c>
      <c r="G272" s="3">
        <f>G271*(1+Parameters!$B$13)</f>
        <v>16813757.760346252</v>
      </c>
      <c r="H272" s="5">
        <f>Parameters!$B$11*'Permanent project'!C276*Parameters!B$9*G272</f>
        <v>260.68804570753741</v>
      </c>
      <c r="I272" s="2">
        <f>EXP(-Parameters!$B$16*'Permanent project'!B276)</f>
        <v>1.9470986094532206E-4</v>
      </c>
      <c r="J272" s="2">
        <f>EXP(-(Parameters!$B$5+Parameters!$B$6)*('Permanent project'!B276-Parameters!$B$2))*(1-EXP(-Parameters!$B$7*('Permanent project'!B276-Parameters!$B$2)*('Permanent project'!B276&gt;Parameters!$B$2)))+('Permanent project'!B276&lt;=Parameters!$B$2)</f>
        <v>7.1361269556386053E-2</v>
      </c>
      <c r="K272" s="2">
        <f>H272*I272*('Permanent project'!B276&gt;=Parameters!$B$2)</f>
        <v>5.075853312982237E-2</v>
      </c>
      <c r="L272" s="2">
        <f>H272*I272*J272*('Permanent project'!B276&gt;=Parameters!$B$2)*('Permanent project'!B276&lt;=Parameters!$B$3)</f>
        <v>3.6221933649640057E-3</v>
      </c>
      <c r="M272" s="3">
        <f>'Emissions of Biomass scenarios'!P270*3.66</f>
        <v>0</v>
      </c>
      <c r="N272" s="14">
        <f t="shared" si="15"/>
        <v>0</v>
      </c>
      <c r="V272" s="4"/>
      <c r="W272" s="4"/>
      <c r="X272" s="4"/>
      <c r="Y272" s="4"/>
    </row>
    <row r="273" spans="2:25" x14ac:dyDescent="0.3">
      <c r="B273">
        <v>268</v>
      </c>
      <c r="C273" s="11">
        <f t="shared" si="19"/>
        <v>1.6779706453383088</v>
      </c>
      <c r="D273" s="11">
        <f t="shared" si="19"/>
        <v>2.720789926345387</v>
      </c>
      <c r="E273" s="11">
        <f t="shared" si="19"/>
        <v>3.4292084480011149</v>
      </c>
      <c r="F273" s="11">
        <f t="shared" si="19"/>
        <v>5.9646475032892132</v>
      </c>
      <c r="G273" s="3">
        <f>G272*(1+Parameters!$B$13)</f>
        <v>17150032.915553179</v>
      </c>
      <c r="H273" s="5">
        <f>Parameters!$B$11*'Permanent project'!C277*Parameters!B$9*G273</f>
        <v>265.90180662168819</v>
      </c>
      <c r="I273" s="2">
        <f>EXP(-Parameters!$B$16*'Permanent project'!B277)</f>
        <v>1.885777819212697E-4</v>
      </c>
      <c r="J273" s="2">
        <f>EXP(-(Parameters!$B$5+Parameters!$B$6)*('Permanent project'!B277-Parameters!$B$2))*(1-EXP(-Parameters!$B$7*('Permanent project'!B277-Parameters!$B$2)*('Permanent project'!B277&gt;Parameters!$B$2)))+('Permanent project'!B277&lt;=Parameters!$B$2)</f>
        <v>7.0651213060429596E-2</v>
      </c>
      <c r="K273" s="2">
        <f>H273*I273*('Permanent project'!B277&gt;=Parameters!$B$2)</f>
        <v>5.0143172901576341E-2</v>
      </c>
      <c r="L273" s="2">
        <f>H273*I273*J273*('Permanent project'!B277&gt;=Parameters!$B$2)*('Permanent project'!B277&lt;=Parameters!$B$3)</f>
        <v>3.54267599219523E-3</v>
      </c>
      <c r="M273" s="3">
        <f>'Emissions of Biomass scenarios'!P271*3.66</f>
        <v>0</v>
      </c>
      <c r="N273" s="14">
        <f t="shared" si="15"/>
        <v>0</v>
      </c>
      <c r="V273" s="4"/>
      <c r="W273" s="4"/>
      <c r="X273" s="4"/>
      <c r="Y273" s="4"/>
    </row>
    <row r="274" spans="2:25" x14ac:dyDescent="0.3">
      <c r="B274">
        <v>269</v>
      </c>
      <c r="C274" s="11">
        <f t="shared" si="19"/>
        <v>1.6779706453383088</v>
      </c>
      <c r="D274" s="11">
        <f t="shared" si="19"/>
        <v>2.720789926345387</v>
      </c>
      <c r="E274" s="11">
        <f t="shared" si="19"/>
        <v>3.4292084480011149</v>
      </c>
      <c r="F274" s="11">
        <f t="shared" si="19"/>
        <v>5.9646475032892132</v>
      </c>
      <c r="G274" s="3">
        <f>G273*(1+Parameters!$B$13)</f>
        <v>17493033.573864244</v>
      </c>
      <c r="H274" s="5">
        <f>Parameters!$B$11*'Permanent project'!C278*Parameters!B$9*G274</f>
        <v>271.219842754122</v>
      </c>
      <c r="I274" s="2">
        <f>EXP(-Parameters!$B$16*'Permanent project'!B278)</f>
        <v>1.826388230246452E-4</v>
      </c>
      <c r="J274" s="2">
        <f>EXP(-(Parameters!$B$5+Parameters!$B$6)*('Permanent project'!B278-Parameters!$B$2))*(1-EXP(-Parameters!$B$7*('Permanent project'!B278-Parameters!$B$2)*('Permanent project'!B278&gt;Parameters!$B$2)))+('Permanent project'!B278&lt;=Parameters!$B$2)</f>
        <v>6.9948221744655356E-2</v>
      </c>
      <c r="K274" s="2">
        <f>H274*I274*('Permanent project'!B278&gt;=Parameters!$B$2)</f>
        <v>4.953527286154219E-2</v>
      </c>
      <c r="L274" s="2">
        <f>H274*I274*J274*('Permanent project'!B278&gt;=Parameters!$B$2)*('Permanent project'!B278&lt;=Parameters!$B$3)</f>
        <v>3.4649042503011617E-3</v>
      </c>
      <c r="M274" s="3">
        <f>'Emissions of Biomass scenarios'!P272*3.66</f>
        <v>0</v>
      </c>
      <c r="N274" s="14">
        <f t="shared" si="15"/>
        <v>0</v>
      </c>
      <c r="V274" s="4"/>
      <c r="W274" s="4"/>
      <c r="X274" s="4"/>
      <c r="Y274" s="4"/>
    </row>
    <row r="275" spans="2:25" x14ac:dyDescent="0.3">
      <c r="B275">
        <v>270</v>
      </c>
      <c r="C275" s="11">
        <f t="shared" si="19"/>
        <v>1.6779706453383088</v>
      </c>
      <c r="D275" s="11">
        <f t="shared" si="19"/>
        <v>2.720789926345387</v>
      </c>
      <c r="E275" s="11">
        <f t="shared" si="19"/>
        <v>3.4292084480011149</v>
      </c>
      <c r="F275" s="11">
        <f t="shared" si="19"/>
        <v>5.9646475032892132</v>
      </c>
      <c r="G275" s="3">
        <f>G274*(1+Parameters!$B$13)</f>
        <v>17842894.245341528</v>
      </c>
      <c r="H275" s="5">
        <f>Parameters!$B$11*'Permanent project'!C279*Parameters!B$9*G275</f>
        <v>276.64423960920442</v>
      </c>
      <c r="I275" s="2">
        <f>EXP(-Parameters!$B$16*'Permanent project'!B279)</f>
        <v>1.7688690224256659E-4</v>
      </c>
      <c r="J275" s="2">
        <f>EXP(-(Parameters!$B$5+Parameters!$B$6)*('Permanent project'!B279-Parameters!$B$2))*(1-EXP(-Parameters!$B$7*('Permanent project'!B279-Parameters!$B$2)*('Permanent project'!B279&gt;Parameters!$B$2)))+('Permanent project'!B279&lt;=Parameters!$B$2)</f>
        <v>6.9252225309345994E-2</v>
      </c>
      <c r="K275" s="2">
        <f>H275*I275*('Permanent project'!B279&gt;=Parameters!$B$2)</f>
        <v>4.8934742567722511E-2</v>
      </c>
      <c r="L275" s="2">
        <f>H275*I275*J275*('Permanent project'!B279&gt;=Parameters!$B$2)*('Permanent project'!B279&lt;=Parameters!$B$3)</f>
        <v>3.3888398177547635E-3</v>
      </c>
      <c r="M275" s="3">
        <f>'Emissions of Biomass scenarios'!P273*3.66</f>
        <v>0</v>
      </c>
      <c r="N275" s="14">
        <f t="shared" si="15"/>
        <v>0</v>
      </c>
      <c r="V275" s="4"/>
      <c r="W275" s="4"/>
      <c r="X275" s="4"/>
      <c r="Y275" s="4"/>
    </row>
    <row r="276" spans="2:25" x14ac:dyDescent="0.3">
      <c r="B276">
        <v>271</v>
      </c>
      <c r="C276" s="11">
        <f t="shared" si="19"/>
        <v>1.6779706453383088</v>
      </c>
      <c r="D276" s="11">
        <f t="shared" si="19"/>
        <v>2.720789926345387</v>
      </c>
      <c r="E276" s="11">
        <f t="shared" si="19"/>
        <v>3.4292084480011149</v>
      </c>
      <c r="F276" s="11">
        <f t="shared" si="19"/>
        <v>5.9646475032892132</v>
      </c>
      <c r="G276" s="3">
        <f>G275*(1+Parameters!$B$13)</f>
        <v>18199752.13024836</v>
      </c>
      <c r="H276" s="5">
        <f>Parameters!$B$11*'Permanent project'!C280*Parameters!B$9*G276</f>
        <v>282.17712440138854</v>
      </c>
      <c r="I276" s="2">
        <f>EXP(-Parameters!$B$16*'Permanent project'!B280)</f>
        <v>1.7131612910552531E-4</v>
      </c>
      <c r="J276" s="2">
        <f>EXP(-(Parameters!$B$5+Parameters!$B$6)*('Permanent project'!B280-Parameters!$B$2))*(1-EXP(-Parameters!$B$7*('Permanent project'!B280-Parameters!$B$2)*('Permanent project'!B280&gt;Parameters!$B$2)))+('Permanent project'!B280&lt;=Parameters!$B$2)</f>
        <v>6.8563154154277911E-2</v>
      </c>
      <c r="K276" s="2">
        <f>H276*I276*('Permanent project'!B280&gt;=Parameters!$B$2)</f>
        <v>4.8341492674574153E-2</v>
      </c>
      <c r="L276" s="2">
        <f>H276*I276*J276*('Permanent project'!B280&gt;=Parameters!$B$2)*('Permanent project'!B280&lt;=Parameters!$B$3)</f>
        <v>3.314445214294724E-3</v>
      </c>
      <c r="M276" s="3">
        <f>'Emissions of Biomass scenarios'!P274*3.66</f>
        <v>0</v>
      </c>
      <c r="N276" s="14">
        <f t="shared" si="15"/>
        <v>0</v>
      </c>
      <c r="V276" s="4"/>
      <c r="W276" s="4"/>
      <c r="X276" s="4"/>
      <c r="Y276" s="4"/>
    </row>
    <row r="277" spans="2:25" x14ac:dyDescent="0.3">
      <c r="B277">
        <v>272</v>
      </c>
      <c r="C277" s="11">
        <f t="shared" si="19"/>
        <v>1.6779706453383088</v>
      </c>
      <c r="D277" s="11">
        <f t="shared" si="19"/>
        <v>2.720789926345387</v>
      </c>
      <c r="E277" s="11">
        <f t="shared" si="19"/>
        <v>3.4292084480011149</v>
      </c>
      <c r="F277" s="11">
        <f t="shared" si="19"/>
        <v>5.9646475032892132</v>
      </c>
      <c r="G277" s="3">
        <f>G276*(1+Parameters!$B$13)</f>
        <v>18563747.172853328</v>
      </c>
      <c r="H277" s="5">
        <f>Parameters!$B$11*'Permanent project'!C281*Parameters!B$9*G277</f>
        <v>287.82066688941632</v>
      </c>
      <c r="I277" s="2">
        <f>EXP(-Parameters!$B$16*'Permanent project'!B281)</f>
        <v>1.6592079865503085E-4</v>
      </c>
      <c r="J277" s="2">
        <f>EXP(-(Parameters!$B$5+Parameters!$B$6)*('Permanent project'!B281-Parameters!$B$2))*(1-EXP(-Parameters!$B$7*('Permanent project'!B281-Parameters!$B$2)*('Permanent project'!B281&gt;Parameters!$B$2)))+('Permanent project'!B281&lt;=Parameters!$B$2)</f>
        <v>6.7880939371761442E-2</v>
      </c>
      <c r="K277" s="2">
        <f>H277*I277*('Permanent project'!B281&gt;=Parameters!$B$2)</f>
        <v>4.7755434919715546E-2</v>
      </c>
      <c r="L277" s="2">
        <f>H277*I277*J277*('Permanent project'!B281&gt;=Parameters!$B$2)*('Permanent project'!B281&lt;=Parameters!$B$3)</f>
        <v>3.2416837824573103E-3</v>
      </c>
      <c r="M277" s="3">
        <f>'Emissions of Biomass scenarios'!P275*3.66</f>
        <v>0</v>
      </c>
      <c r="N277" s="14">
        <f t="shared" si="15"/>
        <v>0</v>
      </c>
      <c r="V277" s="4"/>
      <c r="W277" s="4"/>
      <c r="X277" s="4"/>
      <c r="Y277" s="4"/>
    </row>
    <row r="278" spans="2:25" x14ac:dyDescent="0.3">
      <c r="B278">
        <v>273</v>
      </c>
      <c r="C278" s="11">
        <f t="shared" si="19"/>
        <v>1.6779706453383088</v>
      </c>
      <c r="D278" s="11">
        <f t="shared" si="19"/>
        <v>2.720789926345387</v>
      </c>
      <c r="E278" s="11">
        <f t="shared" si="19"/>
        <v>3.4292084480011149</v>
      </c>
      <c r="F278" s="11">
        <f t="shared" si="19"/>
        <v>5.9646475032892132</v>
      </c>
      <c r="G278" s="3">
        <f>G277*(1+Parameters!$B$13)</f>
        <v>18935022.116310395</v>
      </c>
      <c r="H278" s="5">
        <f>Parameters!$B$11*'Permanent project'!C282*Parameters!B$9*G278</f>
        <v>293.57708022720465</v>
      </c>
      <c r="I278" s="2">
        <f>EXP(-Parameters!$B$16*'Permanent project'!B282)</f>
        <v>1.6069538560123465E-4</v>
      </c>
      <c r="J278" s="2">
        <f>EXP(-(Parameters!$B$5+Parameters!$B$6)*('Permanent project'!B282-Parameters!$B$2))*(1-EXP(-Parameters!$B$7*('Permanent project'!B282-Parameters!$B$2)*('Permanent project'!B282&gt;Parameters!$B$2)))+('Permanent project'!B282&lt;=Parameters!$B$2)</f>
        <v>6.7205512739749756E-2</v>
      </c>
      <c r="K278" s="2">
        <f>H278*I278*('Permanent project'!B282&gt;=Parameters!$B$2)</f>
        <v>4.7176482110795254E-2</v>
      </c>
      <c r="L278" s="2">
        <f>H278*I278*J278*('Permanent project'!B282&gt;=Parameters!$B$2)*('Permanent project'!B282&lt;=Parameters!$B$3)</f>
        <v>3.1705196695136269E-3</v>
      </c>
      <c r="M278" s="3">
        <f>'Emissions of Biomass scenarios'!P276*3.66</f>
        <v>0</v>
      </c>
      <c r="N278" s="14">
        <f t="shared" ref="N278:N341" si="20">L278*M278</f>
        <v>0</v>
      </c>
      <c r="V278" s="4"/>
      <c r="W278" s="4"/>
      <c r="X278" s="4"/>
      <c r="Y278" s="4"/>
    </row>
    <row r="279" spans="2:25" x14ac:dyDescent="0.3">
      <c r="B279">
        <v>274</v>
      </c>
      <c r="C279" s="11">
        <f t="shared" si="19"/>
        <v>1.6779706453383088</v>
      </c>
      <c r="D279" s="11">
        <f t="shared" si="19"/>
        <v>2.720789926345387</v>
      </c>
      <c r="E279" s="11">
        <f t="shared" si="19"/>
        <v>3.4292084480011149</v>
      </c>
      <c r="F279" s="11">
        <f t="shared" si="19"/>
        <v>5.9646475032892132</v>
      </c>
      <c r="G279" s="3">
        <f>G278*(1+Parameters!$B$13)</f>
        <v>19313722.558636602</v>
      </c>
      <c r="H279" s="5">
        <f>Parameters!$B$11*'Permanent project'!C283*Parameters!B$9*G279</f>
        <v>299.44862183174871</v>
      </c>
      <c r="I279" s="2">
        <f>EXP(-Parameters!$B$16*'Permanent project'!B283)</f>
        <v>1.5563453866455047E-4</v>
      </c>
      <c r="J279" s="2">
        <f>EXP(-(Parameters!$B$5+Parameters!$B$6)*('Permanent project'!B283-Parameters!$B$2))*(1-EXP(-Parameters!$B$7*('Permanent project'!B283-Parameters!$B$2)*('Permanent project'!B283&gt;Parameters!$B$2)))+('Permanent project'!B283&lt;=Parameters!$B$2)</f>
        <v>6.6536806715016855E-2</v>
      </c>
      <c r="K279" s="2">
        <f>H279*I279*('Permanent project'!B283&gt;=Parameters!$B$2)</f>
        <v>4.6604548112519649E-2</v>
      </c>
      <c r="L279" s="2">
        <f>H279*I279*J279*('Permanent project'!B283&gt;=Parameters!$B$2)*('Permanent project'!B283&lt;=Parameters!$B$3)</f>
        <v>3.1009178098034234E-3</v>
      </c>
      <c r="M279" s="3">
        <f>'Emissions of Biomass scenarios'!P277*3.66</f>
        <v>0</v>
      </c>
      <c r="N279" s="14">
        <f t="shared" si="20"/>
        <v>0</v>
      </c>
      <c r="V279" s="4"/>
      <c r="W279" s="4"/>
      <c r="X279" s="4"/>
      <c r="Y279" s="4"/>
    </row>
    <row r="280" spans="2:25" x14ac:dyDescent="0.3">
      <c r="B280">
        <v>275</v>
      </c>
      <c r="C280" s="11">
        <f t="shared" si="19"/>
        <v>1.6779706453383088</v>
      </c>
      <c r="D280" s="11">
        <f t="shared" si="19"/>
        <v>2.720789926345387</v>
      </c>
      <c r="E280" s="11">
        <f t="shared" si="19"/>
        <v>3.4292084480011149</v>
      </c>
      <c r="F280" s="11">
        <f t="shared" si="19"/>
        <v>5.9646475032892132</v>
      </c>
      <c r="G280" s="3">
        <f>G279*(1+Parameters!$B$13)</f>
        <v>19699997.009809334</v>
      </c>
      <c r="H280" s="5">
        <f>Parameters!$B$11*'Permanent project'!C284*Parameters!B$9*G280</f>
        <v>305.43759426838369</v>
      </c>
      <c r="I280" s="2">
        <f>EXP(-Parameters!$B$16*'Permanent project'!B284)</f>
        <v>1.507330750954765E-4</v>
      </c>
      <c r="J280" s="2">
        <f>EXP(-(Parameters!$B$5+Parameters!$B$6)*('Permanent project'!B284-Parameters!$B$2))*(1-EXP(-Parameters!$B$7*('Permanent project'!B284-Parameters!$B$2)*('Permanent project'!B284&gt;Parameters!$B$2)))+('Permanent project'!B284&lt;=Parameters!$B$2)</f>
        <v>6.5874754426402948E-2</v>
      </c>
      <c r="K280" s="2">
        <f>H280*I280*('Permanent project'!B284&gt;=Parameters!$B$2)</f>
        <v>4.6039547833837964E-2</v>
      </c>
      <c r="L280" s="2">
        <f>H280*I280*J280*('Permanent project'!B284&gt;=Parameters!$B$2)*('Permanent project'!B284&lt;=Parameters!$B$3)</f>
        <v>3.0328439074567078E-3</v>
      </c>
      <c r="M280" s="3">
        <f>'Emissions of Biomass scenarios'!P278*3.66</f>
        <v>0</v>
      </c>
      <c r="N280" s="14">
        <f t="shared" si="20"/>
        <v>0</v>
      </c>
      <c r="V280" s="4"/>
      <c r="W280" s="4"/>
      <c r="X280" s="4"/>
      <c r="Y280" s="4"/>
    </row>
    <row r="281" spans="2:25" x14ac:dyDescent="0.3">
      <c r="B281">
        <v>276</v>
      </c>
      <c r="C281" s="11">
        <f t="shared" si="19"/>
        <v>1.6779706453383088</v>
      </c>
      <c r="D281" s="11">
        <f t="shared" si="19"/>
        <v>2.720789926345387</v>
      </c>
      <c r="E281" s="11">
        <f t="shared" si="19"/>
        <v>3.4292084480011149</v>
      </c>
      <c r="F281" s="11">
        <f t="shared" si="19"/>
        <v>5.9646475032892132</v>
      </c>
      <c r="G281" s="3">
        <f>G280*(1+Parameters!$B$13)</f>
        <v>20093996.95000552</v>
      </c>
      <c r="H281" s="5">
        <f>Parameters!$B$11*'Permanent project'!C285*Parameters!B$9*G281</f>
        <v>311.54634615375136</v>
      </c>
      <c r="I281" s="2">
        <f>EXP(-Parameters!$B$16*'Permanent project'!B285)</f>
        <v>1.4598597536700695E-4</v>
      </c>
      <c r="J281" s="2">
        <f>EXP(-(Parameters!$B$5+Parameters!$B$6)*('Permanent project'!B285-Parameters!$B$2))*(1-EXP(-Parameters!$B$7*('Permanent project'!B285-Parameters!$B$2)*('Permanent project'!B285&gt;Parameters!$B$2)))+('Permanent project'!B285&lt;=Parameters!$B$2)</f>
        <v>6.5219289668127525E-2</v>
      </c>
      <c r="K281" s="2">
        <f>H281*I281*('Permanent project'!B285&gt;=Parameters!$B$2)</f>
        <v>4.5481397215282562E-2</v>
      </c>
      <c r="L281" s="2">
        <f>H281*I281*J281*('Permanent project'!B285&gt;=Parameters!$B$2)*('Permanent project'!B285&lt;=Parameters!$B$3)</f>
        <v>2.9662644194946822E-3</v>
      </c>
      <c r="M281" s="3">
        <f>'Emissions of Biomass scenarios'!P279*3.66</f>
        <v>0</v>
      </c>
      <c r="N281" s="14">
        <f t="shared" si="20"/>
        <v>0</v>
      </c>
      <c r="V281" s="4"/>
      <c r="W281" s="4"/>
      <c r="X281" s="4"/>
      <c r="Y281" s="4"/>
    </row>
    <row r="282" spans="2:25" x14ac:dyDescent="0.3">
      <c r="B282">
        <v>277</v>
      </c>
      <c r="C282" s="11">
        <f t="shared" si="19"/>
        <v>1.6779706453383088</v>
      </c>
      <c r="D282" s="11">
        <f t="shared" si="19"/>
        <v>2.720789926345387</v>
      </c>
      <c r="E282" s="11">
        <f t="shared" si="19"/>
        <v>3.4292084480011149</v>
      </c>
      <c r="F282" s="11">
        <f t="shared" si="19"/>
        <v>5.9646475032892132</v>
      </c>
      <c r="G282" s="3">
        <f>G281*(1+Parameters!$B$13)</f>
        <v>20495876.889005631</v>
      </c>
      <c r="H282" s="5">
        <f>Parameters!$B$11*'Permanent project'!C286*Parameters!B$9*G282</f>
        <v>317.77727307682636</v>
      </c>
      <c r="I282" s="2">
        <f>EXP(-Parameters!$B$16*'Permanent project'!B286)</f>
        <v>1.4138837803419783E-4</v>
      </c>
      <c r="J282" s="2">
        <f>EXP(-(Parameters!$B$5+Parameters!$B$6)*('Permanent project'!B286-Parameters!$B$2))*(1-EXP(-Parameters!$B$7*('Permanent project'!B286-Parameters!$B$2)*('Permanent project'!B286&gt;Parameters!$B$2)))+('Permanent project'!B286&lt;=Parameters!$B$2)</f>
        <v>6.457034689316847E-2</v>
      </c>
      <c r="K282" s="2">
        <f>H282*I282*('Permanent project'!B286&gt;=Parameters!$B$2)</f>
        <v>4.4930013216462839E-2</v>
      </c>
      <c r="L282" s="2">
        <f>H282*I282*J282*('Permanent project'!B286&gt;=Parameters!$B$2)*('Permanent project'!B286&lt;=Parameters!$B$3)</f>
        <v>2.9011465393016496E-3</v>
      </c>
      <c r="M282" s="3">
        <f>'Emissions of Biomass scenarios'!P280*3.66</f>
        <v>0</v>
      </c>
      <c r="N282" s="14">
        <f t="shared" si="20"/>
        <v>0</v>
      </c>
      <c r="V282" s="4"/>
      <c r="W282" s="4"/>
      <c r="X282" s="4"/>
      <c r="Y282" s="4"/>
    </row>
    <row r="283" spans="2:25" x14ac:dyDescent="0.3">
      <c r="B283">
        <v>278</v>
      </c>
      <c r="C283" s="11">
        <f t="shared" ref="C283:F298" si="21">C282</f>
        <v>1.6779706453383088</v>
      </c>
      <c r="D283" s="11">
        <f t="shared" si="21"/>
        <v>2.720789926345387</v>
      </c>
      <c r="E283" s="11">
        <f t="shared" si="21"/>
        <v>3.4292084480011149</v>
      </c>
      <c r="F283" s="11">
        <f t="shared" si="21"/>
        <v>5.9646475032892132</v>
      </c>
      <c r="G283" s="3">
        <f>G282*(1+Parameters!$B$13)</f>
        <v>20905794.426785745</v>
      </c>
      <c r="H283" s="5">
        <f>Parameters!$B$11*'Permanent project'!C287*Parameters!B$9*G283</f>
        <v>324.13281853836293</v>
      </c>
      <c r="I283" s="2">
        <f>EXP(-Parameters!$B$16*'Permanent project'!B287)</f>
        <v>1.3693557475562244E-4</v>
      </c>
      <c r="J283" s="2">
        <f>EXP(-(Parameters!$B$5+Parameters!$B$6)*('Permanent project'!B287-Parameters!$B$2))*(1-EXP(-Parameters!$B$7*('Permanent project'!B287-Parameters!$B$2)*('Permanent project'!B287&gt;Parameters!$B$2)))+('Permanent project'!B287&lt;=Parameters!$B$2)</f>
        <v>6.392786120670757E-2</v>
      </c>
      <c r="K283" s="2">
        <f>H283*I283*('Permanent project'!B287&gt;=Parameters!$B$2)</f>
        <v>4.4385313803710601E-2</v>
      </c>
      <c r="L283" s="2">
        <f>H283*I283*J283*('Permanent project'!B287&gt;=Parameters!$B$2)*('Permanent project'!B287&lt;=Parameters!$B$3)</f>
        <v>2.8374581804597727E-3</v>
      </c>
      <c r="M283" s="3">
        <f>'Emissions of Biomass scenarios'!P281*3.66</f>
        <v>0</v>
      </c>
      <c r="N283" s="14">
        <f t="shared" si="20"/>
        <v>0</v>
      </c>
      <c r="V283" s="4"/>
      <c r="W283" s="4"/>
      <c r="X283" s="4"/>
      <c r="Y283" s="4"/>
    </row>
    <row r="284" spans="2:25" x14ac:dyDescent="0.3">
      <c r="B284">
        <v>279</v>
      </c>
      <c r="C284" s="11">
        <f t="shared" si="21"/>
        <v>1.6779706453383088</v>
      </c>
      <c r="D284" s="11">
        <f t="shared" si="21"/>
        <v>2.720789926345387</v>
      </c>
      <c r="E284" s="11">
        <f t="shared" si="21"/>
        <v>3.4292084480011149</v>
      </c>
      <c r="F284" s="11">
        <f t="shared" si="21"/>
        <v>5.9646475032892132</v>
      </c>
      <c r="G284" s="3">
        <f>G283*(1+Parameters!$B$13)</f>
        <v>21323910.31532146</v>
      </c>
      <c r="H284" s="5">
        <f>Parameters!$B$11*'Permanent project'!C288*Parameters!B$9*G284</f>
        <v>330.61547490913017</v>
      </c>
      <c r="I284" s="2">
        <f>EXP(-Parameters!$B$16*'Permanent project'!B288)</f>
        <v>1.3262300547161834E-4</v>
      </c>
      <c r="J284" s="2">
        <f>EXP(-(Parameters!$B$5+Parameters!$B$6)*('Permanent project'!B288-Parameters!$B$2))*(1-EXP(-Parameters!$B$7*('Permanent project'!B288-Parameters!$B$2)*('Permanent project'!B288&gt;Parameters!$B$2)))+('Permanent project'!B288&lt;=Parameters!$B$2)</f>
        <v>6.3291768359640704E-2</v>
      </c>
      <c r="K284" s="2">
        <f>H284*I284*('Permanent project'!B288&gt;=Parameters!$B$2)</f>
        <v>4.3847217937875264E-2</v>
      </c>
      <c r="L284" s="2">
        <f>H284*I284*J284*('Permanent project'!B288&gt;=Parameters!$B$2)*('Permanent project'!B288&lt;=Parameters!$B$3)</f>
        <v>2.7751679609386839E-3</v>
      </c>
      <c r="M284" s="3">
        <f>'Emissions of Biomass scenarios'!P282*3.66</f>
        <v>0</v>
      </c>
      <c r="N284" s="14">
        <f t="shared" si="20"/>
        <v>0</v>
      </c>
      <c r="V284" s="4"/>
      <c r="W284" s="4"/>
      <c r="X284" s="4"/>
      <c r="Y284" s="4"/>
    </row>
    <row r="285" spans="2:25" x14ac:dyDescent="0.3">
      <c r="B285">
        <v>280</v>
      </c>
      <c r="C285" s="11">
        <f t="shared" si="21"/>
        <v>1.6779706453383088</v>
      </c>
      <c r="D285" s="11">
        <f t="shared" si="21"/>
        <v>2.720789926345387</v>
      </c>
      <c r="E285" s="11">
        <f t="shared" si="21"/>
        <v>3.4292084480011149</v>
      </c>
      <c r="F285" s="11">
        <f t="shared" si="21"/>
        <v>5.9646475032892132</v>
      </c>
      <c r="G285" s="3">
        <f>G284*(1+Parameters!$B$13)</f>
        <v>21750388.521627892</v>
      </c>
      <c r="H285" s="5">
        <f>Parameters!$B$11*'Permanent project'!C289*Parameters!B$9*G285</f>
        <v>337.22778440731281</v>
      </c>
      <c r="I285" s="2">
        <f>EXP(-Parameters!$B$16*'Permanent project'!B289)</f>
        <v>1.284462537343878E-4</v>
      </c>
      <c r="J285" s="2">
        <f>EXP(-(Parameters!$B$5+Parameters!$B$6)*('Permanent project'!B289-Parameters!$B$2))*(1-EXP(-Parameters!$B$7*('Permanent project'!B289-Parameters!$B$2)*('Permanent project'!B289&gt;Parameters!$B$2)))+('Permanent project'!B289&lt;=Parameters!$B$2)</f>
        <v>6.2662004742153152E-2</v>
      </c>
      <c r="K285" s="2">
        <f>H285*I285*('Permanent project'!B289&gt;=Parameters!$B$2)</f>
        <v>4.3315645562267129E-2</v>
      </c>
      <c r="L285" s="2">
        <f>H285*I285*J285*('Permanent project'!B289&gt;=Parameters!$B$2)*('Permanent project'!B289&lt;=Parameters!$B$3)</f>
        <v>2.7142451876322081E-3</v>
      </c>
      <c r="M285" s="3">
        <f>'Emissions of Biomass scenarios'!P283*3.66</f>
        <v>0</v>
      </c>
      <c r="N285" s="14">
        <f t="shared" si="20"/>
        <v>0</v>
      </c>
      <c r="V285" s="4"/>
      <c r="W285" s="4"/>
      <c r="X285" s="4"/>
      <c r="Y285" s="4"/>
    </row>
    <row r="286" spans="2:25" x14ac:dyDescent="0.3">
      <c r="B286">
        <v>281</v>
      </c>
      <c r="C286" s="11">
        <f t="shared" si="21"/>
        <v>1.6779706453383088</v>
      </c>
      <c r="D286" s="11">
        <f t="shared" si="21"/>
        <v>2.720789926345387</v>
      </c>
      <c r="E286" s="11">
        <f t="shared" si="21"/>
        <v>3.4292084480011149</v>
      </c>
      <c r="F286" s="11">
        <f t="shared" si="21"/>
        <v>5.9646475032892132</v>
      </c>
      <c r="G286" s="3">
        <f>G285*(1+Parameters!$B$13)</f>
        <v>22185396.29206045</v>
      </c>
      <c r="H286" s="5">
        <f>Parameters!$B$11*'Permanent project'!C290*Parameters!B$9*G286</f>
        <v>343.97234009545906</v>
      </c>
      <c r="I286" s="2">
        <f>EXP(-Parameters!$B$16*'Permanent project'!B290)</f>
        <v>1.2440104218516929E-4</v>
      </c>
      <c r="J286" s="2">
        <f>EXP(-(Parameters!$B$5+Parameters!$B$6)*('Permanent project'!B290-Parameters!$B$2))*(1-EXP(-Parameters!$B$7*('Permanent project'!B290-Parameters!$B$2)*('Permanent project'!B290&gt;Parameters!$B$2)))+('Permanent project'!B290&lt;=Parameters!$B$2)</f>
        <v>6.203850737735829E-2</v>
      </c>
      <c r="K286" s="2">
        <f>H286*I286*('Permanent project'!B290&gt;=Parameters!$B$2)</f>
        <v>4.2790517590746598E-2</v>
      </c>
      <c r="L286" s="2">
        <f>H286*I286*J286*('Permanent project'!B290&gt;=Parameters!$B$2)*('Permanent project'!B290&lt;=Parameters!$B$3)</f>
        <v>2.6546598412345124E-3</v>
      </c>
      <c r="M286" s="3">
        <f>'Emissions of Biomass scenarios'!P284*3.66</f>
        <v>0</v>
      </c>
      <c r="N286" s="14">
        <f t="shared" si="20"/>
        <v>0</v>
      </c>
      <c r="V286" s="4"/>
      <c r="W286" s="4"/>
      <c r="X286" s="4"/>
      <c r="Y286" s="4"/>
    </row>
    <row r="287" spans="2:25" x14ac:dyDescent="0.3">
      <c r="B287">
        <v>282</v>
      </c>
      <c r="C287" s="11">
        <f t="shared" si="21"/>
        <v>1.6779706453383088</v>
      </c>
      <c r="D287" s="11">
        <f t="shared" si="21"/>
        <v>2.720789926345387</v>
      </c>
      <c r="E287" s="11">
        <f t="shared" si="21"/>
        <v>3.4292084480011149</v>
      </c>
      <c r="F287" s="11">
        <f t="shared" si="21"/>
        <v>5.9646475032892132</v>
      </c>
      <c r="G287" s="3">
        <f>G286*(1+Parameters!$B$13)</f>
        <v>22629104.217901658</v>
      </c>
      <c r="H287" s="5">
        <f>Parameters!$B$11*'Permanent project'!C291*Parameters!B$9*G287</f>
        <v>350.85178689736824</v>
      </c>
      <c r="I287" s="2">
        <f>EXP(-Parameters!$B$16*'Permanent project'!B291)</f>
        <v>1.2048322817384838E-4</v>
      </c>
      <c r="J287" s="2">
        <f>EXP(-(Parameters!$B$5+Parameters!$B$6)*('Permanent project'!B291-Parameters!$B$2))*(1-EXP(-Parameters!$B$7*('Permanent project'!B291-Parameters!$B$2)*('Permanent project'!B291&gt;Parameters!$B$2)))+('Permanent project'!B291&lt;=Parameters!$B$2)</f>
        <v>6.1421213915000127E-2</v>
      </c>
      <c r="K287" s="2">
        <f>H287*I287*('Permanent project'!B291&gt;=Parameters!$B$2)</f>
        <v>4.2271755895958045E-2</v>
      </c>
      <c r="L287" s="2">
        <f>H287*I287*J287*('Permanent project'!B291&gt;=Parameters!$B$2)*('Permanent project'!B291&lt;=Parameters!$B$3)</f>
        <v>2.5963825614483071E-3</v>
      </c>
      <c r="M287" s="3">
        <f>'Emissions of Biomass scenarios'!P285*3.66</f>
        <v>0</v>
      </c>
      <c r="N287" s="14">
        <f t="shared" si="20"/>
        <v>0</v>
      </c>
      <c r="V287" s="4"/>
      <c r="W287" s="4"/>
      <c r="X287" s="4"/>
      <c r="Y287" s="4"/>
    </row>
    <row r="288" spans="2:25" x14ac:dyDescent="0.3">
      <c r="B288">
        <v>283</v>
      </c>
      <c r="C288" s="11">
        <f t="shared" si="21"/>
        <v>1.6779706453383088</v>
      </c>
      <c r="D288" s="11">
        <f t="shared" si="21"/>
        <v>2.720789926345387</v>
      </c>
      <c r="E288" s="11">
        <f t="shared" si="21"/>
        <v>3.4292084480011149</v>
      </c>
      <c r="F288" s="11">
        <f t="shared" si="21"/>
        <v>5.9646475032892132</v>
      </c>
      <c r="G288" s="3">
        <f>G287*(1+Parameters!$B$13)</f>
        <v>23081686.302259691</v>
      </c>
      <c r="H288" s="5">
        <f>Parameters!$B$11*'Permanent project'!C292*Parameters!B$9*G288</f>
        <v>357.86882263531561</v>
      </c>
      <c r="I288" s="2">
        <f>EXP(-Parameters!$B$16*'Permanent project'!B292)</f>
        <v>1.1668879951652196E-4</v>
      </c>
      <c r="J288" s="2">
        <f>EXP(-(Parameters!$B$5+Parameters!$B$6)*('Permanent project'!B292-Parameters!$B$2))*(1-EXP(-Parameters!$B$7*('Permanent project'!B292-Parameters!$B$2)*('Permanent project'!B292&gt;Parameters!$B$2)))+('Permanent project'!B292&lt;=Parameters!$B$2)</f>
        <v>6.0810062625217952E-2</v>
      </c>
      <c r="K288" s="2">
        <f>H288*I288*('Permanent project'!B292&gt;=Parameters!$B$2)</f>
        <v>4.1759283297706097E-2</v>
      </c>
      <c r="L288" s="2">
        <f>H288*I288*J288*('Permanent project'!B292&gt;=Parameters!$B$2)*('Permanent project'!B292&lt;=Parameters!$B$3)</f>
        <v>2.5393846325177257E-3</v>
      </c>
      <c r="M288" s="3">
        <f>'Emissions of Biomass scenarios'!P286*3.66</f>
        <v>0</v>
      </c>
      <c r="N288" s="14">
        <f t="shared" si="20"/>
        <v>0</v>
      </c>
      <c r="V288" s="4"/>
      <c r="W288" s="4"/>
      <c r="X288" s="4"/>
      <c r="Y288" s="4"/>
    </row>
    <row r="289" spans="2:25" x14ac:dyDescent="0.3">
      <c r="B289">
        <v>284</v>
      </c>
      <c r="C289" s="11">
        <f t="shared" si="21"/>
        <v>1.6779706453383088</v>
      </c>
      <c r="D289" s="11">
        <f t="shared" si="21"/>
        <v>2.720789926345387</v>
      </c>
      <c r="E289" s="11">
        <f t="shared" si="21"/>
        <v>3.4292084480011149</v>
      </c>
      <c r="F289" s="11">
        <f t="shared" si="21"/>
        <v>5.9646475032892132</v>
      </c>
      <c r="G289" s="3">
        <f>G288*(1+Parameters!$B$13)</f>
        <v>23543320.028304886</v>
      </c>
      <c r="H289" s="5">
        <f>Parameters!$B$11*'Permanent project'!C293*Parameters!B$9*G289</f>
        <v>365.02619908802194</v>
      </c>
      <c r="I289" s="2">
        <f>EXP(-Parameters!$B$16*'Permanent project'!B293)</f>
        <v>1.1301387038667141E-4</v>
      </c>
      <c r="J289" s="2">
        <f>EXP(-(Parameters!$B$5+Parameters!$B$6)*('Permanent project'!B293-Parameters!$B$2))*(1-EXP(-Parameters!$B$7*('Permanent project'!B293-Parameters!$B$2)*('Permanent project'!B293&gt;Parameters!$B$2)))+('Permanent project'!B293&lt;=Parameters!$B$2)</f>
        <v>6.0204992392373542E-2</v>
      </c>
      <c r="K289" s="2">
        <f>H289*I289*('Permanent project'!B293&gt;=Parameters!$B$2)</f>
        <v>4.1253023551473027E-2</v>
      </c>
      <c r="L289" s="2">
        <f>H289*I289*J289*('Permanent project'!B293&gt;=Parameters!$B$2)*('Permanent project'!B293&lt;=Parameters!$B$3)</f>
        <v>2.4836379690788401E-3</v>
      </c>
      <c r="M289" s="3">
        <f>'Emissions of Biomass scenarios'!P287*3.66</f>
        <v>0</v>
      </c>
      <c r="N289" s="14">
        <f t="shared" si="20"/>
        <v>0</v>
      </c>
      <c r="V289" s="4"/>
      <c r="W289" s="4"/>
      <c r="X289" s="4"/>
      <c r="Y289" s="4"/>
    </row>
    <row r="290" spans="2:25" x14ac:dyDescent="0.3">
      <c r="B290">
        <v>285</v>
      </c>
      <c r="C290" s="11">
        <f t="shared" si="21"/>
        <v>1.6779706453383088</v>
      </c>
      <c r="D290" s="11">
        <f t="shared" si="21"/>
        <v>2.720789926345387</v>
      </c>
      <c r="E290" s="11">
        <f t="shared" si="21"/>
        <v>3.4292084480011149</v>
      </c>
      <c r="F290" s="11">
        <f t="shared" si="21"/>
        <v>5.9646475032892132</v>
      </c>
      <c r="G290" s="3">
        <f>G289*(1+Parameters!$B$13)</f>
        <v>24014186.428870983</v>
      </c>
      <c r="H290" s="5">
        <f>Parameters!$B$11*'Permanent project'!C294*Parameters!B$9*G290</f>
        <v>372.32672306978236</v>
      </c>
      <c r="I290" s="2">
        <f>EXP(-Parameters!$B$16*'Permanent project'!B294)</f>
        <v>1.0945467733573657E-4</v>
      </c>
      <c r="J290" s="2">
        <f>EXP(-(Parameters!$B$5+Parameters!$B$6)*('Permanent project'!B294-Parameters!$B$2))*(1-EXP(-Parameters!$B$7*('Permanent project'!B294-Parameters!$B$2)*('Permanent project'!B294&gt;Parameters!$B$2)))+('Permanent project'!B294&lt;=Parameters!$B$2)</f>
        <v>5.9605942708939368E-2</v>
      </c>
      <c r="K290" s="2">
        <f>H290*I290*('Permanent project'!B294&gt;=Parameters!$B$2)</f>
        <v>4.0752901337075174E-2</v>
      </c>
      <c r="L290" s="2">
        <f>H290*I290*J290*('Permanent project'!B294&gt;=Parameters!$B$2)*('Permanent project'!B294&lt;=Parameters!$B$3)</f>
        <v>2.4291151023207616E-3</v>
      </c>
      <c r="M290" s="3">
        <f>'Emissions of Biomass scenarios'!P288*3.66</f>
        <v>0</v>
      </c>
      <c r="N290" s="14">
        <f t="shared" si="20"/>
        <v>0</v>
      </c>
      <c r="V290" s="4"/>
      <c r="W290" s="4"/>
      <c r="X290" s="4"/>
      <c r="Y290" s="4"/>
    </row>
    <row r="291" spans="2:25" x14ac:dyDescent="0.3">
      <c r="B291">
        <v>286</v>
      </c>
      <c r="C291" s="11">
        <f t="shared" si="21"/>
        <v>1.6779706453383088</v>
      </c>
      <c r="D291" s="11">
        <f t="shared" si="21"/>
        <v>2.720789926345387</v>
      </c>
      <c r="E291" s="11">
        <f t="shared" si="21"/>
        <v>3.4292084480011149</v>
      </c>
      <c r="F291" s="11">
        <f t="shared" si="21"/>
        <v>5.9646475032892132</v>
      </c>
      <c r="G291" s="3">
        <f>G290*(1+Parameters!$B$13)</f>
        <v>24494470.157448404</v>
      </c>
      <c r="H291" s="5">
        <f>Parameters!$B$11*'Permanent project'!C295*Parameters!B$9*G291</f>
        <v>379.77325753117805</v>
      </c>
      <c r="I291" s="2">
        <f>EXP(-Parameters!$B$16*'Permanent project'!B295)</f>
        <v>1.0600757543901563E-4</v>
      </c>
      <c r="J291" s="2">
        <f>EXP(-(Parameters!$B$5+Parameters!$B$6)*('Permanent project'!B295-Parameters!$B$2))*(1-EXP(-Parameters!$B$7*('Permanent project'!B295-Parameters!$B$2)*('Permanent project'!B295&gt;Parameters!$B$2)))+('Permanent project'!B295&lt;=Parameters!$B$2)</f>
        <v>5.9012853669447841E-2</v>
      </c>
      <c r="K291" s="2">
        <f>H291*I291*('Permanent project'!B295&gt;=Parameters!$B$2)</f>
        <v>4.0258842247457065E-2</v>
      </c>
      <c r="L291" s="2">
        <f>H291*I291*J291*('Permanent project'!B295&gt;=Parameters!$B$2)*('Permanent project'!B295&lt;=Parameters!$B$3)</f>
        <v>2.3757891664505683E-3</v>
      </c>
      <c r="M291" s="3">
        <f>'Emissions of Biomass scenarios'!P289*3.66</f>
        <v>0</v>
      </c>
      <c r="N291" s="14">
        <f t="shared" si="20"/>
        <v>0</v>
      </c>
      <c r="V291" s="4"/>
      <c r="W291" s="4"/>
      <c r="X291" s="4"/>
      <c r="Y291" s="4"/>
    </row>
    <row r="292" spans="2:25" x14ac:dyDescent="0.3">
      <c r="B292">
        <v>287</v>
      </c>
      <c r="C292" s="11">
        <f t="shared" si="21"/>
        <v>1.6779706453383088</v>
      </c>
      <c r="D292" s="11">
        <f t="shared" si="21"/>
        <v>2.720789926345387</v>
      </c>
      <c r="E292" s="11">
        <f t="shared" si="21"/>
        <v>3.4292084480011149</v>
      </c>
      <c r="F292" s="11">
        <f t="shared" si="21"/>
        <v>5.9646475032892132</v>
      </c>
      <c r="G292" s="3">
        <f>G291*(1+Parameters!$B$13)</f>
        <v>24984359.560597371</v>
      </c>
      <c r="H292" s="5">
        <f>Parameters!$B$11*'Permanent project'!C296*Parameters!B$9*G292</f>
        <v>387.36872268180161</v>
      </c>
      <c r="I292" s="2">
        <f>EXP(-Parameters!$B$16*'Permanent project'!B296)</f>
        <v>1.0266903456294372E-4</v>
      </c>
      <c r="J292" s="2">
        <f>EXP(-(Parameters!$B$5+Parameters!$B$6)*('Permanent project'!B296-Parameters!$B$2))*(1-EXP(-Parameters!$B$7*('Permanent project'!B296-Parameters!$B$2)*('Permanent project'!B296&gt;Parameters!$B$2)))+('Permanent project'!B296&lt;=Parameters!$B$2)</f>
        <v>5.8425665964500828E-2</v>
      </c>
      <c r="K292" s="2">
        <f>H292*I292*('Permanent project'!B296&gt;=Parameters!$B$2)</f>
        <v>3.9770772777621255E-2</v>
      </c>
      <c r="L292" s="2">
        <f>H292*I292*J292*('Permanent project'!B296&gt;=Parameters!$B$2)*('Permanent project'!B296&lt;=Parameters!$B$3)</f>
        <v>2.3236338854553621E-3</v>
      </c>
      <c r="M292" s="3">
        <f>'Emissions of Biomass scenarios'!P290*3.66</f>
        <v>0</v>
      </c>
      <c r="N292" s="14">
        <f t="shared" si="20"/>
        <v>0</v>
      </c>
      <c r="V292" s="4"/>
      <c r="W292" s="4"/>
      <c r="X292" s="4"/>
      <c r="Y292" s="4"/>
    </row>
    <row r="293" spans="2:25" x14ac:dyDescent="0.3">
      <c r="B293">
        <v>288</v>
      </c>
      <c r="C293" s="11">
        <f t="shared" si="21"/>
        <v>1.6779706453383088</v>
      </c>
      <c r="D293" s="11">
        <f t="shared" si="21"/>
        <v>2.720789926345387</v>
      </c>
      <c r="E293" s="11">
        <f t="shared" si="21"/>
        <v>3.4292084480011149</v>
      </c>
      <c r="F293" s="11">
        <f t="shared" si="21"/>
        <v>5.9646475032892132</v>
      </c>
      <c r="G293" s="3">
        <f>G292*(1+Parameters!$B$13)</f>
        <v>25484046.751809318</v>
      </c>
      <c r="H293" s="5">
        <f>Parameters!$B$11*'Permanent project'!C297*Parameters!B$9*G293</f>
        <v>395.1160971354376</v>
      </c>
      <c r="I293" s="2">
        <f>EXP(-Parameters!$B$16*'Permanent project'!B297)</f>
        <v>9.9435635749927623E-5</v>
      </c>
      <c r="J293" s="2">
        <f>EXP(-(Parameters!$B$5+Parameters!$B$6)*('Permanent project'!B297-Parameters!$B$2))*(1-EXP(-Parameters!$B$7*('Permanent project'!B297-Parameters!$B$2)*('Permanent project'!B297&gt;Parameters!$B$2)))+('Permanent project'!B297&lt;=Parameters!$B$2)</f>
        <v>5.7844320874838456E-2</v>
      </c>
      <c r="K293" s="2">
        <f>H293*I293*('Permanent project'!B297&gt;=Parameters!$B$2)</f>
        <v>3.9288620313692395E-2</v>
      </c>
      <c r="L293" s="2">
        <f>H293*I293*J293*('Permanent project'!B297&gt;=Parameters!$B$2)*('Permanent project'!B297&lt;=Parameters!$B$3)</f>
        <v>2.2726235601549191E-3</v>
      </c>
      <c r="M293" s="3">
        <f>'Emissions of Biomass scenarios'!P291*3.66</f>
        <v>0</v>
      </c>
      <c r="N293" s="14">
        <f t="shared" si="20"/>
        <v>0</v>
      </c>
      <c r="V293" s="4"/>
      <c r="W293" s="4"/>
      <c r="X293" s="4"/>
      <c r="Y293" s="4"/>
    </row>
    <row r="294" spans="2:25" x14ac:dyDescent="0.3">
      <c r="B294">
        <v>289</v>
      </c>
      <c r="C294" s="11">
        <f t="shared" si="21"/>
        <v>1.6779706453383088</v>
      </c>
      <c r="D294" s="11">
        <f t="shared" si="21"/>
        <v>2.720789926345387</v>
      </c>
      <c r="E294" s="11">
        <f t="shared" si="21"/>
        <v>3.4292084480011149</v>
      </c>
      <c r="F294" s="11">
        <f t="shared" si="21"/>
        <v>5.9646475032892132</v>
      </c>
      <c r="G294" s="3">
        <f>G293*(1+Parameters!$B$13)</f>
        <v>25993727.686845504</v>
      </c>
      <c r="H294" s="5">
        <f>Parameters!$B$11*'Permanent project'!C298*Parameters!B$9*G294</f>
        <v>403.01841907814634</v>
      </c>
      <c r="I294" s="2">
        <f>EXP(-Parameters!$B$16*'Permanent project'!B298)</f>
        <v>9.6304067717034635E-5</v>
      </c>
      <c r="J294" s="2">
        <f>EXP(-(Parameters!$B$5+Parameters!$B$6)*('Permanent project'!B298-Parameters!$B$2))*(1-EXP(-Parameters!$B$7*('Permanent project'!B298-Parameters!$B$2)*('Permanent project'!B298&gt;Parameters!$B$2)))+('Permanent project'!B298&lt;=Parameters!$B$2)</f>
        <v>5.7268760265467358E-2</v>
      </c>
      <c r="K294" s="2">
        <f>H294*I294*('Permanent project'!B298&gt;=Parameters!$B$2)</f>
        <v>3.8812313122114049E-2</v>
      </c>
      <c r="L294" s="2">
        <f>H294*I294*J294*('Permanent project'!B298&gt;=Parameters!$B$2)*('Permanent project'!B298&lt;=Parameters!$B$3)</f>
        <v>2.2227330555386025E-3</v>
      </c>
      <c r="M294" s="3">
        <f>'Emissions of Biomass scenarios'!P292*3.66</f>
        <v>0</v>
      </c>
      <c r="N294" s="14">
        <f t="shared" si="20"/>
        <v>0</v>
      </c>
      <c r="V294" s="4"/>
      <c r="W294" s="4"/>
      <c r="X294" s="4"/>
      <c r="Y294" s="4"/>
    </row>
    <row r="295" spans="2:25" x14ac:dyDescent="0.3">
      <c r="B295">
        <v>290</v>
      </c>
      <c r="C295" s="11">
        <f t="shared" si="21"/>
        <v>1.6779706453383088</v>
      </c>
      <c r="D295" s="11">
        <f t="shared" si="21"/>
        <v>2.720789926345387</v>
      </c>
      <c r="E295" s="11">
        <f t="shared" si="21"/>
        <v>3.4292084480011149</v>
      </c>
      <c r="F295" s="11">
        <f t="shared" si="21"/>
        <v>5.9646475032892132</v>
      </c>
      <c r="G295" s="3">
        <f>G294*(1+Parameters!$B$13)</f>
        <v>26513602.240582414</v>
      </c>
      <c r="H295" s="5">
        <f>Parameters!$B$11*'Permanent project'!C299*Parameters!B$9*G295</f>
        <v>411.0787874597093</v>
      </c>
      <c r="I295" s="2">
        <f>EXP(-Parameters!$B$16*'Permanent project'!B299)</f>
        <v>9.3271123464948804E-5</v>
      </c>
      <c r="J295" s="2">
        <f>EXP(-(Parameters!$B$5+Parameters!$B$6)*('Permanent project'!B299-Parameters!$B$2))*(1-EXP(-Parameters!$B$7*('Permanent project'!B299-Parameters!$B$2)*('Permanent project'!B299&gt;Parameters!$B$2)))+('Permanent project'!B299&lt;=Parameters!$B$2)</f>
        <v>5.6698926579846903E-2</v>
      </c>
      <c r="K295" s="2">
        <f>H295*I295*('Permanent project'!B299&gt;=Parameters!$B$2)</f>
        <v>3.8341780338975992E-2</v>
      </c>
      <c r="L295" s="2">
        <f>H295*I295*J295*('Permanent project'!B299&gt;=Parameters!$B$2)*('Permanent project'!B299&lt;=Parameters!$B$3)</f>
        <v>2.1739377883802174E-3</v>
      </c>
      <c r="M295" s="3">
        <f>'Emissions of Biomass scenarios'!P293*3.66</f>
        <v>0</v>
      </c>
      <c r="N295" s="14">
        <f t="shared" si="20"/>
        <v>0</v>
      </c>
      <c r="V295" s="4"/>
      <c r="W295" s="4"/>
      <c r="X295" s="4"/>
      <c r="Y295" s="4"/>
    </row>
    <row r="296" spans="2:25" x14ac:dyDescent="0.3">
      <c r="B296">
        <v>291</v>
      </c>
      <c r="C296" s="11">
        <f t="shared" si="21"/>
        <v>1.6779706453383088</v>
      </c>
      <c r="D296" s="11">
        <f t="shared" si="21"/>
        <v>2.720789926345387</v>
      </c>
      <c r="E296" s="11">
        <f t="shared" si="21"/>
        <v>3.4292084480011149</v>
      </c>
      <c r="F296" s="11">
        <f t="shared" si="21"/>
        <v>5.9646475032892132</v>
      </c>
      <c r="G296" s="3">
        <f>G295*(1+Parameters!$B$13)</f>
        <v>27043874.285394061</v>
      </c>
      <c r="H296" s="5">
        <f>Parameters!$B$11*'Permanent project'!C300*Parameters!B$9*G296</f>
        <v>419.30036320890343</v>
      </c>
      <c r="I296" s="2">
        <f>EXP(-Parameters!$B$16*'Permanent project'!B300)</f>
        <v>9.0333696993724418E-5</v>
      </c>
      <c r="J296" s="2">
        <f>EXP(-(Parameters!$B$5+Parameters!$B$6)*('Permanent project'!B300-Parameters!$B$2))*(1-EXP(-Parameters!$B$7*('Permanent project'!B300-Parameters!$B$2)*('Permanent project'!B300&gt;Parameters!$B$2)))+('Permanent project'!B300&lt;=Parameters!$B$2)</f>
        <v>5.6134762834133725E-2</v>
      </c>
      <c r="K296" s="2">
        <f>H296*I296*('Permanent project'!B300&gt;=Parameters!$B$2)</f>
        <v>3.7876951959471675E-2</v>
      </c>
      <c r="L296" s="2">
        <f>H296*I296*J296*('Permanent project'!B300&gt;=Parameters!$B$2)*('Permanent project'!B300&lt;=Parameters!$B$3)</f>
        <v>2.1262137151248192E-3</v>
      </c>
      <c r="M296" s="3">
        <f>'Emissions of Biomass scenarios'!P294*3.66</f>
        <v>0</v>
      </c>
      <c r="N296" s="14">
        <f t="shared" si="20"/>
        <v>0</v>
      </c>
      <c r="V296" s="4"/>
      <c r="W296" s="4"/>
      <c r="X296" s="4"/>
      <c r="Y296" s="4"/>
    </row>
    <row r="297" spans="2:25" x14ac:dyDescent="0.3">
      <c r="B297">
        <v>292</v>
      </c>
      <c r="C297" s="11">
        <f t="shared" si="21"/>
        <v>1.6779706453383088</v>
      </c>
      <c r="D297" s="11">
        <f t="shared" si="21"/>
        <v>2.720789926345387</v>
      </c>
      <c r="E297" s="11">
        <f t="shared" si="21"/>
        <v>3.4292084480011149</v>
      </c>
      <c r="F297" s="11">
        <f t="shared" si="21"/>
        <v>5.9646475032892132</v>
      </c>
      <c r="G297" s="3">
        <f>G296*(1+Parameters!$B$13)</f>
        <v>27584751.771101944</v>
      </c>
      <c r="H297" s="5">
        <f>Parameters!$B$11*'Permanent project'!C301*Parameters!B$9*G297</f>
        <v>427.68637047308152</v>
      </c>
      <c r="I297" s="2">
        <f>EXP(-Parameters!$B$16*'Permanent project'!B301)</f>
        <v>8.7488780121969912E-5</v>
      </c>
      <c r="J297" s="2">
        <f>EXP(-(Parameters!$B$5+Parameters!$B$6)*('Permanent project'!B301-Parameters!$B$2))*(1-EXP(-Parameters!$B$7*('Permanent project'!B301-Parameters!$B$2)*('Permanent project'!B301&gt;Parameters!$B$2)))+('Permanent project'!B301&lt;=Parameters!$B$2)</f>
        <v>5.5576212611483058E-2</v>
      </c>
      <c r="K297" s="2">
        <f>H297*I297*('Permanent project'!B301&gt;=Parameters!$B$2)</f>
        <v>3.7417758827482793E-2</v>
      </c>
      <c r="L297" s="2">
        <f>H297*I297*J297*('Permanent project'!B301&gt;=Parameters!$B$2)*('Permanent project'!B301&lt;=Parameters!$B$3)</f>
        <v>2.0795373200413808E-3</v>
      </c>
      <c r="M297" s="3">
        <f>'Emissions of Biomass scenarios'!P295*3.66</f>
        <v>0</v>
      </c>
      <c r="N297" s="14">
        <f t="shared" si="20"/>
        <v>0</v>
      </c>
      <c r="V297" s="4"/>
      <c r="W297" s="4"/>
      <c r="X297" s="4"/>
      <c r="Y297" s="4"/>
    </row>
    <row r="298" spans="2:25" x14ac:dyDescent="0.3">
      <c r="B298">
        <v>293</v>
      </c>
      <c r="C298" s="11">
        <f t="shared" si="21"/>
        <v>1.6779706453383088</v>
      </c>
      <c r="D298" s="11">
        <f t="shared" si="21"/>
        <v>2.720789926345387</v>
      </c>
      <c r="E298" s="11">
        <f t="shared" si="21"/>
        <v>3.4292084480011149</v>
      </c>
      <c r="F298" s="11">
        <f t="shared" si="21"/>
        <v>5.9646475032892132</v>
      </c>
      <c r="G298" s="3">
        <f>G297*(1+Parameters!$B$13)</f>
        <v>28136446.806523982</v>
      </c>
      <c r="H298" s="5">
        <f>Parameters!$B$11*'Permanent project'!C302*Parameters!B$9*G298</f>
        <v>436.24009788254318</v>
      </c>
      <c r="I298" s="2">
        <f>EXP(-Parameters!$B$16*'Permanent project'!B302)</f>
        <v>8.4733459406207524E-5</v>
      </c>
      <c r="J298" s="2">
        <f>EXP(-(Parameters!$B$5+Parameters!$B$6)*('Permanent project'!B302-Parameters!$B$2))*(1-EXP(-Parameters!$B$7*('Permanent project'!B302-Parameters!$B$2)*('Permanent project'!B302&gt;Parameters!$B$2)))+('Permanent project'!B302&lt;=Parameters!$B$2)</f>
        <v>5.5023220056407231E-2</v>
      </c>
      <c r="K298" s="2">
        <f>H298*I298*('Permanent project'!B302&gt;=Parameters!$B$2)</f>
        <v>3.6964132625290469E-2</v>
      </c>
      <c r="L298" s="2">
        <f>H298*I298*J298*('Permanent project'!B302&gt;=Parameters!$B$2)*('Permanent project'!B302&lt;=Parameters!$B$3)</f>
        <v>2.0338856036355795E-3</v>
      </c>
      <c r="M298" s="3">
        <f>'Emissions of Biomass scenarios'!P296*3.66</f>
        <v>0</v>
      </c>
      <c r="N298" s="14">
        <f t="shared" si="20"/>
        <v>0</v>
      </c>
      <c r="V298" s="4"/>
      <c r="W298" s="4"/>
      <c r="X298" s="4"/>
      <c r="Y298" s="4"/>
    </row>
    <row r="299" spans="2:25" x14ac:dyDescent="0.3">
      <c r="B299">
        <v>294</v>
      </c>
      <c r="C299" s="11">
        <f t="shared" ref="C299:F314" si="22">C298</f>
        <v>1.6779706453383088</v>
      </c>
      <c r="D299" s="11">
        <f t="shared" si="22"/>
        <v>2.720789926345387</v>
      </c>
      <c r="E299" s="11">
        <f t="shared" si="22"/>
        <v>3.4292084480011149</v>
      </c>
      <c r="F299" s="11">
        <f t="shared" si="22"/>
        <v>5.9646475032892132</v>
      </c>
      <c r="G299" s="3">
        <f>G298*(1+Parameters!$B$13)</f>
        <v>28699175.742654461</v>
      </c>
      <c r="H299" s="5">
        <f>Parameters!$B$11*'Permanent project'!C303*Parameters!B$9*G299</f>
        <v>444.96489984019405</v>
      </c>
      <c r="I299" s="2">
        <f>EXP(-Parameters!$B$16*'Permanent project'!B303)</f>
        <v>8.2064913157252483E-5</v>
      </c>
      <c r="J299" s="2">
        <f>EXP(-(Parameters!$B$5+Parameters!$B$6)*('Permanent project'!B303-Parameters!$B$2))*(1-EXP(-Parameters!$B$7*('Permanent project'!B303-Parameters!$B$2)*('Permanent project'!B303&gt;Parameters!$B$2)))+('Permanent project'!B303&lt;=Parameters!$B$2)</f>
        <v>5.4475729869189859E-2</v>
      </c>
      <c r="K299" s="2">
        <f>H299*I299*('Permanent project'!B303&gt;=Parameters!$B$2)</f>
        <v>3.6516005863411076E-2</v>
      </c>
      <c r="L299" s="2">
        <f>H299*I299*J299*('Permanent project'!B303&gt;=Parameters!$B$2)*('Permanent project'!B303&lt;=Parameters!$B$3)</f>
        <v>1.9892360713169347E-3</v>
      </c>
      <c r="M299" s="3">
        <f>'Emissions of Biomass scenarios'!P297*3.66</f>
        <v>0</v>
      </c>
      <c r="N299" s="14">
        <f t="shared" si="20"/>
        <v>0</v>
      </c>
      <c r="V299" s="4"/>
      <c r="W299" s="4"/>
      <c r="X299" s="4"/>
      <c r="Y299" s="4"/>
    </row>
    <row r="300" spans="2:25" x14ac:dyDescent="0.3">
      <c r="B300">
        <v>295</v>
      </c>
      <c r="C300" s="11">
        <f t="shared" si="22"/>
        <v>1.6779706453383088</v>
      </c>
      <c r="D300" s="11">
        <f t="shared" si="22"/>
        <v>2.720789926345387</v>
      </c>
      <c r="E300" s="11">
        <f t="shared" si="22"/>
        <v>3.4292084480011149</v>
      </c>
      <c r="F300" s="11">
        <f t="shared" si="22"/>
        <v>5.9646475032892132</v>
      </c>
      <c r="G300" s="3">
        <f>G299*(1+Parameters!$B$13)</f>
        <v>29273159.257507551</v>
      </c>
      <c r="H300" s="5">
        <f>Parameters!$B$11*'Permanent project'!C304*Parameters!B$9*G300</f>
        <v>453.8641978369979</v>
      </c>
      <c r="I300" s="2">
        <f>EXP(-Parameters!$B$16*'Permanent project'!B304)</f>
        <v>7.9480408550556766E-5</v>
      </c>
      <c r="J300" s="2">
        <f>EXP(-(Parameters!$B$5+Parameters!$B$6)*('Permanent project'!B304-Parameters!$B$2))*(1-EXP(-Parameters!$B$7*('Permanent project'!B304-Parameters!$B$2)*('Permanent project'!B304&gt;Parameters!$B$2)))+('Permanent project'!B304&lt;=Parameters!$B$2)</f>
        <v>5.3933687300356019E-2</v>
      </c>
      <c r="K300" s="2">
        <f>H300*I300*('Permanent project'!B304&gt;=Parameters!$B$2)</f>
        <v>3.6073311870555319E-2</v>
      </c>
      <c r="L300" s="2">
        <f>H300*I300*J300*('Permanent project'!B304&gt;=Parameters!$B$2)*('Permanent project'!B304&lt;=Parameters!$B$3)</f>
        <v>1.9455667223147513E-3</v>
      </c>
      <c r="M300" s="3">
        <f>'Emissions of Biomass scenarios'!P298*3.66</f>
        <v>0</v>
      </c>
      <c r="N300" s="14">
        <f t="shared" si="20"/>
        <v>0</v>
      </c>
      <c r="V300" s="4"/>
      <c r="W300" s="4"/>
      <c r="X300" s="4"/>
      <c r="Y300" s="4"/>
    </row>
    <row r="301" spans="2:25" x14ac:dyDescent="0.3">
      <c r="B301">
        <v>296</v>
      </c>
      <c r="C301" s="11">
        <f t="shared" si="22"/>
        <v>1.6779706453383088</v>
      </c>
      <c r="D301" s="11">
        <f t="shared" si="22"/>
        <v>2.720789926345387</v>
      </c>
      <c r="E301" s="11">
        <f t="shared" si="22"/>
        <v>3.4292084480011149</v>
      </c>
      <c r="F301" s="11">
        <f t="shared" si="22"/>
        <v>5.9646475032892132</v>
      </c>
      <c r="G301" s="3">
        <f>G300*(1+Parameters!$B$13)</f>
        <v>29858622.442657702</v>
      </c>
      <c r="H301" s="5">
        <f>Parameters!$B$11*'Permanent project'!C305*Parameters!B$9*G301</f>
        <v>462.94148179373786</v>
      </c>
      <c r="I301" s="2">
        <f>EXP(-Parameters!$B$16*'Permanent project'!B305)</f>
        <v>7.6977298827557959E-5</v>
      </c>
      <c r="J301" s="2">
        <f>EXP(-(Parameters!$B$5+Parameters!$B$6)*('Permanent project'!B305-Parameters!$B$2))*(1-EXP(-Parameters!$B$7*('Permanent project'!B305-Parameters!$B$2)*('Permanent project'!B305&gt;Parameters!$B$2)))+('Permanent project'!B305&lt;=Parameters!$B$2)</f>
        <v>5.3397038145197084E-2</v>
      </c>
      <c r="K301" s="2">
        <f>H301*I301*('Permanent project'!B305&gt;=Parameters!$B$2)</f>
        <v>3.5635984783709045E-2</v>
      </c>
      <c r="L301" s="2">
        <f>H301*I301*J301*('Permanent project'!B305&gt;=Parameters!$B$2)*('Permanent project'!B305&lt;=Parameters!$B$3)</f>
        <v>1.9028560388373748E-3</v>
      </c>
      <c r="M301" s="3">
        <f>'Emissions of Biomass scenarios'!P299*3.66</f>
        <v>0</v>
      </c>
      <c r="N301" s="14">
        <f t="shared" si="20"/>
        <v>0</v>
      </c>
      <c r="V301" s="4"/>
      <c r="W301" s="4"/>
      <c r="X301" s="4"/>
      <c r="Y301" s="4"/>
    </row>
    <row r="302" spans="2:25" x14ac:dyDescent="0.3">
      <c r="B302">
        <v>297</v>
      </c>
      <c r="C302" s="11">
        <f t="shared" si="22"/>
        <v>1.6779706453383088</v>
      </c>
      <c r="D302" s="11">
        <f t="shared" si="22"/>
        <v>2.720789926345387</v>
      </c>
      <c r="E302" s="11">
        <f t="shared" si="22"/>
        <v>3.4292084480011149</v>
      </c>
      <c r="F302" s="11">
        <f t="shared" si="22"/>
        <v>5.9646475032892132</v>
      </c>
      <c r="G302" s="3">
        <f>G301*(1+Parameters!$B$13)</f>
        <v>30455794.891510855</v>
      </c>
      <c r="H302" s="5">
        <f>Parameters!$B$11*'Permanent project'!C306*Parameters!B$9*G302</f>
        <v>472.20031142961261</v>
      </c>
      <c r="I302" s="2">
        <f>EXP(-Parameters!$B$16*'Permanent project'!B306)</f>
        <v>7.4553020585167186E-5</v>
      </c>
      <c r="J302" s="2">
        <f>EXP(-(Parameters!$B$5+Parameters!$B$6)*('Permanent project'!B306-Parameters!$B$2))*(1-EXP(-Parameters!$B$7*('Permanent project'!B306-Parameters!$B$2)*('Permanent project'!B306&gt;Parameters!$B$2)))+('Permanent project'!B306&lt;=Parameters!$B$2)</f>
        <v>5.2865728738350368E-2</v>
      </c>
      <c r="K302" s="2">
        <f>H302*I302*('Permanent project'!B306&gt;=Parameters!$B$2)</f>
        <v>3.5203959538334266E-2</v>
      </c>
      <c r="L302" s="2">
        <f>H302*I302*J302*('Permanent project'!B306&gt;=Parameters!$B$2)*('Permanent project'!B306&lt;=Parameters!$B$3)</f>
        <v>1.8610829754694413E-3</v>
      </c>
      <c r="M302" s="3">
        <f>'Emissions of Biomass scenarios'!P300*3.66</f>
        <v>0</v>
      </c>
      <c r="N302" s="14">
        <f t="shared" si="20"/>
        <v>0</v>
      </c>
      <c r="V302" s="4"/>
      <c r="W302" s="4"/>
      <c r="X302" s="4"/>
      <c r="Y302" s="4"/>
    </row>
    <row r="303" spans="2:25" x14ac:dyDescent="0.3">
      <c r="B303">
        <v>298</v>
      </c>
      <c r="C303" s="11">
        <f t="shared" si="22"/>
        <v>1.6779706453383088</v>
      </c>
      <c r="D303" s="11">
        <f t="shared" si="22"/>
        <v>2.720789926345387</v>
      </c>
      <c r="E303" s="11">
        <f t="shared" si="22"/>
        <v>3.4292084480011149</v>
      </c>
      <c r="F303" s="11">
        <f t="shared" si="22"/>
        <v>5.9646475032892132</v>
      </c>
      <c r="G303" s="3">
        <f>G302*(1+Parameters!$B$13)</f>
        <v>31064910.789341073</v>
      </c>
      <c r="H303" s="5">
        <f>Parameters!$B$11*'Permanent project'!C307*Parameters!B$9*G303</f>
        <v>481.6443176582049</v>
      </c>
      <c r="I303" s="2">
        <f>EXP(-Parameters!$B$16*'Permanent project'!B307)</f>
        <v>7.2205091150620327E-5</v>
      </c>
      <c r="J303" s="2">
        <f>EXP(-(Parameters!$B$5+Parameters!$B$6)*('Permanent project'!B307-Parameters!$B$2))*(1-EXP(-Parameters!$B$7*('Permanent project'!B307-Parameters!$B$2)*('Permanent project'!B307&gt;Parameters!$B$2)))+('Permanent project'!B307&lt;=Parameters!$B$2)</f>
        <v>5.2339705948432381E-2</v>
      </c>
      <c r="K303" s="2">
        <f>H303*I303*('Permanent project'!B307&gt;=Parameters!$B$2)</f>
        <v>3.4777171858689018E-2</v>
      </c>
      <c r="L303" s="2">
        <f>H303*I303*J303*('Permanent project'!B307&gt;=Parameters!$B$2)*('Permanent project'!B307&lt;=Parameters!$B$3)</f>
        <v>1.8202269488018809E-3</v>
      </c>
      <c r="M303" s="3">
        <f>'Emissions of Biomass scenarios'!P301*3.66</f>
        <v>0</v>
      </c>
      <c r="N303" s="14">
        <f t="shared" si="20"/>
        <v>0</v>
      </c>
      <c r="V303" s="4"/>
      <c r="W303" s="4"/>
      <c r="X303" s="4"/>
      <c r="Y303" s="4"/>
    </row>
    <row r="304" spans="2:25" x14ac:dyDescent="0.3">
      <c r="B304">
        <v>299</v>
      </c>
      <c r="C304" s="11">
        <f t="shared" si="22"/>
        <v>1.6779706453383088</v>
      </c>
      <c r="D304" s="11">
        <f t="shared" si="22"/>
        <v>2.720789926345387</v>
      </c>
      <c r="E304" s="11">
        <f t="shared" si="22"/>
        <v>3.4292084480011149</v>
      </c>
      <c r="F304" s="11">
        <f t="shared" si="22"/>
        <v>5.9646475032892132</v>
      </c>
      <c r="G304" s="3">
        <f>G303*(1+Parameters!$B$13)</f>
        <v>31686209.005127896</v>
      </c>
      <c r="H304" s="5">
        <f>Parameters!$B$11*'Permanent project'!C308*Parameters!B$9*G304</f>
        <v>491.27720401136901</v>
      </c>
      <c r="I304" s="2">
        <f>EXP(-Parameters!$B$16*'Permanent project'!B308)</f>
        <v>6.9931106039004202E-5</v>
      </c>
      <c r="J304" s="2">
        <f>EXP(-(Parameters!$B$5+Parameters!$B$6)*('Permanent project'!B308-Parameters!$B$2))*(1-EXP(-Parameters!$B$7*('Permanent project'!B308-Parameters!$B$2)*('Permanent project'!B308&gt;Parameters!$B$2)))+('Permanent project'!B308&lt;=Parameters!$B$2)</f>
        <v>5.1818917172725833E-2</v>
      </c>
      <c r="K304" s="2">
        <f>H304*I304*('Permanent project'!B308&gt;=Parameters!$B$2)</f>
        <v>3.4355558248264549E-2</v>
      </c>
      <c r="L304" s="2">
        <f>H304*I304*J304*('Permanent project'!B308&gt;=Parameters!$B$2)*('Permanent project'!B308&lt;=Parameters!$B$3)</f>
        <v>1.7802678272895785E-3</v>
      </c>
      <c r="M304" s="3">
        <f>'Emissions of Biomass scenarios'!P302*3.66</f>
        <v>0</v>
      </c>
      <c r="N304" s="14">
        <f t="shared" si="20"/>
        <v>0</v>
      </c>
      <c r="V304" s="4"/>
      <c r="W304" s="4"/>
      <c r="X304" s="4"/>
      <c r="Y304" s="4"/>
    </row>
    <row r="305" spans="2:25" x14ac:dyDescent="0.3">
      <c r="B305">
        <v>300</v>
      </c>
      <c r="C305" s="11">
        <f t="shared" si="22"/>
        <v>1.6779706453383088</v>
      </c>
      <c r="D305" s="11">
        <f t="shared" si="22"/>
        <v>2.720789926345387</v>
      </c>
      <c r="E305" s="11">
        <f t="shared" si="22"/>
        <v>3.4292084480011149</v>
      </c>
      <c r="F305" s="11">
        <f t="shared" si="22"/>
        <v>5.9646475032892132</v>
      </c>
      <c r="G305" s="3">
        <f>G304*(1+Parameters!$B$13)</f>
        <v>32319933.185230453</v>
      </c>
      <c r="H305" s="5">
        <f>Parameters!$B$11*'Permanent project'!C309*Parameters!B$9*G305</f>
        <v>501.10274809159637</v>
      </c>
      <c r="I305" s="2">
        <f>EXP(-Parameters!$B$16*'Permanent project'!B309)</f>
        <v>6.7728736490853898E-5</v>
      </c>
      <c r="J305" s="2">
        <f>EXP(-(Parameters!$B$5+Parameters!$B$6)*('Permanent project'!B309-Parameters!$B$2))*(1-EXP(-Parameters!$B$7*('Permanent project'!B309-Parameters!$B$2)*('Permanent project'!B309&gt;Parameters!$B$2)))+('Permanent project'!B309&lt;=Parameters!$B$2)</f>
        <v>5.1303310331919108E-2</v>
      </c>
      <c r="K305" s="2">
        <f>H305*I305*('Permanent project'!B309&gt;=Parameters!$B$2)</f>
        <v>3.3939055980338473E-2</v>
      </c>
      <c r="L305" s="2">
        <f>H305*I305*J305*('Permanent project'!B309&gt;=Parameters!$B$2)*('Permanent project'!B309&lt;=Parameters!$B$3)</f>
        <v>1.7411859213316797E-3</v>
      </c>
      <c r="M305" s="3">
        <f>'Emissions of Biomass scenarios'!P303*3.66</f>
        <v>0</v>
      </c>
      <c r="N305" s="14">
        <f t="shared" si="20"/>
        <v>0</v>
      </c>
      <c r="V305" s="4"/>
      <c r="W305" s="4"/>
      <c r="X305" s="4"/>
      <c r="Y305" s="4"/>
    </row>
    <row r="306" spans="2:25" x14ac:dyDescent="0.3">
      <c r="B306">
        <v>301</v>
      </c>
      <c r="C306" s="11">
        <f t="shared" si="22"/>
        <v>1.6779706453383088</v>
      </c>
      <c r="D306" s="11">
        <f t="shared" si="22"/>
        <v>2.720789926345387</v>
      </c>
      <c r="E306" s="11">
        <f t="shared" si="22"/>
        <v>3.4292084480011149</v>
      </c>
      <c r="F306" s="11">
        <f t="shared" si="22"/>
        <v>5.9646475032892132</v>
      </c>
      <c r="G306" s="3">
        <f>G305*(1+Parameters!$B$13)</f>
        <v>32966331.848935064</v>
      </c>
      <c r="H306" s="5">
        <f>Parameters!$B$11*'Permanent project'!C310*Parameters!B$9*G306</f>
        <v>511.12480305342831</v>
      </c>
      <c r="I306" s="2">
        <f>EXP(-Parameters!$B$16*'Permanent project'!B310)</f>
        <v>6.5595727087299532E-5</v>
      </c>
      <c r="J306" s="2">
        <f>EXP(-(Parameters!$B$5+Parameters!$B$6)*('Permanent project'!B310-Parameters!$B$2))*(1-EXP(-Parameters!$B$7*('Permanent project'!B310-Parameters!$B$2)*('Permanent project'!B310&gt;Parameters!$B$2)))+('Permanent project'!B310&lt;=Parameters!$B$2)</f>
        <v>5.0792833864898503E-2</v>
      </c>
      <c r="K306" s="2">
        <f>H306*I306*('Permanent project'!B310&gt;=Parameters!$B$2)</f>
        <v>3.3527603088642409E-2</v>
      </c>
      <c r="L306" s="2">
        <f>H306*I306*J306*('Permanent project'!B310&gt;=Parameters!$B$2)*('Permanent project'!B310&lt;=Parameters!$B$3)</f>
        <v>1.7029619735696717E-3</v>
      </c>
      <c r="M306" s="3">
        <f>'Emissions of Biomass scenarios'!P304*3.66</f>
        <v>0</v>
      </c>
      <c r="N306" s="14">
        <f t="shared" si="20"/>
        <v>0</v>
      </c>
      <c r="V306" s="4"/>
      <c r="W306" s="4"/>
      <c r="X306" s="4"/>
      <c r="Y306" s="4"/>
    </row>
    <row r="307" spans="2:25" x14ac:dyDescent="0.3">
      <c r="B307">
        <v>302</v>
      </c>
      <c r="C307" s="11">
        <f t="shared" si="22"/>
        <v>1.6779706453383088</v>
      </c>
      <c r="D307" s="11">
        <f t="shared" si="22"/>
        <v>2.720789926345387</v>
      </c>
      <c r="E307" s="11">
        <f t="shared" si="22"/>
        <v>3.4292084480011149</v>
      </c>
      <c r="F307" s="11">
        <f t="shared" si="22"/>
        <v>5.9646475032892132</v>
      </c>
      <c r="G307" s="3">
        <f>G306*(1+Parameters!$B$13)</f>
        <v>33625658.485913768</v>
      </c>
      <c r="H307" s="5">
        <f>Parameters!$B$11*'Permanent project'!C311*Parameters!B$9*G307</f>
        <v>521.34729911449699</v>
      </c>
      <c r="I307" s="2">
        <f>EXP(-Parameters!$B$16*'Permanent project'!B311)</f>
        <v>6.352989344032031E-5</v>
      </c>
      <c r="J307" s="2">
        <f>EXP(-(Parameters!$B$5+Parameters!$B$6)*('Permanent project'!B311-Parameters!$B$2))*(1-EXP(-Parameters!$B$7*('Permanent project'!B311-Parameters!$B$2)*('Permanent project'!B311&gt;Parameters!$B$2)))+('Permanent project'!B311&lt;=Parameters!$B$2)</f>
        <v>5.0287436723591865E-2</v>
      </c>
      <c r="K307" s="2">
        <f>H307*I307*('Permanent project'!B311&gt;=Parameters!$B$2)</f>
        <v>3.3121138358142795E-2</v>
      </c>
      <c r="L307" s="2">
        <f>H307*I307*J307*('Permanent project'!B311&gt;=Parameters!$B$2)*('Permanent project'!B311&lt;=Parameters!$B$3)</f>
        <v>1.6655771493984371E-3</v>
      </c>
      <c r="M307" s="3">
        <f>'Emissions of Biomass scenarios'!P305*3.66</f>
        <v>0</v>
      </c>
      <c r="N307" s="14">
        <f t="shared" si="20"/>
        <v>0</v>
      </c>
      <c r="V307" s="4"/>
      <c r="W307" s="4"/>
      <c r="X307" s="4"/>
      <c r="Y307" s="4"/>
    </row>
    <row r="308" spans="2:25" x14ac:dyDescent="0.3">
      <c r="B308">
        <v>303</v>
      </c>
      <c r="C308" s="11">
        <f t="shared" si="22"/>
        <v>1.6779706453383088</v>
      </c>
      <c r="D308" s="11">
        <f t="shared" si="22"/>
        <v>2.720789926345387</v>
      </c>
      <c r="E308" s="11">
        <f t="shared" si="22"/>
        <v>3.4292084480011149</v>
      </c>
      <c r="F308" s="11">
        <f t="shared" si="22"/>
        <v>5.9646475032892132</v>
      </c>
      <c r="G308" s="3">
        <f>G307*(1+Parameters!$B$13)</f>
        <v>34298171.655632041</v>
      </c>
      <c r="H308" s="5">
        <f>Parameters!$B$11*'Permanent project'!C312*Parameters!B$9*G308</f>
        <v>531.77424509678679</v>
      </c>
      <c r="I308" s="2">
        <f>EXP(-Parameters!$B$16*'Permanent project'!B312)</f>
        <v>6.152911995574026E-5</v>
      </c>
      <c r="J308" s="2">
        <f>EXP(-(Parameters!$B$5+Parameters!$B$6)*('Permanent project'!B312-Parameters!$B$2))*(1-EXP(-Parameters!$B$7*('Permanent project'!B312-Parameters!$B$2)*('Permanent project'!B312&gt;Parameters!$B$2)))+('Permanent project'!B312&lt;=Parameters!$B$2)</f>
        <v>4.9787068367863944E-2</v>
      </c>
      <c r="K308" s="2">
        <f>H308*I308*('Permanent project'!B312&gt;=Parameters!$B$2)</f>
        <v>3.2719601315933419E-2</v>
      </c>
      <c r="L308" s="2">
        <f>H308*I308*J308*('Permanent project'!B312&gt;=Parameters!$B$2)*('Permanent project'!B312&lt;=Parameters!$B$3)</f>
        <v>1.6290130276856282E-3</v>
      </c>
      <c r="M308" s="3">
        <f>'Emissions of Biomass scenarios'!P306*3.66</f>
        <v>0</v>
      </c>
      <c r="N308" s="14">
        <f t="shared" si="20"/>
        <v>0</v>
      </c>
      <c r="V308" s="4"/>
      <c r="W308" s="4"/>
      <c r="X308" s="4"/>
      <c r="Y308" s="4"/>
    </row>
    <row r="309" spans="2:25" x14ac:dyDescent="0.3">
      <c r="B309">
        <v>304</v>
      </c>
      <c r="C309" s="11">
        <f t="shared" si="22"/>
        <v>1.6779706453383088</v>
      </c>
      <c r="D309" s="11">
        <f t="shared" si="22"/>
        <v>2.720789926345387</v>
      </c>
      <c r="E309" s="11">
        <f t="shared" si="22"/>
        <v>3.4292084480011149</v>
      </c>
      <c r="F309" s="11">
        <f t="shared" si="22"/>
        <v>5.9646475032892132</v>
      </c>
      <c r="G309" s="3">
        <f>G308*(1+Parameters!$B$13)</f>
        <v>34984135.088744685</v>
      </c>
      <c r="H309" s="5">
        <f>Parameters!$B$11*'Permanent project'!C313*Parameters!B$9*G309</f>
        <v>542.40972999872258</v>
      </c>
      <c r="I309" s="2">
        <f>EXP(-Parameters!$B$16*'Permanent project'!B313)</f>
        <v>5.9591357666674943E-5</v>
      </c>
      <c r="J309" s="2">
        <f>EXP(-(Parameters!$B$5+Parameters!$B$6)*('Permanent project'!B313-Parameters!$B$2))*(1-EXP(-Parameters!$B$7*('Permanent project'!B313-Parameters!$B$2)*('Permanent project'!B313&gt;Parameters!$B$2)))+('Permanent project'!B313&lt;=Parameters!$B$2)</f>
        <v>4.929167876046215E-2</v>
      </c>
      <c r="K309" s="2">
        <f>H309*I309*('Permanent project'!B313&gt;=Parameters!$B$2)</f>
        <v>3.2322932222238462E-2</v>
      </c>
      <c r="L309" s="2">
        <f>H309*I309*J309*('Permanent project'!B313&gt;=Parameters!$B$2)*('Permanent project'!B313&lt;=Parameters!$B$3)</f>
        <v>1.5932515916947693E-3</v>
      </c>
      <c r="M309" s="3">
        <f>'Emissions of Biomass scenarios'!P307*3.66</f>
        <v>0</v>
      </c>
      <c r="N309" s="14">
        <f t="shared" si="20"/>
        <v>0</v>
      </c>
      <c r="V309" s="4"/>
      <c r="W309" s="4"/>
      <c r="X309" s="4"/>
      <c r="Y309" s="4"/>
    </row>
    <row r="310" spans="2:25" x14ac:dyDescent="0.3">
      <c r="B310">
        <v>305</v>
      </c>
      <c r="C310" s="11">
        <f t="shared" si="22"/>
        <v>1.6779706453383088</v>
      </c>
      <c r="D310" s="11">
        <f t="shared" si="22"/>
        <v>2.720789926345387</v>
      </c>
      <c r="E310" s="11">
        <f t="shared" si="22"/>
        <v>3.4292084480011149</v>
      </c>
      <c r="F310" s="11">
        <f t="shared" si="22"/>
        <v>5.9646475032892132</v>
      </c>
      <c r="G310" s="3">
        <f>G309*(1+Parameters!$B$13)</f>
        <v>35683817.79051958</v>
      </c>
      <c r="H310" s="5">
        <f>Parameters!$B$11*'Permanent project'!C314*Parameters!B$9*G310</f>
        <v>553.25792459869706</v>
      </c>
      <c r="I310" s="2">
        <f>EXP(-Parameters!$B$16*'Permanent project'!B314)</f>
        <v>5.7714622135210329E-5</v>
      </c>
      <c r="J310" s="2">
        <f>EXP(-(Parameters!$B$5+Parameters!$B$6)*('Permanent project'!B314-Parameters!$B$2))*(1-EXP(-Parameters!$B$7*('Permanent project'!B314-Parameters!$B$2)*('Permanent project'!B314&gt;Parameters!$B$2)))+('Permanent project'!B314&lt;=Parameters!$B$2)</f>
        <v>4.8801218362012962E-2</v>
      </c>
      <c r="K310" s="2">
        <f>H310*I310*('Permanent project'!B314&gt;=Parameters!$B$2)</f>
        <v>3.1931072061524492E-2</v>
      </c>
      <c r="L310" s="2">
        <f>H310*I310*J310*('Permanent project'!B314&gt;=Parameters!$B$2)*('Permanent project'!B314&lt;=Parameters!$B$3)</f>
        <v>1.5582752202076282E-3</v>
      </c>
      <c r="M310" s="3">
        <f>'Emissions of Biomass scenarios'!P308*3.66</f>
        <v>0</v>
      </c>
      <c r="N310" s="14">
        <f t="shared" si="20"/>
        <v>0</v>
      </c>
      <c r="V310" s="4"/>
      <c r="W310" s="4"/>
      <c r="X310" s="4"/>
      <c r="Y310" s="4"/>
    </row>
    <row r="311" spans="2:25" x14ac:dyDescent="0.3">
      <c r="B311">
        <v>306</v>
      </c>
      <c r="C311" s="11">
        <f t="shared" si="22"/>
        <v>1.6779706453383088</v>
      </c>
      <c r="D311" s="11">
        <f t="shared" si="22"/>
        <v>2.720789926345387</v>
      </c>
      <c r="E311" s="11">
        <f t="shared" si="22"/>
        <v>3.4292084480011149</v>
      </c>
      <c r="F311" s="11">
        <f t="shared" si="22"/>
        <v>5.9646475032892132</v>
      </c>
      <c r="G311" s="3">
        <f>G310*(1+Parameters!$B$13)</f>
        <v>36397494.146329969</v>
      </c>
      <c r="H311" s="5">
        <f>Parameters!$B$11*'Permanent project'!C315*Parameters!B$9*G311</f>
        <v>564.32308309067105</v>
      </c>
      <c r="I311" s="2">
        <f>EXP(-Parameters!$B$16*'Permanent project'!B315)</f>
        <v>5.589699142016496E-5</v>
      </c>
      <c r="J311" s="2">
        <f>EXP(-(Parameters!$B$5+Parameters!$B$6)*('Permanent project'!B315-Parameters!$B$2))*(1-EXP(-Parameters!$B$7*('Permanent project'!B315-Parameters!$B$2)*('Permanent project'!B315&gt;Parameters!$B$2)))+('Permanent project'!B315&lt;=Parameters!$B$2)</f>
        <v>4.8315638126067768E-2</v>
      </c>
      <c r="K311" s="2">
        <f>H311*I311*('Permanent project'!B315&gt;=Parameters!$B$2)</f>
        <v>3.1543962533720278E-2</v>
      </c>
      <c r="L311" s="2">
        <f>H311*I311*J311*('Permanent project'!B315&gt;=Parameters!$B$2)*('Permanent project'!B315&lt;=Parameters!$B$3)</f>
        <v>1.5240666788414686E-3</v>
      </c>
      <c r="M311" s="3">
        <f>'Emissions of Biomass scenarios'!P309*3.66</f>
        <v>0</v>
      </c>
      <c r="N311" s="14">
        <f t="shared" si="20"/>
        <v>0</v>
      </c>
      <c r="V311" s="4"/>
      <c r="W311" s="4"/>
      <c r="X311" s="4"/>
      <c r="Y311" s="4"/>
    </row>
    <row r="312" spans="2:25" x14ac:dyDescent="0.3">
      <c r="B312">
        <v>307</v>
      </c>
      <c r="C312" s="11">
        <f t="shared" si="22"/>
        <v>1.6779706453383088</v>
      </c>
      <c r="D312" s="11">
        <f t="shared" si="22"/>
        <v>2.720789926345387</v>
      </c>
      <c r="E312" s="11">
        <f t="shared" si="22"/>
        <v>3.4292084480011149</v>
      </c>
      <c r="F312" s="11">
        <f t="shared" si="22"/>
        <v>5.9646475032892132</v>
      </c>
      <c r="G312" s="3">
        <f>G311*(1+Parameters!$B$13)</f>
        <v>37125444.029256567</v>
      </c>
      <c r="H312" s="5">
        <f>Parameters!$B$11*'Permanent project'!C316*Parameters!B$9*G312</f>
        <v>575.60954475248445</v>
      </c>
      <c r="I312" s="2">
        <f>EXP(-Parameters!$B$16*'Permanent project'!B316)</f>
        <v>5.4136604108854193E-5</v>
      </c>
      <c r="J312" s="2">
        <f>EXP(-(Parameters!$B$5+Parameters!$B$6)*('Permanent project'!B316-Parameters!$B$2))*(1-EXP(-Parameters!$B$7*('Permanent project'!B316-Parameters!$B$2)*('Permanent project'!B316&gt;Parameters!$B$2)))+('Permanent project'!B316&lt;=Parameters!$B$2)</f>
        <v>4.7834889494198368E-2</v>
      </c>
      <c r="K312" s="2">
        <f>H312*I312*('Permanent project'!B316&gt;=Parameters!$B$2)</f>
        <v>3.116154604554304E-2</v>
      </c>
      <c r="L312" s="2">
        <f>H312*I312*J312*('Permanent project'!B316&gt;=Parameters!$B$2)*('Permanent project'!B316&lt;=Parameters!$B$3)</f>
        <v>1.4906091115569255E-3</v>
      </c>
      <c r="M312" s="3">
        <f>'Emissions of Biomass scenarios'!P310*3.66</f>
        <v>0</v>
      </c>
      <c r="N312" s="14">
        <f t="shared" si="20"/>
        <v>0</v>
      </c>
      <c r="V312" s="4"/>
      <c r="W312" s="4"/>
      <c r="X312" s="4"/>
      <c r="Y312" s="4"/>
    </row>
    <row r="313" spans="2:25" x14ac:dyDescent="0.3">
      <c r="B313">
        <v>308</v>
      </c>
      <c r="C313" s="11">
        <f t="shared" si="22"/>
        <v>1.6779706453383088</v>
      </c>
      <c r="D313" s="11">
        <f t="shared" si="22"/>
        <v>2.720789926345387</v>
      </c>
      <c r="E313" s="11">
        <f t="shared" si="22"/>
        <v>3.4292084480011149</v>
      </c>
      <c r="F313" s="11">
        <f t="shared" si="22"/>
        <v>5.9646475032892132</v>
      </c>
      <c r="G313" s="3">
        <f>G312*(1+Parameters!$B$13)</f>
        <v>37867952.909841701</v>
      </c>
      <c r="H313" s="5">
        <f>Parameters!$B$11*'Permanent project'!C317*Parameters!B$9*G313</f>
        <v>587.12173564753414</v>
      </c>
      <c r="I313" s="2">
        <f>EXP(-Parameters!$B$16*'Permanent project'!B317)</f>
        <v>5.2431657410841016E-5</v>
      </c>
      <c r="J313" s="2">
        <f>EXP(-(Parameters!$B$5+Parameters!$B$6)*('Permanent project'!B317-Parameters!$B$2))*(1-EXP(-Parameters!$B$7*('Permanent project'!B317-Parameters!$B$2)*('Permanent project'!B317&gt;Parameters!$B$2)))+('Permanent project'!B317&lt;=Parameters!$B$2)</f>
        <v>4.7358924391140908E-2</v>
      </c>
      <c r="K313" s="2">
        <f>H313*I313*('Permanent project'!B317&gt;=Parameters!$B$2)</f>
        <v>3.0783765701929873E-2</v>
      </c>
      <c r="L313" s="2">
        <f>H313*I313*J313*('Permanent project'!B317&gt;=Parameters!$B$2)*('Permanent project'!B317&lt;=Parameters!$B$3)</f>
        <v>1.4578860323522936E-3</v>
      </c>
      <c r="M313" s="3">
        <f>'Emissions of Biomass scenarios'!P311*3.66</f>
        <v>0</v>
      </c>
      <c r="N313" s="14">
        <f t="shared" si="20"/>
        <v>0</v>
      </c>
      <c r="V313" s="4"/>
      <c r="W313" s="4"/>
      <c r="X313" s="4"/>
      <c r="Y313" s="4"/>
    </row>
    <row r="314" spans="2:25" x14ac:dyDescent="0.3">
      <c r="B314">
        <v>309</v>
      </c>
      <c r="C314" s="11">
        <f t="shared" si="22"/>
        <v>1.6779706453383088</v>
      </c>
      <c r="D314" s="11">
        <f t="shared" si="22"/>
        <v>2.720789926345387</v>
      </c>
      <c r="E314" s="11">
        <f t="shared" si="22"/>
        <v>3.4292084480011149</v>
      </c>
      <c r="F314" s="11">
        <f t="shared" si="22"/>
        <v>5.9646475032892132</v>
      </c>
      <c r="G314" s="3">
        <f>G313*(1+Parameters!$B$13)</f>
        <v>38625311.968038537</v>
      </c>
      <c r="H314" s="5">
        <f>Parameters!$B$11*'Permanent project'!C318*Parameters!B$9*G314</f>
        <v>598.86417036048488</v>
      </c>
      <c r="I314" s="2">
        <f>EXP(-Parameters!$B$16*'Permanent project'!B318)</f>
        <v>5.0780405311721067E-5</v>
      </c>
      <c r="J314" s="2">
        <f>EXP(-(Parameters!$B$5+Parameters!$B$6)*('Permanent project'!B318-Parameters!$B$2))*(1-EXP(-Parameters!$B$7*('Permanent project'!B318-Parameters!$B$2)*('Permanent project'!B318&gt;Parameters!$B$2)))+('Permanent project'!B318&lt;=Parameters!$B$2)</f>
        <v>4.6887695219988486E-2</v>
      </c>
      <c r="K314" s="2">
        <f>H314*I314*('Permanent project'!B318&gt;=Parameters!$B$2)</f>
        <v>3.0410565297572995E-2</v>
      </c>
      <c r="L314" s="2">
        <f>H314*I314*J314*('Permanent project'!B318&gt;=Parameters!$B$2)*('Permanent project'!B318&lt;=Parameters!$B$3)</f>
        <v>1.4258813171401611E-3</v>
      </c>
      <c r="M314" s="3">
        <f>'Emissions of Biomass scenarios'!P312*3.66</f>
        <v>0</v>
      </c>
      <c r="N314" s="14">
        <f t="shared" si="20"/>
        <v>0</v>
      </c>
      <c r="V314" s="4"/>
      <c r="W314" s="4"/>
      <c r="X314" s="4"/>
      <c r="Y314" s="4"/>
    </row>
    <row r="315" spans="2:25" x14ac:dyDescent="0.3">
      <c r="B315">
        <v>310</v>
      </c>
      <c r="C315" s="11">
        <f t="shared" ref="C315:F330" si="23">C314</f>
        <v>1.6779706453383088</v>
      </c>
      <c r="D315" s="11">
        <f t="shared" si="23"/>
        <v>2.720789926345387</v>
      </c>
      <c r="E315" s="11">
        <f t="shared" si="23"/>
        <v>3.4292084480011149</v>
      </c>
      <c r="F315" s="11">
        <f t="shared" si="23"/>
        <v>5.9646475032892132</v>
      </c>
      <c r="G315" s="3">
        <f>G314*(1+Parameters!$B$13)</f>
        <v>39397818.207399309</v>
      </c>
      <c r="H315" s="5">
        <f>Parameters!$B$11*'Permanent project'!C319*Parameters!B$9*G315</f>
        <v>610.84145376769459</v>
      </c>
      <c r="I315" s="2">
        <f>EXP(-Parameters!$B$16*'Permanent project'!B319)</f>
        <v>4.9181156785051293E-5</v>
      </c>
      <c r="J315" s="2">
        <f>EXP(-(Parameters!$B$5+Parameters!$B$6)*('Permanent project'!B319-Parameters!$B$2))*(1-EXP(-Parameters!$B$7*('Permanent project'!B319-Parameters!$B$2)*('Permanent project'!B319&gt;Parameters!$B$2)))+('Permanent project'!B319&lt;=Parameters!$B$2)</f>
        <v>4.642115485743125E-2</v>
      </c>
      <c r="K315" s="2">
        <f>H315*I315*('Permanent project'!B319&gt;=Parameters!$B$2)</f>
        <v>3.004188930855765E-2</v>
      </c>
      <c r="L315" s="2">
        <f>H315*I315*J315*('Permanent project'!B319&gt;=Parameters!$B$2)*('Permanent project'!B319&lt;=Parameters!$B$3)</f>
        <v>1.394579195802363E-3</v>
      </c>
      <c r="M315" s="3">
        <f>'Emissions of Biomass scenarios'!P313*3.66</f>
        <v>0</v>
      </c>
      <c r="N315" s="14">
        <f t="shared" si="20"/>
        <v>0</v>
      </c>
      <c r="V315" s="4"/>
      <c r="W315" s="4"/>
      <c r="X315" s="4"/>
      <c r="Y315" s="4"/>
    </row>
    <row r="316" spans="2:25" x14ac:dyDescent="0.3">
      <c r="B316">
        <v>311</v>
      </c>
      <c r="C316" s="11">
        <f t="shared" si="23"/>
        <v>1.6779706453383088</v>
      </c>
      <c r="D316" s="11">
        <f t="shared" si="23"/>
        <v>2.720789926345387</v>
      </c>
      <c r="E316" s="11">
        <f t="shared" si="23"/>
        <v>3.4292084480011149</v>
      </c>
      <c r="F316" s="11">
        <f t="shared" si="23"/>
        <v>5.9646475032892132</v>
      </c>
      <c r="G316" s="3">
        <f>G315*(1+Parameters!$B$13)</f>
        <v>40185774.571547292</v>
      </c>
      <c r="H316" s="5">
        <f>Parameters!$B$11*'Permanent project'!C320*Parameters!B$9*G316</f>
        <v>623.05828284304835</v>
      </c>
      <c r="I316" s="2">
        <f>EXP(-Parameters!$B$16*'Permanent project'!B320)</f>
        <v>4.7632274060591164E-5</v>
      </c>
      <c r="J316" s="2">
        <f>EXP(-(Parameters!$B$5+Parameters!$B$6)*('Permanent project'!B320-Parameters!$B$2))*(1-EXP(-Parameters!$B$7*('Permanent project'!B320-Parameters!$B$2)*('Permanent project'!B320&gt;Parameters!$B$2)))+('Permanent project'!B320&lt;=Parameters!$B$2)</f>
        <v>4.5959256649044204E-2</v>
      </c>
      <c r="K316" s="2">
        <f>H316*I316*('Permanent project'!B320&gt;=Parameters!$B$2)</f>
        <v>2.9677682884101404E-2</v>
      </c>
      <c r="L316" s="2">
        <f>H316*I316*J316*('Permanent project'!B320&gt;=Parameters!$B$2)*('Permanent project'!B320&lt;=Parameters!$B$3)</f>
        <v>1.3639642444193628E-3</v>
      </c>
      <c r="M316" s="3">
        <f>'Emissions of Biomass scenarios'!P314*3.66</f>
        <v>0</v>
      </c>
      <c r="N316" s="14">
        <f t="shared" si="20"/>
        <v>0</v>
      </c>
      <c r="V316" s="4"/>
      <c r="W316" s="4"/>
      <c r="X316" s="4"/>
      <c r="Y316" s="4"/>
    </row>
    <row r="317" spans="2:25" x14ac:dyDescent="0.3">
      <c r="B317">
        <v>312</v>
      </c>
      <c r="C317" s="11">
        <f t="shared" si="23"/>
        <v>1.6779706453383088</v>
      </c>
      <c r="D317" s="11">
        <f t="shared" si="23"/>
        <v>2.720789926345387</v>
      </c>
      <c r="E317" s="11">
        <f t="shared" si="23"/>
        <v>3.4292084480011149</v>
      </c>
      <c r="F317" s="11">
        <f t="shared" si="23"/>
        <v>5.9646475032892132</v>
      </c>
      <c r="G317" s="3">
        <f>G316*(1+Parameters!$B$13)</f>
        <v>40989490.062978238</v>
      </c>
      <c r="H317" s="5">
        <f>Parameters!$B$11*'Permanent project'!C321*Parameters!B$9*G317</f>
        <v>635.51944849990934</v>
      </c>
      <c r="I317" s="2">
        <f>EXP(-Parameters!$B$16*'Permanent project'!B321)</f>
        <v>4.6132170947082775E-5</v>
      </c>
      <c r="J317" s="2">
        <f>EXP(-(Parameters!$B$5+Parameters!$B$6)*('Permanent project'!B321-Parameters!$B$2))*(1-EXP(-Parameters!$B$7*('Permanent project'!B321-Parameters!$B$2)*('Permanent project'!B321&gt;Parameters!$B$2)))+('Permanent project'!B321&lt;=Parameters!$B$2)</f>
        <v>4.550195440462157E-2</v>
      </c>
      <c r="K317" s="2">
        <f>H317*I317*('Permanent project'!B321&gt;=Parameters!$B$2)</f>
        <v>2.9317891838393586E-2</v>
      </c>
      <c r="L317" s="2">
        <f>H317*I317*J317*('Permanent project'!B321&gt;=Parameters!$B$2)*('Permanent project'!B321&lt;=Parameters!$B$3)</f>
        <v>1.3340213776702118E-3</v>
      </c>
      <c r="M317" s="3">
        <f>'Emissions of Biomass scenarios'!P315*3.66</f>
        <v>0</v>
      </c>
      <c r="N317" s="14">
        <f t="shared" si="20"/>
        <v>0</v>
      </c>
      <c r="V317" s="4"/>
      <c r="W317" s="4"/>
      <c r="X317" s="4"/>
      <c r="Y317" s="4"/>
    </row>
    <row r="318" spans="2:25" x14ac:dyDescent="0.3">
      <c r="B318">
        <v>313</v>
      </c>
      <c r="C318" s="11">
        <f t="shared" si="23"/>
        <v>1.6779706453383088</v>
      </c>
      <c r="D318" s="11">
        <f t="shared" si="23"/>
        <v>2.720789926345387</v>
      </c>
      <c r="E318" s="11">
        <f t="shared" si="23"/>
        <v>3.4292084480011149</v>
      </c>
      <c r="F318" s="11">
        <f t="shared" si="23"/>
        <v>5.9646475032892132</v>
      </c>
      <c r="G318" s="3">
        <f>G317*(1+Parameters!$B$13)</f>
        <v>41809279.8642378</v>
      </c>
      <c r="H318" s="5">
        <f>Parameters!$B$11*'Permanent project'!C322*Parameters!B$9*G318</f>
        <v>648.22983746990747</v>
      </c>
      <c r="I318" s="2">
        <f>EXP(-Parameters!$B$16*'Permanent project'!B322)</f>
        <v>4.4679311207852393E-5</v>
      </c>
      <c r="J318" s="2">
        <f>EXP(-(Parameters!$B$5+Parameters!$B$6)*('Permanent project'!B322-Parameters!$B$2))*(1-EXP(-Parameters!$B$7*('Permanent project'!B322-Parameters!$B$2)*('Permanent project'!B322&gt;Parameters!$B$2)))+('Permanent project'!B322&lt;=Parameters!$B$2)</f>
        <v>4.5049202393557801E-2</v>
      </c>
      <c r="K318" s="2">
        <f>H318*I318*('Permanent project'!B322&gt;=Parameters!$B$2)</f>
        <v>2.8962462642533573E-2</v>
      </c>
      <c r="L318" s="2">
        <f>H318*I318*J318*('Permanent project'!B322&gt;=Parameters!$B$2)*('Permanent project'!B322&lt;=Parameters!$B$3)</f>
        <v>1.3047358413993519E-3</v>
      </c>
      <c r="M318" s="3">
        <f>'Emissions of Biomass scenarios'!P316*3.66</f>
        <v>0</v>
      </c>
      <c r="N318" s="14">
        <f t="shared" si="20"/>
        <v>0</v>
      </c>
      <c r="V318" s="4"/>
      <c r="W318" s="4"/>
      <c r="X318" s="4"/>
      <c r="Y318" s="4"/>
    </row>
    <row r="319" spans="2:25" x14ac:dyDescent="0.3">
      <c r="B319">
        <v>314</v>
      </c>
      <c r="C319" s="11">
        <f t="shared" si="23"/>
        <v>1.6779706453383088</v>
      </c>
      <c r="D319" s="11">
        <f t="shared" si="23"/>
        <v>2.720789926345387</v>
      </c>
      <c r="E319" s="11">
        <f t="shared" si="23"/>
        <v>3.4292084480011149</v>
      </c>
      <c r="F319" s="11">
        <f t="shared" si="23"/>
        <v>5.9646475032892132</v>
      </c>
      <c r="G319" s="3">
        <f>G318*(1+Parameters!$B$13)</f>
        <v>42645465.461522557</v>
      </c>
      <c r="H319" s="5">
        <f>Parameters!$B$11*'Permanent project'!C323*Parameters!B$9*G319</f>
        <v>661.19443421930566</v>
      </c>
      <c r="I319" s="2">
        <f>EXP(-Parameters!$B$16*'Permanent project'!B323)</f>
        <v>4.3272206987569908E-5</v>
      </c>
      <c r="J319" s="2">
        <f>EXP(-(Parameters!$B$5+Parameters!$B$6)*('Permanent project'!B323-Parameters!$B$2))*(1-EXP(-Parameters!$B$7*('Permanent project'!B323-Parameters!$B$2)*('Permanent project'!B323&gt;Parameters!$B$2)))+('Permanent project'!B323&lt;=Parameters!$B$2)</f>
        <v>4.4600955340274535E-2</v>
      </c>
      <c r="K319" s="2">
        <f>H319*I319*('Permanent project'!B323&gt;=Parameters!$B$2)</f>
        <v>2.861134241656697E-2</v>
      </c>
      <c r="L319" s="2">
        <f>H319*I319*J319*('Permanent project'!B323&gt;=Parameters!$B$2)*('Permanent project'!B323&lt;=Parameters!$B$3)</f>
        <v>1.2760932053466059E-3</v>
      </c>
      <c r="M319" s="3">
        <f>'Emissions of Biomass scenarios'!P317*3.66</f>
        <v>0</v>
      </c>
      <c r="N319" s="14">
        <f t="shared" si="20"/>
        <v>0</v>
      </c>
      <c r="V319" s="4"/>
      <c r="W319" s="4"/>
      <c r="X319" s="4"/>
      <c r="Y319" s="4"/>
    </row>
    <row r="320" spans="2:25" x14ac:dyDescent="0.3">
      <c r="B320">
        <v>315</v>
      </c>
      <c r="C320" s="11">
        <f t="shared" si="23"/>
        <v>1.6779706453383088</v>
      </c>
      <c r="D320" s="11">
        <f t="shared" si="23"/>
        <v>2.720789926345387</v>
      </c>
      <c r="E320" s="11">
        <f t="shared" si="23"/>
        <v>3.4292084480011149</v>
      </c>
      <c r="F320" s="11">
        <f t="shared" si="23"/>
        <v>5.9646475032892132</v>
      </c>
      <c r="G320" s="3">
        <f>G319*(1+Parameters!$B$13)</f>
        <v>43498374.770753011</v>
      </c>
      <c r="H320" s="5">
        <f>Parameters!$B$11*'Permanent project'!C324*Parameters!B$9*G320</f>
        <v>674.41832290369189</v>
      </c>
      <c r="I320" s="2">
        <f>EXP(-Parameters!$B$16*'Permanent project'!B324)</f>
        <v>4.1909417288554901E-5</v>
      </c>
      <c r="J320" s="2">
        <f>EXP(-(Parameters!$B$5+Parameters!$B$6)*('Permanent project'!B324-Parameters!$B$2))*(1-EXP(-Parameters!$B$7*('Permanent project'!B324-Parameters!$B$2)*('Permanent project'!B324&gt;Parameters!$B$2)))+('Permanent project'!B324&lt;=Parameters!$B$2)</f>
        <v>4.415716841969286E-2</v>
      </c>
      <c r="K320" s="2">
        <f>H320*I320*('Permanent project'!B324&gt;=Parameters!$B$2)</f>
        <v>2.8264478921618187E-2</v>
      </c>
      <c r="L320" s="2">
        <f>H320*I320*J320*('Permanent project'!B324&gt;=Parameters!$B$2)*('Permanent project'!B324&lt;=Parameters!$B$3)</f>
        <v>1.2480793560367531E-3</v>
      </c>
      <c r="M320" s="3">
        <f>'Emissions of Biomass scenarios'!P318*3.66</f>
        <v>0</v>
      </c>
      <c r="N320" s="14">
        <f t="shared" si="20"/>
        <v>0</v>
      </c>
      <c r="V320" s="4"/>
      <c r="W320" s="4"/>
      <c r="X320" s="4"/>
      <c r="Y320" s="4"/>
    </row>
    <row r="321" spans="2:25" x14ac:dyDescent="0.3">
      <c r="B321">
        <v>316</v>
      </c>
      <c r="C321" s="11">
        <f t="shared" si="23"/>
        <v>1.6779706453383088</v>
      </c>
      <c r="D321" s="11">
        <f t="shared" si="23"/>
        <v>2.720789926345387</v>
      </c>
      <c r="E321" s="11">
        <f t="shared" si="23"/>
        <v>3.4292084480011149</v>
      </c>
      <c r="F321" s="11">
        <f t="shared" si="23"/>
        <v>5.9646475032892132</v>
      </c>
      <c r="G321" s="3">
        <f>G320*(1+Parameters!$B$13)</f>
        <v>44368342.266168073</v>
      </c>
      <c r="H321" s="5">
        <f>Parameters!$B$11*'Permanent project'!C325*Parameters!B$9*G321</f>
        <v>687.90668936176564</v>
      </c>
      <c r="I321" s="2">
        <f>EXP(-Parameters!$B$16*'Permanent project'!B325)</f>
        <v>4.0589546495069135E-5</v>
      </c>
      <c r="J321" s="2">
        <f>EXP(-(Parameters!$B$5+Parameters!$B$6)*('Permanent project'!B325-Parameters!$B$2))*(1-EXP(-Parameters!$B$7*('Permanent project'!B325-Parameters!$B$2)*('Permanent project'!B325&gt;Parameters!$B$2)))+('Permanent project'!B325&lt;=Parameters!$B$2)</f>
        <v>4.3717797252750941E-2</v>
      </c>
      <c r="K321" s="2">
        <f>H321*I321*('Permanent project'!B325&gt;=Parameters!$B$2)</f>
        <v>2.7921820552118466E-2</v>
      </c>
      <c r="L321" s="2">
        <f>H321*I321*J321*('Permanent project'!B325&gt;=Parameters!$B$2)*('Permanent project'!B325&lt;=Parameters!$B$3)</f>
        <v>1.2206804898252095E-3</v>
      </c>
      <c r="M321" s="3">
        <f>'Emissions of Biomass scenarios'!P319*3.66</f>
        <v>0</v>
      </c>
      <c r="N321" s="14">
        <f t="shared" si="20"/>
        <v>0</v>
      </c>
      <c r="V321" s="4"/>
      <c r="W321" s="4"/>
      <c r="X321" s="4"/>
      <c r="Y321" s="4"/>
    </row>
    <row r="322" spans="2:25" x14ac:dyDescent="0.3">
      <c r="B322">
        <v>317</v>
      </c>
      <c r="C322" s="11">
        <f t="shared" si="23"/>
        <v>1.6779706453383088</v>
      </c>
      <c r="D322" s="11">
        <f t="shared" si="23"/>
        <v>2.720789926345387</v>
      </c>
      <c r="E322" s="11">
        <f t="shared" si="23"/>
        <v>3.4292084480011149</v>
      </c>
      <c r="F322" s="11">
        <f t="shared" si="23"/>
        <v>5.9646475032892132</v>
      </c>
      <c r="G322" s="3">
        <f>G321*(1+Parameters!$B$13)</f>
        <v>45255709.111491434</v>
      </c>
      <c r="H322" s="5">
        <f>Parameters!$B$11*'Permanent project'!C326*Parameters!B$9*G322</f>
        <v>701.66482314900099</v>
      </c>
      <c r="I322" s="2">
        <f>EXP(-Parameters!$B$16*'Permanent project'!B326)</f>
        <v>3.9311242944084084E-5</v>
      </c>
      <c r="J322" s="2">
        <f>EXP(-(Parameters!$B$5+Parameters!$B$6)*('Permanent project'!B326-Parameters!$B$2))*(1-EXP(-Parameters!$B$7*('Permanent project'!B326-Parameters!$B$2)*('Permanent project'!B326&gt;Parameters!$B$2)))+('Permanent project'!B326&lt;=Parameters!$B$2)</f>
        <v>4.3282797901965896E-2</v>
      </c>
      <c r="K322" s="2">
        <f>H322*I322*('Permanent project'!B326&gt;=Parameters!$B$2)</f>
        <v>2.7583316328128171E-2</v>
      </c>
      <c r="L322" s="2">
        <f>H322*I322*J322*('Permanent project'!B326&gt;=Parameters!$B$2)*('Permanent project'!B326&lt;=Parameters!$B$3)</f>
        <v>1.1938831060963676E-3</v>
      </c>
      <c r="M322" s="3">
        <f>'Emissions of Biomass scenarios'!P320*3.66</f>
        <v>0</v>
      </c>
      <c r="N322" s="14">
        <f t="shared" si="20"/>
        <v>0</v>
      </c>
      <c r="V322" s="4"/>
      <c r="W322" s="4"/>
      <c r="X322" s="4"/>
      <c r="Y322" s="4"/>
    </row>
    <row r="323" spans="2:25" x14ac:dyDescent="0.3">
      <c r="B323">
        <v>318</v>
      </c>
      <c r="C323" s="11">
        <f t="shared" si="23"/>
        <v>1.6779706453383088</v>
      </c>
      <c r="D323" s="11">
        <f t="shared" si="23"/>
        <v>2.720789926345387</v>
      </c>
      <c r="E323" s="11">
        <f t="shared" si="23"/>
        <v>3.4292084480011149</v>
      </c>
      <c r="F323" s="11">
        <f t="shared" si="23"/>
        <v>5.9646475032892132</v>
      </c>
      <c r="G323" s="3">
        <f>G322*(1+Parameters!$B$13)</f>
        <v>46160823.293721266</v>
      </c>
      <c r="H323" s="5">
        <f>Parameters!$B$11*'Permanent project'!C327*Parameters!B$9*G323</f>
        <v>715.69811961198104</v>
      </c>
      <c r="I323" s="2">
        <f>EXP(-Parameters!$B$16*'Permanent project'!B327)</f>
        <v>3.8073197541059844E-5</v>
      </c>
      <c r="J323" s="2">
        <f>EXP(-(Parameters!$B$5+Parameters!$B$6)*('Permanent project'!B327-Parameters!$B$2))*(1-EXP(-Parameters!$B$7*('Permanent project'!B327-Parameters!$B$2)*('Permanent project'!B327&gt;Parameters!$B$2)))+('Permanent project'!B327&lt;=Parameters!$B$2)</f>
        <v>4.2852126867040187E-2</v>
      </c>
      <c r="K323" s="2">
        <f>H323*I323*('Permanent project'!B327&gt;=Parameters!$B$2)</f>
        <v>2.724891588775203E-2</v>
      </c>
      <c r="L323" s="2">
        <f>H323*I323*J323*('Permanent project'!B327&gt;=Parameters!$B$2)*('Permanent project'!B327&lt;=Parameters!$B$3)</f>
        <v>1.167674000611257E-3</v>
      </c>
      <c r="M323" s="3">
        <f>'Emissions of Biomass scenarios'!P321*3.66</f>
        <v>0</v>
      </c>
      <c r="N323" s="14">
        <f t="shared" si="20"/>
        <v>0</v>
      </c>
      <c r="V323" s="4"/>
      <c r="W323" s="4"/>
      <c r="X323" s="4"/>
      <c r="Y323" s="4"/>
    </row>
    <row r="324" spans="2:25" x14ac:dyDescent="0.3">
      <c r="B324">
        <v>319</v>
      </c>
      <c r="C324" s="11">
        <f t="shared" si="23"/>
        <v>1.6779706453383088</v>
      </c>
      <c r="D324" s="11">
        <f t="shared" si="23"/>
        <v>2.720789926345387</v>
      </c>
      <c r="E324" s="11">
        <f t="shared" si="23"/>
        <v>3.4292084480011149</v>
      </c>
      <c r="F324" s="11">
        <f t="shared" si="23"/>
        <v>5.9646475032892132</v>
      </c>
      <c r="G324" s="3">
        <f>G323*(1+Parameters!$B$13)</f>
        <v>47084039.759595692</v>
      </c>
      <c r="H324" s="5">
        <f>Parameters!$B$11*'Permanent project'!C328*Parameters!B$9*G324</f>
        <v>730.0120820042207</v>
      </c>
      <c r="I324" s="2">
        <f>EXP(-Parameters!$B$16*'Permanent project'!B328)</f>
        <v>3.6874142419317977E-5</v>
      </c>
      <c r="J324" s="2">
        <f>EXP(-(Parameters!$B$5+Parameters!$B$6)*('Permanent project'!B328-Parameters!$B$2))*(1-EXP(-Parameters!$B$7*('Permanent project'!B328-Parameters!$B$2)*('Permanent project'!B328&gt;Parameters!$B$2)))+('Permanent project'!B328&lt;=Parameters!$B$2)</f>
        <v>4.2425741080511385E-2</v>
      </c>
      <c r="K324" s="2">
        <f>H324*I324*('Permanent project'!B328&gt;=Parameters!$B$2)</f>
        <v>2.6918569479646468E-2</v>
      </c>
      <c r="L324" s="2">
        <f>H324*I324*J324*('Permanent project'!B328&gt;=Parameters!$B$2)*('Permanent project'!B328&lt;=Parameters!$B$3)</f>
        <v>1.1420402590012371E-3</v>
      </c>
      <c r="M324" s="3">
        <f>'Emissions of Biomass scenarios'!P322*3.66</f>
        <v>0</v>
      </c>
      <c r="N324" s="14">
        <f t="shared" si="20"/>
        <v>0</v>
      </c>
      <c r="V324" s="4"/>
      <c r="W324" s="4"/>
      <c r="X324" s="4"/>
      <c r="Y324" s="4"/>
    </row>
    <row r="325" spans="2:25" x14ac:dyDescent="0.3">
      <c r="B325">
        <v>320</v>
      </c>
      <c r="C325" s="11">
        <f t="shared" si="23"/>
        <v>1.6779706453383088</v>
      </c>
      <c r="D325" s="11">
        <f t="shared" si="23"/>
        <v>2.720789926345387</v>
      </c>
      <c r="E325" s="11">
        <f t="shared" si="23"/>
        <v>3.4292084480011149</v>
      </c>
      <c r="F325" s="11">
        <f t="shared" si="23"/>
        <v>5.9646475032892132</v>
      </c>
      <c r="G325" s="3">
        <f>G324*(1+Parameters!$B$13)</f>
        <v>48025720.554787606</v>
      </c>
      <c r="H325" s="5">
        <f>Parameters!$B$11*'Permanent project'!C329*Parameters!B$9*G325</f>
        <v>744.61232364430509</v>
      </c>
      <c r="I325" s="2">
        <f>EXP(-Parameters!$B$16*'Permanent project'!B329)</f>
        <v>3.5712849641635212E-5</v>
      </c>
      <c r="J325" s="2">
        <f>EXP(-(Parameters!$B$5+Parameters!$B$6)*('Permanent project'!B329-Parameters!$B$2))*(1-EXP(-Parameters!$B$7*('Permanent project'!B329-Parameters!$B$2)*('Permanent project'!B329&gt;Parameters!$B$2)))+('Permanent project'!B329&lt;=Parameters!$B$2)</f>
        <v>4.2003597903445551E-2</v>
      </c>
      <c r="K325" s="2">
        <f>H325*I325*('Permanent project'!B329&gt;=Parameters!$B$2)</f>
        <v>2.6592227955617682E-2</v>
      </c>
      <c r="L325" s="2">
        <f>H325*I325*J325*('Permanent project'!B329&gt;=Parameters!$B$2)*('Permanent project'!B329&lt;=Parameters!$B$3)</f>
        <v>1.1169692504045291E-3</v>
      </c>
      <c r="M325" s="3">
        <f>'Emissions of Biomass scenarios'!P323*3.66</f>
        <v>0</v>
      </c>
      <c r="N325" s="14">
        <f t="shared" si="20"/>
        <v>0</v>
      </c>
      <c r="V325" s="4"/>
      <c r="W325" s="4"/>
      <c r="X325" s="4"/>
      <c r="Y325" s="4"/>
    </row>
    <row r="326" spans="2:25" x14ac:dyDescent="0.3">
      <c r="B326">
        <v>321</v>
      </c>
      <c r="C326" s="11">
        <f t="shared" si="23"/>
        <v>1.6779706453383088</v>
      </c>
      <c r="D326" s="11">
        <f t="shared" si="23"/>
        <v>2.720789926345387</v>
      </c>
      <c r="E326" s="11">
        <f t="shared" si="23"/>
        <v>3.4292084480011149</v>
      </c>
      <c r="F326" s="11">
        <f t="shared" si="23"/>
        <v>5.9646475032892132</v>
      </c>
      <c r="G326" s="3">
        <f>G325*(1+Parameters!$B$13)</f>
        <v>48986234.965883359</v>
      </c>
      <c r="H326" s="5">
        <f>Parameters!$B$11*'Permanent project'!C330*Parameters!B$9*G326</f>
        <v>759.50457011719129</v>
      </c>
      <c r="I326" s="2">
        <f>EXP(-Parameters!$B$16*'Permanent project'!B330)</f>
        <v>3.4588129942728413E-5</v>
      </c>
      <c r="J326" s="2">
        <f>EXP(-(Parameters!$B$5+Parameters!$B$6)*('Permanent project'!B330-Parameters!$B$2))*(1-EXP(-Parameters!$B$7*('Permanent project'!B330-Parameters!$B$2)*('Permanent project'!B330&gt;Parameters!$B$2)))+('Permanent project'!B330&lt;=Parameters!$B$2)</f>
        <v>4.1585655121173161E-2</v>
      </c>
      <c r="K326" s="2">
        <f>H326*I326*('Permanent project'!B330&gt;=Parameters!$B$2)</f>
        <v>2.6269842763309497E-2</v>
      </c>
      <c r="L326" s="2">
        <f>H326*I326*J326*('Permanent project'!B330&gt;=Parameters!$B$2)*('Permanent project'!B330&lt;=Parameters!$B$3)</f>
        <v>1.0924486212424353E-3</v>
      </c>
      <c r="M326" s="3">
        <f>'Emissions of Biomass scenarios'!P324*3.66</f>
        <v>0</v>
      </c>
      <c r="N326" s="14">
        <f t="shared" si="20"/>
        <v>0</v>
      </c>
      <c r="V326" s="4"/>
      <c r="W326" s="4"/>
      <c r="X326" s="4"/>
      <c r="Y326" s="4"/>
    </row>
    <row r="327" spans="2:25" x14ac:dyDescent="0.3">
      <c r="B327">
        <v>322</v>
      </c>
      <c r="C327" s="11">
        <f t="shared" si="23"/>
        <v>1.6779706453383088</v>
      </c>
      <c r="D327" s="11">
        <f t="shared" si="23"/>
        <v>2.720789926345387</v>
      </c>
      <c r="E327" s="11">
        <f t="shared" si="23"/>
        <v>3.4292084480011149</v>
      </c>
      <c r="F327" s="11">
        <f t="shared" si="23"/>
        <v>5.9646475032892132</v>
      </c>
      <c r="G327" s="3">
        <f>G326*(1+Parameters!$B$13)</f>
        <v>49965959.665201031</v>
      </c>
      <c r="H327" s="5">
        <f>Parameters!$B$11*'Permanent project'!C331*Parameters!B$9*G327</f>
        <v>774.69466151953509</v>
      </c>
      <c r="I327" s="2">
        <f>EXP(-Parameters!$B$16*'Permanent project'!B331)</f>
        <v>3.3498831511343046E-5</v>
      </c>
      <c r="J327" s="2">
        <f>EXP(-(Parameters!$B$5+Parameters!$B$6)*('Permanent project'!B331-Parameters!$B$2))*(1-EXP(-Parameters!$B$7*('Permanent project'!B331-Parameters!$B$2)*('Permanent project'!B331&gt;Parameters!$B$2)))+('Permanent project'!B331&lt;=Parameters!$B$2)</f>
        <v>4.117187093906774E-2</v>
      </c>
      <c r="K327" s="2">
        <f>H327*I327*('Permanent project'!B331&gt;=Parameters!$B$2)</f>
        <v>2.5951365938979839E-2</v>
      </c>
      <c r="L327" s="2">
        <f>H327*I327*J327*('Permanent project'!B331&gt;=Parameters!$B$2)*('Permanent project'!B331&lt;=Parameters!$B$3)</f>
        <v>1.0684662891321964E-3</v>
      </c>
      <c r="M327" s="3">
        <f>'Emissions of Biomass scenarios'!P325*3.66</f>
        <v>0</v>
      </c>
      <c r="N327" s="14">
        <f t="shared" si="20"/>
        <v>0</v>
      </c>
      <c r="V327" s="4"/>
      <c r="W327" s="4"/>
      <c r="X327" s="4"/>
      <c r="Y327" s="4"/>
    </row>
    <row r="328" spans="2:25" x14ac:dyDescent="0.3">
      <c r="B328">
        <v>323</v>
      </c>
      <c r="C328" s="11">
        <f t="shared" si="23"/>
        <v>1.6779706453383088</v>
      </c>
      <c r="D328" s="11">
        <f t="shared" si="23"/>
        <v>2.720789926345387</v>
      </c>
      <c r="E328" s="11">
        <f t="shared" si="23"/>
        <v>3.4292084480011149</v>
      </c>
      <c r="F328" s="11">
        <f t="shared" si="23"/>
        <v>5.9646475032892132</v>
      </c>
      <c r="G328" s="3">
        <f>G327*(1+Parameters!$B$13)</f>
        <v>50965278.858505055</v>
      </c>
      <c r="H328" s="5">
        <f>Parameters!$B$11*'Permanent project'!C332*Parameters!B$9*G328</f>
        <v>790.18855474992586</v>
      </c>
      <c r="I328" s="2">
        <f>EXP(-Parameters!$B$16*'Permanent project'!B332)</f>
        <v>3.2443838810697775E-5</v>
      </c>
      <c r="J328" s="2">
        <f>EXP(-(Parameters!$B$5+Parameters!$B$6)*('Permanent project'!B332-Parameters!$B$2))*(1-EXP(-Parameters!$B$7*('Permanent project'!B332-Parameters!$B$2)*('Permanent project'!B332&gt;Parameters!$B$2)))+('Permanent project'!B332&lt;=Parameters!$B$2)</f>
        <v>4.0762203978366211E-2</v>
      </c>
      <c r="K328" s="2">
        <f>H328*I328*('Permanent project'!B332&gt;=Parameters!$B$2)</f>
        <v>2.5636750100364827E-2</v>
      </c>
      <c r="L328" s="2">
        <f>H328*I328*J328*('Permanent project'!B332&gt;=Parameters!$B$2)*('Permanent project'!B332&lt;=Parameters!$B$3)</f>
        <v>1.0450104369334715E-3</v>
      </c>
      <c r="M328" s="3">
        <f>'Emissions of Biomass scenarios'!P326*3.66</f>
        <v>0</v>
      </c>
      <c r="N328" s="14">
        <f t="shared" si="20"/>
        <v>0</v>
      </c>
      <c r="V328" s="4"/>
      <c r="W328" s="4"/>
      <c r="X328" s="4"/>
      <c r="Y328" s="4"/>
    </row>
    <row r="329" spans="2:25" x14ac:dyDescent="0.3">
      <c r="B329">
        <v>324</v>
      </c>
      <c r="C329" s="11">
        <f t="shared" si="23"/>
        <v>1.6779706453383088</v>
      </c>
      <c r="D329" s="11">
        <f t="shared" si="23"/>
        <v>2.720789926345387</v>
      </c>
      <c r="E329" s="11">
        <f t="shared" si="23"/>
        <v>3.4292084480011149</v>
      </c>
      <c r="F329" s="11">
        <f t="shared" si="23"/>
        <v>5.9646475032892132</v>
      </c>
      <c r="G329" s="3">
        <f>G328*(1+Parameters!$B$13)</f>
        <v>51984584.435675159</v>
      </c>
      <c r="H329" s="5">
        <f>Parameters!$B$11*'Permanent project'!C333*Parameters!B$9*G329</f>
        <v>805.99232584492449</v>
      </c>
      <c r="I329" s="2">
        <f>EXP(-Parameters!$B$16*'Permanent project'!B333)</f>
        <v>3.1422071436077321E-5</v>
      </c>
      <c r="J329" s="2">
        <f>EXP(-(Parameters!$B$5+Parameters!$B$6)*('Permanent project'!B333-Parameters!$B$2))*(1-EXP(-Parameters!$B$7*('Permanent project'!B333-Parameters!$B$2)*('Permanent project'!B333&gt;Parameters!$B$2)))+('Permanent project'!B333&lt;=Parameters!$B$2)</f>
        <v>4.0356613272031147E-2</v>
      </c>
      <c r="K329" s="2">
        <f>H329*I329*('Permanent project'!B333&gt;=Parameters!$B$2)</f>
        <v>2.5325948439629327E-2</v>
      </c>
      <c r="L329" s="2">
        <f>H329*I329*J329*('Permanent project'!B333&gt;=Parameters!$B$2)*('Permanent project'!B333&lt;=Parameters!$B$3)</f>
        <v>1.0220695069255213E-3</v>
      </c>
      <c r="M329" s="3">
        <f>'Emissions of Biomass scenarios'!P327*3.66</f>
        <v>0</v>
      </c>
      <c r="N329" s="14">
        <f t="shared" si="20"/>
        <v>0</v>
      </c>
      <c r="V329" s="4"/>
      <c r="W329" s="4"/>
      <c r="X329" s="4"/>
      <c r="Y329" s="4"/>
    </row>
    <row r="330" spans="2:25" x14ac:dyDescent="0.3">
      <c r="B330">
        <v>325</v>
      </c>
      <c r="C330" s="11">
        <f t="shared" si="23"/>
        <v>1.6779706453383088</v>
      </c>
      <c r="D330" s="11">
        <f t="shared" si="23"/>
        <v>2.720789926345387</v>
      </c>
      <c r="E330" s="11">
        <f t="shared" si="23"/>
        <v>3.4292084480011149</v>
      </c>
      <c r="F330" s="11">
        <f t="shared" si="23"/>
        <v>5.9646475032892132</v>
      </c>
      <c r="G330" s="3">
        <f>G329*(1+Parameters!$B$13)</f>
        <v>53024276.124388665</v>
      </c>
      <c r="H330" s="5">
        <f>Parameters!$B$11*'Permanent project'!C334*Parameters!B$9*G330</f>
        <v>822.11217236182301</v>
      </c>
      <c r="I330" s="2">
        <f>EXP(-Parameters!$B$16*'Permanent project'!B334)</f>
        <v>3.0432483008403625E-5</v>
      </c>
      <c r="J330" s="2">
        <f>EXP(-(Parameters!$B$5+Parameters!$B$6)*('Permanent project'!B334-Parameters!$B$2))*(1-EXP(-Parameters!$B$7*('Permanent project'!B334-Parameters!$B$2)*('Permanent project'!B334&gt;Parameters!$B$2)))+('Permanent project'!B334&lt;=Parameters!$B$2)</f>
        <v>3.9955058260653896E-2</v>
      </c>
      <c r="K330" s="2">
        <f>H330*I330*('Permanent project'!B334&gt;=Parameters!$B$2)</f>
        <v>2.5018914716402971E-2</v>
      </c>
      <c r="L330" s="2">
        <f>H330*I330*J330*('Permanent project'!B334&gt;=Parameters!$B$2)*('Permanent project'!B334&lt;=Parameters!$B$3)</f>
        <v>9.9963219511221184E-4</v>
      </c>
      <c r="M330" s="3">
        <f>'Emissions of Biomass scenarios'!P328*3.66</f>
        <v>0</v>
      </c>
      <c r="N330" s="14">
        <f t="shared" si="20"/>
        <v>0</v>
      </c>
      <c r="V330" s="4"/>
      <c r="W330" s="4"/>
      <c r="X330" s="4"/>
      <c r="Y330" s="4"/>
    </row>
    <row r="331" spans="2:25" x14ac:dyDescent="0.3">
      <c r="B331">
        <v>326</v>
      </c>
      <c r="C331" s="11">
        <f t="shared" ref="C331:F346" si="24">C330</f>
        <v>1.6779706453383088</v>
      </c>
      <c r="D331" s="11">
        <f t="shared" si="24"/>
        <v>2.720789926345387</v>
      </c>
      <c r="E331" s="11">
        <f t="shared" si="24"/>
        <v>3.4292084480011149</v>
      </c>
      <c r="F331" s="11">
        <f t="shared" si="24"/>
        <v>5.9646475032892132</v>
      </c>
      <c r="G331" s="3">
        <f>G330*(1+Parameters!$B$13)</f>
        <v>54084761.646876439</v>
      </c>
      <c r="H331" s="5">
        <f>Parameters!$B$11*'Permanent project'!C335*Parameters!B$9*G331</f>
        <v>838.55441580905949</v>
      </c>
      <c r="I331" s="2">
        <f>EXP(-Parameters!$B$16*'Permanent project'!B335)</f>
        <v>2.9474060102652252E-5</v>
      </c>
      <c r="J331" s="2">
        <f>EXP(-(Parameters!$B$5+Parameters!$B$6)*('Permanent project'!B335-Parameters!$B$2))*(1-EXP(-Parameters!$B$7*('Permanent project'!B335-Parameters!$B$2)*('Permanent project'!B335&gt;Parameters!$B$2)))+('Permanent project'!B335&lt;=Parameters!$B$2)</f>
        <v>3.9557498788398725E-2</v>
      </c>
      <c r="K331" s="2">
        <f>H331*I331*('Permanent project'!B335&gt;=Parameters!$B$2)</f>
        <v>2.4715603250900667E-2</v>
      </c>
      <c r="L331" s="2">
        <f>H331*I331*J331*('Permanent project'!B335&gt;=Parameters!$B$2)*('Permanent project'!B335&lt;=Parameters!$B$3)</f>
        <v>9.7768744565204682E-4</v>
      </c>
      <c r="M331" s="3">
        <f>'Emissions of Biomass scenarios'!P329*3.66</f>
        <v>0</v>
      </c>
      <c r="N331" s="14">
        <f t="shared" si="20"/>
        <v>0</v>
      </c>
      <c r="V331" s="4"/>
      <c r="W331" s="4"/>
      <c r="X331" s="4"/>
      <c r="Y331" s="4"/>
    </row>
    <row r="332" spans="2:25" x14ac:dyDescent="0.3">
      <c r="B332">
        <v>327</v>
      </c>
      <c r="C332" s="11">
        <f t="shared" si="24"/>
        <v>1.6779706453383088</v>
      </c>
      <c r="D332" s="11">
        <f t="shared" si="24"/>
        <v>2.720789926345387</v>
      </c>
      <c r="E332" s="11">
        <f t="shared" si="24"/>
        <v>3.4292084480011149</v>
      </c>
      <c r="F332" s="11">
        <f t="shared" si="24"/>
        <v>5.9646475032892132</v>
      </c>
      <c r="G332" s="3">
        <f>G331*(1+Parameters!$B$13)</f>
        <v>55166456.879813969</v>
      </c>
      <c r="H332" s="5">
        <f>Parameters!$B$11*'Permanent project'!C336*Parameters!B$9*G332</f>
        <v>855.32550412524063</v>
      </c>
      <c r="I332" s="2">
        <f>EXP(-Parameters!$B$16*'Permanent project'!B336)</f>
        <v>2.8545821210016576E-5</v>
      </c>
      <c r="J332" s="2">
        <f>EXP(-(Parameters!$B$5+Parameters!$B$6)*('Permanent project'!B336-Parameters!$B$2))*(1-EXP(-Parameters!$B$7*('Permanent project'!B336-Parameters!$B$2)*('Permanent project'!B336&gt;Parameters!$B$2)))+('Permanent project'!B336&lt;=Parameters!$B$2)</f>
        <v>3.9163895098987066E-2</v>
      </c>
      <c r="K332" s="2">
        <f>H332*I332*('Permanent project'!B336&gt;=Parameters!$B$2)</f>
        <v>2.4415968917126413E-2</v>
      </c>
      <c r="L332" s="2">
        <f>H332*I332*J332*('Permanent project'!B336&gt;=Parameters!$B$2)*('Permanent project'!B336&lt;=Parameters!$B$3)</f>
        <v>9.5622444541046761E-4</v>
      </c>
      <c r="M332" s="3">
        <f>'Emissions of Biomass scenarios'!P330*3.66</f>
        <v>0</v>
      </c>
      <c r="N332" s="14">
        <f t="shared" si="20"/>
        <v>0</v>
      </c>
      <c r="V332" s="4"/>
      <c r="W332" s="4"/>
      <c r="X332" s="4"/>
      <c r="Y332" s="4"/>
    </row>
    <row r="333" spans="2:25" x14ac:dyDescent="0.3">
      <c r="B333">
        <v>328</v>
      </c>
      <c r="C333" s="11">
        <f t="shared" si="24"/>
        <v>1.6779706453383088</v>
      </c>
      <c r="D333" s="11">
        <f t="shared" si="24"/>
        <v>2.720789926345387</v>
      </c>
      <c r="E333" s="11">
        <f t="shared" si="24"/>
        <v>3.4292084480011149</v>
      </c>
      <c r="F333" s="11">
        <f t="shared" si="24"/>
        <v>5.9646475032892132</v>
      </c>
      <c r="G333" s="3">
        <f>G332*(1+Parameters!$B$13)</f>
        <v>56269786.017410249</v>
      </c>
      <c r="H333" s="5">
        <f>Parameters!$B$11*'Permanent project'!C337*Parameters!B$9*G333</f>
        <v>872.43201420774551</v>
      </c>
      <c r="I333" s="2">
        <f>EXP(-Parameters!$B$16*'Permanent project'!B337)</f>
        <v>2.7646815732757017E-5</v>
      </c>
      <c r="J333" s="2">
        <f>EXP(-(Parameters!$B$5+Parameters!$B$6)*('Permanent project'!B337-Parameters!$B$2))*(1-EXP(-Parameters!$B$7*('Permanent project'!B337-Parameters!$B$2)*('Permanent project'!B337&gt;Parameters!$B$2)))+('Permanent project'!B337&lt;=Parameters!$B$2)</f>
        <v>3.8774207831722009E-2</v>
      </c>
      <c r="K333" s="2">
        <f>H333*I333*('Permanent project'!B337&gt;=Parameters!$B$2)</f>
        <v>2.4119967136159593E-2</v>
      </c>
      <c r="L333" s="2">
        <f>H333*I333*J333*('Permanent project'!B337&gt;=Parameters!$B$2)*('Permanent project'!B337&lt;=Parameters!$B$3)</f>
        <v>9.3523261863175675E-4</v>
      </c>
      <c r="M333" s="3">
        <f>'Emissions of Biomass scenarios'!P331*3.66</f>
        <v>0</v>
      </c>
      <c r="N333" s="14">
        <f t="shared" si="20"/>
        <v>0</v>
      </c>
      <c r="V333" s="4"/>
      <c r="W333" s="4"/>
      <c r="X333" s="4"/>
      <c r="Y333" s="4"/>
    </row>
    <row r="334" spans="2:25" x14ac:dyDescent="0.3">
      <c r="B334">
        <v>329</v>
      </c>
      <c r="C334" s="11">
        <f t="shared" si="24"/>
        <v>1.6779706453383088</v>
      </c>
      <c r="D334" s="11">
        <f t="shared" si="24"/>
        <v>2.720789926345387</v>
      </c>
      <c r="E334" s="11">
        <f t="shared" si="24"/>
        <v>3.4292084480011149</v>
      </c>
      <c r="F334" s="11">
        <f t="shared" si="24"/>
        <v>5.9646475032892132</v>
      </c>
      <c r="G334" s="3">
        <f>G333*(1+Parameters!$B$13)</f>
        <v>57395181.737758458</v>
      </c>
      <c r="H334" s="5">
        <f>Parameters!$B$11*'Permanent project'!C338*Parameters!B$9*G334</f>
        <v>889.88065449190049</v>
      </c>
      <c r="I334" s="2">
        <f>EXP(-Parameters!$B$16*'Permanent project'!B338)</f>
        <v>2.6776123010705882E-5</v>
      </c>
      <c r="J334" s="2">
        <f>EXP(-(Parameters!$B$5+Parameters!$B$6)*('Permanent project'!B338-Parameters!$B$2))*(1-EXP(-Parameters!$B$7*('Permanent project'!B338-Parameters!$B$2)*('Permanent project'!B338&gt;Parameters!$B$2)))+('Permanent project'!B338&lt;=Parameters!$B$2)</f>
        <v>3.8388398017552054E-2</v>
      </c>
      <c r="K334" s="2">
        <f>H334*I334*('Permanent project'!B338&gt;=Parameters!$B$2)</f>
        <v>2.3827553869522587E-2</v>
      </c>
      <c r="L334" s="2">
        <f>H334*I334*J334*('Permanent project'!B338&gt;=Parameters!$B$2)*('Permanent project'!B338&lt;=Parameters!$B$3)</f>
        <v>9.147016217278957E-4</v>
      </c>
      <c r="M334" s="3">
        <f>'Emissions of Biomass scenarios'!P332*3.66</f>
        <v>0</v>
      </c>
      <c r="N334" s="14">
        <f t="shared" si="20"/>
        <v>0</v>
      </c>
      <c r="V334" s="4"/>
      <c r="W334" s="4"/>
      <c r="X334" s="4"/>
      <c r="Y334" s="4"/>
    </row>
    <row r="335" spans="2:25" x14ac:dyDescent="0.3">
      <c r="B335">
        <v>330</v>
      </c>
      <c r="C335" s="11">
        <f t="shared" si="24"/>
        <v>1.6779706453383088</v>
      </c>
      <c r="D335" s="11">
        <f t="shared" si="24"/>
        <v>2.720789926345387</v>
      </c>
      <c r="E335" s="11">
        <f t="shared" si="24"/>
        <v>3.4292084480011149</v>
      </c>
      <c r="F335" s="11">
        <f t="shared" si="24"/>
        <v>5.9646475032892132</v>
      </c>
      <c r="G335" s="3">
        <f>G334*(1+Parameters!$B$13)</f>
        <v>58543085.372513629</v>
      </c>
      <c r="H335" s="5">
        <f>Parameters!$B$11*'Permanent project'!C339*Parameters!B$9*G335</f>
        <v>907.67826758173851</v>
      </c>
      <c r="I335" s="2">
        <f>EXP(-Parameters!$B$16*'Permanent project'!B339)</f>
        <v>2.5932851378430908E-5</v>
      </c>
      <c r="J335" s="2">
        <f>EXP(-(Parameters!$B$5+Parameters!$B$6)*('Permanent project'!B339-Parameters!$B$2))*(1-EXP(-Parameters!$B$7*('Permanent project'!B339-Parameters!$B$2)*('Permanent project'!B339&gt;Parameters!$B$2)))+('Permanent project'!B339&lt;=Parameters!$B$2)</f>
        <v>3.8006427075174314E-2</v>
      </c>
      <c r="K335" s="2">
        <f>H335*I335*('Permanent project'!B339&gt;=Parameters!$B$2)</f>
        <v>2.3538685612628868E-2</v>
      </c>
      <c r="L335" s="2">
        <f>H335*I335*J335*('Permanent project'!B339&gt;=Parameters!$B$2)*('Permanent project'!B339&lt;=Parameters!$B$3)</f>
        <v>8.9462133818183384E-4</v>
      </c>
      <c r="M335" s="3">
        <f>'Emissions of Biomass scenarios'!P333*3.66</f>
        <v>0</v>
      </c>
      <c r="N335" s="14">
        <f t="shared" si="20"/>
        <v>0</v>
      </c>
      <c r="V335" s="4"/>
      <c r="W335" s="4"/>
      <c r="X335" s="4"/>
      <c r="Y335" s="4"/>
    </row>
    <row r="336" spans="2:25" x14ac:dyDescent="0.3">
      <c r="B336">
        <v>331</v>
      </c>
      <c r="C336" s="11">
        <f t="shared" si="24"/>
        <v>1.6779706453383088</v>
      </c>
      <c r="D336" s="11">
        <f t="shared" si="24"/>
        <v>2.720789926345387</v>
      </c>
      <c r="E336" s="11">
        <f t="shared" si="24"/>
        <v>3.4292084480011149</v>
      </c>
      <c r="F336" s="11">
        <f t="shared" si="24"/>
        <v>5.9646475032892132</v>
      </c>
      <c r="G336" s="3">
        <f>G335*(1+Parameters!$B$13)</f>
        <v>59713947.0799639</v>
      </c>
      <c r="H336" s="5">
        <f>Parameters!$B$11*'Permanent project'!C340*Parameters!B$9*G336</f>
        <v>925.83183293337322</v>
      </c>
      <c r="I336" s="2">
        <f>EXP(-Parameters!$B$16*'Permanent project'!B340)</f>
        <v>2.5116137252091926E-5</v>
      </c>
      <c r="J336" s="2">
        <f>EXP(-(Parameters!$B$5+Parameters!$B$6)*('Permanent project'!B340-Parameters!$B$2))*(1-EXP(-Parameters!$B$7*('Permanent project'!B340-Parameters!$B$2)*('Permanent project'!B340&gt;Parameters!$B$2)))+('Permanent project'!B340&lt;=Parameters!$B$2)</f>
        <v>3.76282568071762E-2</v>
      </c>
      <c r="K336" s="2">
        <f>H336*I336*('Permanent project'!B340&gt;=Parameters!$B$2)</f>
        <v>2.3253319388310444E-2</v>
      </c>
      <c r="L336" s="2">
        <f>H336*I336*J336*('Permanent project'!B340&gt;=Parameters!$B$2)*('Permanent project'!B340&lt;=Parameters!$B$3)</f>
        <v>8.7498187356263482E-4</v>
      </c>
      <c r="M336" s="3">
        <f>'Emissions of Biomass scenarios'!P334*3.66</f>
        <v>0</v>
      </c>
      <c r="N336" s="14">
        <f t="shared" si="20"/>
        <v>0</v>
      </c>
      <c r="V336" s="4"/>
      <c r="W336" s="4"/>
      <c r="X336" s="4"/>
      <c r="Y336" s="4"/>
    </row>
    <row r="337" spans="2:25" x14ac:dyDescent="0.3">
      <c r="B337">
        <v>332</v>
      </c>
      <c r="C337" s="11">
        <f t="shared" si="24"/>
        <v>1.6779706453383088</v>
      </c>
      <c r="D337" s="11">
        <f t="shared" si="24"/>
        <v>2.720789926345387</v>
      </c>
      <c r="E337" s="11">
        <f t="shared" si="24"/>
        <v>3.4292084480011149</v>
      </c>
      <c r="F337" s="11">
        <f t="shared" si="24"/>
        <v>5.9646475032892132</v>
      </c>
      <c r="G337" s="3">
        <f>G336*(1+Parameters!$B$13)</f>
        <v>60908226.02156318</v>
      </c>
      <c r="H337" s="5">
        <f>Parameters!$B$11*'Permanent project'!C341*Parameters!B$9*G337</f>
        <v>944.34846959204071</v>
      </c>
      <c r="I337" s="2">
        <f>EXP(-Parameters!$B$16*'Permanent project'!B341)</f>
        <v>2.4325144245055558E-5</v>
      </c>
      <c r="J337" s="2">
        <f>EXP(-(Parameters!$B$5+Parameters!$B$6)*('Permanent project'!B341-Parameters!$B$2))*(1-EXP(-Parameters!$B$7*('Permanent project'!B341-Parameters!$B$2)*('Permanent project'!B341&gt;Parameters!$B$2)))+('Permanent project'!B341&lt;=Parameters!$B$2)</f>
        <v>3.7253849396215809E-2</v>
      </c>
      <c r="K337" s="2">
        <f>H337*I337*('Permanent project'!B341&gt;=Parameters!$B$2)</f>
        <v>2.2971412740423854E-2</v>
      </c>
      <c r="L337" s="2">
        <f>H337*I337*J337*('Permanent project'!B341&gt;=Parameters!$B$2)*('Permanent project'!B341&lt;=Parameters!$B$3)</f>
        <v>8.557735506500633E-4</v>
      </c>
      <c r="M337" s="3">
        <f>'Emissions of Biomass scenarios'!P335*3.66</f>
        <v>0</v>
      </c>
      <c r="N337" s="14">
        <f t="shared" si="20"/>
        <v>0</v>
      </c>
      <c r="V337" s="4"/>
      <c r="W337" s="4"/>
      <c r="X337" s="4"/>
      <c r="Y337" s="4"/>
    </row>
    <row r="338" spans="2:25" x14ac:dyDescent="0.3">
      <c r="B338">
        <v>333</v>
      </c>
      <c r="C338" s="11">
        <f t="shared" si="24"/>
        <v>1.6779706453383088</v>
      </c>
      <c r="D338" s="11">
        <f t="shared" si="24"/>
        <v>2.720789926345387</v>
      </c>
      <c r="E338" s="11">
        <f t="shared" si="24"/>
        <v>3.4292084480011149</v>
      </c>
      <c r="F338" s="11">
        <f t="shared" si="24"/>
        <v>5.9646475032892132</v>
      </c>
      <c r="G338" s="3">
        <f>G337*(1+Parameters!$B$13)</f>
        <v>62126390.541994445</v>
      </c>
      <c r="H338" s="5">
        <f>Parameters!$B$11*'Permanent project'!C342*Parameters!B$9*G338</f>
        <v>963.23543898388164</v>
      </c>
      <c r="I338" s="2">
        <f>EXP(-Parameters!$B$16*'Permanent project'!B342)</f>
        <v>2.3559062311362222E-5</v>
      </c>
      <c r="J338" s="2">
        <f>EXP(-(Parameters!$B$5+Parameters!$B$6)*('Permanent project'!B342-Parameters!$B$2))*(1-EXP(-Parameters!$B$7*('Permanent project'!B342-Parameters!$B$2)*('Permanent project'!B342&gt;Parameters!$B$2)))+('Permanent project'!B342&lt;=Parameters!$B$2)</f>
        <v>3.6883167401239994E-2</v>
      </c>
      <c r="K338" s="2">
        <f>H338*I338*('Permanent project'!B342&gt;=Parameters!$B$2)</f>
        <v>2.269292372753361E-2</v>
      </c>
      <c r="L338" s="2">
        <f>H338*I338*J338*('Permanent project'!B342&gt;=Parameters!$B$2)*('Permanent project'!B342&lt;=Parameters!$B$3)</f>
        <v>8.3698690466619326E-4</v>
      </c>
      <c r="M338" s="3">
        <f>'Emissions of Biomass scenarios'!P336*3.66</f>
        <v>0</v>
      </c>
      <c r="N338" s="14">
        <f t="shared" si="20"/>
        <v>0</v>
      </c>
      <c r="V338" s="4"/>
      <c r="W338" s="4"/>
      <c r="X338" s="4"/>
      <c r="Y338" s="4"/>
    </row>
    <row r="339" spans="2:25" x14ac:dyDescent="0.3">
      <c r="B339">
        <v>334</v>
      </c>
      <c r="C339" s="11">
        <f t="shared" si="24"/>
        <v>1.6779706453383088</v>
      </c>
      <c r="D339" s="11">
        <f t="shared" si="24"/>
        <v>2.720789926345387</v>
      </c>
      <c r="E339" s="11">
        <f t="shared" si="24"/>
        <v>3.4292084480011149</v>
      </c>
      <c r="F339" s="11">
        <f t="shared" si="24"/>
        <v>5.9646475032892132</v>
      </c>
      <c r="G339" s="3">
        <f>G338*(1+Parameters!$B$13)</f>
        <v>63368918.352834336</v>
      </c>
      <c r="H339" s="5">
        <f>Parameters!$B$11*'Permanent project'!C343*Parameters!B$9*G339</f>
        <v>982.5001477635592</v>
      </c>
      <c r="I339" s="2">
        <f>EXP(-Parameters!$B$16*'Permanent project'!B343)</f>
        <v>2.2817106916168266E-5</v>
      </c>
      <c r="J339" s="2">
        <f>EXP(-(Parameters!$B$5+Parameters!$B$6)*('Permanent project'!B343-Parameters!$B$2))*(1-EXP(-Parameters!$B$7*('Permanent project'!B343-Parameters!$B$2)*('Permanent project'!B343&gt;Parameters!$B$2)))+('Permanent project'!B343&lt;=Parameters!$B$2)</f>
        <v>3.6516173753740402E-2</v>
      </c>
      <c r="K339" s="2">
        <f>H339*I339*('Permanent project'!B343&gt;=Parameters!$B$2)</f>
        <v>2.2417810916672252E-2</v>
      </c>
      <c r="L339" s="2">
        <f>H339*I339*J339*('Permanent project'!B343&gt;=Parameters!$B$2)*('Permanent project'!B343&lt;=Parameters!$B$3)</f>
        <v>8.1861267861170234E-4</v>
      </c>
      <c r="M339" s="3">
        <f>'Emissions of Biomass scenarios'!P337*3.66</f>
        <v>0</v>
      </c>
      <c r="N339" s="14">
        <f t="shared" si="20"/>
        <v>0</v>
      </c>
      <c r="V339" s="4"/>
      <c r="W339" s="4"/>
      <c r="X339" s="4"/>
      <c r="Y339" s="4"/>
    </row>
    <row r="340" spans="2:25" x14ac:dyDescent="0.3">
      <c r="B340">
        <v>335</v>
      </c>
      <c r="C340" s="11">
        <f t="shared" si="24"/>
        <v>1.6779706453383088</v>
      </c>
      <c r="D340" s="11">
        <f t="shared" si="24"/>
        <v>2.720789926345387</v>
      </c>
      <c r="E340" s="11">
        <f t="shared" si="24"/>
        <v>3.4292084480011149</v>
      </c>
      <c r="F340" s="11">
        <f t="shared" si="24"/>
        <v>5.9646475032892132</v>
      </c>
      <c r="G340" s="3">
        <f>G339*(1+Parameters!$B$13)</f>
        <v>64636296.719891027</v>
      </c>
      <c r="H340" s="5">
        <f>Parameters!$B$11*'Permanent project'!C344*Parameters!B$9*G340</f>
        <v>1002.1501507188304</v>
      </c>
      <c r="I340" s="2">
        <f>EXP(-Parameters!$B$16*'Permanent project'!B344)</f>
        <v>2.2098518232313746E-5</v>
      </c>
      <c r="J340" s="2">
        <f>EXP(-(Parameters!$B$5+Parameters!$B$6)*('Permanent project'!B344-Parameters!$B$2))*(1-EXP(-Parameters!$B$7*('Permanent project'!B344-Parameters!$B$2)*('Permanent project'!B344&gt;Parameters!$B$2)))+('Permanent project'!B344&lt;=Parameters!$B$2)</f>
        <v>3.6152831754046412E-2</v>
      </c>
      <c r="K340" s="2">
        <f>H340*I340*('Permanent project'!B344&gt;=Parameters!$B$2)</f>
        <v>2.2146033377176043E-2</v>
      </c>
      <c r="L340" s="2">
        <f>H340*I340*J340*('Permanent project'!B344&gt;=Parameters!$B$2)*('Permanent project'!B344&lt;=Parameters!$B$3)</f>
        <v>8.0064181870454171E-4</v>
      </c>
      <c r="M340" s="3">
        <f>'Emissions of Biomass scenarios'!P338*3.66</f>
        <v>0</v>
      </c>
      <c r="N340" s="14">
        <f t="shared" si="20"/>
        <v>0</v>
      </c>
      <c r="V340" s="4"/>
      <c r="W340" s="4"/>
      <c r="X340" s="4"/>
      <c r="Y340" s="4"/>
    </row>
    <row r="341" spans="2:25" x14ac:dyDescent="0.3">
      <c r="B341">
        <v>336</v>
      </c>
      <c r="C341" s="11">
        <f t="shared" si="24"/>
        <v>1.6779706453383088</v>
      </c>
      <c r="D341" s="11">
        <f t="shared" si="24"/>
        <v>2.720789926345387</v>
      </c>
      <c r="E341" s="11">
        <f t="shared" si="24"/>
        <v>3.4292084480011149</v>
      </c>
      <c r="F341" s="11">
        <f t="shared" si="24"/>
        <v>5.9646475032892132</v>
      </c>
      <c r="G341" s="3">
        <f>G340*(1+Parameters!$B$13)</f>
        <v>65929022.654288851</v>
      </c>
      <c r="H341" s="5">
        <f>Parameters!$B$11*'Permanent project'!C345*Parameters!B$9*G341</f>
        <v>1022.1931537332072</v>
      </c>
      <c r="I341" s="2">
        <f>EXP(-Parameters!$B$16*'Permanent project'!B345)</f>
        <v>2.1402560362193017E-5</v>
      </c>
      <c r="J341" s="2">
        <f>EXP(-(Parameters!$B$5+Parameters!$B$6)*('Permanent project'!B345-Parameters!$B$2))*(1-EXP(-Parameters!$B$7*('Permanent project'!B345-Parameters!$B$2)*('Permanent project'!B345&gt;Parameters!$B$2)))+('Permanent project'!B345&lt;=Parameters!$B$2)</f>
        <v>3.5793105067655297E-2</v>
      </c>
      <c r="K341" s="2">
        <f>H341*I341*('Permanent project'!B345&gt;=Parameters!$B$2)</f>
        <v>2.1877550674595413E-2</v>
      </c>
      <c r="L341" s="2">
        <f>H341*I341*J341*('Permanent project'!B345&gt;=Parameters!$B$2)*('Permanent project'!B345&lt;=Parameters!$B$3)</f>
        <v>7.830654699187466E-4</v>
      </c>
      <c r="M341" s="3">
        <f>'Emissions of Biomass scenarios'!P339*3.66</f>
        <v>0</v>
      </c>
      <c r="N341" s="14">
        <f t="shared" si="20"/>
        <v>0</v>
      </c>
      <c r="V341" s="4"/>
      <c r="W341" s="4"/>
      <c r="X341" s="4"/>
      <c r="Y341" s="4"/>
    </row>
    <row r="342" spans="2:25" x14ac:dyDescent="0.3">
      <c r="B342">
        <v>337</v>
      </c>
      <c r="C342" s="11">
        <f t="shared" si="24"/>
        <v>1.6779706453383088</v>
      </c>
      <c r="D342" s="11">
        <f t="shared" si="24"/>
        <v>2.720789926345387</v>
      </c>
      <c r="E342" s="11">
        <f t="shared" si="24"/>
        <v>3.4292084480011149</v>
      </c>
      <c r="F342" s="11">
        <f t="shared" si="24"/>
        <v>5.9646475032892132</v>
      </c>
      <c r="G342" s="3">
        <f>G341*(1+Parameters!$B$13)</f>
        <v>67247603.107374623</v>
      </c>
      <c r="H342" s="5">
        <f>Parameters!$B$11*'Permanent project'!C346*Parameters!B$9*G342</f>
        <v>1042.6370168078713</v>
      </c>
      <c r="I342" s="2">
        <f>EXP(-Parameters!$B$16*'Permanent project'!B346)</f>
        <v>2.0728520584131272E-5</v>
      </c>
      <c r="J342" s="2">
        <f>EXP(-(Parameters!$B$5+Parameters!$B$6)*('Permanent project'!B346-Parameters!$B$2))*(1-EXP(-Parameters!$B$7*('Permanent project'!B346-Parameters!$B$2)*('Permanent project'!B346&gt;Parameters!$B$2)))+('Permanent project'!B346&lt;=Parameters!$B$2)</f>
        <v>3.543695772159864E-2</v>
      </c>
      <c r="K342" s="2">
        <f>H342*I342*('Permanent project'!B346&gt;=Parameters!$B$2)</f>
        <v>2.1612322864679182E-2</v>
      </c>
      <c r="L342" s="2">
        <f>H342*I342*J342*('Permanent project'!B346&gt;=Parameters!$B$2)*('Permanent project'!B346&lt;=Parameters!$B$3)</f>
        <v>7.6587497162117582E-4</v>
      </c>
      <c r="M342" s="3">
        <f>'Emissions of Biomass scenarios'!P340*3.66</f>
        <v>0</v>
      </c>
      <c r="N342" s="14">
        <f t="shared" ref="N342:N405" si="25">L342*M342</f>
        <v>0</v>
      </c>
      <c r="V342" s="4"/>
      <c r="W342" s="4"/>
      <c r="X342" s="4"/>
      <c r="Y342" s="4"/>
    </row>
    <row r="343" spans="2:25" x14ac:dyDescent="0.3">
      <c r="B343">
        <v>338</v>
      </c>
      <c r="C343" s="11">
        <f t="shared" si="24"/>
        <v>1.6779706453383088</v>
      </c>
      <c r="D343" s="11">
        <f t="shared" si="24"/>
        <v>2.720789926345387</v>
      </c>
      <c r="E343" s="11">
        <f t="shared" si="24"/>
        <v>3.4292084480011149</v>
      </c>
      <c r="F343" s="11">
        <f t="shared" si="24"/>
        <v>5.9646475032892132</v>
      </c>
      <c r="G343" s="3">
        <f>G342*(1+Parameters!$B$13)</f>
        <v>68592555.169522122</v>
      </c>
      <c r="H343" s="5">
        <f>Parameters!$B$11*'Permanent project'!C347*Parameters!B$9*G343</f>
        <v>1063.4897571440288</v>
      </c>
      <c r="I343" s="2">
        <f>EXP(-Parameters!$B$16*'Permanent project'!B347)</f>
        <v>2.007570862249527E-5</v>
      </c>
      <c r="J343" s="2">
        <f>EXP(-(Parameters!$B$5+Parameters!$B$6)*('Permanent project'!B347-Parameters!$B$2))*(1-EXP(-Parameters!$B$7*('Permanent project'!B347-Parameters!$B$2)*('Permanent project'!B347&gt;Parameters!$B$2)))+('Permanent project'!B347&lt;=Parameters!$B$2)</f>
        <v>3.5084354100845025E-2</v>
      </c>
      <c r="K343" s="2">
        <f>H343*I343*('Permanent project'!B347&gt;=Parameters!$B$2)</f>
        <v>2.135031048743178E-2</v>
      </c>
      <c r="L343" s="2">
        <f>H343*I343*J343*('Permanent project'!B347&gt;=Parameters!$B$2)*('Permanent project'!B347&lt;=Parameters!$B$3)</f>
        <v>7.4906185330404166E-4</v>
      </c>
      <c r="M343" s="3">
        <f>'Emissions of Biomass scenarios'!P341*3.66</f>
        <v>0</v>
      </c>
      <c r="N343" s="14">
        <f t="shared" si="25"/>
        <v>0</v>
      </c>
      <c r="V343" s="4"/>
      <c r="W343" s="4"/>
      <c r="X343" s="4"/>
      <c r="Y343" s="4"/>
    </row>
    <row r="344" spans="2:25" x14ac:dyDescent="0.3">
      <c r="B344">
        <v>339</v>
      </c>
      <c r="C344" s="11">
        <f t="shared" si="24"/>
        <v>1.6779706453383088</v>
      </c>
      <c r="D344" s="11">
        <f t="shared" si="24"/>
        <v>2.720789926345387</v>
      </c>
      <c r="E344" s="11">
        <f t="shared" si="24"/>
        <v>3.4292084480011149</v>
      </c>
      <c r="F344" s="11">
        <f t="shared" si="24"/>
        <v>5.9646475032892132</v>
      </c>
      <c r="G344" s="3">
        <f>G343*(1+Parameters!$B$13)</f>
        <v>69964406.272912562</v>
      </c>
      <c r="H344" s="5">
        <f>Parameters!$B$11*'Permanent project'!C348*Parameters!B$9*G344</f>
        <v>1084.7595522869092</v>
      </c>
      <c r="I344" s="2">
        <f>EXP(-Parameters!$B$16*'Permanent project'!B348)</f>
        <v>1.9443455940790768E-5</v>
      </c>
      <c r="J344" s="2">
        <f>EXP(-(Parameters!$B$5+Parameters!$B$6)*('Permanent project'!B348-Parameters!$B$2))*(1-EXP(-Parameters!$B$7*('Permanent project'!B348-Parameters!$B$2)*('Permanent project'!B348&gt;Parameters!$B$2)))+('Permanent project'!B348&lt;=Parameters!$B$2)</f>
        <v>3.4735258944738563E-2</v>
      </c>
      <c r="K344" s="2">
        <f>H344*I344*('Permanent project'!B348&gt;=Parameters!$B$2)</f>
        <v>2.1091474561242437E-2</v>
      </c>
      <c r="L344" s="2">
        <f>H344*I344*J344*('Permanent project'!B348&gt;=Parameters!$B$2)*('Permanent project'!B348&lt;=Parameters!$B$3)</f>
        <v>7.3261783041112221E-4</v>
      </c>
      <c r="M344" s="3">
        <f>'Emissions of Biomass scenarios'!P342*3.66</f>
        <v>0</v>
      </c>
      <c r="N344" s="14">
        <f t="shared" si="25"/>
        <v>0</v>
      </c>
      <c r="V344" s="4"/>
      <c r="W344" s="4"/>
      <c r="X344" s="4"/>
      <c r="Y344" s="4"/>
    </row>
    <row r="345" spans="2:25" x14ac:dyDescent="0.3">
      <c r="B345">
        <v>340</v>
      </c>
      <c r="C345" s="11">
        <f t="shared" si="24"/>
        <v>1.6779706453383088</v>
      </c>
      <c r="D345" s="11">
        <f t="shared" si="24"/>
        <v>2.720789926345387</v>
      </c>
      <c r="E345" s="11">
        <f t="shared" si="24"/>
        <v>3.4292084480011149</v>
      </c>
      <c r="F345" s="11">
        <f t="shared" si="24"/>
        <v>5.9646475032892132</v>
      </c>
      <c r="G345" s="3">
        <f>G344*(1+Parameters!$B$13)</f>
        <v>71363694.398370817</v>
      </c>
      <c r="H345" s="5">
        <f>Parameters!$B$11*'Permanent project'!C349*Parameters!B$9*G345</f>
        <v>1106.4547433326475</v>
      </c>
      <c r="I345" s="2">
        <f>EXP(-Parameters!$B$16*'Permanent project'!B349)</f>
        <v>1.8831115057022737E-5</v>
      </c>
      <c r="J345" s="2">
        <f>EXP(-(Parameters!$B$5+Parameters!$B$6)*('Permanent project'!B349-Parameters!$B$2))*(1-EXP(-Parameters!$B$7*('Permanent project'!B349-Parameters!$B$2)*('Permanent project'!B349&gt;Parameters!$B$2)))+('Permanent project'!B349&lt;=Parameters!$B$2)</f>
        <v>3.4389637343472709E-2</v>
      </c>
      <c r="K345" s="2">
        <f>H345*I345*('Permanent project'!B349&gt;=Parameters!$B$2)</f>
        <v>2.0835776577085647E-2</v>
      </c>
      <c r="L345" s="2">
        <f>H345*I345*J345*('Permanent project'!B349&gt;=Parameters!$B$2)*('Permanent project'!B349&lt;=Parameters!$B$3)</f>
        <v>7.1653480025559856E-4</v>
      </c>
      <c r="M345" s="3">
        <f>'Emissions of Biomass scenarios'!P343*3.66</f>
        <v>0</v>
      </c>
      <c r="N345" s="14">
        <f t="shared" si="25"/>
        <v>0</v>
      </c>
      <c r="V345" s="4"/>
      <c r="W345" s="4"/>
      <c r="X345" s="4"/>
      <c r="Y345" s="4"/>
    </row>
    <row r="346" spans="2:25" x14ac:dyDescent="0.3">
      <c r="B346">
        <v>341</v>
      </c>
      <c r="C346" s="11">
        <f t="shared" si="24"/>
        <v>1.6779706453383088</v>
      </c>
      <c r="D346" s="11">
        <f t="shared" si="24"/>
        <v>2.720789926345387</v>
      </c>
      <c r="E346" s="11">
        <f t="shared" si="24"/>
        <v>3.4292084480011149</v>
      </c>
      <c r="F346" s="11">
        <f t="shared" si="24"/>
        <v>5.9646475032892132</v>
      </c>
      <c r="G346" s="3">
        <f>G345*(1+Parameters!$B$13)</f>
        <v>72790968.28633824</v>
      </c>
      <c r="H346" s="5">
        <f>Parameters!$B$11*'Permanent project'!C350*Parameters!B$9*G346</f>
        <v>1128.5838381993005</v>
      </c>
      <c r="I346" s="2">
        <f>EXP(-Parameters!$B$16*'Permanent project'!B350)</f>
        <v>1.8238058880617203E-5</v>
      </c>
      <c r="J346" s="2">
        <f>EXP(-(Parameters!$B$5+Parameters!$B$6)*('Permanent project'!B350-Parameters!$B$2))*(1-EXP(-Parameters!$B$7*('Permanent project'!B350-Parameters!$B$2)*('Permanent project'!B350&gt;Parameters!$B$2)))+('Permanent project'!B350&lt;=Parameters!$B$2)</f>
        <v>3.4047454734599344E-2</v>
      </c>
      <c r="K346" s="2">
        <f>H346*I346*('Permanent project'!B350&gt;=Parameters!$B$2)</f>
        <v>2.0583178492791801E-2</v>
      </c>
      <c r="L346" s="2">
        <f>H346*I346*J346*('Permanent project'!B350&gt;=Parameters!$B$2)*('Permanent project'!B350&lt;=Parameters!$B$3)</f>
        <v>7.008048380275076E-4</v>
      </c>
      <c r="M346" s="3">
        <f>'Emissions of Biomass scenarios'!P344*3.66</f>
        <v>0</v>
      </c>
      <c r="N346" s="14">
        <f t="shared" si="25"/>
        <v>0</v>
      </c>
      <c r="V346" s="4"/>
      <c r="W346" s="4"/>
      <c r="X346" s="4"/>
      <c r="Y346" s="4"/>
    </row>
    <row r="347" spans="2:25" x14ac:dyDescent="0.3">
      <c r="B347">
        <v>342</v>
      </c>
      <c r="C347" s="11">
        <f t="shared" ref="C347:F362" si="26">C346</f>
        <v>1.6779706453383088</v>
      </c>
      <c r="D347" s="11">
        <f t="shared" si="26"/>
        <v>2.720789926345387</v>
      </c>
      <c r="E347" s="11">
        <f t="shared" si="26"/>
        <v>3.4292084480011149</v>
      </c>
      <c r="F347" s="11">
        <f t="shared" si="26"/>
        <v>5.9646475032892132</v>
      </c>
      <c r="G347" s="3">
        <f>G346*(1+Parameters!$B$13)</f>
        <v>74246787.652065009</v>
      </c>
      <c r="H347" s="5">
        <f>Parameters!$B$11*'Permanent project'!C351*Parameters!B$9*G347</f>
        <v>1151.1555149632866</v>
      </c>
      <c r="I347" s="2">
        <f>EXP(-Parameters!$B$16*'Permanent project'!B351)</f>
        <v>1.7663680070225723E-5</v>
      </c>
      <c r="J347" s="2">
        <f>EXP(-(Parameters!$B$5+Parameters!$B$6)*('Permanent project'!B351-Parameters!$B$2))*(1-EXP(-Parameters!$B$7*('Permanent project'!B351-Parameters!$B$2)*('Permanent project'!B351&gt;Parameters!$B$2)))+('Permanent project'!B351&lt;=Parameters!$B$2)</f>
        <v>3.3708676899572396E-2</v>
      </c>
      <c r="K347" s="2">
        <f>H347*I347*('Permanent project'!B351&gt;=Parameters!$B$2)</f>
        <v>2.0333642727387434E-2</v>
      </c>
      <c r="L347" s="2">
        <f>H347*I347*J347*('Permanent project'!B351&gt;=Parameters!$B$2)*('Permanent project'!B351&lt;=Parameters!$B$3)</f>
        <v>6.8542019288884309E-4</v>
      </c>
      <c r="M347" s="3">
        <f>'Emissions of Biomass scenarios'!P345*3.66</f>
        <v>0</v>
      </c>
      <c r="N347" s="14">
        <f t="shared" si="25"/>
        <v>0</v>
      </c>
      <c r="V347" s="4"/>
      <c r="W347" s="4"/>
      <c r="X347" s="4"/>
      <c r="Y347" s="4"/>
    </row>
    <row r="348" spans="2:25" x14ac:dyDescent="0.3">
      <c r="B348">
        <v>343</v>
      </c>
      <c r="C348" s="11">
        <f t="shared" si="26"/>
        <v>1.6779706453383088</v>
      </c>
      <c r="D348" s="11">
        <f t="shared" si="26"/>
        <v>2.720789926345387</v>
      </c>
      <c r="E348" s="11">
        <f t="shared" si="26"/>
        <v>3.4292084480011149</v>
      </c>
      <c r="F348" s="11">
        <f t="shared" si="26"/>
        <v>5.9646475032892132</v>
      </c>
      <c r="G348" s="3">
        <f>G347*(1+Parameters!$B$13)</f>
        <v>75731723.405106306</v>
      </c>
      <c r="H348" s="5">
        <f>Parameters!$B$11*'Permanent project'!C352*Parameters!B$9*G348</f>
        <v>1174.1786252625523</v>
      </c>
      <c r="I348" s="2">
        <f>EXP(-Parameters!$B$16*'Permanent project'!B352)</f>
        <v>1.7107390411754758E-5</v>
      </c>
      <c r="J348" s="2">
        <f>EXP(-(Parameters!$B$5+Parameters!$B$6)*('Permanent project'!B352-Parameters!$B$2))*(1-EXP(-Parameters!$B$7*('Permanent project'!B352-Parameters!$B$2)*('Permanent project'!B352&gt;Parameters!$B$2)))+('Permanent project'!B352&lt;=Parameters!$B$2)</f>
        <v>3.337326996032608E-2</v>
      </c>
      <c r="K348" s="2">
        <f>H348*I348*('Permanent project'!B352&gt;=Parameters!$B$2)</f>
        <v>2.0087132155503968E-2</v>
      </c>
      <c r="L348" s="2">
        <f>H348*I348*J348*('Permanent project'!B352&gt;=Parameters!$B$2)*('Permanent project'!B352&lt;=Parameters!$B$3)</f>
        <v>6.7037328415438062E-4</v>
      </c>
      <c r="M348" s="3">
        <f>'Emissions of Biomass scenarios'!P346*3.66</f>
        <v>0</v>
      </c>
      <c r="N348" s="14">
        <f t="shared" si="25"/>
        <v>0</v>
      </c>
      <c r="V348" s="4"/>
      <c r="W348" s="4"/>
      <c r="X348" s="4"/>
      <c r="Y348" s="4"/>
    </row>
    <row r="349" spans="2:25" x14ac:dyDescent="0.3">
      <c r="B349">
        <v>344</v>
      </c>
      <c r="C349" s="11">
        <f t="shared" si="26"/>
        <v>1.6779706453383088</v>
      </c>
      <c r="D349" s="11">
        <f t="shared" si="26"/>
        <v>2.720789926345387</v>
      </c>
      <c r="E349" s="11">
        <f t="shared" si="26"/>
        <v>3.4292084480011149</v>
      </c>
      <c r="F349" s="11">
        <f t="shared" si="26"/>
        <v>5.9646475032892132</v>
      </c>
      <c r="G349" s="3">
        <f>G348*(1+Parameters!$B$13)</f>
        <v>77246357.873208433</v>
      </c>
      <c r="H349" s="5">
        <f>Parameters!$B$11*'Permanent project'!C353*Parameters!B$9*G349</f>
        <v>1197.6621977678035</v>
      </c>
      <c r="I349" s="2">
        <f>EXP(-Parameters!$B$16*'Permanent project'!B353)</f>
        <v>1.6568620215983034E-5</v>
      </c>
      <c r="J349" s="2">
        <f>EXP(-(Parameters!$B$5+Parameters!$B$6)*('Permanent project'!B353-Parameters!$B$2))*(1-EXP(-Parameters!$B$7*('Permanent project'!B353-Parameters!$B$2)*('Permanent project'!B353&gt;Parameters!$B$2)))+('Permanent project'!B353&lt;=Parameters!$B$2)</f>
        <v>3.3041200375886932E-2</v>
      </c>
      <c r="K349" s="2">
        <f>H349*I349*('Permanent project'!B353&gt;=Parameters!$B$2)</f>
        <v>1.98436101018543E-2</v>
      </c>
      <c r="L349" s="2">
        <f>H349*I349*J349*('Permanent project'!B353&gt;=Parameters!$B$2)*('Permanent project'!B353&lt;=Parameters!$B$3)</f>
        <v>6.5565669755634202E-4</v>
      </c>
      <c r="M349" s="3">
        <f>'Emissions of Biomass scenarios'!P347*3.66</f>
        <v>0</v>
      </c>
      <c r="N349" s="14">
        <f t="shared" si="25"/>
        <v>0</v>
      </c>
      <c r="V349" s="4"/>
      <c r="W349" s="4"/>
      <c r="X349" s="4"/>
      <c r="Y349" s="4"/>
    </row>
    <row r="350" spans="2:25" x14ac:dyDescent="0.3">
      <c r="B350">
        <v>345</v>
      </c>
      <c r="C350" s="11">
        <f t="shared" si="26"/>
        <v>1.6779706453383088</v>
      </c>
      <c r="D350" s="11">
        <f t="shared" si="26"/>
        <v>2.720789926345387</v>
      </c>
      <c r="E350" s="11">
        <f t="shared" si="26"/>
        <v>3.4292084480011149</v>
      </c>
      <c r="F350" s="11">
        <f t="shared" si="26"/>
        <v>5.9646475032892132</v>
      </c>
      <c r="G350" s="3">
        <f>G349*(1+Parameters!$B$13)</f>
        <v>78791285.03067261</v>
      </c>
      <c r="H350" s="5">
        <f>Parameters!$B$11*'Permanent project'!C354*Parameters!B$9*G350</f>
        <v>1221.6154417231596</v>
      </c>
      <c r="I350" s="2">
        <f>EXP(-Parameters!$B$16*'Permanent project'!B354)</f>
        <v>1.6046817735150026E-5</v>
      </c>
      <c r="J350" s="2">
        <f>EXP(-(Parameters!$B$5+Parameters!$B$6)*('Permanent project'!B354-Parameters!$B$2))*(1-EXP(-Parameters!$B$7*('Permanent project'!B354-Parameters!$B$2)*('Permanent project'!B354&gt;Parameters!$B$2)))+('Permanent project'!B354&lt;=Parameters!$B$2)</f>
        <v>3.2712434939019819E-2</v>
      </c>
      <c r="K350" s="2">
        <f>H350*I350*('Permanent project'!B354&gt;=Parameters!$B$2)</f>
        <v>1.9603040335776329E-2</v>
      </c>
      <c r="L350" s="2">
        <f>H350*I350*J350*('Permanent project'!B354&gt;=Parameters!$B$2)*('Permanent project'!B354&lt;=Parameters!$B$3)</f>
        <v>6.4126318159106433E-4</v>
      </c>
      <c r="M350" s="3">
        <f>'Emissions of Biomass scenarios'!P348*3.66</f>
        <v>0</v>
      </c>
      <c r="N350" s="14">
        <f t="shared" si="25"/>
        <v>0</v>
      </c>
      <c r="V350" s="4"/>
      <c r="W350" s="4"/>
      <c r="X350" s="4"/>
      <c r="Y350" s="4"/>
    </row>
    <row r="351" spans="2:25" x14ac:dyDescent="0.3">
      <c r="B351">
        <v>346</v>
      </c>
      <c r="C351" s="11">
        <f t="shared" si="26"/>
        <v>1.6779706453383088</v>
      </c>
      <c r="D351" s="11">
        <f t="shared" si="26"/>
        <v>2.720789926345387</v>
      </c>
      <c r="E351" s="11">
        <f t="shared" si="26"/>
        <v>3.4292084480011149</v>
      </c>
      <c r="F351" s="11">
        <f t="shared" si="26"/>
        <v>5.9646475032892132</v>
      </c>
      <c r="G351" s="3">
        <f>G350*(1+Parameters!$B$13)</f>
        <v>80367110.731286064</v>
      </c>
      <c r="H351" s="5">
        <f>Parameters!$B$11*'Permanent project'!C355*Parameters!B$9*G351</f>
        <v>1246.0477505576227</v>
      </c>
      <c r="I351" s="2">
        <f>EXP(-Parameters!$B$16*'Permanent project'!B355)</f>
        <v>1.5541448597918001E-5</v>
      </c>
      <c r="J351" s="2">
        <f>EXP(-(Parameters!$B$5+Parameters!$B$6)*('Permanent project'!B355-Parameters!$B$2))*(1-EXP(-Parameters!$B$7*('Permanent project'!B355-Parameters!$B$2)*('Permanent project'!B355&gt;Parameters!$B$2)))+('Permanent project'!B355&lt;=Parameters!$B$2)</f>
        <v>3.238694077290704E-2</v>
      </c>
      <c r="K351" s="2">
        <f>H351*I351*('Permanent project'!B355&gt;=Parameters!$B$2)</f>
        <v>1.9365387065842645E-2</v>
      </c>
      <c r="L351" s="2">
        <f>H351*I351*J351*('Permanent project'!B355&gt;=Parameters!$B$2)*('Permanent project'!B355&lt;=Parameters!$B$3)</f>
        <v>6.2718564394586575E-4</v>
      </c>
      <c r="M351" s="3">
        <f>'Emissions of Biomass scenarios'!P349*3.66</f>
        <v>0</v>
      </c>
      <c r="N351" s="14">
        <f t="shared" si="25"/>
        <v>0</v>
      </c>
      <c r="V351" s="4"/>
      <c r="W351" s="4"/>
      <c r="X351" s="4"/>
      <c r="Y351" s="4"/>
    </row>
    <row r="352" spans="2:25" x14ac:dyDescent="0.3">
      <c r="B352">
        <v>347</v>
      </c>
      <c r="C352" s="11">
        <f t="shared" si="26"/>
        <v>1.6779706453383088</v>
      </c>
      <c r="D352" s="11">
        <f t="shared" si="26"/>
        <v>2.720789926345387</v>
      </c>
      <c r="E352" s="11">
        <f t="shared" si="26"/>
        <v>3.4292084480011149</v>
      </c>
      <c r="F352" s="11">
        <f t="shared" si="26"/>
        <v>5.9646475032892132</v>
      </c>
      <c r="G352" s="3">
        <f>G351*(1+Parameters!$B$13)</f>
        <v>81974452.94591178</v>
      </c>
      <c r="H352" s="5">
        <f>Parameters!$B$11*'Permanent project'!C356*Parameters!B$9*G352</f>
        <v>1270.9687055687752</v>
      </c>
      <c r="I352" s="2">
        <f>EXP(-Parameters!$B$16*'Permanent project'!B356)</f>
        <v>1.50519952621291E-5</v>
      </c>
      <c r="J352" s="2">
        <f>EXP(-(Parameters!$B$5+Parameters!$B$6)*('Permanent project'!B356-Parameters!$B$2))*(1-EXP(-Parameters!$B$7*('Permanent project'!B356-Parameters!$B$2)*('Permanent project'!B356&gt;Parameters!$B$2)))+('Permanent project'!B356&lt;=Parameters!$B$2)</f>
        <v>3.2064685327860769E-2</v>
      </c>
      <c r="K352" s="2">
        <f>H352*I352*('Permanent project'!B356&gt;=Parameters!$B$2)</f>
        <v>1.9130614934535561E-2</v>
      </c>
      <c r="L352" s="2">
        <f>H352*I352*J352*('Permanent project'!B356&gt;=Parameters!$B$2)*('Permanent project'!B356&lt;=Parameters!$B$3)</f>
        <v>6.1341714800435649E-4</v>
      </c>
      <c r="M352" s="3">
        <f>'Emissions of Biomass scenarios'!P350*3.66</f>
        <v>0</v>
      </c>
      <c r="N352" s="14">
        <f t="shared" si="25"/>
        <v>0</v>
      </c>
      <c r="V352" s="4"/>
      <c r="W352" s="4"/>
      <c r="X352" s="4"/>
      <c r="Y352" s="4"/>
    </row>
    <row r="353" spans="2:25" x14ac:dyDescent="0.3">
      <c r="B353">
        <v>348</v>
      </c>
      <c r="C353" s="11">
        <f t="shared" si="26"/>
        <v>1.6779706453383088</v>
      </c>
      <c r="D353" s="11">
        <f t="shared" si="26"/>
        <v>2.720789926345387</v>
      </c>
      <c r="E353" s="11">
        <f t="shared" si="26"/>
        <v>3.4292084480011149</v>
      </c>
      <c r="F353" s="11">
        <f t="shared" si="26"/>
        <v>5.9646475032892132</v>
      </c>
      <c r="G353" s="3">
        <f>G352*(1+Parameters!$B$13)</f>
        <v>83613942.004830018</v>
      </c>
      <c r="H353" s="5">
        <f>Parameters!$B$11*'Permanent project'!C357*Parameters!B$9*G353</f>
        <v>1296.3880796801507</v>
      </c>
      <c r="I353" s="2">
        <f>EXP(-Parameters!$B$16*'Permanent project'!B357)</f>
        <v>1.457795648479693E-5</v>
      </c>
      <c r="J353" s="2">
        <f>EXP(-(Parameters!$B$5+Parameters!$B$6)*('Permanent project'!B357-Parameters!$B$2))*(1-EXP(-Parameters!$B$7*('Permanent project'!B357-Parameters!$B$2)*('Permanent project'!B357&gt;Parameters!$B$2)))+('Permanent project'!B357&lt;=Parameters!$B$2)</f>
        <v>3.1745636378067939E-2</v>
      </c>
      <c r="K353" s="2">
        <f>H353*I353*('Permanent project'!B357&gt;=Parameters!$B$2)</f>
        <v>1.8898689012986691E-2</v>
      </c>
      <c r="L353" s="2">
        <f>H353*I353*J353*('Permanent project'!B357&gt;=Parameters!$B$2)*('Permanent project'!B357&lt;=Parameters!$B$3)</f>
        <v>5.9995090942846323E-4</v>
      </c>
      <c r="M353" s="3">
        <f>'Emissions of Biomass scenarios'!P351*3.66</f>
        <v>0</v>
      </c>
      <c r="N353" s="14">
        <f t="shared" si="25"/>
        <v>0</v>
      </c>
      <c r="V353" s="4"/>
      <c r="W353" s="4"/>
      <c r="X353" s="4"/>
      <c r="Y353" s="4"/>
    </row>
    <row r="354" spans="2:25" x14ac:dyDescent="0.3">
      <c r="B354">
        <v>349</v>
      </c>
      <c r="C354" s="11">
        <f t="shared" si="26"/>
        <v>1.6779706453383088</v>
      </c>
      <c r="D354" s="11">
        <f t="shared" si="26"/>
        <v>2.720789926345387</v>
      </c>
      <c r="E354" s="11">
        <f t="shared" si="26"/>
        <v>3.4292084480011149</v>
      </c>
      <c r="F354" s="11">
        <f t="shared" si="26"/>
        <v>5.9646475032892132</v>
      </c>
      <c r="G354" s="3">
        <f>G353*(1+Parameters!$B$13)</f>
        <v>85286220.844926625</v>
      </c>
      <c r="H354" s="5">
        <f>Parameters!$B$11*'Permanent project'!C358*Parameters!B$9*G354</f>
        <v>1322.3158412737539</v>
      </c>
      <c r="I354" s="2">
        <f>EXP(-Parameters!$B$16*'Permanent project'!B358)</f>
        <v>1.4118846808789949E-5</v>
      </c>
      <c r="J354" s="2">
        <f>EXP(-(Parameters!$B$5+Parameters!$B$6)*('Permanent project'!B358-Parameters!$B$2))*(1-EXP(-Parameters!$B$7*('Permanent project'!B358-Parameters!$B$2)*('Permanent project'!B358&gt;Parameters!$B$2)))+('Permanent project'!B358&lt;=Parameters!$B$2)</f>
        <v>3.142976201836771E-2</v>
      </c>
      <c r="K354" s="2">
        <f>H354*I354*('Permanent project'!B358&gt;=Parameters!$B$2)</f>
        <v>1.8669574795780335E-2</v>
      </c>
      <c r="L354" s="2">
        <f>H354*I354*J354*('Permanent project'!B358&gt;=Parameters!$B$2)*('Permanent project'!B358&lt;=Parameters!$B$3)</f>
        <v>5.8678029281549187E-4</v>
      </c>
      <c r="M354" s="3">
        <f>'Emissions of Biomass scenarios'!P352*3.66</f>
        <v>0</v>
      </c>
      <c r="N354" s="14">
        <f t="shared" si="25"/>
        <v>0</v>
      </c>
      <c r="V354" s="4"/>
      <c r="W354" s="4"/>
      <c r="X354" s="4"/>
      <c r="Y354" s="4"/>
    </row>
    <row r="355" spans="2:25" x14ac:dyDescent="0.3">
      <c r="B355">
        <v>350</v>
      </c>
      <c r="C355" s="11">
        <f t="shared" si="26"/>
        <v>1.6779706453383088</v>
      </c>
      <c r="D355" s="11">
        <f t="shared" si="26"/>
        <v>2.720789926345387</v>
      </c>
      <c r="E355" s="11">
        <f t="shared" si="26"/>
        <v>3.4292084480011149</v>
      </c>
      <c r="F355" s="11">
        <f t="shared" si="26"/>
        <v>5.9646475032892132</v>
      </c>
      <c r="G355" s="3">
        <f>G354*(1+Parameters!$B$13)</f>
        <v>86991945.261825159</v>
      </c>
      <c r="H355" s="5">
        <f>Parameters!$B$11*'Permanent project'!C359*Parameters!B$9*G355</f>
        <v>1348.7621580992291</v>
      </c>
      <c r="I355" s="2">
        <f>EXP(-Parameters!$B$16*'Permanent project'!B359)</f>
        <v>1.3674196065680938E-5</v>
      </c>
      <c r="J355" s="2">
        <f>EXP(-(Parameters!$B$5+Parameters!$B$6)*('Permanent project'!B359-Parameters!$B$2))*(1-EXP(-Parameters!$B$7*('Permanent project'!B359-Parameters!$B$2)*('Permanent project'!B359&gt;Parameters!$B$2)))+('Permanent project'!B359&lt;=Parameters!$B$2)</f>
        <v>3.1117030661060859E-2</v>
      </c>
      <c r="K355" s="2">
        <f>H355*I355*('Permanent project'!B359&gt;=Parameters!$B$2)</f>
        <v>1.8443238195819809E-2</v>
      </c>
      <c r="L355" s="2">
        <f>H355*I355*J355*('Permanent project'!B359&gt;=Parameters!$B$2)*('Permanent project'!B359&lt;=Parameters!$B$3)</f>
        <v>5.7389880842857374E-4</v>
      </c>
      <c r="M355" s="3">
        <f>'Emissions of Biomass scenarios'!P353*3.66</f>
        <v>0</v>
      </c>
      <c r="N355" s="14">
        <f t="shared" si="25"/>
        <v>0</v>
      </c>
      <c r="V355" s="4"/>
      <c r="W355" s="4"/>
      <c r="X355" s="4"/>
      <c r="Y355" s="4"/>
    </row>
    <row r="356" spans="2:25" x14ac:dyDescent="0.3">
      <c r="B356">
        <v>351</v>
      </c>
      <c r="C356" s="11">
        <f t="shared" si="26"/>
        <v>1.6779706453383088</v>
      </c>
      <c r="D356" s="11">
        <f t="shared" si="26"/>
        <v>2.720789926345387</v>
      </c>
      <c r="E356" s="11">
        <f t="shared" si="26"/>
        <v>3.4292084480011149</v>
      </c>
      <c r="F356" s="11">
        <f t="shared" si="26"/>
        <v>5.9646475032892132</v>
      </c>
      <c r="G356" s="3">
        <f>G355*(1+Parameters!$B$13)</f>
        <v>88731784.167061657</v>
      </c>
      <c r="H356" s="5">
        <f>Parameters!$B$11*'Permanent project'!C360*Parameters!B$9*G356</f>
        <v>1375.7374012612136</v>
      </c>
      <c r="I356" s="2">
        <f>EXP(-Parameters!$B$16*'Permanent project'!B360)</f>
        <v>1.3243548894253456E-5</v>
      </c>
      <c r="J356" s="2">
        <f>EXP(-(Parameters!$B$5+Parameters!$B$6)*('Permanent project'!B360-Parameters!$B$2))*(1-EXP(-Parameters!$B$7*('Permanent project'!B360-Parameters!$B$2)*('Permanent project'!B360&gt;Parameters!$B$2)))+('Permanent project'!B360&lt;=Parameters!$B$2)</f>
        <v>3.0807411032751076E-2</v>
      </c>
      <c r="K356" s="2">
        <f>H356*I356*('Permanent project'!B360&gt;=Parameters!$B$2)</f>
        <v>1.8219645539256066E-2</v>
      </c>
      <c r="L356" s="2">
        <f>H356*I356*J356*('Permanent project'!B360&gt;=Parameters!$B$2)*('Permanent project'!B360&lt;=Parameters!$B$3)</f>
        <v>5.6130010899889122E-4</v>
      </c>
      <c r="M356" s="3">
        <f>'Emissions of Biomass scenarios'!P354*3.66</f>
        <v>0</v>
      </c>
      <c r="N356" s="14">
        <f t="shared" si="25"/>
        <v>0</v>
      </c>
      <c r="V356" s="4"/>
      <c r="W356" s="4"/>
      <c r="X356" s="4"/>
      <c r="Y356" s="4"/>
    </row>
    <row r="357" spans="2:25" x14ac:dyDescent="0.3">
      <c r="B357">
        <v>352</v>
      </c>
      <c r="C357" s="11">
        <f t="shared" si="26"/>
        <v>1.6779706453383088</v>
      </c>
      <c r="D357" s="11">
        <f t="shared" si="26"/>
        <v>2.720789926345387</v>
      </c>
      <c r="E357" s="11">
        <f t="shared" si="26"/>
        <v>3.4292084480011149</v>
      </c>
      <c r="F357" s="11">
        <f t="shared" si="26"/>
        <v>5.9646475032892132</v>
      </c>
      <c r="G357" s="3">
        <f>G356*(1+Parameters!$B$13)</f>
        <v>90506419.850402892</v>
      </c>
      <c r="H357" s="5">
        <f>Parameters!$B$11*'Permanent project'!C361*Parameters!B$9*G357</f>
        <v>1403.2521492864378</v>
      </c>
      <c r="I357" s="2">
        <f>EXP(-Parameters!$B$16*'Permanent project'!B361)</f>
        <v>1.2826464274172174E-5</v>
      </c>
      <c r="J357" s="2">
        <f>EXP(-(Parameters!$B$5+Parameters!$B$6)*('Permanent project'!B361-Parameters!$B$2))*(1-EXP(-Parameters!$B$7*('Permanent project'!B361-Parameters!$B$2)*('Permanent project'!B361&gt;Parameters!$B$2)))+('Permanent project'!B361&lt;=Parameters!$B$2)</f>
        <v>3.0500872171217483E-2</v>
      </c>
      <c r="K357" s="2">
        <f>H357*I357*('Permanent project'!B361&gt;=Parameters!$B$2)</f>
        <v>1.7998763560477814E-2</v>
      </c>
      <c r="L357" s="2">
        <f>H357*I357*J357*('Permanent project'!B361&gt;=Parameters!$B$2)*('Permanent project'!B361&lt;=Parameters!$B$3)</f>
        <v>5.4897798659810104E-4</v>
      </c>
      <c r="M357" s="3">
        <f>'Emissions of Biomass scenarios'!P355*3.66</f>
        <v>0</v>
      </c>
      <c r="N357" s="14">
        <f t="shared" si="25"/>
        <v>0</v>
      </c>
      <c r="V357" s="4"/>
      <c r="W357" s="4"/>
      <c r="X357" s="4"/>
      <c r="Y357" s="4"/>
    </row>
    <row r="358" spans="2:25" x14ac:dyDescent="0.3">
      <c r="B358">
        <v>353</v>
      </c>
      <c r="C358" s="11">
        <f t="shared" si="26"/>
        <v>1.6779706453383088</v>
      </c>
      <c r="D358" s="11">
        <f t="shared" si="26"/>
        <v>2.720789926345387</v>
      </c>
      <c r="E358" s="11">
        <f t="shared" si="26"/>
        <v>3.4292084480011149</v>
      </c>
      <c r="F358" s="11">
        <f t="shared" si="26"/>
        <v>5.9646475032892132</v>
      </c>
      <c r="G358" s="3">
        <f>G357*(1+Parameters!$B$13)</f>
        <v>92316548.247410953</v>
      </c>
      <c r="H358" s="5">
        <f>Parameters!$B$11*'Permanent project'!C362*Parameters!B$9*G358</f>
        <v>1431.3171922721665</v>
      </c>
      <c r="I358" s="2">
        <f>EXP(-Parameters!$B$16*'Permanent project'!B362)</f>
        <v>1.2422515074339428E-5</v>
      </c>
      <c r="J358" s="2">
        <f>EXP(-(Parameters!$B$5+Parameters!$B$6)*('Permanent project'!B362-Parameters!$B$2))*(1-EXP(-Parameters!$B$7*('Permanent project'!B362-Parameters!$B$2)*('Permanent project'!B362&gt;Parameters!$B$2)))+('Permanent project'!B362&lt;=Parameters!$B$2)</f>
        <v>3.0197383422318501E-2</v>
      </c>
      <c r="K358" s="2">
        <f>H358*I358*('Permanent project'!B362&gt;=Parameters!$B$2)</f>
        <v>1.7780559397162173E-2</v>
      </c>
      <c r="L358" s="2">
        <f>H358*I358*J358*('Permanent project'!B362&gt;=Parameters!$B$2)*('Permanent project'!B362&lt;=Parameters!$B$3)</f>
        <v>5.3692636957941445E-4</v>
      </c>
      <c r="M358" s="3">
        <f>'Emissions of Biomass scenarios'!P356*3.66</f>
        <v>0</v>
      </c>
      <c r="N358" s="14">
        <f t="shared" si="25"/>
        <v>0</v>
      </c>
      <c r="V358" s="4"/>
      <c r="W358" s="4"/>
      <c r="X358" s="4"/>
      <c r="Y358" s="4"/>
    </row>
    <row r="359" spans="2:25" x14ac:dyDescent="0.3">
      <c r="B359">
        <v>354</v>
      </c>
      <c r="C359" s="11">
        <f t="shared" si="26"/>
        <v>1.6779706453383088</v>
      </c>
      <c r="D359" s="11">
        <f t="shared" si="26"/>
        <v>2.720789926345387</v>
      </c>
      <c r="E359" s="11">
        <f t="shared" si="26"/>
        <v>3.4292084480011149</v>
      </c>
      <c r="F359" s="11">
        <f t="shared" si="26"/>
        <v>5.9646475032892132</v>
      </c>
      <c r="G359" s="3">
        <f>G358*(1+Parameters!$B$13)</f>
        <v>94162879.212359175</v>
      </c>
      <c r="H359" s="5">
        <f>Parameters!$B$11*'Permanent project'!C363*Parameters!B$9*G359</f>
        <v>1459.9435361176099</v>
      </c>
      <c r="I359" s="2">
        <f>EXP(-Parameters!$B$16*'Permanent project'!B363)</f>
        <v>1.2031287615475789E-5</v>
      </c>
      <c r="J359" s="2">
        <f>EXP(-(Parameters!$B$5+Parameters!$B$6)*('Permanent project'!B363-Parameters!$B$2))*(1-EXP(-Parameters!$B$7*('Permanent project'!B363-Parameters!$B$2)*('Permanent project'!B363&gt;Parameters!$B$2)))+('Permanent project'!B363&lt;=Parameters!$B$2)</f>
        <v>2.9896914436926308E-2</v>
      </c>
      <c r="K359" s="2">
        <f>H359*I359*('Permanent project'!B363&gt;=Parameters!$B$2)</f>
        <v>1.756500058538573E-2</v>
      </c>
      <c r="L359" s="2">
        <f>H359*I359*J359*('Permanent project'!B363&gt;=Parameters!$B$2)*('Permanent project'!B363&lt;=Parameters!$B$3)</f>
        <v>5.2513931958583771E-4</v>
      </c>
      <c r="M359" s="3">
        <f>'Emissions of Biomass scenarios'!P357*3.66</f>
        <v>0</v>
      </c>
      <c r="N359" s="14">
        <f t="shared" si="25"/>
        <v>0</v>
      </c>
      <c r="V359" s="4"/>
      <c r="W359" s="4"/>
      <c r="X359" s="4"/>
      <c r="Y359" s="4"/>
    </row>
    <row r="360" spans="2:25" x14ac:dyDescent="0.3">
      <c r="B360">
        <v>355</v>
      </c>
      <c r="C360" s="11">
        <f t="shared" si="26"/>
        <v>1.6779706453383088</v>
      </c>
      <c r="D360" s="11">
        <f t="shared" si="26"/>
        <v>2.720789926345387</v>
      </c>
      <c r="E360" s="11">
        <f t="shared" si="26"/>
        <v>3.4292084480011149</v>
      </c>
      <c r="F360" s="11">
        <f t="shared" si="26"/>
        <v>5.9646475032892132</v>
      </c>
      <c r="G360" s="3">
        <f>G359*(1+Parameters!$B$13)</f>
        <v>96046136.796606362</v>
      </c>
      <c r="H360" s="5">
        <f>Parameters!$B$11*'Permanent project'!C364*Parameters!B$9*G360</f>
        <v>1489.1424068399622</v>
      </c>
      <c r="I360" s="2">
        <f>EXP(-Parameters!$B$16*'Permanent project'!B364)</f>
        <v>1.1652381246476234E-5</v>
      </c>
      <c r="J360" s="2">
        <f>EXP(-(Parameters!$B$5+Parameters!$B$6)*('Permanent project'!B364-Parameters!$B$2))*(1-EXP(-Parameters!$B$7*('Permanent project'!B364-Parameters!$B$2)*('Permanent project'!B364&gt;Parameters!$B$2)))+('Permanent project'!B364&lt;=Parameters!$B$2)</f>
        <v>2.9599435167891999E-2</v>
      </c>
      <c r="K360" s="2">
        <f>H360*I360*('Permanent project'!B364&gt;=Parameters!$B$2)</f>
        <v>1.7352055054794459E-2</v>
      </c>
      <c r="L360" s="2">
        <f>H360*I360*J360*('Permanent project'!B364&gt;=Parameters!$B$2)*('Permanent project'!B364&lt;=Parameters!$B$3)</f>
        <v>5.1361102862408127E-4</v>
      </c>
      <c r="M360" s="3">
        <f>'Emissions of Biomass scenarios'!P358*3.66</f>
        <v>0</v>
      </c>
      <c r="N360" s="14">
        <f t="shared" si="25"/>
        <v>0</v>
      </c>
      <c r="V360" s="4"/>
      <c r="W360" s="4"/>
      <c r="X360" s="4"/>
      <c r="Y360" s="4"/>
    </row>
    <row r="361" spans="2:25" x14ac:dyDescent="0.3">
      <c r="B361">
        <v>356</v>
      </c>
      <c r="C361" s="11">
        <f t="shared" si="26"/>
        <v>1.6779706453383088</v>
      </c>
      <c r="D361" s="11">
        <f t="shared" si="26"/>
        <v>2.720789926345387</v>
      </c>
      <c r="E361" s="11">
        <f t="shared" si="26"/>
        <v>3.4292084480011149</v>
      </c>
      <c r="F361" s="11">
        <f t="shared" si="26"/>
        <v>5.9646475032892132</v>
      </c>
      <c r="G361" s="3">
        <f>G360*(1+Parameters!$B$13)</f>
        <v>97967059.532538489</v>
      </c>
      <c r="H361" s="5">
        <f>Parameters!$B$11*'Permanent project'!C365*Parameters!B$9*G361</f>
        <v>1518.9252549767614</v>
      </c>
      <c r="I361" s="2">
        <f>EXP(-Parameters!$B$16*'Permanent project'!B365)</f>
        <v>1.1285407934108437E-5</v>
      </c>
      <c r="J361" s="2">
        <f>EXP(-(Parameters!$B$5+Parameters!$B$6)*('Permanent project'!B365-Parameters!$B$2))*(1-EXP(-Parameters!$B$7*('Permanent project'!B365-Parameters!$B$2)*('Permanent project'!B365&gt;Parameters!$B$2)))+('Permanent project'!B365&lt;=Parameters!$B$2)</f>
        <v>2.9304915867040746E-2</v>
      </c>
      <c r="K361" s="2">
        <f>H361*I361*('Permanent project'!B365&gt;=Parameters!$B$2)</f>
        <v>1.7141691123832424E-2</v>
      </c>
      <c r="L361" s="2">
        <f>H361*I361*J361*('Permanent project'!B365&gt;=Parameters!$B$2)*('Permanent project'!B365&lt;=Parameters!$B$3)</f>
        <v>5.0233581620270831E-4</v>
      </c>
      <c r="M361" s="3">
        <f>'Emissions of Biomass scenarios'!P359*3.66</f>
        <v>0</v>
      </c>
      <c r="N361" s="14">
        <f t="shared" si="25"/>
        <v>0</v>
      </c>
      <c r="V361" s="4"/>
      <c r="W361" s="4"/>
      <c r="X361" s="4"/>
      <c r="Y361" s="4"/>
    </row>
    <row r="362" spans="2:25" x14ac:dyDescent="0.3">
      <c r="B362">
        <v>357</v>
      </c>
      <c r="C362" s="11">
        <f t="shared" si="26"/>
        <v>1.6779706453383088</v>
      </c>
      <c r="D362" s="11">
        <f t="shared" si="26"/>
        <v>2.720789926345387</v>
      </c>
      <c r="E362" s="11">
        <f t="shared" si="26"/>
        <v>3.4292084480011149</v>
      </c>
      <c r="F362" s="11">
        <f t="shared" si="26"/>
        <v>5.9646475032892132</v>
      </c>
      <c r="G362" s="3">
        <f>G361*(1+Parameters!$B$13)</f>
        <v>99926400.723189265</v>
      </c>
      <c r="H362" s="5">
        <f>Parameters!$B$11*'Permanent project'!C366*Parameters!B$9*G362</f>
        <v>1549.3037600762968</v>
      </c>
      <c r="I362" s="2">
        <f>EXP(-Parameters!$B$16*'Permanent project'!B366)</f>
        <v>1.0929991865632821E-5</v>
      </c>
      <c r="J362" s="2">
        <f>EXP(-(Parameters!$B$5+Parameters!$B$6)*('Permanent project'!B366-Parameters!$B$2))*(1-EXP(-Parameters!$B$7*('Permanent project'!B366-Parameters!$B$2)*('Permanent project'!B366&gt;Parameters!$B$2)))+('Permanent project'!B366&lt;=Parameters!$B$2)</f>
        <v>2.9013327082197053E-2</v>
      </c>
      <c r="K362" s="2">
        <f>H362*I362*('Permanent project'!B366&gt;=Parameters!$B$2)</f>
        <v>1.6933877495028268E-2</v>
      </c>
      <c r="L362" s="2">
        <f>H362*I362*J362*('Permanent project'!B366&gt;=Parameters!$B$2)*('Permanent project'!B366&lt;=Parameters!$B$3)</f>
        <v>4.913081265331109E-4</v>
      </c>
      <c r="M362" s="3">
        <f>'Emissions of Biomass scenarios'!P360*3.66</f>
        <v>0</v>
      </c>
      <c r="N362" s="14">
        <f t="shared" si="25"/>
        <v>0</v>
      </c>
      <c r="V362" s="4"/>
      <c r="W362" s="4"/>
      <c r="X362" s="4"/>
      <c r="Y362" s="4"/>
    </row>
    <row r="363" spans="2:25" x14ac:dyDescent="0.3">
      <c r="B363">
        <v>358</v>
      </c>
      <c r="C363" s="11">
        <f t="shared" ref="C363:F378" si="27">C362</f>
        <v>1.6779706453383088</v>
      </c>
      <c r="D363" s="11">
        <f t="shared" si="27"/>
        <v>2.720789926345387</v>
      </c>
      <c r="E363" s="11">
        <f t="shared" si="27"/>
        <v>3.4292084480011149</v>
      </c>
      <c r="F363" s="11">
        <f t="shared" si="27"/>
        <v>5.9646475032892132</v>
      </c>
      <c r="G363" s="3">
        <f>G362*(1+Parameters!$B$13)</f>
        <v>101924928.73765305</v>
      </c>
      <c r="H363" s="5">
        <f>Parameters!$B$11*'Permanent project'!C367*Parameters!B$9*G363</f>
        <v>1580.2898352778227</v>
      </c>
      <c r="I363" s="2">
        <f>EXP(-Parameters!$B$16*'Permanent project'!B367)</f>
        <v>1.0585769063937475E-5</v>
      </c>
      <c r="J363" s="2">
        <f>EXP(-(Parameters!$B$5+Parameters!$B$6)*('Permanent project'!B367-Parameters!$B$2))*(1-EXP(-Parameters!$B$7*('Permanent project'!B367-Parameters!$B$2)*('Permanent project'!B367&gt;Parameters!$B$2)))+('Permanent project'!B367&lt;=Parameters!$B$2)</f>
        <v>2.8724639654239423E-2</v>
      </c>
      <c r="K363" s="2">
        <f>H363*I363*('Permanent project'!B367&gt;=Parameters!$B$2)</f>
        <v>1.6728583250338824E-2</v>
      </c>
      <c r="L363" s="2">
        <f>H363*I363*J363*('Permanent project'!B367&gt;=Parameters!$B$2)*('Permanent project'!B367&lt;=Parameters!$B$3)</f>
        <v>4.80522525791928E-4</v>
      </c>
      <c r="M363" s="3">
        <f>'Emissions of Biomass scenarios'!P361*3.66</f>
        <v>0</v>
      </c>
      <c r="N363" s="14">
        <f t="shared" si="25"/>
        <v>0</v>
      </c>
      <c r="V363" s="4"/>
      <c r="W363" s="4"/>
      <c r="X363" s="4"/>
      <c r="Y363" s="4"/>
    </row>
    <row r="364" spans="2:25" x14ac:dyDescent="0.3">
      <c r="B364">
        <v>359</v>
      </c>
      <c r="C364" s="11">
        <f t="shared" si="27"/>
        <v>1.6779706453383088</v>
      </c>
      <c r="D364" s="11">
        <f t="shared" si="27"/>
        <v>2.720789926345387</v>
      </c>
      <c r="E364" s="11">
        <f t="shared" si="27"/>
        <v>3.4292084480011149</v>
      </c>
      <c r="F364" s="11">
        <f t="shared" si="27"/>
        <v>5.9646475032892132</v>
      </c>
      <c r="G364" s="3">
        <f>G363*(1+Parameters!$B$13)</f>
        <v>103963427.31240611</v>
      </c>
      <c r="H364" s="5">
        <f>Parameters!$B$11*'Permanent project'!C368*Parameters!B$9*G364</f>
        <v>1611.8956319833792</v>
      </c>
      <c r="I364" s="2">
        <f>EXP(-Parameters!$B$16*'Permanent project'!B368)</f>
        <v>1.0252387014793791E-5</v>
      </c>
      <c r="J364" s="2">
        <f>EXP(-(Parameters!$B$5+Parameters!$B$6)*('Permanent project'!B368-Parameters!$B$2))*(1-EXP(-Parameters!$B$7*('Permanent project'!B368-Parameters!$B$2)*('Permanent project'!B368&gt;Parameters!$B$2)))+('Permanent project'!B368&lt;=Parameters!$B$2)</f>
        <v>2.8438824714184505E-2</v>
      </c>
      <c r="K364" s="2">
        <f>H364*I364*('Permanent project'!B368&gt;=Parameters!$B$2)</f>
        <v>1.6525777846549228E-2</v>
      </c>
      <c r="L364" s="2">
        <f>H364*I364*J364*('Permanent project'!B368&gt;=Parameters!$B$2)*('Permanent project'!B368&lt;=Parameters!$B$3)</f>
        <v>4.6997369944356697E-4</v>
      </c>
      <c r="M364" s="3">
        <f>'Emissions of Biomass scenarios'!P362*3.66</f>
        <v>0</v>
      </c>
      <c r="N364" s="14">
        <f t="shared" si="25"/>
        <v>0</v>
      </c>
      <c r="V364" s="4"/>
      <c r="W364" s="4"/>
      <c r="X364" s="4"/>
      <c r="Y364" s="4"/>
    </row>
    <row r="365" spans="2:25" x14ac:dyDescent="0.3">
      <c r="B365">
        <v>360</v>
      </c>
      <c r="C365" s="11">
        <f t="shared" si="27"/>
        <v>1.6779706453383088</v>
      </c>
      <c r="D365" s="11">
        <f t="shared" si="27"/>
        <v>2.720789926345387</v>
      </c>
      <c r="E365" s="11">
        <f t="shared" si="27"/>
        <v>3.4292084480011149</v>
      </c>
      <c r="F365" s="11">
        <f t="shared" si="27"/>
        <v>5.9646475032892132</v>
      </c>
      <c r="G365" s="3">
        <f>G364*(1+Parameters!$B$13)</f>
        <v>106042695.85865423</v>
      </c>
      <c r="H365" s="5">
        <f>Parameters!$B$11*'Permanent project'!C369*Parameters!B$9*G365</f>
        <v>1644.1335446230466</v>
      </c>
      <c r="I365" s="2">
        <f>EXP(-Parameters!$B$16*'Permanent project'!B369)</f>
        <v>9.9295043058510811E-6</v>
      </c>
      <c r="J365" s="2">
        <f>EXP(-(Parameters!$B$5+Parameters!$B$6)*('Permanent project'!B369-Parameters!$B$2))*(1-EXP(-Parameters!$B$7*('Permanent project'!B369-Parameters!$B$2)*('Permanent project'!B369&gt;Parameters!$B$2)))+('Permanent project'!B369&lt;=Parameters!$B$2)</f>
        <v>2.8155853680300096E-2</v>
      </c>
      <c r="K365" s="2">
        <f>H365*I365*('Permanent project'!B369&gt;=Parameters!$B$2)</f>
        <v>1.6325431110728744E-2</v>
      </c>
      <c r="L365" s="2">
        <f>H365*I365*J365*('Permanent project'!B369&gt;=Parameters!$B$2)*('Permanent project'!B369&lt;=Parameters!$B$3)</f>
        <v>4.5965644962149755E-4</v>
      </c>
      <c r="M365" s="3">
        <f>'Emissions of Biomass scenarios'!P363*3.66</f>
        <v>0</v>
      </c>
      <c r="N365" s="14">
        <f t="shared" si="25"/>
        <v>0</v>
      </c>
      <c r="V365" s="4"/>
      <c r="W365" s="4"/>
      <c r="X365" s="4"/>
      <c r="Y365" s="4"/>
    </row>
    <row r="366" spans="2:25" x14ac:dyDescent="0.3">
      <c r="B366">
        <v>361</v>
      </c>
      <c r="C366" s="11">
        <f t="shared" si="27"/>
        <v>1.6779706453383088</v>
      </c>
      <c r="D366" s="11">
        <f t="shared" si="27"/>
        <v>2.720789926345387</v>
      </c>
      <c r="E366" s="11">
        <f t="shared" si="27"/>
        <v>3.4292084480011149</v>
      </c>
      <c r="F366" s="11">
        <f t="shared" si="27"/>
        <v>5.9646475032892132</v>
      </c>
      <c r="G366" s="3">
        <f>G365*(1+Parameters!$B$13)</f>
        <v>108163549.77582732</v>
      </c>
      <c r="H366" s="5">
        <f>Parameters!$B$11*'Permanent project'!C370*Parameters!B$9*G366</f>
        <v>1677.0162155155076</v>
      </c>
      <c r="I366" s="2">
        <f>EXP(-Parameters!$B$16*'Permanent project'!B370)</f>
        <v>9.6167902770005059E-6</v>
      </c>
      <c r="J366" s="2">
        <f>EXP(-(Parameters!$B$5+Parameters!$B$6)*('Permanent project'!B370-Parameters!$B$2))*(1-EXP(-Parameters!$B$7*('Permanent project'!B370-Parameters!$B$2)*('Permanent project'!B370&gt;Parameters!$B$2)))+('Permanent project'!B370&lt;=Parameters!$B$2)</f>
        <v>2.7875698255247015E-2</v>
      </c>
      <c r="K366" s="2">
        <f>H366*I366*('Permanent project'!B370&gt;=Parameters!$B$2)</f>
        <v>1.6127513235741717E-2</v>
      </c>
      <c r="L366" s="2">
        <f>H366*I366*J366*('Permanent project'!B370&gt;=Parameters!$B$2)*('Permanent project'!B370&lt;=Parameters!$B$3)</f>
        <v>4.4956569256703852E-4</v>
      </c>
      <c r="M366" s="3">
        <f>'Emissions of Biomass scenarios'!P364*3.66</f>
        <v>0</v>
      </c>
      <c r="N366" s="14">
        <f t="shared" si="25"/>
        <v>0</v>
      </c>
      <c r="V366" s="4"/>
      <c r="W366" s="4"/>
      <c r="X366" s="4"/>
      <c r="Y366" s="4"/>
    </row>
    <row r="367" spans="2:25" x14ac:dyDescent="0.3">
      <c r="B367">
        <v>362</v>
      </c>
      <c r="C367" s="11">
        <f t="shared" si="27"/>
        <v>1.6779706453383088</v>
      </c>
      <c r="D367" s="11">
        <f t="shared" si="27"/>
        <v>2.720789926345387</v>
      </c>
      <c r="E367" s="11">
        <f t="shared" si="27"/>
        <v>3.4292084480011149</v>
      </c>
      <c r="F367" s="11">
        <f t="shared" si="27"/>
        <v>5.9646475032892132</v>
      </c>
      <c r="G367" s="3">
        <f>G366*(1+Parameters!$B$13)</f>
        <v>110326820.77134387</v>
      </c>
      <c r="H367" s="5">
        <f>Parameters!$B$11*'Permanent project'!C371*Parameters!B$9*G367</f>
        <v>1710.5565398258179</v>
      </c>
      <c r="I367" s="2">
        <f>EXP(-Parameters!$B$16*'Permanent project'!B371)</f>
        <v>9.3139246817502187E-6</v>
      </c>
      <c r="J367" s="2">
        <f>EXP(-(Parameters!$B$5+Parameters!$B$6)*('Permanent project'!B371-Parameters!$B$2))*(1-EXP(-Parameters!$B$7*('Permanent project'!B371-Parameters!$B$2)*('Permanent project'!B371&gt;Parameters!$B$2)))+('Permanent project'!B371&lt;=Parameters!$B$2)</f>
        <v>2.7598330423249287E-2</v>
      </c>
      <c r="K367" s="2">
        <f>H367*I367*('Permanent project'!B371&gt;=Parameters!$B$2)</f>
        <v>1.5931994775812936E-2</v>
      </c>
      <c r="L367" s="2">
        <f>H367*I367*J367*('Permanent project'!B371&gt;=Parameters!$B$2)*('Permanent project'!B371&lt;=Parameters!$B$3)</f>
        <v>4.3969645612436685E-4</v>
      </c>
      <c r="M367" s="3">
        <f>'Emissions of Biomass scenarios'!P365*3.66</f>
        <v>0</v>
      </c>
      <c r="N367" s="14">
        <f t="shared" si="25"/>
        <v>0</v>
      </c>
      <c r="V367" s="4"/>
      <c r="W367" s="4"/>
      <c r="X367" s="4"/>
      <c r="Y367" s="4"/>
    </row>
    <row r="368" spans="2:25" x14ac:dyDescent="0.3">
      <c r="B368">
        <v>363</v>
      </c>
      <c r="C368" s="11">
        <f t="shared" si="27"/>
        <v>1.6779706453383088</v>
      </c>
      <c r="D368" s="11">
        <f t="shared" si="27"/>
        <v>2.720789926345387</v>
      </c>
      <c r="E368" s="11">
        <f t="shared" si="27"/>
        <v>3.4292084480011149</v>
      </c>
      <c r="F368" s="11">
        <f t="shared" si="27"/>
        <v>5.9646475032892132</v>
      </c>
      <c r="G368" s="3">
        <f>G367*(1+Parameters!$B$13)</f>
        <v>112533357.18677075</v>
      </c>
      <c r="H368" s="5">
        <f>Parameters!$B$11*'Permanent project'!C372*Parameters!B$9*G368</f>
        <v>1744.7676706223344</v>
      </c>
      <c r="I368" s="2">
        <f>EXP(-Parameters!$B$16*'Permanent project'!B372)</f>
        <v>9.0205973592649823E-6</v>
      </c>
      <c r="J368" s="2">
        <f>EXP(-(Parameters!$B$5+Parameters!$B$6)*('Permanent project'!B372-Parameters!$B$2))*(1-EXP(-Parameters!$B$7*('Permanent project'!B372-Parameters!$B$2)*('Permanent project'!B372&gt;Parameters!$B$2)))+('Permanent project'!B372&lt;=Parameters!$B$2)</f>
        <v>2.7323722447292559E-2</v>
      </c>
      <c r="K368" s="2">
        <f>H368*I368*('Permanent project'!B372&gt;=Parameters!$B$2)</f>
        <v>1.5738846642146743E-2</v>
      </c>
      <c r="L368" s="2">
        <f>H368*I368*J368*('Permanent project'!B372&gt;=Parameters!$B$2)*('Permanent project'!B372&lt;=Parameters!$B$3)</f>
        <v>4.3004387729052008E-4</v>
      </c>
      <c r="M368" s="3">
        <f>'Emissions of Biomass scenarios'!P366*3.66</f>
        <v>0</v>
      </c>
      <c r="N368" s="14">
        <f t="shared" si="25"/>
        <v>0</v>
      </c>
      <c r="V368" s="4"/>
      <c r="W368" s="4"/>
      <c r="X368" s="4"/>
      <c r="Y368" s="4"/>
    </row>
    <row r="369" spans="2:25" x14ac:dyDescent="0.3">
      <c r="B369">
        <v>364</v>
      </c>
      <c r="C369" s="11">
        <f t="shared" si="27"/>
        <v>1.6779706453383088</v>
      </c>
      <c r="D369" s="11">
        <f t="shared" si="27"/>
        <v>2.720789926345387</v>
      </c>
      <c r="E369" s="11">
        <f t="shared" si="27"/>
        <v>3.4292084480011149</v>
      </c>
      <c r="F369" s="11">
        <f t="shared" si="27"/>
        <v>5.9646475032892132</v>
      </c>
      <c r="G369" s="3">
        <f>G368*(1+Parameters!$B$13)</f>
        <v>114784024.33050618</v>
      </c>
      <c r="H369" s="5">
        <f>Parameters!$B$11*'Permanent project'!C373*Parameters!B$9*G369</f>
        <v>1779.6630240347811</v>
      </c>
      <c r="I369" s="2">
        <f>EXP(-Parameters!$B$16*'Permanent project'!B373)</f>
        <v>8.7365079167343645E-6</v>
      </c>
      <c r="J369" s="2">
        <f>EXP(-(Parameters!$B$5+Parameters!$B$6)*('Permanent project'!B373-Parameters!$B$2))*(1-EXP(-Parameters!$B$7*('Permanent project'!B373-Parameters!$B$2)*('Permanent project'!B373&gt;Parameters!$B$2)))+('Permanent project'!B373&lt;=Parameters!$B$2)</f>
        <v>2.7051846866350416E-2</v>
      </c>
      <c r="K369" s="2">
        <f>H369*I369*('Permanent project'!B373&gt;=Parameters!$B$2)</f>
        <v>1.5548040098599284E-2</v>
      </c>
      <c r="L369" s="2">
        <f>H369*I369*J369*('Permanent project'!B373&gt;=Parameters!$B$2)*('Permanent project'!B373&lt;=Parameters!$B$3)</f>
        <v>4.2060319981918363E-4</v>
      </c>
      <c r="M369" s="3">
        <f>'Emissions of Biomass scenarios'!P367*3.66</f>
        <v>0</v>
      </c>
      <c r="N369" s="14">
        <f t="shared" si="25"/>
        <v>0</v>
      </c>
      <c r="V369" s="4"/>
      <c r="W369" s="4"/>
      <c r="X369" s="4"/>
      <c r="Y369" s="4"/>
    </row>
    <row r="370" spans="2:25" x14ac:dyDescent="0.3">
      <c r="B370">
        <v>365</v>
      </c>
      <c r="C370" s="11">
        <f t="shared" si="27"/>
        <v>1.6779706453383088</v>
      </c>
      <c r="D370" s="11">
        <f t="shared" si="27"/>
        <v>2.720789926345387</v>
      </c>
      <c r="E370" s="11">
        <f t="shared" si="27"/>
        <v>3.4292084480011149</v>
      </c>
      <c r="F370" s="11">
        <f t="shared" si="27"/>
        <v>5.9646475032892132</v>
      </c>
      <c r="G370" s="3">
        <f>G369*(1+Parameters!$B$13)</f>
        <v>117079704.81711631</v>
      </c>
      <c r="H370" s="5">
        <f>Parameters!$B$11*'Permanent project'!C374*Parameters!B$9*G370</f>
        <v>1815.2562845154769</v>
      </c>
      <c r="I370" s="2">
        <f>EXP(-Parameters!$B$16*'Permanent project'!B374)</f>
        <v>8.4613654217442496E-6</v>
      </c>
      <c r="J370" s="2">
        <f>EXP(-(Parameters!$B$5+Parameters!$B$6)*('Permanent project'!B374-Parameters!$B$2))*(1-EXP(-Parameters!$B$7*('Permanent project'!B374-Parameters!$B$2)*('Permanent project'!B374&gt;Parameters!$B$2)))+('Permanent project'!B374&lt;=Parameters!$B$2)</f>
        <v>2.6782676492638175E-2</v>
      </c>
      <c r="K370" s="2">
        <f>H370*I370*('Permanent project'!B374&gt;=Parameters!$B$2)</f>
        <v>1.5359546757403197E-2</v>
      </c>
      <c r="L370" s="2">
        <f>H370*I370*J370*('Permanent project'!B374&gt;=Parameters!$B$2)*('Permanent project'!B374&lt;=Parameters!$B$3)</f>
        <v>4.1136977187707953E-4</v>
      </c>
      <c r="M370" s="3">
        <f>'Emissions of Biomass scenarios'!P368*3.66</f>
        <v>0</v>
      </c>
      <c r="N370" s="14">
        <f t="shared" si="25"/>
        <v>0</v>
      </c>
      <c r="V370" s="4"/>
      <c r="W370" s="4"/>
      <c r="X370" s="4"/>
      <c r="Y370" s="4"/>
    </row>
    <row r="371" spans="2:25" x14ac:dyDescent="0.3">
      <c r="B371">
        <v>366</v>
      </c>
      <c r="C371" s="11">
        <f t="shared" si="27"/>
        <v>1.6779706453383088</v>
      </c>
      <c r="D371" s="11">
        <f t="shared" si="27"/>
        <v>2.720789926345387</v>
      </c>
      <c r="E371" s="11">
        <f t="shared" si="27"/>
        <v>3.4292084480011149</v>
      </c>
      <c r="F371" s="11">
        <f t="shared" si="27"/>
        <v>5.9646475032892132</v>
      </c>
      <c r="G371" s="3">
        <f>G370*(1+Parameters!$B$13)</f>
        <v>119421298.91345863</v>
      </c>
      <c r="H371" s="5">
        <f>Parameters!$B$11*'Permanent project'!C375*Parameters!B$9*G371</f>
        <v>1851.5614102057864</v>
      </c>
      <c r="I371" s="2">
        <f>EXP(-Parameters!$B$16*'Permanent project'!B375)</f>
        <v>8.1948881043366314E-6</v>
      </c>
      <c r="J371" s="2">
        <f>EXP(-(Parameters!$B$5+Parameters!$B$6)*('Permanent project'!B375-Parameters!$B$2))*(1-EXP(-Parameters!$B$7*('Permanent project'!B375-Parameters!$B$2)*('Permanent project'!B375&gt;Parameters!$B$2)))+('Permanent project'!B375&lt;=Parameters!$B$2)</f>
        <v>2.6516184408894181E-2</v>
      </c>
      <c r="K371" s="2">
        <f>H371*I371*('Permanent project'!B375&gt;=Parameters!$B$2)</f>
        <v>1.5173338574944156E-2</v>
      </c>
      <c r="L371" s="2">
        <f>H371*I371*J371*('Permanent project'!B375&gt;=Parameters!$B$2)*('Permanent project'!B375&lt;=Parameters!$B$3)</f>
        <v>4.023390437518069E-4</v>
      </c>
      <c r="M371" s="3">
        <f>'Emissions of Biomass scenarios'!P369*3.66</f>
        <v>0</v>
      </c>
      <c r="N371" s="14">
        <f t="shared" si="25"/>
        <v>0</v>
      </c>
      <c r="V371" s="4"/>
      <c r="W371" s="4"/>
      <c r="X371" s="4"/>
      <c r="Y371" s="4"/>
    </row>
    <row r="372" spans="2:25" x14ac:dyDescent="0.3">
      <c r="B372">
        <v>367</v>
      </c>
      <c r="C372" s="11">
        <f t="shared" si="27"/>
        <v>1.6779706453383088</v>
      </c>
      <c r="D372" s="11">
        <f t="shared" si="27"/>
        <v>2.720789926345387</v>
      </c>
      <c r="E372" s="11">
        <f t="shared" si="27"/>
        <v>3.4292084480011149</v>
      </c>
      <c r="F372" s="11">
        <f t="shared" si="27"/>
        <v>5.9646475032892132</v>
      </c>
      <c r="G372" s="3">
        <f>G371*(1+Parameters!$B$13)</f>
        <v>121809724.89172781</v>
      </c>
      <c r="H372" s="5">
        <f>Parameters!$B$11*'Permanent project'!C376*Parameters!B$9*G372</f>
        <v>1888.5926384099021</v>
      </c>
      <c r="I372" s="2">
        <f>EXP(-Parameters!$B$16*'Permanent project'!B376)</f>
        <v>7.9368030684525457E-6</v>
      </c>
      <c r="J372" s="2">
        <f>EXP(-(Parameters!$B$5+Parameters!$B$6)*('Permanent project'!B376-Parameters!$B$2))*(1-EXP(-Parameters!$B$7*('Permanent project'!B376-Parameters!$B$2)*('Permanent project'!B376&gt;Parameters!$B$2)))+('Permanent project'!B376&lt;=Parameters!$B$2)</f>
        <v>2.6252343965687961E-2</v>
      </c>
      <c r="K372" s="2">
        <f>H372*I372*('Permanent project'!B376&gt;=Parameters!$B$2)</f>
        <v>1.49893878475886E-2</v>
      </c>
      <c r="L372" s="2">
        <f>H372*I372*J372*('Permanent project'!B376&gt;=Parameters!$B$2)*('Permanent project'!B376&lt;=Parameters!$B$3)</f>
        <v>3.9350656560999906E-4</v>
      </c>
      <c r="M372" s="3">
        <f>'Emissions of Biomass scenarios'!P370*3.66</f>
        <v>0</v>
      </c>
      <c r="N372" s="14">
        <f t="shared" si="25"/>
        <v>0</v>
      </c>
      <c r="V372" s="4"/>
      <c r="W372" s="4"/>
      <c r="X372" s="4"/>
      <c r="Y372" s="4"/>
    </row>
    <row r="373" spans="2:25" x14ac:dyDescent="0.3">
      <c r="B373">
        <v>368</v>
      </c>
      <c r="C373" s="11">
        <f t="shared" si="27"/>
        <v>1.6779706453383088</v>
      </c>
      <c r="D373" s="11">
        <f t="shared" si="27"/>
        <v>2.720789926345387</v>
      </c>
      <c r="E373" s="11">
        <f t="shared" si="27"/>
        <v>3.4292084480011149</v>
      </c>
      <c r="F373" s="11">
        <f t="shared" si="27"/>
        <v>5.9646475032892132</v>
      </c>
      <c r="G373" s="3">
        <f>G372*(1+Parameters!$B$13)</f>
        <v>124245919.38956237</v>
      </c>
      <c r="H373" s="5">
        <f>Parameters!$B$11*'Permanent project'!C377*Parameters!B$9*G373</f>
        <v>1926.3644911781003</v>
      </c>
      <c r="I373" s="2">
        <f>EXP(-Parameters!$B$16*'Permanent project'!B377)</f>
        <v>7.6868460124626615E-6</v>
      </c>
      <c r="J373" s="2">
        <f>EXP(-(Parameters!$B$5+Parameters!$B$6)*('Permanent project'!B377-Parameters!$B$2))*(1-EXP(-Parameters!$B$7*('Permanent project'!B377-Parameters!$B$2)*('Permanent project'!B377&gt;Parameters!$B$2)))+('Permanent project'!B377&lt;=Parameters!$B$2)</f>
        <v>2.5991128778755347E-2</v>
      </c>
      <c r="K373" s="2">
        <f>H373*I373*('Permanent project'!B377&gt;=Parameters!$B$2)</f>
        <v>1.4807667207562044E-2</v>
      </c>
      <c r="L373" s="2">
        <f>H373*I373*J373*('Permanent project'!B377&gt;=Parameters!$B$2)*('Permanent project'!B377&lt;=Parameters!$B$3)</f>
        <v>3.8486798530469769E-4</v>
      </c>
      <c r="M373" s="3">
        <f>'Emissions of Biomass scenarios'!P371*3.66</f>
        <v>0</v>
      </c>
      <c r="N373" s="14">
        <f t="shared" si="25"/>
        <v>0</v>
      </c>
      <c r="V373" s="4"/>
      <c r="W373" s="4"/>
      <c r="X373" s="4"/>
      <c r="Y373" s="4"/>
    </row>
    <row r="374" spans="2:25" x14ac:dyDescent="0.3">
      <c r="B374">
        <v>369</v>
      </c>
      <c r="C374" s="11">
        <f t="shared" si="27"/>
        <v>1.6779706453383088</v>
      </c>
      <c r="D374" s="11">
        <f t="shared" si="27"/>
        <v>2.720789926345387</v>
      </c>
      <c r="E374" s="11">
        <f t="shared" si="27"/>
        <v>3.4292084480011149</v>
      </c>
      <c r="F374" s="11">
        <f t="shared" si="27"/>
        <v>5.9646475032892132</v>
      </c>
      <c r="G374" s="3">
        <f>G373*(1+Parameters!$B$13)</f>
        <v>126730837.77735361</v>
      </c>
      <c r="H374" s="5">
        <f>Parameters!$B$11*'Permanent project'!C378*Parameters!B$9*G374</f>
        <v>1964.8917810016624</v>
      </c>
      <c r="I374" s="2">
        <f>EXP(-Parameters!$B$16*'Permanent project'!B378)</f>
        <v>7.4447609584993212E-6</v>
      </c>
      <c r="J374" s="2">
        <f>EXP(-(Parameters!$B$5+Parameters!$B$6)*('Permanent project'!B378-Parameters!$B$2))*(1-EXP(-Parameters!$B$7*('Permanent project'!B378-Parameters!$B$2)*('Permanent project'!B378&gt;Parameters!$B$2)))+('Permanent project'!B378&lt;=Parameters!$B$2)</f>
        <v>2.573251272635994E-2</v>
      </c>
      <c r="K374" s="2">
        <f>H374*I374*('Permanent project'!B378&gt;=Parameters!$B$2)</f>
        <v>1.4628149618877375E-2</v>
      </c>
      <c r="L374" s="2">
        <f>H374*I374*J374*('Permanent project'!B378&gt;=Parameters!$B$2)*('Permanent project'!B378&lt;=Parameters!$B$3)</f>
        <v>3.7641904623085933E-4</v>
      </c>
      <c r="M374" s="3">
        <f>'Emissions of Biomass scenarios'!P372*3.66</f>
        <v>0</v>
      </c>
      <c r="N374" s="14">
        <f t="shared" si="25"/>
        <v>0</v>
      </c>
      <c r="V374" s="4"/>
      <c r="W374" s="4"/>
      <c r="X374" s="4"/>
      <c r="Y374" s="4"/>
    </row>
    <row r="375" spans="2:25" x14ac:dyDescent="0.3">
      <c r="B375">
        <v>370</v>
      </c>
      <c r="C375" s="11">
        <f t="shared" si="27"/>
        <v>1.6779706453383088</v>
      </c>
      <c r="D375" s="11">
        <f t="shared" si="27"/>
        <v>2.720789926345387</v>
      </c>
      <c r="E375" s="11">
        <f t="shared" si="27"/>
        <v>3.4292084480011149</v>
      </c>
      <c r="F375" s="11">
        <f t="shared" si="27"/>
        <v>5.9646475032892132</v>
      </c>
      <c r="G375" s="3">
        <f>G374*(1+Parameters!$B$13)</f>
        <v>129265454.53290069</v>
      </c>
      <c r="H375" s="5">
        <f>Parameters!$B$11*'Permanent project'!C379*Parameters!B$9*G375</f>
        <v>2004.1896166216957</v>
      </c>
      <c r="I375" s="2">
        <f>EXP(-Parameters!$B$16*'Permanent project'!B379)</f>
        <v>7.2102999903128283E-6</v>
      </c>
      <c r="J375" s="2">
        <f>EXP(-(Parameters!$B$5+Parameters!$B$6)*('Permanent project'!B379-Parameters!$B$2))*(1-EXP(-Parameters!$B$7*('Permanent project'!B379-Parameters!$B$2)*('Permanent project'!B379&gt;Parameters!$B$2)))+('Permanent project'!B379&lt;=Parameters!$B$2)</f>
        <v>2.5476469946681016E-2</v>
      </c>
      <c r="K375" s="2">
        <f>H375*I375*('Permanent project'!B379&gt;=Parameters!$B$2)</f>
        <v>1.4450808373312484E-2</v>
      </c>
      <c r="L375" s="2">
        <f>H375*I375*J375*('Permanent project'!B379&gt;=Parameters!$B$2)*('Permanent project'!B379&lt;=Parameters!$B$3)</f>
        <v>3.681555852279419E-4</v>
      </c>
      <c r="M375" s="3">
        <f>'Emissions of Biomass scenarios'!P373*3.66</f>
        <v>0</v>
      </c>
      <c r="N375" s="14">
        <f t="shared" si="25"/>
        <v>0</v>
      </c>
      <c r="V375" s="4"/>
      <c r="W375" s="4"/>
      <c r="X375" s="4"/>
      <c r="Y375" s="4"/>
    </row>
    <row r="376" spans="2:25" x14ac:dyDescent="0.3">
      <c r="B376">
        <v>371</v>
      </c>
      <c r="C376" s="11">
        <f t="shared" si="27"/>
        <v>1.6779706453383088</v>
      </c>
      <c r="D376" s="11">
        <f t="shared" si="27"/>
        <v>2.720789926345387</v>
      </c>
      <c r="E376" s="11">
        <f t="shared" si="27"/>
        <v>3.4292084480011149</v>
      </c>
      <c r="F376" s="11">
        <f t="shared" si="27"/>
        <v>5.9646475032892132</v>
      </c>
      <c r="G376" s="3">
        <f>G375*(1+Parameters!$B$13)</f>
        <v>131850763.6235587</v>
      </c>
      <c r="H376" s="5">
        <f>Parameters!$B$11*'Permanent project'!C380*Parameters!B$9*G376</f>
        <v>2044.2734089541295</v>
      </c>
      <c r="I376" s="2">
        <f>EXP(-Parameters!$B$16*'Permanent project'!B380)</f>
        <v>6.9832229993835488E-6</v>
      </c>
      <c r="J376" s="2">
        <f>EXP(-(Parameters!$B$5+Parameters!$B$6)*('Permanent project'!B380-Parameters!$B$2))*(1-EXP(-Parameters!$B$7*('Permanent project'!B380-Parameters!$B$2)*('Permanent project'!B380&gt;Parameters!$B$2)))+('Permanent project'!B380&lt;=Parameters!$B$2)</f>
        <v>2.5222974835227212E-2</v>
      </c>
      <c r="K376" s="2">
        <f>H376*I376*('Permanent project'!B380&gt;=Parameters!$B$2)</f>
        <v>1.4275617086436689E-2</v>
      </c>
      <c r="L376" s="2">
        <f>H376*I376*J376*('Permanent project'!B380&gt;=Parameters!$B$2)*('Permanent project'!B380&lt;=Parameters!$B$3)</f>
        <v>3.6007353052853222E-4</v>
      </c>
      <c r="M376" s="3">
        <f>'Emissions of Biomass scenarios'!P374*3.66</f>
        <v>0</v>
      </c>
      <c r="N376" s="14">
        <f t="shared" si="25"/>
        <v>0</v>
      </c>
      <c r="V376" s="4"/>
      <c r="W376" s="4"/>
      <c r="X376" s="4"/>
      <c r="Y376" s="4"/>
    </row>
    <row r="377" spans="2:25" x14ac:dyDescent="0.3">
      <c r="B377">
        <v>372</v>
      </c>
      <c r="C377" s="11">
        <f t="shared" si="27"/>
        <v>1.6779706453383088</v>
      </c>
      <c r="D377" s="11">
        <f t="shared" si="27"/>
        <v>2.720789926345387</v>
      </c>
      <c r="E377" s="11">
        <f t="shared" si="27"/>
        <v>3.4292084480011149</v>
      </c>
      <c r="F377" s="11">
        <f t="shared" si="27"/>
        <v>5.9646475032892132</v>
      </c>
      <c r="G377" s="3">
        <f>G376*(1+Parameters!$B$13)</f>
        <v>134487778.89602989</v>
      </c>
      <c r="H377" s="5">
        <f>Parameters!$B$11*'Permanent project'!C381*Parameters!B$9*G377</f>
        <v>2085.1588771332122</v>
      </c>
      <c r="I377" s="2">
        <f>EXP(-Parameters!$B$16*'Permanent project'!B381)</f>
        <v>6.7632974390298035E-6</v>
      </c>
      <c r="J377" s="2">
        <f>EXP(-(Parameters!$B$5+Parameters!$B$6)*('Permanent project'!B381-Parameters!$B$2))*(1-EXP(-Parameters!$B$7*('Permanent project'!B381-Parameters!$B$2)*('Permanent project'!B381&gt;Parameters!$B$2)))+('Permanent project'!B381&lt;=Parameters!$B$2)</f>
        <v>2.4972002042276155E-2</v>
      </c>
      <c r="K377" s="2">
        <f>H377*I377*('Permanent project'!B381&gt;=Parameters!$B$2)</f>
        <v>1.4102549693685315E-2</v>
      </c>
      <c r="L377" s="2">
        <f>H377*I377*J377*('Permanent project'!B381&gt;=Parameters!$B$2)*('Permanent project'!B381&lt;=Parameters!$B$3)</f>
        <v>3.5216889975201062E-4</v>
      </c>
      <c r="M377" s="3">
        <f>'Emissions of Biomass scenarios'!P375*3.66</f>
        <v>0</v>
      </c>
      <c r="N377" s="14">
        <f t="shared" si="25"/>
        <v>0</v>
      </c>
      <c r="V377" s="4"/>
      <c r="W377" s="4"/>
      <c r="X377" s="4"/>
      <c r="Y377" s="4"/>
    </row>
    <row r="378" spans="2:25" x14ac:dyDescent="0.3">
      <c r="B378">
        <v>373</v>
      </c>
      <c r="C378" s="11">
        <f t="shared" si="27"/>
        <v>1.6779706453383088</v>
      </c>
      <c r="D378" s="11">
        <f t="shared" si="27"/>
        <v>2.720789926345387</v>
      </c>
      <c r="E378" s="11">
        <f t="shared" si="27"/>
        <v>3.4292084480011149</v>
      </c>
      <c r="F378" s="11">
        <f t="shared" si="27"/>
        <v>5.9646475032892132</v>
      </c>
      <c r="G378" s="3">
        <f>G377*(1+Parameters!$B$13)</f>
        <v>137177534.47395048</v>
      </c>
      <c r="H378" s="5">
        <f>Parameters!$B$11*'Permanent project'!C382*Parameters!B$9*G378</f>
        <v>2126.8620546758762</v>
      </c>
      <c r="I378" s="2">
        <f>EXP(-Parameters!$B$16*'Permanent project'!B382)</f>
        <v>6.550298086259745E-6</v>
      </c>
      <c r="J378" s="2">
        <f>EXP(-(Parameters!$B$5+Parameters!$B$6)*('Permanent project'!B382-Parameters!$B$2))*(1-EXP(-Parameters!$B$7*('Permanent project'!B382-Parameters!$B$2)*('Permanent project'!B382&gt;Parameters!$B$2)))+('Permanent project'!B382&lt;=Parameters!$B$2)</f>
        <v>2.4723526470339388E-2</v>
      </c>
      <c r="K378" s="2">
        <f>H378*I378*('Permanent project'!B382&gt;=Parameters!$B$2)</f>
        <v>1.3931580446481861E-2</v>
      </c>
      <c r="L378" s="2">
        <f>H378*I378*J378*('Permanent project'!B382&gt;=Parameters!$B$2)*('Permanent project'!B382&lt;=Parameters!$B$3)</f>
        <v>3.4443779794225693E-4</v>
      </c>
      <c r="M378" s="3">
        <f>'Emissions of Biomass scenarios'!P376*3.66</f>
        <v>0</v>
      </c>
      <c r="N378" s="14">
        <f t="shared" si="25"/>
        <v>0</v>
      </c>
      <c r="V378" s="4"/>
      <c r="W378" s="4"/>
      <c r="X378" s="4"/>
      <c r="Y378" s="4"/>
    </row>
    <row r="379" spans="2:25" x14ac:dyDescent="0.3">
      <c r="B379">
        <v>374</v>
      </c>
      <c r="C379" s="11">
        <f t="shared" ref="C379:F394" si="28">C378</f>
        <v>1.6779706453383088</v>
      </c>
      <c r="D379" s="11">
        <f t="shared" si="28"/>
        <v>2.720789926345387</v>
      </c>
      <c r="E379" s="11">
        <f t="shared" si="28"/>
        <v>3.4292084480011149</v>
      </c>
      <c r="F379" s="11">
        <f t="shared" si="28"/>
        <v>5.9646475032892132</v>
      </c>
      <c r="G379" s="3">
        <f>G378*(1+Parameters!$B$13)</f>
        <v>139921085.1634295</v>
      </c>
      <c r="H379" s="5">
        <f>Parameters!$B$11*'Permanent project'!C383*Parameters!B$9*G379</f>
        <v>2169.399295769394</v>
      </c>
      <c r="I379" s="2">
        <f>EXP(-Parameters!$B$16*'Permanent project'!B383)</f>
        <v>6.3440068111233339E-6</v>
      </c>
      <c r="J379" s="2">
        <f>EXP(-(Parameters!$B$5+Parameters!$B$6)*('Permanent project'!B383-Parameters!$B$2))*(1-EXP(-Parameters!$B$7*('Permanent project'!B383-Parameters!$B$2)*('Permanent project'!B383&gt;Parameters!$B$2)))+('Permanent project'!B383&lt;=Parameters!$B$2)</f>
        <v>2.447752327165267E-2</v>
      </c>
      <c r="K379" s="2">
        <f>H379*I379*('Permanent project'!B383&gt;=Parameters!$B$2)</f>
        <v>1.37626839084072E-2</v>
      </c>
      <c r="L379" s="2">
        <f>H379*I379*J379*('Permanent project'!B383&gt;=Parameters!$B$2)*('Permanent project'!B383&lt;=Parameters!$B$3)</f>
        <v>3.3687641564843695E-4</v>
      </c>
      <c r="M379" s="3">
        <f>'Emissions of Biomass scenarios'!P377*3.66</f>
        <v>0</v>
      </c>
      <c r="N379" s="14">
        <f t="shared" si="25"/>
        <v>0</v>
      </c>
      <c r="V379" s="4"/>
      <c r="W379" s="4"/>
      <c r="X379" s="4"/>
      <c r="Y379" s="4"/>
    </row>
    <row r="380" spans="2:25" x14ac:dyDescent="0.3">
      <c r="B380">
        <v>375</v>
      </c>
      <c r="C380" s="11">
        <f t="shared" si="28"/>
        <v>1.6779706453383088</v>
      </c>
      <c r="D380" s="11">
        <f t="shared" si="28"/>
        <v>2.720789926345387</v>
      </c>
      <c r="E380" s="11">
        <f t="shared" si="28"/>
        <v>3.4292084480011149</v>
      </c>
      <c r="F380" s="11">
        <f t="shared" si="28"/>
        <v>5.9646475032892132</v>
      </c>
      <c r="G380" s="3">
        <f>G379*(1+Parameters!$B$13)</f>
        <v>142719506.86669809</v>
      </c>
      <c r="H380" s="5">
        <f>Parameters!$B$11*'Permanent project'!C384*Parameters!B$9*G380</f>
        <v>2212.7872816847821</v>
      </c>
      <c r="I380" s="2">
        <f>EXP(-Parameters!$B$16*'Permanent project'!B384)</f>
        <v>6.1442123533282098E-6</v>
      </c>
      <c r="J380" s="2">
        <f>EXP(-(Parameters!$B$5+Parameters!$B$6)*('Permanent project'!B384-Parameters!$B$2))*(1-EXP(-Parameters!$B$7*('Permanent project'!B384-Parameters!$B$2)*('Permanent project'!B384&gt;Parameters!$B$2)))+('Permanent project'!B384&lt;=Parameters!$B$2)</f>
        <v>2.4233967845691113E-2</v>
      </c>
      <c r="K380" s="2">
        <f>H380*I380*('Permanent project'!B384&gt;=Parameters!$B$2)</f>
        <v>1.3595834951415187E-2</v>
      </c>
      <c r="L380" s="2">
        <f>H380*I380*J380*('Permanent project'!B384&gt;=Parameters!$B$2)*('Permanent project'!B384&lt;=Parameters!$B$3)</f>
        <v>3.2948102704791904E-4</v>
      </c>
      <c r="M380" s="3">
        <f>'Emissions of Biomass scenarios'!P378*3.66</f>
        <v>0</v>
      </c>
      <c r="N380" s="14">
        <f t="shared" si="25"/>
        <v>0</v>
      </c>
      <c r="V380" s="4"/>
      <c r="W380" s="4"/>
      <c r="X380" s="4"/>
      <c r="Y380" s="4"/>
    </row>
    <row r="381" spans="2:25" x14ac:dyDescent="0.3">
      <c r="B381">
        <v>376</v>
      </c>
      <c r="C381" s="11">
        <f t="shared" si="28"/>
        <v>1.6779706453383088</v>
      </c>
      <c r="D381" s="11">
        <f t="shared" si="28"/>
        <v>2.720789926345387</v>
      </c>
      <c r="E381" s="11">
        <f t="shared" si="28"/>
        <v>3.4292084480011149</v>
      </c>
      <c r="F381" s="11">
        <f t="shared" si="28"/>
        <v>5.9646475032892132</v>
      </c>
      <c r="G381" s="3">
        <f>G380*(1+Parameters!$B$13)</f>
        <v>145573897.00403205</v>
      </c>
      <c r="H381" s="5">
        <f>Parameters!$B$11*'Permanent project'!C385*Parameters!B$9*G381</f>
        <v>2257.0430273184775</v>
      </c>
      <c r="I381" s="2">
        <f>EXP(-Parameters!$B$16*'Permanent project'!B385)</f>
        <v>5.9507101058906875E-6</v>
      </c>
      <c r="J381" s="2">
        <f>EXP(-(Parameters!$B$5+Parameters!$B$6)*('Permanent project'!B385-Parameters!$B$2))*(1-EXP(-Parameters!$B$7*('Permanent project'!B385-Parameters!$B$2)*('Permanent project'!B385&gt;Parameters!$B$2)))+('Permanent project'!B385&lt;=Parameters!$B$2)</f>
        <v>2.3992835836709175E-2</v>
      </c>
      <c r="K381" s="2">
        <f>H381*I381*('Permanent project'!B385&gt;=Parameters!$B$2)</f>
        <v>1.3431008752094175E-2</v>
      </c>
      <c r="L381" s="2">
        <f>H381*I381*J381*('Permanent project'!B385&gt;=Parameters!$B$2)*('Permanent project'!B385&lt;=Parameters!$B$3)</f>
        <v>3.2224798811039966E-4</v>
      </c>
      <c r="M381" s="3">
        <f>'Emissions of Biomass scenarios'!P379*3.66</f>
        <v>0</v>
      </c>
      <c r="N381" s="14">
        <f t="shared" si="25"/>
        <v>0</v>
      </c>
      <c r="V381" s="4"/>
      <c r="W381" s="4"/>
      <c r="X381" s="4"/>
      <c r="Y381" s="4"/>
    </row>
    <row r="382" spans="2:25" x14ac:dyDescent="0.3">
      <c r="B382">
        <v>377</v>
      </c>
      <c r="C382" s="11">
        <f t="shared" si="28"/>
        <v>1.6779706453383088</v>
      </c>
      <c r="D382" s="11">
        <f t="shared" si="28"/>
        <v>2.720789926345387</v>
      </c>
      <c r="E382" s="11">
        <f t="shared" si="28"/>
        <v>3.4292084480011149</v>
      </c>
      <c r="F382" s="11">
        <f t="shared" si="28"/>
        <v>5.9646475032892132</v>
      </c>
      <c r="G382" s="3">
        <f>G381*(1+Parameters!$B$13)</f>
        <v>148485374.94411269</v>
      </c>
      <c r="H382" s="5">
        <f>Parameters!$B$11*'Permanent project'!C386*Parameters!B$9*G382</f>
        <v>2302.1838878648473</v>
      </c>
      <c r="I382" s="2">
        <f>EXP(-Parameters!$B$16*'Permanent project'!B386)</f>
        <v>5.7633019056003295E-6</v>
      </c>
      <c r="J382" s="2">
        <f>EXP(-(Parameters!$B$5+Parameters!$B$6)*('Permanent project'!B386-Parameters!$B$2))*(1-EXP(-Parameters!$B$7*('Permanent project'!B386-Parameters!$B$2)*('Permanent project'!B386&gt;Parameters!$B$2)))+('Permanent project'!B386&lt;=Parameters!$B$2)</f>
        <v>2.3754103131304997E-2</v>
      </c>
      <c r="K382" s="2">
        <f>H382*I382*('Permanent project'!B386&gt;=Parameters!$B$2)</f>
        <v>1.326818078797385E-2</v>
      </c>
      <c r="L382" s="2">
        <f>H382*I382*J382*('Permanent project'!B386&gt;=Parameters!$B$2)*('Permanent project'!B386&lt;=Parameters!$B$3)</f>
        <v>3.1517373480233045E-4</v>
      </c>
      <c r="M382" s="3">
        <f>'Emissions of Biomass scenarios'!P380*3.66</f>
        <v>0</v>
      </c>
      <c r="N382" s="14">
        <f t="shared" si="25"/>
        <v>0</v>
      </c>
      <c r="V382" s="4"/>
      <c r="W382" s="4"/>
      <c r="X382" s="4"/>
      <c r="Y382" s="4"/>
    </row>
    <row r="383" spans="2:25" x14ac:dyDescent="0.3">
      <c r="B383">
        <v>378</v>
      </c>
      <c r="C383" s="11">
        <f t="shared" si="28"/>
        <v>1.6779706453383088</v>
      </c>
      <c r="D383" s="11">
        <f t="shared" si="28"/>
        <v>2.720789926345387</v>
      </c>
      <c r="E383" s="11">
        <f t="shared" si="28"/>
        <v>3.4292084480011149</v>
      </c>
      <c r="F383" s="11">
        <f t="shared" si="28"/>
        <v>5.9646475032892132</v>
      </c>
      <c r="G383" s="3">
        <f>G382*(1+Parameters!$B$13)</f>
        <v>151455082.44299495</v>
      </c>
      <c r="H383" s="5">
        <f>Parameters!$B$11*'Permanent project'!C387*Parameters!B$9*G383</f>
        <v>2348.2275656221441</v>
      </c>
      <c r="I383" s="2">
        <f>EXP(-Parameters!$B$16*'Permanent project'!B387)</f>
        <v>5.5817958300835013E-6</v>
      </c>
      <c r="J383" s="2">
        <f>EXP(-(Parameters!$B$5+Parameters!$B$6)*('Permanent project'!B387-Parameters!$B$2))*(1-EXP(-Parameters!$B$7*('Permanent project'!B387-Parameters!$B$2)*('Permanent project'!B387&gt;Parameters!$B$2)))+('Permanent project'!B387&lt;=Parameters!$B$2)</f>
        <v>2.3517745856009107E-2</v>
      </c>
      <c r="K383" s="2">
        <f>H383*I383*('Permanent project'!B387&gt;=Parameters!$B$2)</f>
        <v>1.3107326833876816E-2</v>
      </c>
      <c r="L383" s="2">
        <f>H383*I383*J383*('Permanent project'!B387&gt;=Parameters!$B$2)*('Permanent project'!B387&lt;=Parameters!$B$3)</f>
        <v>3.0825478133076343E-4</v>
      </c>
      <c r="M383" s="3">
        <f>'Emissions of Biomass scenarios'!P381*3.66</f>
        <v>0</v>
      </c>
      <c r="N383" s="14">
        <f t="shared" si="25"/>
        <v>0</v>
      </c>
      <c r="V383" s="4"/>
      <c r="W383" s="4"/>
      <c r="X383" s="4"/>
      <c r="Y383" s="4"/>
    </row>
    <row r="384" spans="2:25" x14ac:dyDescent="0.3">
      <c r="B384">
        <v>379</v>
      </c>
      <c r="C384" s="11">
        <f t="shared" si="28"/>
        <v>1.6779706453383088</v>
      </c>
      <c r="D384" s="11">
        <f t="shared" si="28"/>
        <v>2.720789926345387</v>
      </c>
      <c r="E384" s="11">
        <f t="shared" si="28"/>
        <v>3.4292084480011149</v>
      </c>
      <c r="F384" s="11">
        <f t="shared" si="28"/>
        <v>5.9646475032892132</v>
      </c>
      <c r="G384" s="3">
        <f>G383*(1+Parameters!$B$13)</f>
        <v>154484184.09185484</v>
      </c>
      <c r="H384" s="5">
        <f>Parameters!$B$11*'Permanent project'!C388*Parameters!B$9*G384</f>
        <v>2395.1921169345869</v>
      </c>
      <c r="I384" s="2">
        <f>EXP(-Parameters!$B$16*'Permanent project'!B388)</f>
        <v>5.4060060012580889E-6</v>
      </c>
      <c r="J384" s="2">
        <f>EXP(-(Parameters!$B$5+Parameters!$B$6)*('Permanent project'!B388-Parameters!$B$2))*(1-EXP(-Parameters!$B$7*('Permanent project'!B388-Parameters!$B$2)*('Permanent project'!B388&gt;Parameters!$B$2)))+('Permanent project'!B388&lt;=Parameters!$B$2)</f>
        <v>2.3283740374897E-2</v>
      </c>
      <c r="K384" s="2">
        <f>H384*I384*('Permanent project'!B388&gt;=Parameters!$B$2)</f>
        <v>1.2948422958314443E-2</v>
      </c>
      <c r="L384" s="2">
        <f>H384*I384*J384*('Permanent project'!B388&gt;=Parameters!$B$2)*('Permanent project'!B388&lt;=Parameters!$B$3)</f>
        <v>3.0148771842574925E-4</v>
      </c>
      <c r="M384" s="3">
        <f>'Emissions of Biomass scenarios'!P382*3.66</f>
        <v>0</v>
      </c>
      <c r="N384" s="14">
        <f t="shared" si="25"/>
        <v>0</v>
      </c>
      <c r="V384" s="4"/>
      <c r="W384" s="4"/>
      <c r="X384" s="4"/>
      <c r="Y384" s="4"/>
    </row>
    <row r="385" spans="2:25" x14ac:dyDescent="0.3">
      <c r="B385">
        <v>380</v>
      </c>
      <c r="C385" s="11">
        <f t="shared" si="28"/>
        <v>1.6779706453383088</v>
      </c>
      <c r="D385" s="11">
        <f t="shared" si="28"/>
        <v>2.720789926345387</v>
      </c>
      <c r="E385" s="11">
        <f t="shared" si="28"/>
        <v>3.4292084480011149</v>
      </c>
      <c r="F385" s="11">
        <f t="shared" si="28"/>
        <v>5.9646475032892132</v>
      </c>
      <c r="G385" s="3">
        <f>G384*(1+Parameters!$B$13)</f>
        <v>157573867.77369195</v>
      </c>
      <c r="H385" s="5">
        <f>Parameters!$B$11*'Permanent project'!C389*Parameters!B$9*G385</f>
        <v>2443.0959592732788</v>
      </c>
      <c r="I385" s="2">
        <f>EXP(-Parameters!$B$16*'Permanent project'!B389)</f>
        <v>5.2357523949781018E-6</v>
      </c>
      <c r="J385" s="2">
        <f>EXP(-(Parameters!$B$5+Parameters!$B$6)*('Permanent project'!B389-Parameters!$B$2))*(1-EXP(-Parameters!$B$7*('Permanent project'!B389-Parameters!$B$2)*('Permanent project'!B389&gt;Parameters!$B$2)))+('Permanent project'!B389&lt;=Parameters!$B$2)</f>
        <v>2.3052063287225571E-2</v>
      </c>
      <c r="K385" s="2">
        <f>H385*I385*('Permanent project'!B389&gt;=Parameters!$B$2)</f>
        <v>1.2791445519926392E-2</v>
      </c>
      <c r="L385" s="2">
        <f>H385*I385*J385*('Permanent project'!B389&gt;=Parameters!$B$2)*('Permanent project'!B389&lt;=Parameters!$B$3)</f>
        <v>2.9486921166044119E-4</v>
      </c>
      <c r="M385" s="3">
        <f>'Emissions of Biomass scenarios'!P383*3.66</f>
        <v>0</v>
      </c>
      <c r="N385" s="14">
        <f t="shared" si="25"/>
        <v>0</v>
      </c>
      <c r="V385" s="4"/>
      <c r="W385" s="4"/>
      <c r="X385" s="4"/>
      <c r="Y385" s="4"/>
    </row>
    <row r="386" spans="2:25" x14ac:dyDescent="0.3">
      <c r="B386">
        <v>381</v>
      </c>
      <c r="C386" s="11">
        <f t="shared" si="28"/>
        <v>1.6779706453383088</v>
      </c>
      <c r="D386" s="11">
        <f t="shared" si="28"/>
        <v>2.720789926345387</v>
      </c>
      <c r="E386" s="11">
        <f t="shared" si="28"/>
        <v>3.4292084480011149</v>
      </c>
      <c r="F386" s="11">
        <f t="shared" si="28"/>
        <v>5.9646475032892132</v>
      </c>
      <c r="G386" s="3">
        <f>G385*(1+Parameters!$B$13)</f>
        <v>160725345.1291658</v>
      </c>
      <c r="H386" s="5">
        <f>Parameters!$B$11*'Permanent project'!C390*Parameters!B$9*G386</f>
        <v>2491.9578784587447</v>
      </c>
      <c r="I386" s="2">
        <f>EXP(-Parameters!$B$16*'Permanent project'!B390)</f>
        <v>5.0708606566732146E-6</v>
      </c>
      <c r="J386" s="2">
        <f>EXP(-(Parameters!$B$5+Parameters!$B$6)*('Permanent project'!B390-Parameters!$B$2))*(1-EXP(-Parameters!$B$7*('Permanent project'!B390-Parameters!$B$2)*('Permanent project'!B390&gt;Parameters!$B$2)))+('Permanent project'!B390&lt;=Parameters!$B$2)</f>
        <v>2.282269142509297E-2</v>
      </c>
      <c r="K386" s="2">
        <f>H386*I386*('Permanent project'!B390&gt;=Parameters!$B$2)</f>
        <v>1.2636371163963302E-2</v>
      </c>
      <c r="L386" s="2">
        <f>H386*I386*J386*('Permanent project'!B390&gt;=Parameters!$B$2)*('Permanent project'!B390&lt;=Parameters!$B$3)</f>
        <v>2.883959998080773E-4</v>
      </c>
      <c r="M386" s="3">
        <f>'Emissions of Biomass scenarios'!P384*3.66</f>
        <v>0</v>
      </c>
      <c r="N386" s="14">
        <f t="shared" si="25"/>
        <v>0</v>
      </c>
      <c r="V386" s="4"/>
      <c r="W386" s="4"/>
      <c r="X386" s="4"/>
      <c r="Y386" s="4"/>
    </row>
    <row r="387" spans="2:25" x14ac:dyDescent="0.3">
      <c r="B387">
        <v>382</v>
      </c>
      <c r="C387" s="11">
        <f t="shared" si="28"/>
        <v>1.6779706453383088</v>
      </c>
      <c r="D387" s="11">
        <f t="shared" si="28"/>
        <v>2.720789926345387</v>
      </c>
      <c r="E387" s="11">
        <f t="shared" si="28"/>
        <v>3.4292084480011149</v>
      </c>
      <c r="F387" s="11">
        <f t="shared" si="28"/>
        <v>5.9646475032892132</v>
      </c>
      <c r="G387" s="3">
        <f>G386*(1+Parameters!$B$13)</f>
        <v>163939852.03174913</v>
      </c>
      <c r="H387" s="5">
        <f>Parameters!$B$11*'Permanent project'!C391*Parameters!B$9*G387</f>
        <v>2541.7970360279196</v>
      </c>
      <c r="I387" s="2">
        <f>EXP(-Parameters!$B$16*'Permanent project'!B391)</f>
        <v>4.9111619227944502E-6</v>
      </c>
      <c r="J387" s="2">
        <f>EXP(-(Parameters!$B$5+Parameters!$B$6)*('Permanent project'!B391-Parameters!$B$2))*(1-EXP(-Parameters!$B$7*('Permanent project'!B391-Parameters!$B$2)*('Permanent project'!B391&gt;Parameters!$B$2)))+('Permanent project'!B391&lt;=Parameters!$B$2)</f>
        <v>2.2595601851121864E-2</v>
      </c>
      <c r="K387" s="2">
        <f>H387*I387*('Permanent project'!B391&gt;=Parameters!$B$2)</f>
        <v>1.2483176818812112E-2</v>
      </c>
      <c r="L387" s="2">
        <f>H387*I387*J387*('Permanent project'!B391&gt;=Parameters!$B$2)*('Permanent project'!B391&lt;=Parameters!$B$3)</f>
        <v>2.8206489323503249E-4</v>
      </c>
      <c r="M387" s="3">
        <f>'Emissions of Biomass scenarios'!P385*3.66</f>
        <v>0</v>
      </c>
      <c r="N387" s="14">
        <f t="shared" si="25"/>
        <v>0</v>
      </c>
      <c r="V387" s="4"/>
      <c r="W387" s="4"/>
      <c r="X387" s="4"/>
      <c r="Y387" s="4"/>
    </row>
    <row r="388" spans="2:25" x14ac:dyDescent="0.3">
      <c r="B388">
        <v>383</v>
      </c>
      <c r="C388" s="11">
        <f t="shared" si="28"/>
        <v>1.6779706453383088</v>
      </c>
      <c r="D388" s="11">
        <f t="shared" si="28"/>
        <v>2.720789926345387</v>
      </c>
      <c r="E388" s="11">
        <f t="shared" si="28"/>
        <v>3.4292084480011149</v>
      </c>
      <c r="F388" s="11">
        <f t="shared" si="28"/>
        <v>5.9646475032892132</v>
      </c>
      <c r="G388" s="3">
        <f>G387*(1+Parameters!$B$13)</f>
        <v>167218649.07238412</v>
      </c>
      <c r="H388" s="5">
        <f>Parameters!$B$11*'Permanent project'!C392*Parameters!B$9*G388</f>
        <v>2592.6329767484781</v>
      </c>
      <c r="I388" s="2">
        <f>EXP(-Parameters!$B$16*'Permanent project'!B392)</f>
        <v>4.7564926478831524E-6</v>
      </c>
      <c r="J388" s="2">
        <f>EXP(-(Parameters!$B$5+Parameters!$B$6)*('Permanent project'!B392-Parameters!$B$2))*(1-EXP(-Parameters!$B$7*('Permanent project'!B392-Parameters!$B$2)*('Permanent project'!B392&gt;Parameters!$B$2)))+('Permanent project'!B392&lt;=Parameters!$B$2)</f>
        <v>2.2370771856165591E-2</v>
      </c>
      <c r="K388" s="2">
        <f>H388*I388*('Permanent project'!B392&gt;=Parameters!$B$2)</f>
        <v>1.2331839692563547E-2</v>
      </c>
      <c r="L388" s="2">
        <f>H388*I388*J388*('Permanent project'!B392&gt;=Parameters!$B$2)*('Permanent project'!B392&lt;=Parameters!$B$3)</f>
        <v>2.7587277232914631E-4</v>
      </c>
      <c r="M388" s="3">
        <f>'Emissions of Biomass scenarios'!P386*3.66</f>
        <v>0</v>
      </c>
      <c r="N388" s="14">
        <f t="shared" si="25"/>
        <v>0</v>
      </c>
      <c r="V388" s="4"/>
      <c r="W388" s="4"/>
      <c r="X388" s="4"/>
      <c r="Y388" s="4"/>
    </row>
    <row r="389" spans="2:25" x14ac:dyDescent="0.3">
      <c r="B389">
        <v>384</v>
      </c>
      <c r="C389" s="11">
        <f t="shared" si="28"/>
        <v>1.6779706453383088</v>
      </c>
      <c r="D389" s="11">
        <f t="shared" si="28"/>
        <v>2.720789926345387</v>
      </c>
      <c r="E389" s="11">
        <f t="shared" si="28"/>
        <v>3.4292084480011149</v>
      </c>
      <c r="F389" s="11">
        <f t="shared" si="28"/>
        <v>5.9646475032892132</v>
      </c>
      <c r="G389" s="3">
        <f>G388*(1+Parameters!$B$13)</f>
        <v>170563022.05383182</v>
      </c>
      <c r="H389" s="5">
        <f>Parameters!$B$11*'Permanent project'!C393*Parameters!B$9*G389</f>
        <v>2644.485636283448</v>
      </c>
      <c r="I389" s="2">
        <f>EXP(-Parameters!$B$16*'Permanent project'!B393)</f>
        <v>4.6066944370861444E-6</v>
      </c>
      <c r="J389" s="2">
        <f>EXP(-(Parameters!$B$5+Parameters!$B$6)*('Permanent project'!B393-Parameters!$B$2))*(1-EXP(-Parameters!$B$7*('Permanent project'!B393-Parameters!$B$2)*('Permanent project'!B393&gt;Parameters!$B$2)))+('Permanent project'!B393&lt;=Parameters!$B$2)</f>
        <v>2.2148178957037315E-2</v>
      </c>
      <c r="K389" s="2">
        <f>H389*I389*('Permanent project'!B393&gt;=Parameters!$B$2)</f>
        <v>1.2182337269621172E-2</v>
      </c>
      <c r="L389" s="2">
        <f>H389*I389*J389*('Permanent project'!B393&gt;=Parameters!$B$2)*('Permanent project'!B393&lt;=Parameters!$B$3)</f>
        <v>2.6981658596255504E-4</v>
      </c>
      <c r="M389" s="3">
        <f>'Emissions of Biomass scenarios'!P387*3.66</f>
        <v>0</v>
      </c>
      <c r="N389" s="14">
        <f t="shared" si="25"/>
        <v>0</v>
      </c>
      <c r="V389" s="4"/>
      <c r="W389" s="4"/>
      <c r="X389" s="4"/>
      <c r="Y389" s="4"/>
    </row>
    <row r="390" spans="2:25" x14ac:dyDescent="0.3">
      <c r="B390">
        <v>385</v>
      </c>
      <c r="C390" s="11">
        <f t="shared" si="28"/>
        <v>1.6779706453383088</v>
      </c>
      <c r="D390" s="11">
        <f t="shared" si="28"/>
        <v>2.720789926345387</v>
      </c>
      <c r="E390" s="11">
        <f t="shared" si="28"/>
        <v>3.4292084480011149</v>
      </c>
      <c r="F390" s="11">
        <f t="shared" si="28"/>
        <v>5.9646475032892132</v>
      </c>
      <c r="G390" s="3">
        <f>G389*(1+Parameters!$B$13)</f>
        <v>173974282.49490845</v>
      </c>
      <c r="H390" s="5">
        <f>Parameters!$B$11*'Permanent project'!C394*Parameters!B$9*G390</f>
        <v>2697.3753490091171</v>
      </c>
      <c r="I390" s="2">
        <f>EXP(-Parameters!$B$16*'Permanent project'!B394)</f>
        <v>4.461613883945555E-6</v>
      </c>
      <c r="J390" s="2">
        <f>EXP(-(Parameters!$B$5+Parameters!$B$6)*('Permanent project'!B394-Parameters!$B$2))*(1-EXP(-Parameters!$B$7*('Permanent project'!B394-Parameters!$B$2)*('Permanent project'!B394&gt;Parameters!$B$2)))+('Permanent project'!B394&lt;=Parameters!$B$2)</f>
        <v>2.192780089426161E-2</v>
      </c>
      <c r="K390" s="2">
        <f>H390*I390*('Permanent project'!B394&gt;=Parameters!$B$2)</f>
        <v>1.2034647307351563E-2</v>
      </c>
      <c r="L390" s="2">
        <f>H390*I390*J390*('Permanent project'!B394&gt;=Parameters!$B$2)*('Permanent project'!B394&lt;=Parameters!$B$3)</f>
        <v>2.6389334998826668E-4</v>
      </c>
      <c r="M390" s="3">
        <f>'Emissions of Biomass scenarios'!P388*3.66</f>
        <v>0</v>
      </c>
      <c r="N390" s="14">
        <f t="shared" si="25"/>
        <v>0</v>
      </c>
      <c r="V390" s="4"/>
      <c r="W390" s="4"/>
      <c r="X390" s="4"/>
      <c r="Y390" s="4"/>
    </row>
    <row r="391" spans="2:25" x14ac:dyDescent="0.3">
      <c r="B391">
        <v>386</v>
      </c>
      <c r="C391" s="11">
        <f t="shared" si="28"/>
        <v>1.6779706453383088</v>
      </c>
      <c r="D391" s="11">
        <f t="shared" si="28"/>
        <v>2.720789926345387</v>
      </c>
      <c r="E391" s="11">
        <f t="shared" si="28"/>
        <v>3.4292084480011149</v>
      </c>
      <c r="F391" s="11">
        <f t="shared" si="28"/>
        <v>5.9646475032892132</v>
      </c>
      <c r="G391" s="3">
        <f>G390*(1+Parameters!$B$13)</f>
        <v>177453768.14480662</v>
      </c>
      <c r="H391" s="5">
        <f>Parameters!$B$11*'Permanent project'!C395*Parameters!B$9*G391</f>
        <v>2751.3228559892991</v>
      </c>
      <c r="I391" s="2">
        <f>EXP(-Parameters!$B$16*'Permanent project'!B395)</f>
        <v>4.3211024132972029E-6</v>
      </c>
      <c r="J391" s="2">
        <f>EXP(-(Parameters!$B$5+Parameters!$B$6)*('Permanent project'!B395-Parameters!$B$2))*(1-EXP(-Parameters!$B$7*('Permanent project'!B395-Parameters!$B$2)*('Permanent project'!B395&gt;Parameters!$B$2)))+('Permanent project'!B395&lt;=Parameters!$B$2)</f>
        <v>2.1709615629848571E-2</v>
      </c>
      <c r="K391" s="2">
        <f>H391*I391*('Permanent project'!B395&gt;=Parameters!$B$2)</f>
        <v>1.1888747832775113E-2</v>
      </c>
      <c r="L391" s="2">
        <f>H391*I391*J391*('Permanent project'!B395&gt;=Parameters!$B$2)*('Permanent project'!B395&lt;=Parameters!$B$3)</f>
        <v>2.5810014576974289E-4</v>
      </c>
      <c r="M391" s="3">
        <f>'Emissions of Biomass scenarios'!P389*3.66</f>
        <v>0</v>
      </c>
      <c r="N391" s="14">
        <f t="shared" si="25"/>
        <v>0</v>
      </c>
      <c r="V391" s="4"/>
      <c r="W391" s="4"/>
      <c r="X391" s="4"/>
      <c r="Y391" s="4"/>
    </row>
    <row r="392" spans="2:25" x14ac:dyDescent="0.3">
      <c r="B392">
        <v>387</v>
      </c>
      <c r="C392" s="11">
        <f t="shared" si="28"/>
        <v>1.6779706453383088</v>
      </c>
      <c r="D392" s="11">
        <f t="shared" si="28"/>
        <v>2.720789926345387</v>
      </c>
      <c r="E392" s="11">
        <f t="shared" si="28"/>
        <v>3.4292084480011149</v>
      </c>
      <c r="F392" s="11">
        <f t="shared" si="28"/>
        <v>5.9646475032892132</v>
      </c>
      <c r="G392" s="3">
        <f>G391*(1+Parameters!$B$13)</f>
        <v>181002843.50770277</v>
      </c>
      <c r="H392" s="5">
        <f>Parameters!$B$11*'Permanent project'!C396*Parameters!B$9*G392</f>
        <v>2806.3493131090854</v>
      </c>
      <c r="I392" s="2">
        <f>EXP(-Parameters!$B$16*'Permanent project'!B396)</f>
        <v>4.1850161291166459E-6</v>
      </c>
      <c r="J392" s="2">
        <f>EXP(-(Parameters!$B$5+Parameters!$B$6)*('Permanent project'!B396-Parameters!$B$2))*(1-EXP(-Parameters!$B$7*('Permanent project'!B396-Parameters!$B$2)*('Permanent project'!B396&gt;Parameters!$B$2)))+('Permanent project'!B396&lt;=Parameters!$B$2)</f>
        <v>2.1493601345089923E-2</v>
      </c>
      <c r="K392" s="2">
        <f>H392*I392*('Permanent project'!B396&gt;=Parameters!$B$2)</f>
        <v>1.1744617139296943E-2</v>
      </c>
      <c r="L392" s="2">
        <f>H392*I392*J392*('Permanent project'!B396&gt;=Parameters!$B$2)*('Permanent project'!B396&lt;=Parameters!$B$3)</f>
        <v>2.5243411874275895E-4</v>
      </c>
      <c r="M392" s="3">
        <f>'Emissions of Biomass scenarios'!P390*3.66</f>
        <v>0</v>
      </c>
      <c r="N392" s="14">
        <f t="shared" si="25"/>
        <v>0</v>
      </c>
      <c r="V392" s="4"/>
      <c r="W392" s="4"/>
      <c r="X392" s="4"/>
      <c r="Y392" s="4"/>
    </row>
    <row r="393" spans="2:25" x14ac:dyDescent="0.3">
      <c r="B393">
        <v>388</v>
      </c>
      <c r="C393" s="11">
        <f t="shared" si="28"/>
        <v>1.6779706453383088</v>
      </c>
      <c r="D393" s="11">
        <f t="shared" si="28"/>
        <v>2.720789926345387</v>
      </c>
      <c r="E393" s="11">
        <f t="shared" si="28"/>
        <v>3.4292084480011149</v>
      </c>
      <c r="F393" s="11">
        <f t="shared" si="28"/>
        <v>5.9646475032892132</v>
      </c>
      <c r="G393" s="3">
        <f>G392*(1+Parameters!$B$13)</f>
        <v>184622900.37785682</v>
      </c>
      <c r="H393" s="5">
        <f>Parameters!$B$11*'Permanent project'!C397*Parameters!B$9*G393</f>
        <v>2862.476299371267</v>
      </c>
      <c r="I393" s="2">
        <f>EXP(-Parameters!$B$16*'Permanent project'!B397)</f>
        <v>4.0532156671570761E-6</v>
      </c>
      <c r="J393" s="2">
        <f>EXP(-(Parameters!$B$5+Parameters!$B$6)*('Permanent project'!B397-Parameters!$B$2))*(1-EXP(-Parameters!$B$7*('Permanent project'!B397-Parameters!$B$2)*('Permanent project'!B397&gt;Parameters!$B$2)))+('Permanent project'!B397&lt;=Parameters!$B$2)</f>
        <v>2.1279736438377168E-2</v>
      </c>
      <c r="K393" s="2">
        <f>H393*I393*('Permanent project'!B397&gt;=Parameters!$B$2)</f>
        <v>1.1602233783477429E-2</v>
      </c>
      <c r="L393" s="2">
        <f>H393*I393*J393*('Permanent project'!B397&gt;=Parameters!$B$2)*('Permanent project'!B397&lt;=Parameters!$B$3)</f>
        <v>2.4689247700883523E-4</v>
      </c>
      <c r="M393" s="3">
        <f>'Emissions of Biomass scenarios'!P391*3.66</f>
        <v>0</v>
      </c>
      <c r="N393" s="14">
        <f t="shared" si="25"/>
        <v>0</v>
      </c>
      <c r="V393" s="4"/>
      <c r="W393" s="4"/>
      <c r="X393" s="4"/>
      <c r="Y393" s="4"/>
    </row>
    <row r="394" spans="2:25" x14ac:dyDescent="0.3">
      <c r="B394">
        <v>389</v>
      </c>
      <c r="C394" s="11">
        <f t="shared" si="28"/>
        <v>1.6779706453383088</v>
      </c>
      <c r="D394" s="11">
        <f t="shared" si="28"/>
        <v>2.720789926345387</v>
      </c>
      <c r="E394" s="11">
        <f t="shared" si="28"/>
        <v>3.4292084480011149</v>
      </c>
      <c r="F394" s="11">
        <f t="shared" si="28"/>
        <v>5.9646475032892132</v>
      </c>
      <c r="G394" s="3">
        <f>G393*(1+Parameters!$B$13)</f>
        <v>188315358.38541397</v>
      </c>
      <c r="H394" s="5">
        <f>Parameters!$B$11*'Permanent project'!C398*Parameters!B$9*G394</f>
        <v>2919.7258253586929</v>
      </c>
      <c r="I394" s="2">
        <f>EXP(-Parameters!$B$16*'Permanent project'!B398)</f>
        <v>3.9255660522281545E-6</v>
      </c>
      <c r="J394" s="2">
        <f>EXP(-(Parameters!$B$5+Parameters!$B$6)*('Permanent project'!B398-Parameters!$B$2))*(1-EXP(-Parameters!$B$7*('Permanent project'!B398-Parameters!$B$2)*('Permanent project'!B398&gt;Parameters!$B$2)))+('Permanent project'!B398&lt;=Parameters!$B$2)</f>
        <v>2.1067999523041434E-2</v>
      </c>
      <c r="K394" s="2">
        <f>H394*I394*('Permanent project'!B398&gt;=Parameters!$B$2)</f>
        <v>1.1461576581841914E-2</v>
      </c>
      <c r="L394" s="2">
        <f>H394*I394*J394*('Permanent project'!B398&gt;=Parameters!$B$2)*('Permanent project'!B398&lt;=Parameters!$B$3)</f>
        <v>2.4147248995954831E-4</v>
      </c>
      <c r="M394" s="3">
        <f>'Emissions of Biomass scenarios'!P392*3.66</f>
        <v>0</v>
      </c>
      <c r="N394" s="14">
        <f t="shared" si="25"/>
        <v>0</v>
      </c>
      <c r="V394" s="4"/>
      <c r="W394" s="4"/>
      <c r="X394" s="4"/>
      <c r="Y394" s="4"/>
    </row>
    <row r="395" spans="2:25" x14ac:dyDescent="0.3">
      <c r="B395">
        <v>390</v>
      </c>
      <c r="C395" s="11">
        <f t="shared" ref="C395:F410" si="29">C394</f>
        <v>1.6779706453383088</v>
      </c>
      <c r="D395" s="11">
        <f t="shared" si="29"/>
        <v>2.720789926345387</v>
      </c>
      <c r="E395" s="11">
        <f t="shared" si="29"/>
        <v>3.4292084480011149</v>
      </c>
      <c r="F395" s="11">
        <f t="shared" si="29"/>
        <v>5.9646475032892132</v>
      </c>
      <c r="G395" s="3">
        <f>G394*(1+Parameters!$B$13)</f>
        <v>192081665.55312225</v>
      </c>
      <c r="H395" s="5">
        <f>Parameters!$B$11*'Permanent project'!C399*Parameters!B$9*G395</f>
        <v>2978.1203418658665</v>
      </c>
      <c r="I395" s="2">
        <f>EXP(-Parameters!$B$16*'Permanent project'!B399)</f>
        <v>3.8019365599696187E-6</v>
      </c>
      <c r="J395" s="2">
        <f>EXP(-(Parameters!$B$5+Parameters!$B$6)*('Permanent project'!B399-Parameters!$B$2))*(1-EXP(-Parameters!$B$7*('Permanent project'!B399-Parameters!$B$2)*('Permanent project'!B399&gt;Parameters!$B$2)))+('Permanent project'!B399&lt;=Parameters!$B$2)</f>
        <v>2.0858369425214716E-2</v>
      </c>
      <c r="K395" s="2">
        <f>H395*I395*('Permanent project'!B399&gt;=Parameters!$B$2)</f>
        <v>1.1322624607729058E-2</v>
      </c>
      <c r="L395" s="2">
        <f>H395*I395*J395*('Permanent project'!B399&gt;=Parameters!$B$2)*('Permanent project'!B399&lt;=Parameters!$B$3)</f>
        <v>2.3617148693103954E-4</v>
      </c>
      <c r="M395" s="3">
        <f>'Emissions of Biomass scenarios'!P393*3.66</f>
        <v>0</v>
      </c>
      <c r="N395" s="14">
        <f t="shared" si="25"/>
        <v>0</v>
      </c>
      <c r="V395" s="4"/>
      <c r="W395" s="4"/>
      <c r="X395" s="4"/>
      <c r="Y395" s="4"/>
    </row>
    <row r="396" spans="2:25" x14ac:dyDescent="0.3">
      <c r="B396">
        <v>391</v>
      </c>
      <c r="C396" s="11">
        <f t="shared" si="29"/>
        <v>1.6779706453383088</v>
      </c>
      <c r="D396" s="11">
        <f t="shared" si="29"/>
        <v>2.720789926345387</v>
      </c>
      <c r="E396" s="11">
        <f t="shared" si="29"/>
        <v>3.4292084480011149</v>
      </c>
      <c r="F396" s="11">
        <f t="shared" si="29"/>
        <v>5.9646475032892132</v>
      </c>
      <c r="G396" s="3">
        <f>G395*(1+Parameters!$B$13)</f>
        <v>195923298.86418471</v>
      </c>
      <c r="H396" s="5">
        <f>Parameters!$B$11*'Permanent project'!C400*Parameters!B$9*G396</f>
        <v>3037.6827487031842</v>
      </c>
      <c r="I396" s="2">
        <f>EXP(-Parameters!$B$16*'Permanent project'!B400)</f>
        <v>3.6822005829781175E-6</v>
      </c>
      <c r="J396" s="2">
        <f>EXP(-(Parameters!$B$5+Parameters!$B$6)*('Permanent project'!B400-Parameters!$B$2))*(1-EXP(-Parameters!$B$7*('Permanent project'!B400-Parameters!$B$2)*('Permanent project'!B400&gt;Parameters!$B$2)))+('Permanent project'!B400&lt;=Parameters!$B$2)</f>
        <v>2.0650825181712566E-2</v>
      </c>
      <c r="K396" s="2">
        <f>H396*I396*('Permanent project'!B400&gt;=Parameters!$B$2)</f>
        <v>1.1185357188177435E-2</v>
      </c>
      <c r="L396" s="2">
        <f>H396*I396*J396*('Permanent project'!B400&gt;=Parameters!$B$2)*('Permanent project'!B400&lt;=Parameters!$B$3)</f>
        <v>2.3098685588806425E-4</v>
      </c>
      <c r="M396" s="3">
        <f>'Emissions of Biomass scenarios'!P394*3.66</f>
        <v>0</v>
      </c>
      <c r="N396" s="14">
        <f t="shared" si="25"/>
        <v>0</v>
      </c>
      <c r="V396" s="4"/>
      <c r="W396" s="4"/>
      <c r="X396" s="4"/>
      <c r="Y396" s="4"/>
    </row>
    <row r="397" spans="2:25" x14ac:dyDescent="0.3">
      <c r="B397">
        <v>392</v>
      </c>
      <c r="C397" s="11">
        <f t="shared" si="29"/>
        <v>1.6779706453383088</v>
      </c>
      <c r="D397" s="11">
        <f t="shared" si="29"/>
        <v>2.720789926345387</v>
      </c>
      <c r="E397" s="11">
        <f t="shared" si="29"/>
        <v>3.4292084480011149</v>
      </c>
      <c r="F397" s="11">
        <f t="shared" si="29"/>
        <v>5.9646475032892132</v>
      </c>
      <c r="G397" s="3">
        <f>G396*(1+Parameters!$B$13)</f>
        <v>199841764.84146839</v>
      </c>
      <c r="H397" s="5">
        <f>Parameters!$B$11*'Permanent project'!C401*Parameters!B$9*G397</f>
        <v>3098.4364036772477</v>
      </c>
      <c r="I397" s="2">
        <f>EXP(-Parameters!$B$16*'Permanent project'!B401)</f>
        <v>3.5662355011501652E-6</v>
      </c>
      <c r="J397" s="2">
        <f>EXP(-(Parameters!$B$5+Parameters!$B$6)*('Permanent project'!B401-Parameters!$B$2))*(1-EXP(-Parameters!$B$7*('Permanent project'!B401-Parameters!$B$2)*('Permanent project'!B401&gt;Parameters!$B$2)))+('Permanent project'!B401&lt;=Parameters!$B$2)</f>
        <v>2.0445346037937653E-2</v>
      </c>
      <c r="K397" s="2">
        <f>H397*I397*('Permanent project'!B401&gt;=Parameters!$B$2)</f>
        <v>1.1049753900849845E-2</v>
      </c>
      <c r="L397" s="2">
        <f>H397*I397*J397*('Permanent project'!B401&gt;=Parameters!$B$2)*('Permanent project'!B401&lt;=Parameters!$B$3)</f>
        <v>2.2591604213692651E-4</v>
      </c>
      <c r="M397" s="3">
        <f>'Emissions of Biomass scenarios'!P395*3.66</f>
        <v>0</v>
      </c>
      <c r="N397" s="14">
        <f t="shared" si="25"/>
        <v>0</v>
      </c>
      <c r="V397" s="4"/>
      <c r="W397" s="4"/>
      <c r="X397" s="4"/>
      <c r="Y397" s="4"/>
    </row>
    <row r="398" spans="2:25" x14ac:dyDescent="0.3">
      <c r="B398">
        <v>393</v>
      </c>
      <c r="C398" s="11">
        <f t="shared" si="29"/>
        <v>1.6779706453383088</v>
      </c>
      <c r="D398" s="11">
        <f t="shared" si="29"/>
        <v>2.720789926345387</v>
      </c>
      <c r="E398" s="11">
        <f t="shared" si="29"/>
        <v>3.4292084480011149</v>
      </c>
      <c r="F398" s="11">
        <f t="shared" si="29"/>
        <v>5.9646475032892132</v>
      </c>
      <c r="G398" s="3">
        <f>G397*(1+Parameters!$B$13)</f>
        <v>203838600.13829777</v>
      </c>
      <c r="H398" s="5">
        <f>Parameters!$B$11*'Permanent project'!C402*Parameters!B$9*G398</f>
        <v>3160.4051317507929</v>
      </c>
      <c r="I398" s="2">
        <f>EXP(-Parameters!$B$16*'Permanent project'!B402)</f>
        <v>3.4539225561084407E-6</v>
      </c>
      <c r="J398" s="2">
        <f>EXP(-(Parameters!$B$5+Parameters!$B$6)*('Permanent project'!B402-Parameters!$B$2))*(1-EXP(-Parameters!$B$7*('Permanent project'!B402-Parameters!$B$2)*('Permanent project'!B402&gt;Parameters!$B$2)))+('Permanent project'!B402&lt;=Parameters!$B$2)</f>
        <v>2.0241911445804391E-2</v>
      </c>
      <c r="K398" s="2">
        <f>H398*I398*('Permanent project'!B402&gt;=Parameters!$B$2)</f>
        <v>1.0915794570994931E-2</v>
      </c>
      <c r="L398" s="2">
        <f>H398*I398*J398*('Permanent project'!B402&gt;=Parameters!$B$2)*('Permanent project'!B402&lt;=Parameters!$B$3)</f>
        <v>2.2095654706667174E-4</v>
      </c>
      <c r="M398" s="3">
        <f>'Emissions of Biomass scenarios'!P396*3.66</f>
        <v>0</v>
      </c>
      <c r="N398" s="14">
        <f t="shared" si="25"/>
        <v>0</v>
      </c>
      <c r="V398" s="4"/>
      <c r="W398" s="4"/>
      <c r="X398" s="4"/>
      <c r="Y398" s="4"/>
    </row>
    <row r="399" spans="2:25" x14ac:dyDescent="0.3">
      <c r="B399">
        <v>394</v>
      </c>
      <c r="C399" s="11">
        <f t="shared" si="29"/>
        <v>1.6779706453383088</v>
      </c>
      <c r="D399" s="11">
        <f t="shared" si="29"/>
        <v>2.720789926345387</v>
      </c>
      <c r="E399" s="11">
        <f t="shared" si="29"/>
        <v>3.4292084480011149</v>
      </c>
      <c r="F399" s="11">
        <f t="shared" si="29"/>
        <v>5.9646475032892132</v>
      </c>
      <c r="G399" s="3">
        <f>G398*(1+Parameters!$B$13)</f>
        <v>207915372.14106372</v>
      </c>
      <c r="H399" s="5">
        <f>Parameters!$B$11*'Permanent project'!C403*Parameters!B$9*G399</f>
        <v>3223.6132343858085</v>
      </c>
      <c r="I399" s="2">
        <f>EXP(-Parameters!$B$16*'Permanent project'!B403)</f>
        <v>3.3451467295828315E-6</v>
      </c>
      <c r="J399" s="2">
        <f>EXP(-(Parameters!$B$5+Parameters!$B$6)*('Permanent project'!B403-Parameters!$B$2))*(1-EXP(-Parameters!$B$7*('Permanent project'!B403-Parameters!$B$2)*('Permanent project'!B403&gt;Parameters!$B$2)))+('Permanent project'!B403&lt;=Parameters!$B$2)</f>
        <v>2.0040501061684014E-2</v>
      </c>
      <c r="K399" s="2">
        <f>H399*I399*('Permanent project'!B403&gt;=Parameters!$B$2)</f>
        <v>1.078345926844562E-2</v>
      </c>
      <c r="L399" s="2">
        <f>H399*I399*J399*('Permanent project'!B403&gt;=Parameters!$B$2)*('Permanent project'!B403&lt;=Parameters!$B$3)</f>
        <v>2.1610592691791077E-4</v>
      </c>
      <c r="M399" s="3">
        <f>'Emissions of Biomass scenarios'!P397*3.66</f>
        <v>0</v>
      </c>
      <c r="N399" s="14">
        <f t="shared" si="25"/>
        <v>0</v>
      </c>
      <c r="V399" s="4"/>
      <c r="W399" s="4"/>
      <c r="X399" s="4"/>
      <c r="Y399" s="4"/>
    </row>
    <row r="400" spans="2:25" x14ac:dyDescent="0.3">
      <c r="B400">
        <v>395</v>
      </c>
      <c r="C400" s="11">
        <f t="shared" si="29"/>
        <v>1.6779706453383088</v>
      </c>
      <c r="D400" s="11">
        <f t="shared" si="29"/>
        <v>2.720789926345387</v>
      </c>
      <c r="E400" s="11">
        <f t="shared" si="29"/>
        <v>3.4292084480011149</v>
      </c>
      <c r="F400" s="11">
        <f t="shared" si="29"/>
        <v>5.9646475032892132</v>
      </c>
      <c r="G400" s="3">
        <f>G399*(1+Parameters!$B$13)</f>
        <v>212073679.58388498</v>
      </c>
      <c r="H400" s="5">
        <f>Parameters!$B$11*'Permanent project'!C404*Parameters!B$9*G400</f>
        <v>3288.0854990735247</v>
      </c>
      <c r="I400" s="2">
        <f>EXP(-Parameters!$B$16*'Permanent project'!B404)</f>
        <v>3.2397966256216737E-6</v>
      </c>
      <c r="J400" s="2">
        <f>EXP(-(Parameters!$B$5+Parameters!$B$6)*('Permanent project'!B404-Parameters!$B$2))*(1-EXP(-Parameters!$B$7*('Permanent project'!B404-Parameters!$B$2)*('Permanent project'!B404&gt;Parameters!$B$2)))+('Permanent project'!B404&lt;=Parameters!$B$2)</f>
        <v>1.9841094744370288E-2</v>
      </c>
      <c r="K400" s="2">
        <f>H400*I400*('Permanent project'!B404&gt;=Parameters!$B$2)</f>
        <v>1.0652728304653962E-2</v>
      </c>
      <c r="L400" s="2">
        <f>H400*I400*J400*('Permanent project'!B404&gt;=Parameters!$B$2)*('Permanent project'!B404&lt;=Parameters!$B$3)</f>
        <v>2.1136179157867432E-4</v>
      </c>
      <c r="M400" s="3">
        <f>'Emissions of Biomass scenarios'!P398*3.66</f>
        <v>0</v>
      </c>
      <c r="N400" s="14">
        <f t="shared" si="25"/>
        <v>0</v>
      </c>
      <c r="V400" s="4"/>
      <c r="W400" s="4"/>
      <c r="X400" s="4"/>
      <c r="Y400" s="4"/>
    </row>
    <row r="401" spans="2:25" x14ac:dyDescent="0.3">
      <c r="B401">
        <v>396</v>
      </c>
      <c r="C401" s="11">
        <f t="shared" si="29"/>
        <v>1.6779706453383088</v>
      </c>
      <c r="D401" s="11">
        <f t="shared" si="29"/>
        <v>2.720789926345387</v>
      </c>
      <c r="E401" s="11">
        <f t="shared" si="29"/>
        <v>3.4292084480011149</v>
      </c>
      <c r="F401" s="11">
        <f t="shared" si="29"/>
        <v>5.9646475032892132</v>
      </c>
      <c r="G401" s="3">
        <f>G400*(1+Parameters!$B$13)</f>
        <v>216315153.17556268</v>
      </c>
      <c r="H401" s="5">
        <f>Parameters!$B$11*'Permanent project'!C405*Parameters!B$9*G401</f>
        <v>3353.8472090549949</v>
      </c>
      <c r="I401" s="2">
        <f>EXP(-Parameters!$B$16*'Permanent project'!B405)</f>
        <v>3.1377643565125648E-6</v>
      </c>
      <c r="J401" s="2">
        <f>EXP(-(Parameters!$B$5+Parameters!$B$6)*('Permanent project'!B405-Parameters!$B$2))*(1-EXP(-Parameters!$B$7*('Permanent project'!B405-Parameters!$B$2)*('Permanent project'!B405&gt;Parameters!$B$2)))+('Permanent project'!B405&lt;=Parameters!$B$2)</f>
        <v>1.9643672553065292E-2</v>
      </c>
      <c r="K401" s="2">
        <f>H401*I401*('Permanent project'!B405&gt;=Parameters!$B$2)</f>
        <v>1.0523582229761907E-2</v>
      </c>
      <c r="L401" s="2">
        <f>H401*I401*J401*('Permanent project'!B405&gt;=Parameters!$B$2)*('Permanent project'!B405&lt;=Parameters!$B$3)</f>
        <v>2.0672180340669964E-4</v>
      </c>
      <c r="M401" s="3">
        <f>'Emissions of Biomass scenarios'!P399*3.66</f>
        <v>0</v>
      </c>
      <c r="N401" s="14">
        <f t="shared" si="25"/>
        <v>0</v>
      </c>
      <c r="V401" s="4"/>
      <c r="W401" s="4"/>
      <c r="X401" s="4"/>
      <c r="Y401" s="4"/>
    </row>
    <row r="402" spans="2:25" x14ac:dyDescent="0.3">
      <c r="B402">
        <v>397</v>
      </c>
      <c r="C402" s="11">
        <f t="shared" si="29"/>
        <v>1.6779706453383088</v>
      </c>
      <c r="D402" s="11">
        <f t="shared" si="29"/>
        <v>2.720789926345387</v>
      </c>
      <c r="E402" s="11">
        <f t="shared" si="29"/>
        <v>3.4292084480011149</v>
      </c>
      <c r="F402" s="11">
        <f t="shared" si="29"/>
        <v>5.9646475032892132</v>
      </c>
      <c r="G402" s="3">
        <f>G401*(1+Parameters!$B$13)</f>
        <v>220641456.23907393</v>
      </c>
      <c r="H402" s="5">
        <f>Parameters!$B$11*'Permanent project'!C406*Parameters!B$9*G402</f>
        <v>3420.9241532360948</v>
      </c>
      <c r="I402" s="2">
        <f>EXP(-Parameters!$B$16*'Permanent project'!B406)</f>
        <v>3.0389454322959168E-6</v>
      </c>
      <c r="J402" s="2">
        <f>EXP(-(Parameters!$B$5+Parameters!$B$6)*('Permanent project'!B406-Parameters!$B$2))*(1-EXP(-Parameters!$B$7*('Permanent project'!B406-Parameters!$B$2)*('Permanent project'!B406&gt;Parameters!$B$2)))+('Permanent project'!B406&lt;=Parameters!$B$2)</f>
        <v>1.9448214745385391E-2</v>
      </c>
      <c r="K402" s="2">
        <f>H402*I402*('Permanent project'!B406&gt;=Parameters!$B$2)</f>
        <v>1.0396001829707607E-2</v>
      </c>
      <c r="L402" s="2">
        <f>H402*I402*J402*('Permanent project'!B406&gt;=Parameters!$B$2)*('Permanent project'!B406&lt;=Parameters!$B$3)</f>
        <v>2.0218367607757298E-4</v>
      </c>
      <c r="M402" s="3">
        <f>'Emissions of Biomass scenarios'!P400*3.66</f>
        <v>0</v>
      </c>
      <c r="N402" s="14">
        <f t="shared" si="25"/>
        <v>0</v>
      </c>
      <c r="V402" s="4"/>
      <c r="W402" s="4"/>
      <c r="X402" s="4"/>
      <c r="Y402" s="4"/>
    </row>
    <row r="403" spans="2:25" x14ac:dyDescent="0.3">
      <c r="B403">
        <v>398</v>
      </c>
      <c r="C403" s="11">
        <f t="shared" si="29"/>
        <v>1.6779706453383088</v>
      </c>
      <c r="D403" s="11">
        <f t="shared" si="29"/>
        <v>2.720789926345387</v>
      </c>
      <c r="E403" s="11">
        <f t="shared" si="29"/>
        <v>3.4292084480011149</v>
      </c>
      <c r="F403" s="11">
        <f t="shared" si="29"/>
        <v>5.9646475032892132</v>
      </c>
      <c r="G403" s="3">
        <f>G402*(1+Parameters!$B$13)</f>
        <v>225054285.36385542</v>
      </c>
      <c r="H403" s="5">
        <f>Parameters!$B$11*'Permanent project'!C407*Parameters!B$9*G403</f>
        <v>3489.342636300817</v>
      </c>
      <c r="I403" s="2">
        <f>EXP(-Parameters!$B$16*'Permanent project'!B407)</f>
        <v>2.943238653758108E-6</v>
      </c>
      <c r="J403" s="2">
        <f>EXP(-(Parameters!$B$5+Parameters!$B$6)*('Permanent project'!B407-Parameters!$B$2))*(1-EXP(-Parameters!$B$7*('Permanent project'!B407-Parameters!$B$2)*('Permanent project'!B407&gt;Parameters!$B$2)))+('Permanent project'!B407&lt;=Parameters!$B$2)</f>
        <v>1.925470177538692E-2</v>
      </c>
      <c r="K403" s="2">
        <f>H403*I403*('Permanent project'!B407&gt;=Parameters!$B$2)</f>
        <v>1.0269968123366785E-2</v>
      </c>
      <c r="L403" s="2">
        <f>H403*I403*J403*('Permanent project'!B407&gt;=Parameters!$B$2)*('Permanent project'!B407&lt;=Parameters!$B$3)</f>
        <v>1.9774517345815752E-4</v>
      </c>
      <c r="M403" s="3">
        <f>'Emissions of Biomass scenarios'!P401*3.66</f>
        <v>0</v>
      </c>
      <c r="N403" s="14">
        <f t="shared" si="25"/>
        <v>0</v>
      </c>
      <c r="V403" s="4"/>
      <c r="W403" s="4"/>
      <c r="X403" s="4"/>
      <c r="Y403" s="4"/>
    </row>
    <row r="404" spans="2:25" x14ac:dyDescent="0.3">
      <c r="B404">
        <v>399</v>
      </c>
      <c r="C404" s="11">
        <f t="shared" si="29"/>
        <v>1.6779706453383088</v>
      </c>
      <c r="D404" s="11">
        <f t="shared" si="29"/>
        <v>2.720789926345387</v>
      </c>
      <c r="E404" s="11">
        <f t="shared" si="29"/>
        <v>3.4292084480011149</v>
      </c>
      <c r="F404" s="11">
        <f t="shared" si="29"/>
        <v>5.9646475032892132</v>
      </c>
      <c r="G404" s="3">
        <f>G403*(1+Parameters!$B$13)</f>
        <v>229555371.07113254</v>
      </c>
      <c r="H404" s="5">
        <f>Parameters!$B$11*'Permanent project'!C408*Parameters!B$9*G404</f>
        <v>3559.1294890268332</v>
      </c>
      <c r="I404" s="2">
        <f>EXP(-Parameters!$B$16*'Permanent project'!B408)</f>
        <v>2.8505460087946441E-6</v>
      </c>
      <c r="J404" s="2">
        <f>EXP(-(Parameters!$B$5+Parameters!$B$6)*('Permanent project'!B408-Parameters!$B$2))*(1-EXP(-Parameters!$B$7*('Permanent project'!B408-Parameters!$B$2)*('Permanent project'!B408&gt;Parameters!$B$2)))+('Permanent project'!B408&lt;=Parameters!$B$2)</f>
        <v>1.9063114291611637E-2</v>
      </c>
      <c r="K404" s="2">
        <f>H404*I404*('Permanent project'!B408&gt;=Parameters!$B$2)</f>
        <v>1.014546235972876E-2</v>
      </c>
      <c r="L404" s="2">
        <f>H404*I404*J404*('Permanent project'!B408&gt;=Parameters!$B$2)*('Permanent project'!B408&lt;=Parameters!$B$3)</f>
        <v>1.9340410850475324E-4</v>
      </c>
      <c r="M404" s="3">
        <f>'Emissions of Biomass scenarios'!P402*3.66</f>
        <v>0</v>
      </c>
      <c r="N404" s="14">
        <f t="shared" si="25"/>
        <v>0</v>
      </c>
      <c r="V404" s="4"/>
      <c r="W404" s="4"/>
      <c r="X404" s="4"/>
      <c r="Y404" s="4"/>
    </row>
    <row r="405" spans="2:25" x14ac:dyDescent="0.3">
      <c r="B405">
        <v>400</v>
      </c>
      <c r="C405" s="11">
        <f t="shared" si="29"/>
        <v>1.6779706453383088</v>
      </c>
      <c r="D405" s="11">
        <f t="shared" si="29"/>
        <v>2.720789926345387</v>
      </c>
      <c r="E405" s="11">
        <f t="shared" si="29"/>
        <v>3.4292084480011149</v>
      </c>
      <c r="F405" s="11">
        <f t="shared" si="29"/>
        <v>5.9646475032892132</v>
      </c>
      <c r="G405" s="3">
        <f>G404*(1+Parameters!$B$13)</f>
        <v>234146478.4925552</v>
      </c>
      <c r="H405" s="5">
        <f>Parameters!$B$11*'Permanent project'!C409*Parameters!B$9*G405</f>
        <v>3630.3120788073702</v>
      </c>
      <c r="I405" s="2">
        <f>EXP(-Parameters!$B$16*'Permanent project'!B409)</f>
        <v>2.7607725720371986E-6</v>
      </c>
      <c r="J405" s="2">
        <f>EXP(-(Parameters!$B$5+Parameters!$B$6)*('Permanent project'!B409-Parameters!$B$2))*(1-EXP(-Parameters!$B$7*('Permanent project'!B409-Parameters!$B$2)*('Permanent project'!B409&gt;Parameters!$B$2)))+('Permanent project'!B409&lt;=Parameters!$B$2)</f>
        <v>1.8873433135151486E-2</v>
      </c>
      <c r="K405" s="2">
        <f>H405*I405*('Permanent project'!B409&gt;=Parameters!$B$2)</f>
        <v>1.0022466015106733E-2</v>
      </c>
      <c r="L405" s="2">
        <f>H405*I405*J405*('Permanent project'!B409&gt;=Parameters!$B$2)*('Permanent project'!B409&lt;=Parameters!$B$3)</f>
        <v>1.8915834218544508E-4</v>
      </c>
      <c r="M405" s="3">
        <f>'Emissions of Biomass scenarios'!P403*3.66</f>
        <v>0</v>
      </c>
      <c r="N405" s="14">
        <f t="shared" si="25"/>
        <v>0</v>
      </c>
      <c r="V405" s="4"/>
      <c r="W405" s="4"/>
      <c r="X405" s="4"/>
      <c r="Y405" s="4"/>
    </row>
    <row r="406" spans="2:25" x14ac:dyDescent="0.3">
      <c r="B406">
        <v>401</v>
      </c>
      <c r="C406" s="11">
        <f t="shared" si="29"/>
        <v>1.6779706453383088</v>
      </c>
      <c r="D406" s="11">
        <f t="shared" si="29"/>
        <v>2.720789926345387</v>
      </c>
      <c r="E406" s="11">
        <f t="shared" si="29"/>
        <v>3.4292084480011149</v>
      </c>
      <c r="F406" s="11">
        <f t="shared" si="29"/>
        <v>5.9646475032892132</v>
      </c>
      <c r="G406" s="3">
        <f>G405*(1+Parameters!$B$13)</f>
        <v>238829408.0624063</v>
      </c>
      <c r="H406" s="5">
        <f>Parameters!$B$11*'Permanent project'!C410*Parameters!B$9*G406</f>
        <v>3702.9183203835178</v>
      </c>
      <c r="I406" s="2">
        <f>EXP(-Parameters!$B$16*'Permanent project'!B410)</f>
        <v>2.6738264076417425E-6</v>
      </c>
      <c r="J406" s="2">
        <f>EXP(-(Parameters!$B$5+Parameters!$B$6)*('Permanent project'!B410-Parameters!$B$2))*(1-EXP(-Parameters!$B$7*('Permanent project'!B410-Parameters!$B$2)*('Permanent project'!B410&gt;Parameters!$B$2)))+('Permanent project'!B410&lt;=Parameters!$B$2)</f>
        <v>1.8685639337732773E-2</v>
      </c>
      <c r="K406" s="2">
        <f>H406*I406*('Permanent project'!B410&gt;=Parameters!$B$2)</f>
        <v>9.9009607903818558E-3</v>
      </c>
      <c r="L406" s="2">
        <f>H406*I406*J406*('Permanent project'!B410&gt;=Parameters!$B$2)*('Permanent project'!B410&lt;=Parameters!$B$3)</f>
        <v>1.8500578242610898E-4</v>
      </c>
      <c r="M406" s="3">
        <f>'Emissions of Biomass scenarios'!P404*3.66</f>
        <v>0</v>
      </c>
      <c r="N406" s="14">
        <f t="shared" ref="N406:N455" si="30">L406*M406</f>
        <v>0</v>
      </c>
      <c r="V406" s="4"/>
      <c r="W406" s="4"/>
      <c r="X406" s="4"/>
      <c r="Y406" s="4"/>
    </row>
    <row r="407" spans="2:25" x14ac:dyDescent="0.3">
      <c r="B407">
        <v>402</v>
      </c>
      <c r="C407" s="11">
        <f t="shared" si="29"/>
        <v>1.6779706453383088</v>
      </c>
      <c r="D407" s="11">
        <f t="shared" si="29"/>
        <v>2.720789926345387</v>
      </c>
      <c r="E407" s="11">
        <f t="shared" si="29"/>
        <v>3.4292084480011149</v>
      </c>
      <c r="F407" s="11">
        <f t="shared" si="29"/>
        <v>5.9646475032892132</v>
      </c>
      <c r="G407" s="3">
        <f>G406*(1+Parameters!$B$13)</f>
        <v>243605996.22365442</v>
      </c>
      <c r="H407" s="5">
        <f>Parameters!$B$11*'Permanent project'!C411*Parameters!B$9*G407</f>
        <v>3776.9766867911876</v>
      </c>
      <c r="I407" s="2">
        <f>EXP(-Parameters!$B$16*'Permanent project'!B411)</f>
        <v>2.5896184751382035E-6</v>
      </c>
      <c r="J407" s="2">
        <f>EXP(-(Parameters!$B$5+Parameters!$B$6)*('Permanent project'!B411-Parameters!$B$2))*(1-EXP(-Parameters!$B$7*('Permanent project'!B411-Parameters!$B$2)*('Permanent project'!B411&gt;Parameters!$B$2)))+('Permanent project'!B411&lt;=Parameters!$B$2)</f>
        <v>1.8499714119819242E-2</v>
      </c>
      <c r="K407" s="2">
        <f>H407*I407*('Permanent project'!B411&gt;=Parameters!$B$2)</f>
        <v>9.7809286082807395E-3</v>
      </c>
      <c r="L407" s="2">
        <f>H407*I407*J407*('Permanent project'!B411&gt;=Parameters!$B$2)*('Permanent project'!B411&lt;=Parameters!$B$3)</f>
        <v>1.8094438307955516E-4</v>
      </c>
      <c r="M407" s="3">
        <f>'Emissions of Biomass scenarios'!P405*3.66</f>
        <v>0</v>
      </c>
      <c r="N407" s="14">
        <f t="shared" si="30"/>
        <v>0</v>
      </c>
      <c r="V407" s="4"/>
      <c r="W407" s="4"/>
      <c r="X407" s="4"/>
      <c r="Y407" s="4"/>
    </row>
    <row r="408" spans="2:25" x14ac:dyDescent="0.3">
      <c r="B408">
        <v>403</v>
      </c>
      <c r="C408" s="11">
        <f t="shared" si="29"/>
        <v>1.6779706453383088</v>
      </c>
      <c r="D408" s="11">
        <f t="shared" si="29"/>
        <v>2.720789926345387</v>
      </c>
      <c r="E408" s="11">
        <f t="shared" si="29"/>
        <v>3.4292084480011149</v>
      </c>
      <c r="F408" s="11">
        <f t="shared" si="29"/>
        <v>5.9646475032892132</v>
      </c>
      <c r="G408" s="3">
        <f>G407*(1+Parameters!$B$13)</f>
        <v>248478116.14812753</v>
      </c>
      <c r="H408" s="5">
        <f>Parameters!$B$11*'Permanent project'!C412*Parameters!B$9*G408</f>
        <v>3852.5162205270117</v>
      </c>
      <c r="I408" s="2">
        <f>EXP(-Parameters!$B$16*'Permanent project'!B412)</f>
        <v>2.5080625382452449E-6</v>
      </c>
      <c r="J408" s="2">
        <f>EXP(-(Parameters!$B$5+Parameters!$B$6)*('Permanent project'!B412-Parameters!$B$2))*(1-EXP(-Parameters!$B$7*('Permanent project'!B412-Parameters!$B$2)*('Permanent project'!B412&gt;Parameters!$B$2)))+('Permanent project'!B412&lt;=Parameters!$B$2)</f>
        <v>1.8315638888734179E-2</v>
      </c>
      <c r="K408" s="2">
        <f>H408*I408*('Permanent project'!B412&gt;=Parameters!$B$2)</f>
        <v>9.6623516106859545E-3</v>
      </c>
      <c r="L408" s="2">
        <f>H408*I408*J408*('Permanent project'!B412&gt;=Parameters!$B$2)*('Permanent project'!B412&lt;=Parameters!$B$3)</f>
        <v>1.76972142917303E-4</v>
      </c>
      <c r="M408" s="3">
        <f>'Emissions of Biomass scenarios'!P406*3.66</f>
        <v>0</v>
      </c>
      <c r="N408" s="14">
        <f t="shared" si="30"/>
        <v>0</v>
      </c>
      <c r="V408" s="4"/>
      <c r="W408" s="4"/>
      <c r="X408" s="4"/>
      <c r="Y408" s="4"/>
    </row>
    <row r="409" spans="2:25" x14ac:dyDescent="0.3">
      <c r="B409">
        <v>404</v>
      </c>
      <c r="C409" s="11">
        <f t="shared" si="29"/>
        <v>1.6779706453383088</v>
      </c>
      <c r="D409" s="11">
        <f t="shared" si="29"/>
        <v>2.720789926345387</v>
      </c>
      <c r="E409" s="11">
        <f t="shared" si="29"/>
        <v>3.4292084480011149</v>
      </c>
      <c r="F409" s="11">
        <f t="shared" si="29"/>
        <v>5.9646475032892132</v>
      </c>
      <c r="G409" s="3">
        <f>G408*(1+Parameters!$B$13)</f>
        <v>253447678.47109008</v>
      </c>
      <c r="H409" s="5">
        <f>Parameters!$B$11*'Permanent project'!C413*Parameters!B$9*G409</f>
        <v>3929.566544937552</v>
      </c>
      <c r="I409" s="2">
        <f>EXP(-Parameters!$B$16*'Permanent project'!B413)</f>
        <v>2.4290750765567789E-6</v>
      </c>
      <c r="J409" s="2">
        <f>EXP(-(Parameters!$B$5+Parameters!$B$6)*('Permanent project'!B413-Parameters!$B$2))*(1-EXP(-Parameters!$B$7*('Permanent project'!B413-Parameters!$B$2)*('Permanent project'!B413&gt;Parameters!$B$2)))+('Permanent project'!B413&lt;=Parameters!$B$2)</f>
        <v>1.8133395236801075E-2</v>
      </c>
      <c r="K409" s="2">
        <f>H409*I409*('Permanent project'!B413&gt;=Parameters!$B$2)</f>
        <v>9.5452121559791402E-3</v>
      </c>
      <c r="L409" s="2">
        <f>H409*I409*J409*('Permanent project'!B413&gt;=Parameters!$B$2)*('Permanent project'!B413&lt;=Parameters!$B$3)</f>
        <v>1.7308710464348788E-4</v>
      </c>
      <c r="M409" s="3">
        <f>'Emissions of Biomass scenarios'!P407*3.66</f>
        <v>0</v>
      </c>
      <c r="N409" s="14">
        <f t="shared" si="30"/>
        <v>0</v>
      </c>
      <c r="V409" s="4"/>
      <c r="W409" s="4"/>
      <c r="X409" s="4"/>
      <c r="Y409" s="4"/>
    </row>
    <row r="410" spans="2:25" x14ac:dyDescent="0.3">
      <c r="B410">
        <v>405</v>
      </c>
      <c r="C410" s="11">
        <f t="shared" si="29"/>
        <v>1.6779706453383088</v>
      </c>
      <c r="D410" s="11">
        <f t="shared" si="29"/>
        <v>2.720789926345387</v>
      </c>
      <c r="E410" s="11">
        <f t="shared" si="29"/>
        <v>3.4292084480011149</v>
      </c>
      <c r="F410" s="11">
        <f t="shared" si="29"/>
        <v>5.9646475032892132</v>
      </c>
      <c r="G410" s="3">
        <f>G409*(1+Parameters!$B$13)</f>
        <v>258516632.04051188</v>
      </c>
      <c r="H410" s="5">
        <f>Parameters!$B$11*'Permanent project'!C414*Parameters!B$9*G410</f>
        <v>4008.157875836303</v>
      </c>
      <c r="I410" s="2">
        <f>EXP(-Parameters!$B$16*'Permanent project'!B414)</f>
        <v>2.3525752000097709E-6</v>
      </c>
      <c r="J410" s="2">
        <f>EXP(-(Parameters!$B$5+Parameters!$B$6)*('Permanent project'!B414-Parameters!$B$2))*(1-EXP(-Parameters!$B$7*('Permanent project'!B414-Parameters!$B$2)*('Permanent project'!B414&gt;Parameters!$B$2)))+('Permanent project'!B414&lt;=Parameters!$B$2)</f>
        <v>1.7952964939502849E-2</v>
      </c>
      <c r="K410" s="2">
        <f>H410*I410*('Permanent project'!B414&gt;=Parameters!$B$2)</f>
        <v>9.4294928164163298E-3</v>
      </c>
      <c r="L410" s="2">
        <f>H410*I410*J410*('Permanent project'!B414&gt;=Parameters!$B$2)*('Permanent project'!B414&lt;=Parameters!$B$3)</f>
        <v>1.6928735393041634E-4</v>
      </c>
      <c r="M410" s="3">
        <f>'Emissions of Biomass scenarios'!P408*3.66</f>
        <v>0</v>
      </c>
      <c r="N410" s="14">
        <f t="shared" si="30"/>
        <v>0</v>
      </c>
    </row>
    <row r="411" spans="2:25" x14ac:dyDescent="0.3">
      <c r="B411">
        <v>406</v>
      </c>
      <c r="C411" s="11">
        <f t="shared" ref="C411:F426" si="31">C410</f>
        <v>1.6779706453383088</v>
      </c>
      <c r="D411" s="11">
        <f t="shared" si="31"/>
        <v>2.720789926345387</v>
      </c>
      <c r="E411" s="11">
        <f t="shared" si="31"/>
        <v>3.4292084480011149</v>
      </c>
      <c r="F411" s="11">
        <f t="shared" si="31"/>
        <v>5.9646475032892132</v>
      </c>
      <c r="G411" s="3">
        <f>G410*(1+Parameters!$B$13)</f>
        <v>263686964.68132213</v>
      </c>
      <c r="H411" s="5">
        <f>Parameters!$B$11*'Permanent project'!C415*Parameters!B$9*G411</f>
        <v>4088.3210333530292</v>
      </c>
      <c r="I411" s="2">
        <f>EXP(-Parameters!$B$16*'Permanent project'!B415)</f>
        <v>2.2784845660457478E-6</v>
      </c>
      <c r="J411" s="2">
        <f>EXP(-(Parameters!$B$5+Parameters!$B$6)*('Permanent project'!B415-Parameters!$B$2))*(1-EXP(-Parameters!$B$7*('Permanent project'!B415-Parameters!$B$2)*('Permanent project'!B415&gt;Parameters!$B$2)))+('Permanent project'!B415&lt;=Parameters!$B$2)</f>
        <v>1.7774329953659442E-2</v>
      </c>
      <c r="K411" s="2">
        <f>H411*I411*('Permanent project'!B415&gt;=Parameters!$B$2)</f>
        <v>9.3151763755350801E-3</v>
      </c>
      <c r="L411" s="2">
        <f>H411*I411*J411*('Permanent project'!B415&gt;=Parameters!$B$2)*('Permanent project'!B415&lt;=Parameters!$B$3)</f>
        <v>1.6557101847529396E-4</v>
      </c>
      <c r="M411" s="3">
        <f>'Emissions of Biomass scenarios'!P409*3.66</f>
        <v>0</v>
      </c>
      <c r="N411" s="14">
        <f t="shared" si="30"/>
        <v>0</v>
      </c>
    </row>
    <row r="412" spans="2:25" x14ac:dyDescent="0.3">
      <c r="B412">
        <v>407</v>
      </c>
      <c r="C412" s="11">
        <f t="shared" si="31"/>
        <v>1.6779706453383088</v>
      </c>
      <c r="D412" s="11">
        <f t="shared" si="31"/>
        <v>2.720789926345387</v>
      </c>
      <c r="E412" s="11">
        <f t="shared" si="31"/>
        <v>3.4292084480011149</v>
      </c>
      <c r="F412" s="11">
        <f t="shared" si="31"/>
        <v>5.9646475032892132</v>
      </c>
      <c r="G412" s="3">
        <f>G411*(1+Parameters!$B$13)</f>
        <v>268960703.97494859</v>
      </c>
      <c r="H412" s="5">
        <f>Parameters!$B$11*'Permanent project'!C416*Parameters!B$9*G412</f>
        <v>4170.0874540200903</v>
      </c>
      <c r="I412" s="2">
        <f>EXP(-Parameters!$B$16*'Permanent project'!B416)</f>
        <v>2.2067272993811708E-6</v>
      </c>
      <c r="J412" s="2">
        <f>EXP(-(Parameters!$B$5+Parameters!$B$6)*('Permanent project'!B416-Parameters!$B$2))*(1-EXP(-Parameters!$B$7*('Permanent project'!B416-Parameters!$B$2)*('Permanent project'!B416&gt;Parameters!$B$2)))+('Permanent project'!B416&lt;=Parameters!$B$2)</f>
        <v>1.7597472415623393E-2</v>
      </c>
      <c r="K412" s="2">
        <f>H412*I412*('Permanent project'!B416&gt;=Parameters!$B$2)</f>
        <v>9.2022458255930552E-3</v>
      </c>
      <c r="L412" s="2">
        <f>H412*I412*J412*('Permanent project'!B416&gt;=Parameters!$B$2)*('Permanent project'!B416&lt;=Parameters!$B$3)</f>
        <v>1.6193626707765931E-4</v>
      </c>
      <c r="M412" s="3">
        <f>'Emissions of Biomass scenarios'!P410*3.66</f>
        <v>0</v>
      </c>
      <c r="N412" s="14">
        <f t="shared" si="30"/>
        <v>0</v>
      </c>
    </row>
    <row r="413" spans="2:25" x14ac:dyDescent="0.3">
      <c r="B413">
        <v>408</v>
      </c>
      <c r="C413" s="11">
        <f t="shared" si="31"/>
        <v>1.6779706453383088</v>
      </c>
      <c r="D413" s="11">
        <f t="shared" si="31"/>
        <v>2.720789926345387</v>
      </c>
      <c r="E413" s="11">
        <f t="shared" si="31"/>
        <v>3.4292084480011149</v>
      </c>
      <c r="F413" s="11">
        <f t="shared" si="31"/>
        <v>5.9646475032892132</v>
      </c>
      <c r="G413" s="3">
        <f>G412*(1+Parameters!$B$13)</f>
        <v>274339918.05444753</v>
      </c>
      <c r="H413" s="5">
        <f>Parameters!$B$11*'Permanent project'!C417*Parameters!B$9*G413</f>
        <v>4253.489203100492</v>
      </c>
      <c r="I413" s="2">
        <f>EXP(-Parameters!$B$16*'Permanent project'!B417)</f>
        <v>2.1372299143045159E-6</v>
      </c>
      <c r="J413" s="2">
        <f>EXP(-(Parameters!$B$5+Parameters!$B$6)*('Permanent project'!B417-Parameters!$B$2))*(1-EXP(-Parameters!$B$7*('Permanent project'!B417-Parameters!$B$2)*('Permanent project'!B417&gt;Parameters!$B$2)))+('Permanent project'!B417&lt;=Parameters!$B$2)</f>
        <v>1.7422374639493515E-2</v>
      </c>
      <c r="K413" s="2">
        <f>H413*I413*('Permanent project'!B417&gt;=Parameters!$B$2)</f>
        <v>9.0906843650376476E-3</v>
      </c>
      <c r="L413" s="2">
        <f>H413*I413*J413*('Permanent project'!B417&gt;=Parameters!$B$2)*('Permanent project'!B417&lt;=Parameters!$B$3)</f>
        <v>1.5838130873707212E-4</v>
      </c>
      <c r="M413" s="3">
        <f>'Emissions of Biomass scenarios'!P411*3.66</f>
        <v>0</v>
      </c>
      <c r="N413" s="14">
        <f t="shared" si="30"/>
        <v>0</v>
      </c>
    </row>
    <row r="414" spans="2:25" x14ac:dyDescent="0.3">
      <c r="B414">
        <v>409</v>
      </c>
      <c r="C414" s="11">
        <f t="shared" si="31"/>
        <v>1.6779706453383088</v>
      </c>
      <c r="D414" s="11">
        <f t="shared" si="31"/>
        <v>2.720789926345387</v>
      </c>
      <c r="E414" s="11">
        <f t="shared" si="31"/>
        <v>3.4292084480011149</v>
      </c>
      <c r="F414" s="11">
        <f t="shared" si="31"/>
        <v>5.9646475032892132</v>
      </c>
      <c r="G414" s="3">
        <f>G413*(1+Parameters!$B$13)</f>
        <v>279826716.41553646</v>
      </c>
      <c r="H414" s="5">
        <f>Parameters!$B$11*'Permanent project'!C418*Parameters!B$9*G414</f>
        <v>4338.5589871625007</v>
      </c>
      <c r="I414" s="2">
        <f>EXP(-Parameters!$B$16*'Permanent project'!B418)</f>
        <v>2.0699212394204832E-6</v>
      </c>
      <c r="J414" s="2">
        <f>EXP(-(Parameters!$B$5+Parameters!$B$6)*('Permanent project'!B418-Parameters!$B$2))*(1-EXP(-Parameters!$B$7*('Permanent project'!B418-Parameters!$B$2)*('Permanent project'!B418&gt;Parameters!$B$2)))+('Permanent project'!B418&lt;=Parameters!$B$2)</f>
        <v>1.7249019115346265E-2</v>
      </c>
      <c r="K414" s="2">
        <f>H414*I414*('Permanent project'!B418&gt;=Parameters!$B$2)</f>
        <v>8.9804753960062798E-3</v>
      </c>
      <c r="L414" s="2">
        <f>H414*I414*J414*('Permanent project'!B418&gt;=Parameters!$B$2)*('Permanent project'!B418&lt;=Parameters!$B$3)</f>
        <v>1.5490439177060912E-4</v>
      </c>
      <c r="M414" s="3">
        <f>'Emissions of Biomass scenarios'!P412*3.66</f>
        <v>0</v>
      </c>
      <c r="N414" s="14">
        <f t="shared" si="30"/>
        <v>0</v>
      </c>
    </row>
    <row r="415" spans="2:25" x14ac:dyDescent="0.3">
      <c r="B415">
        <v>410</v>
      </c>
      <c r="C415" s="11">
        <f t="shared" si="31"/>
        <v>1.6779706453383088</v>
      </c>
      <c r="D415" s="11">
        <f t="shared" si="31"/>
        <v>2.720789926345387</v>
      </c>
      <c r="E415" s="11">
        <f t="shared" si="31"/>
        <v>3.4292084480011149</v>
      </c>
      <c r="F415" s="11">
        <f t="shared" si="31"/>
        <v>5.9646475032892132</v>
      </c>
      <c r="G415" s="3">
        <f>G414*(1+Parameters!$B$13)</f>
        <v>285423250.74384719</v>
      </c>
      <c r="H415" s="5">
        <f>Parameters!$B$11*'Permanent project'!C419*Parameters!B$9*G415</f>
        <v>4425.330166905751</v>
      </c>
      <c r="I415" s="2">
        <f>EXP(-Parameters!$B$16*'Permanent project'!B419)</f>
        <v>2.0047323447642686E-6</v>
      </c>
      <c r="J415" s="2">
        <f>EXP(-(Parameters!$B$5+Parameters!$B$6)*('Permanent project'!B419-Parameters!$B$2))*(1-EXP(-Parameters!$B$7*('Permanent project'!B419-Parameters!$B$2)*('Permanent project'!B419&gt;Parameters!$B$2)))+('Permanent project'!B419&lt;=Parameters!$B$2)</f>
        <v>1.7077388507484793E-2</v>
      </c>
      <c r="K415" s="2">
        <f>H415*I415*('Permanent project'!B419&gt;=Parameters!$B$2)</f>
        <v>8.8716025218570187E-3</v>
      </c>
      <c r="L415" s="2">
        <f>H415*I415*J415*('Permanent project'!B419&gt;=Parameters!$B$2)*('Permanent project'!B419&lt;=Parameters!$B$3)</f>
        <v>1.5150380294973414E-4</v>
      </c>
      <c r="M415" s="3">
        <f>'Emissions of Biomass scenarios'!P413*3.66</f>
        <v>0</v>
      </c>
      <c r="N415" s="14">
        <f t="shared" si="30"/>
        <v>0</v>
      </c>
    </row>
    <row r="416" spans="2:25" x14ac:dyDescent="0.3">
      <c r="B416">
        <v>411</v>
      </c>
      <c r="C416" s="11">
        <f t="shared" si="31"/>
        <v>1.6779706453383088</v>
      </c>
      <c r="D416" s="11">
        <f t="shared" si="31"/>
        <v>2.720789926345387</v>
      </c>
      <c r="E416" s="11">
        <f t="shared" si="31"/>
        <v>3.4292084480011149</v>
      </c>
      <c r="F416" s="11">
        <f t="shared" si="31"/>
        <v>5.9646475032892132</v>
      </c>
      <c r="G416" s="3">
        <f>G415*(1+Parameters!$B$13)</f>
        <v>291131715.75872415</v>
      </c>
      <c r="H416" s="5">
        <f>Parameters!$B$11*'Permanent project'!C420*Parameters!B$9*G416</f>
        <v>4513.8367702438663</v>
      </c>
      <c r="I416" s="2">
        <f>EXP(-Parameters!$B$16*'Permanent project'!B420)</f>
        <v>1.941596471211257E-6</v>
      </c>
      <c r="J416" s="2">
        <f>EXP(-(Parameters!$B$5+Parameters!$B$6)*('Permanent project'!B420-Parameters!$B$2))*(1-EXP(-Parameters!$B$7*('Permanent project'!B420-Parameters!$B$2)*('Permanent project'!B420&gt;Parameters!$B$2)))+('Permanent project'!B420&lt;=Parameters!$B$2)</f>
        <v>1.6907465652705279E-2</v>
      </c>
      <c r="K416" s="2">
        <f>H416*I416*('Permanent project'!B420&gt;=Parameters!$B$2)</f>
        <v>8.7640495447291085E-3</v>
      </c>
      <c r="L416" s="2">
        <f>H416*I416*J416*('Permanent project'!B420&gt;=Parameters!$B$2)*('Permanent project'!B420&lt;=Parameters!$B$3)</f>
        <v>1.4817786665611473E-4</v>
      </c>
      <c r="M416" s="3">
        <f>'Emissions of Biomass scenarios'!P414*3.66</f>
        <v>0</v>
      </c>
      <c r="N416" s="14">
        <f t="shared" si="30"/>
        <v>0</v>
      </c>
    </row>
    <row r="417" spans="2:14" x14ac:dyDescent="0.3">
      <c r="B417">
        <v>412</v>
      </c>
      <c r="C417" s="11">
        <f t="shared" si="31"/>
        <v>1.6779706453383088</v>
      </c>
      <c r="D417" s="11">
        <f t="shared" si="31"/>
        <v>2.720789926345387</v>
      </c>
      <c r="E417" s="11">
        <f t="shared" si="31"/>
        <v>3.4292084480011149</v>
      </c>
      <c r="F417" s="11">
        <f t="shared" si="31"/>
        <v>5.9646475032892132</v>
      </c>
      <c r="G417" s="3">
        <f>G416*(1+Parameters!$B$13)</f>
        <v>296954350.07389861</v>
      </c>
      <c r="H417" s="5">
        <f>Parameters!$B$11*'Permanent project'!C421*Parameters!B$9*G417</f>
        <v>4604.1135056487437</v>
      </c>
      <c r="I417" s="2">
        <f>EXP(-Parameters!$B$16*'Permanent project'!B421)</f>
        <v>1.8804489621098457E-6</v>
      </c>
      <c r="J417" s="2">
        <f>EXP(-(Parameters!$B$5+Parameters!$B$6)*('Permanent project'!B421-Parameters!$B$2))*(1-EXP(-Parameters!$B$7*('Permanent project'!B421-Parameters!$B$2)*('Permanent project'!B421&gt;Parameters!$B$2)))+('Permanent project'!B421&lt;=Parameters!$B$2)</f>
        <v>1.6739233558580632E-2</v>
      </c>
      <c r="K417" s="2">
        <f>H417*I417*('Permanent project'!B421&gt;=Parameters!$B$2)</f>
        <v>8.6578004631331033E-3</v>
      </c>
      <c r="L417" s="2">
        <f>H417*I417*J417*('Permanent project'!B421&gt;=Parameters!$B$2)*('Permanent project'!B421&lt;=Parameters!$B$3)</f>
        <v>1.4492494405597258E-4</v>
      </c>
      <c r="M417" s="3">
        <f>'Emissions of Biomass scenarios'!P415*3.66</f>
        <v>0</v>
      </c>
      <c r="N417" s="14">
        <f t="shared" si="30"/>
        <v>0</v>
      </c>
    </row>
    <row r="418" spans="2:14" x14ac:dyDescent="0.3">
      <c r="B418">
        <v>413</v>
      </c>
      <c r="C418" s="11">
        <f t="shared" si="31"/>
        <v>1.6779706453383088</v>
      </c>
      <c r="D418" s="11">
        <f t="shared" si="31"/>
        <v>2.720789926345387</v>
      </c>
      <c r="E418" s="11">
        <f t="shared" si="31"/>
        <v>3.4292084480011149</v>
      </c>
      <c r="F418" s="11">
        <f t="shared" si="31"/>
        <v>5.9646475032892132</v>
      </c>
      <c r="G418" s="3">
        <f>G417*(1+Parameters!$B$13)</f>
        <v>302893437.07537657</v>
      </c>
      <c r="H418" s="5">
        <f>Parameters!$B$11*'Permanent project'!C422*Parameters!B$9*G418</f>
        <v>4696.1957757617183</v>
      </c>
      <c r="I418" s="2">
        <f>EXP(-Parameters!$B$16*'Permanent project'!B422)</f>
        <v>1.8212271970673812E-6</v>
      </c>
      <c r="J418" s="2">
        <f>EXP(-(Parameters!$B$5+Parameters!$B$6)*('Permanent project'!B422-Parameters!$B$2))*(1-EXP(-Parameters!$B$7*('Permanent project'!B422-Parameters!$B$2)*('Permanent project'!B422&gt;Parameters!$B$2)))+('Permanent project'!B422&lt;=Parameters!$B$2)</f>
        <v>1.6572675401761255E-2</v>
      </c>
      <c r="K418" s="2">
        <f>H418*I418*('Permanent project'!B422&gt;=Parameters!$B$2)</f>
        <v>8.5528394695701896E-3</v>
      </c>
      <c r="L418" s="2">
        <f>H418*I418*J418*('Permanent project'!B422&gt;=Parameters!$B$2)*('Permanent project'!B422&lt;=Parameters!$B$3)</f>
        <v>1.4174343229255866E-4</v>
      </c>
      <c r="M418" s="3">
        <f>'Emissions of Biomass scenarios'!P416*3.66</f>
        <v>0</v>
      </c>
      <c r="N418" s="14">
        <f t="shared" si="30"/>
        <v>0</v>
      </c>
    </row>
    <row r="419" spans="2:14" x14ac:dyDescent="0.3">
      <c r="B419">
        <v>414</v>
      </c>
      <c r="C419" s="11">
        <f t="shared" si="31"/>
        <v>1.6779706453383088</v>
      </c>
      <c r="D419" s="11">
        <f t="shared" si="31"/>
        <v>2.720789926345387</v>
      </c>
      <c r="E419" s="11">
        <f t="shared" si="31"/>
        <v>3.4292084480011149</v>
      </c>
      <c r="F419" s="11">
        <f t="shared" si="31"/>
        <v>5.9646475032892132</v>
      </c>
      <c r="G419" s="3">
        <f>G418*(1+Parameters!$B$13)</f>
        <v>308951305.8168841</v>
      </c>
      <c r="H419" s="5">
        <f>Parameters!$B$11*'Permanent project'!C423*Parameters!B$9*G419</f>
        <v>4790.1196912769519</v>
      </c>
      <c r="I419" s="2">
        <f>EXP(-Parameters!$B$16*'Permanent project'!B423)</f>
        <v>1.7638705278214065E-6</v>
      </c>
      <c r="J419" s="2">
        <f>EXP(-(Parameters!$B$5+Parameters!$B$6)*('Permanent project'!B423-Parameters!$B$2))*(1-EXP(-Parameters!$B$7*('Permanent project'!B423-Parameters!$B$2)*('Permanent project'!B423&gt;Parameters!$B$2)))+('Permanent project'!B423&lt;=Parameters!$B$2)</f>
        <v>1.6407774526292645E-2</v>
      </c>
      <c r="K419" s="2">
        <f>H419*I419*('Permanent project'!B423&gt;=Parameters!$B$2)</f>
        <v>8.4491509481803891E-3</v>
      </c>
      <c r="L419" s="2">
        <f>H419*I419*J419*('Permanent project'!B423&gt;=Parameters!$B$2)*('Permanent project'!B423&lt;=Parameters!$B$3)</f>
        <v>1.3863176369635554E-4</v>
      </c>
      <c r="M419" s="3">
        <f>'Emissions of Biomass scenarios'!P417*3.66</f>
        <v>0</v>
      </c>
      <c r="N419" s="14">
        <f t="shared" si="30"/>
        <v>0</v>
      </c>
    </row>
    <row r="420" spans="2:14" x14ac:dyDescent="0.3">
      <c r="B420">
        <v>415</v>
      </c>
      <c r="C420" s="11">
        <f t="shared" si="31"/>
        <v>1.6779706453383088</v>
      </c>
      <c r="D420" s="11">
        <f t="shared" si="31"/>
        <v>2.720789926345387</v>
      </c>
      <c r="E420" s="11">
        <f t="shared" si="31"/>
        <v>3.4292084480011149</v>
      </c>
      <c r="F420" s="11">
        <f t="shared" si="31"/>
        <v>5.9646475032892132</v>
      </c>
      <c r="G420" s="3">
        <f>G419*(1+Parameters!$B$13)</f>
        <v>315130331.93322182</v>
      </c>
      <c r="H420" s="5">
        <f>Parameters!$B$11*'Permanent project'!C424*Parameters!B$9*G420</f>
        <v>4885.922085102492</v>
      </c>
      <c r="I420" s="2">
        <f>EXP(-Parameters!$B$16*'Permanent project'!B424)</f>
        <v>1.7083202161305406E-6</v>
      </c>
      <c r="J420" s="2">
        <f>EXP(-(Parameters!$B$5+Parameters!$B$6)*('Permanent project'!B424-Parameters!$B$2))*(1-EXP(-Parameters!$B$7*('Permanent project'!B424-Parameters!$B$2)*('Permanent project'!B424&gt;Parameters!$B$2)))+('Permanent project'!B424&lt;=Parameters!$B$2)</f>
        <v>1.6244514441949871E-2</v>
      </c>
      <c r="K420" s="2">
        <f>H420*I420*('Permanent project'!B424&gt;=Parameters!$B$2)</f>
        <v>8.3467194724192711E-3</v>
      </c>
      <c r="L420" s="2">
        <f>H420*I420*J420*('Permanent project'!B424&gt;=Parameters!$B$2)*('Permanent project'!B424&lt;=Parameters!$B$3)</f>
        <v>1.3558840501261905E-4</v>
      </c>
      <c r="M420" s="3">
        <f>'Emissions of Biomass scenarios'!P418*3.66</f>
        <v>0</v>
      </c>
      <c r="N420" s="14">
        <f t="shared" si="30"/>
        <v>0</v>
      </c>
    </row>
    <row r="421" spans="2:14" x14ac:dyDescent="0.3">
      <c r="B421">
        <v>416</v>
      </c>
      <c r="C421" s="11">
        <f t="shared" si="31"/>
        <v>1.6779706453383088</v>
      </c>
      <c r="D421" s="11">
        <f t="shared" si="31"/>
        <v>2.720789926345387</v>
      </c>
      <c r="E421" s="11">
        <f t="shared" si="31"/>
        <v>3.4292084480011149</v>
      </c>
      <c r="F421" s="11">
        <f t="shared" si="31"/>
        <v>5.9646475032892132</v>
      </c>
      <c r="G421" s="3">
        <f>G420*(1+Parameters!$B$13)</f>
        <v>321432938.57188624</v>
      </c>
      <c r="H421" s="5">
        <f>Parameters!$B$11*'Permanent project'!C425*Parameters!B$9*G421</f>
        <v>4983.6405268045419</v>
      </c>
      <c r="I421" s="2">
        <f>EXP(-Parameters!$B$16*'Permanent project'!B425)</f>
        <v>1.6545193736213858E-6</v>
      </c>
      <c r="J421" s="2">
        <f>EXP(-(Parameters!$B$5+Parameters!$B$6)*('Permanent project'!B425-Parameters!$B$2))*(1-EXP(-Parameters!$B$7*('Permanent project'!B425-Parameters!$B$2)*('Permanent project'!B425&gt;Parameters!$B$2)))+('Permanent project'!B425&lt;=Parameters!$B$2)</f>
        <v>1.6082878822588433E-2</v>
      </c>
      <c r="K421" s="2">
        <f>H421*I421*('Permanent project'!B425&gt;=Parameters!$B$2)</f>
        <v>8.2455298027628039E-3</v>
      </c>
      <c r="L421" s="2">
        <f>H421*I421*J421*('Permanent project'!B425&gt;=Parameters!$B$2)*('Permanent project'!B425&lt;=Parameters!$B$3)</f>
        <v>1.3261185664587569E-4</v>
      </c>
      <c r="M421" s="3">
        <f>'Emissions of Biomass scenarios'!P419*3.66</f>
        <v>0</v>
      </c>
      <c r="N421" s="14">
        <f t="shared" si="30"/>
        <v>0</v>
      </c>
    </row>
    <row r="422" spans="2:14" x14ac:dyDescent="0.3">
      <c r="B422">
        <v>417</v>
      </c>
      <c r="C422" s="11">
        <f t="shared" si="31"/>
        <v>1.6779706453383088</v>
      </c>
      <c r="D422" s="11">
        <f t="shared" si="31"/>
        <v>2.720789926345387</v>
      </c>
      <c r="E422" s="11">
        <f t="shared" si="31"/>
        <v>3.4292084480011149</v>
      </c>
      <c r="F422" s="11">
        <f t="shared" si="31"/>
        <v>5.9646475032892132</v>
      </c>
      <c r="G422" s="3">
        <f>G421*(1+Parameters!$B$13)</f>
        <v>327861597.34332395</v>
      </c>
      <c r="H422" s="5">
        <f>Parameters!$B$11*'Permanent project'!C426*Parameters!B$9*G422</f>
        <v>5083.3133373406317</v>
      </c>
      <c r="I422" s="2">
        <f>EXP(-Parameters!$B$16*'Permanent project'!B426)</f>
        <v>1.6024129035298661E-6</v>
      </c>
      <c r="J422" s="2">
        <f>EXP(-(Parameters!$B$5+Parameters!$B$6)*('Permanent project'!B426-Parameters!$B$2))*(1-EXP(-Parameters!$B$7*('Permanent project'!B426-Parameters!$B$2)*('Permanent project'!B426&gt;Parameters!$B$2)))+('Permanent project'!B426&lt;=Parameters!$B$2)</f>
        <v>1.5922851504511698E-2</v>
      </c>
      <c r="K422" s="2">
        <f>H422*I422*('Permanent project'!B426&gt;=Parameters!$B$2)</f>
        <v>8.1455668844400957E-3</v>
      </c>
      <c r="L422" s="2">
        <f>H422*I422*J422*('Permanent project'!B426&gt;=Parameters!$B$2)*('Permanent project'!B426&lt;=Parameters!$B$3)</f>
        <v>1.2970065192100764E-4</v>
      </c>
      <c r="M422" s="3">
        <f>'Emissions of Biomass scenarios'!P420*3.66</f>
        <v>0</v>
      </c>
      <c r="N422" s="14">
        <f t="shared" si="30"/>
        <v>0</v>
      </c>
    </row>
    <row r="423" spans="2:14" x14ac:dyDescent="0.3">
      <c r="B423">
        <v>418</v>
      </c>
      <c r="C423" s="11">
        <f t="shared" si="31"/>
        <v>1.6779706453383088</v>
      </c>
      <c r="D423" s="11">
        <f t="shared" si="31"/>
        <v>2.720789926345387</v>
      </c>
      <c r="E423" s="11">
        <f t="shared" si="31"/>
        <v>3.4292084480011149</v>
      </c>
      <c r="F423" s="11">
        <f t="shared" si="31"/>
        <v>5.9646475032892132</v>
      </c>
      <c r="G423" s="3">
        <f>G422*(1+Parameters!$B$13)</f>
        <v>334418829.29019046</v>
      </c>
      <c r="H423" s="5">
        <f>Parameters!$B$11*'Permanent project'!C427*Parameters!B$9*G423</f>
        <v>5184.9796040874453</v>
      </c>
      <c r="I423" s="2">
        <f>EXP(-Parameters!$B$16*'Permanent project'!B427)</f>
        <v>1.5519474442773136E-6</v>
      </c>
      <c r="J423" s="2">
        <f>EXP(-(Parameters!$B$5+Parameters!$B$6)*('Permanent project'!B427-Parameters!$B$2))*(1-EXP(-Parameters!$B$7*('Permanent project'!B427-Parameters!$B$2)*('Permanent project'!B427&gt;Parameters!$B$2)))+('Permanent project'!B427&lt;=Parameters!$B$2)</f>
        <v>1.5764416484854486E-2</v>
      </c>
      <c r="K423" s="2">
        <f>H423*I423*('Permanent project'!B427&gt;=Parameters!$B$2)</f>
        <v>8.0468158451935078E-3</v>
      </c>
      <c r="L423" s="2">
        <f>H423*I423*J423*('Permanent project'!B427&gt;=Parameters!$B$2)*('Permanent project'!B427&lt;=Parameters!$B$3)</f>
        <v>1.2685335636055683E-4</v>
      </c>
      <c r="M423" s="3">
        <f>'Emissions of Biomass scenarios'!P421*3.66</f>
        <v>0</v>
      </c>
      <c r="N423" s="14">
        <f t="shared" si="30"/>
        <v>0</v>
      </c>
    </row>
    <row r="424" spans="2:14" x14ac:dyDescent="0.3">
      <c r="B424">
        <v>419</v>
      </c>
      <c r="C424" s="11">
        <f t="shared" si="31"/>
        <v>1.6779706453383088</v>
      </c>
      <c r="D424" s="11">
        <f t="shared" si="31"/>
        <v>2.720789926345387</v>
      </c>
      <c r="E424" s="11">
        <f t="shared" si="31"/>
        <v>3.4292084480011149</v>
      </c>
      <c r="F424" s="11">
        <f t="shared" si="31"/>
        <v>5.9646475032892132</v>
      </c>
      <c r="G424" s="3">
        <f>G423*(1+Parameters!$B$13)</f>
        <v>341107205.87599427</v>
      </c>
      <c r="H424" s="5">
        <f>Parameters!$B$11*'Permanent project'!C428*Parameters!B$9*G424</f>
        <v>5288.6791961691943</v>
      </c>
      <c r="I424" s="2">
        <f>EXP(-Parameters!$B$16*'Permanent project'!B428)</f>
        <v>1.5030713148235669E-6</v>
      </c>
      <c r="J424" s="2">
        <f>EXP(-(Parameters!$B$5+Parameters!$B$6)*('Permanent project'!B428-Parameters!$B$2))*(1-EXP(-Parameters!$B$7*('Permanent project'!B428-Parameters!$B$2)*('Permanent project'!B428&gt;Parameters!$B$2)))+('Permanent project'!B428&lt;=Parameters!$B$2)</f>
        <v>1.5607557919982831E-2</v>
      </c>
      <c r="K424" s="2">
        <f>H424*I424*('Permanent project'!B428&gt;=Parameters!$B$2)</f>
        <v>7.9492619930660764E-3</v>
      </c>
      <c r="L424" s="2">
        <f>H424*I424*J424*('Permanent project'!B428&gt;=Parameters!$B$2)*('Permanent project'!B428&lt;=Parameters!$B$3)</f>
        <v>1.2406856697789694E-4</v>
      </c>
      <c r="M424" s="3">
        <f>'Emissions of Biomass scenarios'!P422*3.66</f>
        <v>0</v>
      </c>
      <c r="N424" s="14">
        <f t="shared" si="30"/>
        <v>0</v>
      </c>
    </row>
    <row r="425" spans="2:14" x14ac:dyDescent="0.3">
      <c r="B425">
        <v>420</v>
      </c>
      <c r="C425" s="11">
        <f t="shared" si="31"/>
        <v>1.6779706453383088</v>
      </c>
      <c r="D425" s="11">
        <f t="shared" si="31"/>
        <v>2.720789926345387</v>
      </c>
      <c r="E425" s="11">
        <f t="shared" si="31"/>
        <v>3.4292084480011149</v>
      </c>
      <c r="F425" s="11">
        <f t="shared" si="31"/>
        <v>5.9646475032892132</v>
      </c>
      <c r="G425" s="3">
        <f>G424*(1+Parameters!$B$13)</f>
        <v>347929349.99351418</v>
      </c>
      <c r="H425" s="5">
        <f>Parameters!$B$11*'Permanent project'!C429*Parameters!B$9*G425</f>
        <v>5394.4527800925789</v>
      </c>
      <c r="I425" s="2">
        <f>EXP(-Parameters!$B$16*'Permanent project'!B429)</f>
        <v>1.4557344617410582E-6</v>
      </c>
      <c r="J425" s="2">
        <f>EXP(-(Parameters!$B$5+Parameters!$B$6)*('Permanent project'!B429-Parameters!$B$2))*(1-EXP(-Parameters!$B$7*('Permanent project'!B429-Parameters!$B$2)*('Permanent project'!B429&gt;Parameters!$B$2)))+('Permanent project'!B429&lt;=Parameters!$B$2)</f>
        <v>1.5452260123909515E-2</v>
      </c>
      <c r="K425" s="2">
        <f>H425*I425*('Permanent project'!B429&gt;=Parameters!$B$2)</f>
        <v>7.852890814215625E-3</v>
      </c>
      <c r="L425" s="2">
        <f>H425*I425*J425*('Permanent project'!B429&gt;=Parameters!$B$2)*('Permanent project'!B429&lt;=Parameters!$B$3)</f>
        <v>1.2134491158591943E-4</v>
      </c>
      <c r="M425" s="3">
        <f>'Emissions of Biomass scenarios'!P423*3.66</f>
        <v>0</v>
      </c>
      <c r="N425" s="14">
        <f t="shared" si="30"/>
        <v>0</v>
      </c>
    </row>
    <row r="426" spans="2:14" x14ac:dyDescent="0.3">
      <c r="B426">
        <v>421</v>
      </c>
      <c r="C426" s="11">
        <f t="shared" si="31"/>
        <v>1.6779706453383088</v>
      </c>
      <c r="D426" s="11">
        <f t="shared" si="31"/>
        <v>2.720789926345387</v>
      </c>
      <c r="E426" s="11">
        <f t="shared" si="31"/>
        <v>3.4292084480011149</v>
      </c>
      <c r="F426" s="11">
        <f t="shared" si="31"/>
        <v>5.9646475032892132</v>
      </c>
      <c r="G426" s="3">
        <f>G425*(1+Parameters!$B$13)</f>
        <v>354887936.99338448</v>
      </c>
      <c r="H426" s="5">
        <f>Parameters!$B$11*'Permanent project'!C430*Parameters!B$9*G426</f>
        <v>5502.3418356944303</v>
      </c>
      <c r="I426" s="2">
        <f>EXP(-Parameters!$B$16*'Permanent project'!B430)</f>
        <v>1.4098884079557327E-6</v>
      </c>
      <c r="J426" s="2">
        <f>EXP(-(Parameters!$B$5+Parameters!$B$6)*('Permanent project'!B430-Parameters!$B$2))*(1-EXP(-Parameters!$B$7*('Permanent project'!B430-Parameters!$B$2)*('Permanent project'!B430&gt;Parameters!$B$2)))+('Permanent project'!B430&lt;=Parameters!$B$2)</f>
        <v>1.5298507566725518E-2</v>
      </c>
      <c r="K426" s="2">
        <f>H426*I426*('Permanent project'!B430&gt;=Parameters!$B$2)</f>
        <v>7.757687970755444E-3</v>
      </c>
      <c r="L426" s="2">
        <f>H426*I426*J426*('Permanent project'!B430&gt;=Parameters!$B$2)*('Permanent project'!B430&lt;=Parameters!$B$3)</f>
        <v>1.1868104812089769E-4</v>
      </c>
      <c r="M426" s="3">
        <f>'Emissions of Biomass scenarios'!P424*3.66</f>
        <v>0</v>
      </c>
      <c r="N426" s="14">
        <f t="shared" si="30"/>
        <v>0</v>
      </c>
    </row>
    <row r="427" spans="2:14" x14ac:dyDescent="0.3">
      <c r="B427">
        <v>422</v>
      </c>
      <c r="C427" s="11">
        <f t="shared" ref="C427:F442" si="32">C426</f>
        <v>1.6779706453383088</v>
      </c>
      <c r="D427" s="11">
        <f t="shared" si="32"/>
        <v>2.720789926345387</v>
      </c>
      <c r="E427" s="11">
        <f t="shared" si="32"/>
        <v>3.4292084480011149</v>
      </c>
      <c r="F427" s="11">
        <f t="shared" si="32"/>
        <v>5.9646475032892132</v>
      </c>
      <c r="G427" s="3">
        <f>G426*(1+Parameters!$B$13)</f>
        <v>361985695.73325217</v>
      </c>
      <c r="H427" s="5">
        <f>Parameters!$B$11*'Permanent project'!C431*Parameters!B$9*G427</f>
        <v>5612.3886724083186</v>
      </c>
      <c r="I427" s="2">
        <f>EXP(-Parameters!$B$16*'Permanent project'!B431)</f>
        <v>1.365486203102288E-6</v>
      </c>
      <c r="J427" s="2">
        <f>EXP(-(Parameters!$B$5+Parameters!$B$6)*('Permanent project'!B431-Parameters!$B$2))*(1-EXP(-Parameters!$B$7*('Permanent project'!B431-Parameters!$B$2)*('Permanent project'!B431&gt;Parameters!$B$2)))+('Permanent project'!B431&lt;=Parameters!$B$2)</f>
        <v>1.514628487304698E-2</v>
      </c>
      <c r="K427" s="2">
        <f>H427*I427*('Permanent project'!B431&gt;=Parameters!$B$2)</f>
        <v>7.663639298621126E-3</v>
      </c>
      <c r="L427" s="2">
        <f>H427*I427*J427*('Permanent project'!B431&gt;=Parameters!$B$2)*('Permanent project'!B431&lt;=Parameters!$B$3)</f>
        <v>1.1607566398119353E-4</v>
      </c>
      <c r="M427" s="3">
        <f>'Emissions of Biomass scenarios'!P425*3.66</f>
        <v>0</v>
      </c>
      <c r="N427" s="14">
        <f t="shared" si="30"/>
        <v>0</v>
      </c>
    </row>
    <row r="428" spans="2:14" x14ac:dyDescent="0.3">
      <c r="B428">
        <v>423</v>
      </c>
      <c r="C428" s="11">
        <f t="shared" si="32"/>
        <v>1.6779706453383088</v>
      </c>
      <c r="D428" s="11">
        <f t="shared" si="32"/>
        <v>2.720789926345387</v>
      </c>
      <c r="E428" s="11">
        <f t="shared" si="32"/>
        <v>3.4292084480011149</v>
      </c>
      <c r="F428" s="11">
        <f t="shared" si="32"/>
        <v>5.9646475032892132</v>
      </c>
      <c r="G428" s="3">
        <f>G427*(1+Parameters!$B$13)</f>
        <v>369225409.64791721</v>
      </c>
      <c r="H428" s="5">
        <f>Parameters!$B$11*'Permanent project'!C432*Parameters!B$9*G428</f>
        <v>5724.6364458564849</v>
      </c>
      <c r="I428" s="2">
        <f>EXP(-Parameters!$B$16*'Permanent project'!B432)</f>
        <v>1.3224823754428978E-6</v>
      </c>
      <c r="J428" s="2">
        <f>EXP(-(Parameters!$B$5+Parameters!$B$6)*('Permanent project'!B432-Parameters!$B$2))*(1-EXP(-Parameters!$B$7*('Permanent project'!B432-Parameters!$B$2)*('Permanent project'!B432&gt;Parameters!$B$2)))+('Permanent project'!B432&lt;=Parameters!$B$2)</f>
        <v>1.4995576820477703E-2</v>
      </c>
      <c r="K428" s="2">
        <f>H428*I428*('Permanent project'!B432&gt;=Parameters!$B$2)</f>
        <v>7.5707308054632719E-3</v>
      </c>
      <c r="L428" s="2">
        <f>H428*I428*J428*('Permanent project'!B432&gt;=Parameters!$B$2)*('Permanent project'!B432&lt;=Parameters!$B$3)</f>
        <v>1.1352747538048153E-4</v>
      </c>
      <c r="M428" s="3">
        <f>'Emissions of Biomass scenarios'!P426*3.66</f>
        <v>0</v>
      </c>
      <c r="N428" s="14">
        <f t="shared" si="30"/>
        <v>0</v>
      </c>
    </row>
    <row r="429" spans="2:14" x14ac:dyDescent="0.3">
      <c r="B429">
        <v>424</v>
      </c>
      <c r="C429" s="11">
        <f t="shared" si="32"/>
        <v>1.6779706453383088</v>
      </c>
      <c r="D429" s="11">
        <f t="shared" si="32"/>
        <v>2.720789926345387</v>
      </c>
      <c r="E429" s="11">
        <f t="shared" si="32"/>
        <v>3.4292084480011149</v>
      </c>
      <c r="F429" s="11">
        <f t="shared" si="32"/>
        <v>5.9646475032892132</v>
      </c>
      <c r="G429" s="3">
        <f>G428*(1+Parameters!$B$13)</f>
        <v>376609917.84087557</v>
      </c>
      <c r="H429" s="5">
        <f>Parameters!$B$11*'Permanent project'!C433*Parameters!B$9*G429</f>
        <v>5839.129174773615</v>
      </c>
      <c r="I429" s="2">
        <f>EXP(-Parameters!$B$16*'Permanent project'!B433)</f>
        <v>1.2808328853001792E-6</v>
      </c>
      <c r="J429" s="2">
        <f>EXP(-(Parameters!$B$5+Parameters!$B$6)*('Permanent project'!B433-Parameters!$B$2))*(1-EXP(-Parameters!$B$7*('Permanent project'!B433-Parameters!$B$2)*('Permanent project'!B433&gt;Parameters!$B$2)))+('Permanent project'!B433&lt;=Parameters!$B$2)</f>
        <v>1.4846368338086832E-2</v>
      </c>
      <c r="K429" s="2">
        <f>H429*I429*('Permanent project'!B433&gt;=Parameters!$B$2)</f>
        <v>7.4789486685657436E-3</v>
      </c>
      <c r="L429" s="2">
        <f>H429*I429*J429*('Permanent project'!B433&gt;=Parameters!$B$2)*('Permanent project'!B433&lt;=Parameters!$B$3)</f>
        <v>1.1103522671517112E-4</v>
      </c>
      <c r="M429" s="3">
        <f>'Emissions of Biomass scenarios'!P427*3.66</f>
        <v>0</v>
      </c>
      <c r="N429" s="14">
        <f t="shared" si="30"/>
        <v>0</v>
      </c>
    </row>
    <row r="430" spans="2:14" x14ac:dyDescent="0.3">
      <c r="B430">
        <v>425</v>
      </c>
      <c r="C430" s="11">
        <f t="shared" si="32"/>
        <v>1.6779706453383088</v>
      </c>
      <c r="D430" s="11">
        <f t="shared" si="32"/>
        <v>2.720789926345387</v>
      </c>
      <c r="E430" s="11">
        <f t="shared" si="32"/>
        <v>3.4292084480011149</v>
      </c>
      <c r="F430" s="11">
        <f t="shared" si="32"/>
        <v>5.9646475032892132</v>
      </c>
      <c r="G430" s="3">
        <f>G429*(1+Parameters!$B$13)</f>
        <v>384142116.19769311</v>
      </c>
      <c r="H430" s="5">
        <f>Parameters!$B$11*'Permanent project'!C434*Parameters!B$9*G430</f>
        <v>5955.9117582690878</v>
      </c>
      <c r="I430" s="2">
        <f>EXP(-Parameters!$B$16*'Permanent project'!B434)</f>
        <v>1.2404950799567134E-6</v>
      </c>
      <c r="J430" s="2">
        <f>EXP(-(Parameters!$B$5+Parameters!$B$6)*('Permanent project'!B434-Parameters!$B$2))*(1-EXP(-Parameters!$B$7*('Permanent project'!B434-Parameters!$B$2)*('Permanent project'!B434&gt;Parameters!$B$2)))+('Permanent project'!B434&lt;=Parameters!$B$2)</f>
        <v>1.4698644504901784E-2</v>
      </c>
      <c r="K430" s="2">
        <f>H430*I430*('Permanent project'!B434&gt;=Parameters!$B$2)</f>
        <v>7.3882792327891415E-3</v>
      </c>
      <c r="L430" s="2">
        <f>H430*I430*J430*('Permanent project'!B434&gt;=Parameters!$B$2)*('Permanent project'!B434&lt;=Parameters!$B$3)</f>
        <v>1.0859768994571608E-4</v>
      </c>
      <c r="M430" s="3">
        <f>'Emissions of Biomass scenarios'!P428*3.66</f>
        <v>0</v>
      </c>
      <c r="N430" s="14">
        <f t="shared" si="30"/>
        <v>0</v>
      </c>
    </row>
    <row r="431" spans="2:14" x14ac:dyDescent="0.3">
      <c r="B431">
        <v>426</v>
      </c>
      <c r="C431" s="11">
        <f t="shared" si="32"/>
        <v>1.6779706453383088</v>
      </c>
      <c r="D431" s="11">
        <f t="shared" si="32"/>
        <v>2.720789926345387</v>
      </c>
      <c r="E431" s="11">
        <f t="shared" si="32"/>
        <v>3.4292084480011149</v>
      </c>
      <c r="F431" s="11">
        <f t="shared" si="32"/>
        <v>5.9646475032892132</v>
      </c>
      <c r="G431" s="3">
        <f>G430*(1+Parameters!$B$13)</f>
        <v>391824958.52164698</v>
      </c>
      <c r="H431" s="5">
        <f>Parameters!$B$11*'Permanent project'!C435*Parameters!B$9*G431</f>
        <v>6075.0299934344694</v>
      </c>
      <c r="I431" s="2">
        <f>EXP(-Parameters!$B$16*'Permanent project'!B435)</f>
        <v>1.2014276499749373E-6</v>
      </c>
      <c r="J431" s="2">
        <f>EXP(-(Parameters!$B$5+Parameters!$B$6)*('Permanent project'!B435-Parameters!$B$2))*(1-EXP(-Parameters!$B$7*('Permanent project'!B435-Parameters!$B$2)*('Permanent project'!B435&gt;Parameters!$B$2)))+('Permanent project'!B435&lt;=Parameters!$B$2)</f>
        <v>1.4552390548416123E-2</v>
      </c>
      <c r="K431" s="2">
        <f>H431*I431*('Permanent project'!B435&gt;=Parameters!$B$2)</f>
        <v>7.2987090085392331E-3</v>
      </c>
      <c r="L431" s="2">
        <f>H431*I431*J431*('Permanent project'!B435&gt;=Parameters!$B$2)*('Permanent project'!B435&lt;=Parameters!$B$3)</f>
        <v>1.0621366399150595E-4</v>
      </c>
      <c r="M431" s="3">
        <f>'Emissions of Biomass scenarios'!P429*3.66</f>
        <v>0</v>
      </c>
      <c r="N431" s="14">
        <f t="shared" si="30"/>
        <v>0</v>
      </c>
    </row>
    <row r="432" spans="2:14" x14ac:dyDescent="0.3">
      <c r="B432">
        <v>427</v>
      </c>
      <c r="C432" s="11">
        <f t="shared" si="32"/>
        <v>1.6779706453383088</v>
      </c>
      <c r="D432" s="11">
        <f t="shared" si="32"/>
        <v>2.720789926345387</v>
      </c>
      <c r="E432" s="11">
        <f t="shared" si="32"/>
        <v>3.4292084480011149</v>
      </c>
      <c r="F432" s="11">
        <f t="shared" si="32"/>
        <v>5.9646475032892132</v>
      </c>
      <c r="G432" s="3">
        <f>G431*(1+Parameters!$B$13)</f>
        <v>399661457.6920799</v>
      </c>
      <c r="H432" s="5">
        <f>Parameters!$B$11*'Permanent project'!C436*Parameters!B$9*G432</f>
        <v>6196.5305933031586</v>
      </c>
      <c r="I432" s="2">
        <f>EXP(-Parameters!$B$16*'Permanent project'!B436)</f>
        <v>1.1635905868926691E-6</v>
      </c>
      <c r="J432" s="2">
        <f>EXP(-(Parameters!$B$5+Parameters!$B$6)*('Permanent project'!B436-Parameters!$B$2))*(1-EXP(-Parameters!$B$7*('Permanent project'!B436-Parameters!$B$2)*('Permanent project'!B436&gt;Parameters!$B$2)))+('Permanent project'!B436&lt;=Parameters!$B$2)</f>
        <v>1.440759184311235E-2</v>
      </c>
      <c r="K432" s="2">
        <f>H432*I432*('Permanent project'!B436&gt;=Parameters!$B$2)</f>
        <v>7.2102246697600013E-3</v>
      </c>
      <c r="L432" s="2">
        <f>H432*I432*J432*('Permanent project'!B436&gt;=Parameters!$B$2)*('Permanent project'!B436&lt;=Parameters!$B$3)</f>
        <v>1.0388197413904163E-4</v>
      </c>
      <c r="M432" s="3">
        <f>'Emissions of Biomass scenarios'!P430*3.66</f>
        <v>0</v>
      </c>
      <c r="N432" s="14">
        <f t="shared" si="30"/>
        <v>0</v>
      </c>
    </row>
    <row r="433" spans="2:14" x14ac:dyDescent="0.3">
      <c r="B433">
        <v>428</v>
      </c>
      <c r="C433" s="11">
        <f t="shared" si="32"/>
        <v>1.6779706453383088</v>
      </c>
      <c r="D433" s="11">
        <f t="shared" si="32"/>
        <v>2.720789926345387</v>
      </c>
      <c r="E433" s="11">
        <f t="shared" si="32"/>
        <v>3.4292084480011149</v>
      </c>
      <c r="F433" s="11">
        <f t="shared" si="32"/>
        <v>5.9646475032892132</v>
      </c>
      <c r="G433" s="3">
        <f>G432*(1+Parameters!$B$13)</f>
        <v>407654686.84592152</v>
      </c>
      <c r="H433" s="5">
        <f>Parameters!$B$11*'Permanent project'!C437*Parameters!B$9*G433</f>
        <v>6320.461205169222</v>
      </c>
      <c r="I433" s="2">
        <f>EXP(-Parameters!$B$16*'Permanent project'!B437)</f>
        <v>1.1269451422509465E-6</v>
      </c>
      <c r="J433" s="2">
        <f>EXP(-(Parameters!$B$5+Parameters!$B$6)*('Permanent project'!B437-Parameters!$B$2))*(1-EXP(-Parameters!$B$7*('Permanent project'!B437-Parameters!$B$2)*('Permanent project'!B437&gt;Parameters!$B$2)))+('Permanent project'!B437&lt;=Parameters!$B$2)</f>
        <v>1.4264233908999256E-2</v>
      </c>
      <c r="K433" s="2">
        <f>H433*I433*('Permanent project'!B437&gt;=Parameters!$B$2)</f>
        <v>7.1228130519510177E-3</v>
      </c>
      <c r="L433" s="2">
        <f>H433*I433*J433*('Permanent project'!B437&gt;=Parameters!$B$2)*('Permanent project'!B437&lt;=Parameters!$B$3)</f>
        <v>1.0160147146310218E-4</v>
      </c>
      <c r="M433" s="3">
        <f>'Emissions of Biomass scenarios'!P431*3.66</f>
        <v>0</v>
      </c>
      <c r="N433" s="14">
        <f t="shared" si="30"/>
        <v>0</v>
      </c>
    </row>
    <row r="434" spans="2:14" x14ac:dyDescent="0.3">
      <c r="B434">
        <v>429</v>
      </c>
      <c r="C434" s="11">
        <f t="shared" si="32"/>
        <v>1.6779706453383088</v>
      </c>
      <c r="D434" s="11">
        <f t="shared" si="32"/>
        <v>2.720789926345387</v>
      </c>
      <c r="E434" s="11">
        <f t="shared" si="32"/>
        <v>3.4292084480011149</v>
      </c>
      <c r="F434" s="11">
        <f t="shared" si="32"/>
        <v>5.9646475032892132</v>
      </c>
      <c r="G434" s="3">
        <f>G433*(1+Parameters!$B$13)</f>
        <v>415807780.58283997</v>
      </c>
      <c r="H434" s="5">
        <f>Parameters!$B$11*'Permanent project'!C438*Parameters!B$9*G434</f>
        <v>6446.870429272607</v>
      </c>
      <c r="I434" s="2">
        <f>EXP(-Parameters!$B$16*'Permanent project'!B438)</f>
        <v>1.0914537879122194E-6</v>
      </c>
      <c r="J434" s="2">
        <f>EXP(-(Parameters!$B$5+Parameters!$B$6)*('Permanent project'!B438-Parameters!$B$2))*(1-EXP(-Parameters!$B$7*('Permanent project'!B438-Parameters!$B$2)*('Permanent project'!B438&gt;Parameters!$B$2)))+('Permanent project'!B438&lt;=Parameters!$B$2)</f>
        <v>1.4122302410163962E-2</v>
      </c>
      <c r="K434" s="2">
        <f>H434*I434*('Permanent project'!B438&gt;=Parameters!$B$2)</f>
        <v>7.0364611502088626E-3</v>
      </c>
      <c r="L434" s="2">
        <f>H434*I434*J434*('Permanent project'!B438&gt;=Parameters!$B$2)*('Permanent project'!B438&lt;=Parameters!$B$3)</f>
        <v>9.9371032260619707E-5</v>
      </c>
      <c r="M434" s="3">
        <f>'Emissions of Biomass scenarios'!P432*3.66</f>
        <v>0</v>
      </c>
      <c r="N434" s="14">
        <f t="shared" si="30"/>
        <v>0</v>
      </c>
    </row>
    <row r="435" spans="2:14" x14ac:dyDescent="0.3">
      <c r="B435">
        <v>430</v>
      </c>
      <c r="C435" s="11">
        <f t="shared" si="32"/>
        <v>1.6779706453383088</v>
      </c>
      <c r="D435" s="11">
        <f t="shared" si="32"/>
        <v>2.720789926345387</v>
      </c>
      <c r="E435" s="11">
        <f t="shared" si="32"/>
        <v>3.4292084480011149</v>
      </c>
      <c r="F435" s="11">
        <f t="shared" si="32"/>
        <v>5.9646475032892132</v>
      </c>
      <c r="G435" s="3">
        <f>G434*(1+Parameters!$B$13)</f>
        <v>424123936.19449675</v>
      </c>
      <c r="H435" s="5">
        <f>Parameters!$B$11*'Permanent project'!C439*Parameters!B$9*G435</f>
        <v>6575.8078378580594</v>
      </c>
      <c r="I435" s="2">
        <f>EXP(-Parameters!$B$16*'Permanent project'!B439)</f>
        <v>1.0570801776282568E-6</v>
      </c>
      <c r="J435" s="2">
        <f>EXP(-(Parameters!$B$5+Parameters!$B$6)*('Permanent project'!B439-Parameters!$B$2))*(1-EXP(-Parameters!$B$7*('Permanent project'!B439-Parameters!$B$2)*('Permanent project'!B439&gt;Parameters!$B$2)))+('Permanent project'!B439&lt;=Parameters!$B$2)</f>
        <v>1.3981783153338296E-2</v>
      </c>
      <c r="K435" s="2">
        <f>H435*I435*('Permanent project'!B439&gt;=Parameters!$B$2)</f>
        <v>6.9511561172922809E-3</v>
      </c>
      <c r="L435" s="2">
        <f>H435*I435*J435*('Permanent project'!B439&gt;=Parameters!$B$2)*('Permanent project'!B439&lt;=Parameters!$B$3)</f>
        <v>9.7189557496981651E-5</v>
      </c>
      <c r="M435" s="3">
        <f>'Emissions of Biomass scenarios'!P433*3.66</f>
        <v>0</v>
      </c>
      <c r="N435" s="14">
        <f t="shared" si="30"/>
        <v>0</v>
      </c>
    </row>
    <row r="436" spans="2:14" x14ac:dyDescent="0.3">
      <c r="B436">
        <v>431</v>
      </c>
      <c r="C436" s="11">
        <f t="shared" si="32"/>
        <v>1.6779706453383088</v>
      </c>
      <c r="D436" s="11">
        <f t="shared" si="32"/>
        <v>2.720789926345387</v>
      </c>
      <c r="E436" s="11">
        <f t="shared" si="32"/>
        <v>3.4292084480011149</v>
      </c>
      <c r="F436" s="11">
        <f t="shared" si="32"/>
        <v>5.9646475032892132</v>
      </c>
      <c r="G436" s="3">
        <f>G435*(1+Parameters!$B$13)</f>
        <v>432606414.9183867</v>
      </c>
      <c r="H436" s="5">
        <f>Parameters!$B$11*'Permanent project'!C440*Parameters!B$9*G436</f>
        <v>6707.3239946152207</v>
      </c>
      <c r="I436" s="2">
        <f>EXP(-Parameters!$B$16*'Permanent project'!B440)</f>
        <v>1.0237891098184141E-6</v>
      </c>
      <c r="J436" s="2">
        <f>EXP(-(Parameters!$B$5+Parameters!$B$6)*('Permanent project'!B440-Parameters!$B$2))*(1-EXP(-Parameters!$B$7*('Permanent project'!B440-Parameters!$B$2)*('Permanent project'!B440&gt;Parameters!$B$2)))+('Permanent project'!B440&lt;=Parameters!$B$2)</f>
        <v>1.3842662086479501E-2</v>
      </c>
      <c r="K436" s="2">
        <f>H436*I436*('Permanent project'!B440&gt;=Parameters!$B$2)</f>
        <v>6.8668852617108063E-3</v>
      </c>
      <c r="L436" s="2">
        <f>H436*I436*J436*('Permanent project'!B440&gt;=Parameters!$B$2)*('Permanent project'!B440&lt;=Parameters!$B$3)</f>
        <v>9.5055972264489042E-5</v>
      </c>
      <c r="M436" s="3">
        <f>'Emissions of Biomass scenarios'!P434*3.66</f>
        <v>0</v>
      </c>
      <c r="N436" s="14">
        <f t="shared" si="30"/>
        <v>0</v>
      </c>
    </row>
    <row r="437" spans="2:14" x14ac:dyDescent="0.3">
      <c r="B437">
        <v>432</v>
      </c>
      <c r="C437" s="11">
        <f t="shared" si="32"/>
        <v>1.6779706453383088</v>
      </c>
      <c r="D437" s="11">
        <f t="shared" si="32"/>
        <v>2.720789926345387</v>
      </c>
      <c r="E437" s="11">
        <f t="shared" si="32"/>
        <v>3.4292084480011149</v>
      </c>
      <c r="F437" s="11">
        <f t="shared" si="32"/>
        <v>5.9646475032892132</v>
      </c>
      <c r="G437" s="3">
        <f>G436*(1+Parameters!$B$13)</f>
        <v>441258543.21675444</v>
      </c>
      <c r="H437" s="5">
        <f>Parameters!$B$11*'Permanent project'!C441*Parameters!B$9*G437</f>
        <v>6841.4704745075251</v>
      </c>
      <c r="I437" s="2">
        <f>EXP(-Parameters!$B$16*'Permanent project'!B441)</f>
        <v>9.9154649152013639E-7</v>
      </c>
      <c r="J437" s="2">
        <f>EXP(-(Parameters!$B$5+Parameters!$B$6)*('Permanent project'!B441-Parameters!$B$2))*(1-EXP(-Parameters!$B$7*('Permanent project'!B441-Parameters!$B$2)*('Permanent project'!B441&gt;Parameters!$B$2)))+('Permanent project'!B441&lt;=Parameters!$B$2)</f>
        <v>1.3704925297364945E-2</v>
      </c>
      <c r="K437" s="2">
        <f>H437*I437*('Permanent project'!B441&gt;=Parameters!$B$2)</f>
        <v>6.7836360458365394E-3</v>
      </c>
      <c r="L437" s="2">
        <f>H437*I437*J437*('Permanent project'!B441&gt;=Parameters!$B$2)*('Permanent project'!B441&lt;=Parameters!$B$3)</f>
        <v>9.2969225252701891E-5</v>
      </c>
      <c r="M437" s="3">
        <f>'Emissions of Biomass scenarios'!P435*3.66</f>
        <v>0</v>
      </c>
      <c r="N437" s="14">
        <f t="shared" si="30"/>
        <v>0</v>
      </c>
    </row>
    <row r="438" spans="2:14" x14ac:dyDescent="0.3">
      <c r="B438">
        <v>433</v>
      </c>
      <c r="C438" s="11">
        <f t="shared" si="32"/>
        <v>1.6779706453383088</v>
      </c>
      <c r="D438" s="11">
        <f t="shared" si="32"/>
        <v>2.720789926345387</v>
      </c>
      <c r="E438" s="11">
        <f t="shared" si="32"/>
        <v>3.4292084480011149</v>
      </c>
      <c r="F438" s="11">
        <f t="shared" si="32"/>
        <v>5.9646475032892132</v>
      </c>
      <c r="G438" s="3">
        <f>G437*(1+Parameters!$B$13)</f>
        <v>450083714.08108956</v>
      </c>
      <c r="H438" s="5">
        <f>Parameters!$B$11*'Permanent project'!C442*Parameters!B$9*G438</f>
        <v>6978.2998839976763</v>
      </c>
      <c r="I438" s="2">
        <f>EXP(-Parameters!$B$16*'Permanent project'!B442)</f>
        <v>9.6031930347478735E-7</v>
      </c>
      <c r="J438" s="2">
        <f>EXP(-(Parameters!$B$5+Parameters!$B$6)*('Permanent project'!B442-Parameters!$B$2))*(1-EXP(-Parameters!$B$7*('Permanent project'!B442-Parameters!$B$2)*('Permanent project'!B442&gt;Parameters!$B$2)))+('Permanent project'!B442&lt;=Parameters!$B$2)</f>
        <v>1.3568559012200934E-2</v>
      </c>
      <c r="K438" s="2">
        <f>H438*I438*('Permanent project'!B442&gt;=Parameters!$B$2)</f>
        <v>6.7013960840388376E-3</v>
      </c>
      <c r="L438" s="2">
        <f>H438*I438*J438*('Permanent project'!B442&gt;=Parameters!$B$2)*('Permanent project'!B442&lt;=Parameters!$B$3)</f>
        <v>9.0928288230413218E-5</v>
      </c>
      <c r="M438" s="3">
        <f>'Emissions of Biomass scenarios'!P436*3.66</f>
        <v>0</v>
      </c>
      <c r="N438" s="14">
        <f t="shared" si="30"/>
        <v>0</v>
      </c>
    </row>
    <row r="439" spans="2:14" x14ac:dyDescent="0.3">
      <c r="B439">
        <v>434</v>
      </c>
      <c r="C439" s="11">
        <f t="shared" si="32"/>
        <v>1.6779706453383088</v>
      </c>
      <c r="D439" s="11">
        <f t="shared" si="32"/>
        <v>2.720789926345387</v>
      </c>
      <c r="E439" s="11">
        <f t="shared" si="32"/>
        <v>3.4292084480011149</v>
      </c>
      <c r="F439" s="11">
        <f t="shared" si="32"/>
        <v>5.9646475032892132</v>
      </c>
      <c r="G439" s="3">
        <f>G438*(1+Parameters!$B$13)</f>
        <v>459085388.36271137</v>
      </c>
      <c r="H439" s="5">
        <f>Parameters!$B$11*'Permanent project'!C443*Parameters!B$9*G439</f>
        <v>7117.8658816776297</v>
      </c>
      <c r="I439" s="2">
        <f>EXP(-Parameters!$B$16*'Permanent project'!B443)</f>
        <v>9.3007556631304208E-7</v>
      </c>
      <c r="J439" s="2">
        <f>EXP(-(Parameters!$B$5+Parameters!$B$6)*('Permanent project'!B443-Parameters!$B$2))*(1-EXP(-Parameters!$B$7*('Permanent project'!B443-Parameters!$B$2)*('Permanent project'!B443&gt;Parameters!$B$2)))+('Permanent project'!B443&lt;=Parameters!$B$2)</f>
        <v>1.3433549594245302E-2</v>
      </c>
      <c r="K439" s="2">
        <f>H439*I439*('Permanent project'!B443&gt;=Parameters!$B$2)</f>
        <v>6.6201531408416016E-3</v>
      </c>
      <c r="L439" s="2">
        <f>H439*I439*J439*('Permanent project'!B443&gt;=Parameters!$B$2)*('Permanent project'!B443&lt;=Parameters!$B$3)</f>
        <v>8.8932155538994453E-5</v>
      </c>
      <c r="M439" s="3">
        <f>'Emissions of Biomass scenarios'!P437*3.66</f>
        <v>0</v>
      </c>
      <c r="N439" s="14">
        <f t="shared" si="30"/>
        <v>0</v>
      </c>
    </row>
    <row r="440" spans="2:14" x14ac:dyDescent="0.3">
      <c r="B440">
        <v>435</v>
      </c>
      <c r="C440" s="11">
        <f t="shared" si="32"/>
        <v>1.6779706453383088</v>
      </c>
      <c r="D440" s="11">
        <f t="shared" si="32"/>
        <v>2.720789926345387</v>
      </c>
      <c r="E440" s="11">
        <f t="shared" si="32"/>
        <v>3.4292084480011149</v>
      </c>
      <c r="F440" s="11">
        <f t="shared" si="32"/>
        <v>5.9646475032892132</v>
      </c>
      <c r="G440" s="3">
        <f>G439*(1+Parameters!$B$13)</f>
        <v>468267096.1299656</v>
      </c>
      <c r="H440" s="5">
        <f>Parameters!$B$11*'Permanent project'!C444*Parameters!B$9*G440</f>
        <v>7260.2231993111827</v>
      </c>
      <c r="I440" s="2">
        <f>EXP(-Parameters!$B$16*'Permanent project'!B444)</f>
        <v>9.0078430780521837E-7</v>
      </c>
      <c r="J440" s="2">
        <f>EXP(-(Parameters!$B$5+Parameters!$B$6)*('Permanent project'!B444-Parameters!$B$2))*(1-EXP(-Parameters!$B$7*('Permanent project'!B444-Parameters!$B$2)*('Permanent project'!B444&gt;Parameters!$B$2)))+('Permanent project'!B444&lt;=Parameters!$B$2)</f>
        <v>1.3299883542443767E-2</v>
      </c>
      <c r="K440" s="2">
        <f>H440*I440*('Permanent project'!B444&gt;=Parameters!$B$2)</f>
        <v>6.539895129102912E-3</v>
      </c>
      <c r="L440" s="2">
        <f>H440*I440*J440*('Permanent project'!B444&gt;=Parameters!$B$2)*('Permanent project'!B444&lt;=Parameters!$B$3)</f>
        <v>8.6979843596863977E-5</v>
      </c>
      <c r="M440" s="3">
        <f>'Emissions of Biomass scenarios'!P438*3.66</f>
        <v>0</v>
      </c>
      <c r="N440" s="14">
        <f t="shared" si="30"/>
        <v>0</v>
      </c>
    </row>
    <row r="441" spans="2:14" x14ac:dyDescent="0.3">
      <c r="B441">
        <v>436</v>
      </c>
      <c r="C441" s="11">
        <f t="shared" si="32"/>
        <v>1.6779706453383088</v>
      </c>
      <c r="D441" s="11">
        <f t="shared" si="32"/>
        <v>2.720789926345387</v>
      </c>
      <c r="E441" s="11">
        <f t="shared" si="32"/>
        <v>3.4292084480011149</v>
      </c>
      <c r="F441" s="11">
        <f t="shared" si="32"/>
        <v>5.9646475032892132</v>
      </c>
      <c r="G441" s="3">
        <f>G440*(1+Parameters!$B$13)</f>
        <v>477632438.05256492</v>
      </c>
      <c r="H441" s="5">
        <f>Parameters!$B$11*'Permanent project'!C445*Parameters!B$9*G441</f>
        <v>7405.4276632974061</v>
      </c>
      <c r="I441" s="2">
        <f>EXP(-Parameters!$B$16*'Permanent project'!B445)</f>
        <v>8.7241553114300787E-7</v>
      </c>
      <c r="J441" s="2">
        <f>EXP(-(Parameters!$B$5+Parameters!$B$6)*('Permanent project'!B445-Parameters!$B$2))*(1-EXP(-Parameters!$B$7*('Permanent project'!B445-Parameters!$B$2)*('Permanent project'!B445&gt;Parameters!$B$2)))+('Permanent project'!B445&lt;=Parameters!$B$2)</f>
        <v>1.3167547490079751E-2</v>
      </c>
      <c r="K441" s="2">
        <f>H441*I441*('Permanent project'!B445&gt;=Parameters!$B$2)</f>
        <v>6.4606101082167302E-3</v>
      </c>
      <c r="L441" s="2">
        <f>H441*I441*J441*('Permanent project'!B445&gt;=Parameters!$B$2)*('Permanent project'!B445&lt;=Parameters!$B$3)</f>
        <v>8.5070390414833068E-5</v>
      </c>
      <c r="M441" s="3">
        <f>'Emissions of Biomass scenarios'!P439*3.66</f>
        <v>0</v>
      </c>
      <c r="N441" s="14">
        <f t="shared" si="30"/>
        <v>0</v>
      </c>
    </row>
    <row r="442" spans="2:14" x14ac:dyDescent="0.3">
      <c r="B442">
        <v>437</v>
      </c>
      <c r="C442" s="11">
        <f t="shared" si="32"/>
        <v>1.6779706453383088</v>
      </c>
      <c r="D442" s="11">
        <f t="shared" si="32"/>
        <v>2.720789926345387</v>
      </c>
      <c r="E442" s="11">
        <f t="shared" si="32"/>
        <v>3.4292084480011149</v>
      </c>
      <c r="F442" s="11">
        <f t="shared" si="32"/>
        <v>5.9646475032892132</v>
      </c>
      <c r="G442" s="3">
        <f>G441*(1+Parameters!$B$13)</f>
        <v>487185086.81361622</v>
      </c>
      <c r="H442" s="5">
        <f>Parameters!$B$11*'Permanent project'!C446*Parameters!B$9*G442</f>
        <v>7553.5362165633542</v>
      </c>
      <c r="I442" s="2">
        <f>EXP(-Parameters!$B$16*'Permanent project'!B446)</f>
        <v>8.4494018422012229E-7</v>
      </c>
      <c r="J442" s="2">
        <f>EXP(-(Parameters!$B$5+Parameters!$B$6)*('Permanent project'!B446-Parameters!$B$2))*(1-EXP(-Parameters!$B$7*('Permanent project'!B446-Parameters!$B$2)*('Permanent project'!B446&gt;Parameters!$B$2)))+('Permanent project'!B446&lt;=Parameters!$B$2)</f>
        <v>1.3036528203437736E-2</v>
      </c>
      <c r="K442" s="2">
        <f>H442*I442*('Permanent project'!B446&gt;=Parameters!$B$2)</f>
        <v>6.382286282336406E-3</v>
      </c>
      <c r="L442" s="2">
        <f>H442*I442*J442*('Permanent project'!B446&gt;=Parameters!$B$2)*('Permanent project'!B446&lt;=Parameters!$B$3)</f>
        <v>8.3202855122092338E-5</v>
      </c>
      <c r="M442" s="3">
        <f>'Emissions of Biomass scenarios'!P440*3.66</f>
        <v>0</v>
      </c>
      <c r="N442" s="14">
        <f t="shared" si="30"/>
        <v>0</v>
      </c>
    </row>
    <row r="443" spans="2:14" x14ac:dyDescent="0.3">
      <c r="B443">
        <v>438</v>
      </c>
      <c r="C443" s="11">
        <f t="shared" ref="C443:F455" si="33">C442</f>
        <v>1.6779706453383088</v>
      </c>
      <c r="D443" s="11">
        <f t="shared" si="33"/>
        <v>2.720789926345387</v>
      </c>
      <c r="E443" s="11">
        <f t="shared" si="33"/>
        <v>3.4292084480011149</v>
      </c>
      <c r="F443" s="11">
        <f t="shared" si="33"/>
        <v>5.9646475032892132</v>
      </c>
      <c r="G443" s="3">
        <f>G442*(1+Parameters!$B$13)</f>
        <v>496928788.54988855</v>
      </c>
      <c r="H443" s="5">
        <f>Parameters!$B$11*'Permanent project'!C447*Parameters!B$9*G443</f>
        <v>7704.6069408946214</v>
      </c>
      <c r="I443" s="2">
        <f>EXP(-Parameters!$B$16*'Permanent project'!B447)</f>
        <v>8.183301298803982E-7</v>
      </c>
      <c r="J443" s="2">
        <f>EXP(-(Parameters!$B$5+Parameters!$B$6)*('Permanent project'!B447-Parameters!$B$2))*(1-EXP(-Parameters!$B$7*('Permanent project'!B447-Parameters!$B$2)*('Permanent project'!B447&gt;Parameters!$B$2)))+('Permanent project'!B447&lt;=Parameters!$B$2)</f>
        <v>1.2906812580479862E-2</v>
      </c>
      <c r="K443" s="2">
        <f>H443*I443*('Permanent project'!B447&gt;=Parameters!$B$2)</f>
        <v>6.3049119986197128E-3</v>
      </c>
      <c r="L443" s="2">
        <f>H443*I443*J443*('Permanent project'!B447&gt;=Parameters!$B$2)*('Permanent project'!B447&lt;=Parameters!$B$3)</f>
        <v>8.1376317502603339E-5</v>
      </c>
      <c r="M443" s="3">
        <f>'Emissions of Biomass scenarios'!P441*3.66</f>
        <v>0</v>
      </c>
      <c r="N443" s="14">
        <f t="shared" si="30"/>
        <v>0</v>
      </c>
    </row>
    <row r="444" spans="2:14" x14ac:dyDescent="0.3">
      <c r="B444">
        <v>439</v>
      </c>
      <c r="C444" s="11">
        <f t="shared" si="33"/>
        <v>1.6779706453383088</v>
      </c>
      <c r="D444" s="11">
        <f t="shared" si="33"/>
        <v>2.720789926345387</v>
      </c>
      <c r="E444" s="11">
        <f t="shared" si="33"/>
        <v>3.4292084480011149</v>
      </c>
      <c r="F444" s="11">
        <f t="shared" si="33"/>
        <v>5.9646475032892132</v>
      </c>
      <c r="G444" s="3">
        <f>G443*(1+Parameters!$B$13)</f>
        <v>506867364.32088631</v>
      </c>
      <c r="H444" s="5">
        <f>Parameters!$B$11*'Permanent project'!C448*Parameters!B$9*G444</f>
        <v>7858.6990797125136</v>
      </c>
      <c r="I444" s="2">
        <f>EXP(-Parameters!$B$16*'Permanent project'!B448)</f>
        <v>7.9255811710289031E-7</v>
      </c>
      <c r="J444" s="2">
        <f>EXP(-(Parameters!$B$5+Parameters!$B$6)*('Permanent project'!B448-Parameters!$B$2))*(1-EXP(-Parameters!$B$7*('Permanent project'!B448-Parameters!$B$2)*('Permanent project'!B448&gt;Parameters!$B$2)))+('Permanent project'!B448&lt;=Parameters!$B$2)</f>
        <v>1.2778387649535761E-2</v>
      </c>
      <c r="K444" s="2">
        <f>H444*I444*('Permanent project'!B448&gt;=Parameters!$B$2)</f>
        <v>6.2284757454951663E-3</v>
      </c>
      <c r="L444" s="2">
        <f>H444*I444*J444*('Permanent project'!B448&gt;=Parameters!$B$2)*('Permanent project'!B448&lt;=Parameters!$B$3)</f>
        <v>7.9589877541668468E-5</v>
      </c>
      <c r="M444" s="3">
        <f>'Emissions of Biomass scenarios'!P442*3.66</f>
        <v>0</v>
      </c>
      <c r="N444" s="14">
        <f t="shared" si="30"/>
        <v>0</v>
      </c>
    </row>
    <row r="445" spans="2:14" x14ac:dyDescent="0.3">
      <c r="B445">
        <v>440</v>
      </c>
      <c r="C445" s="11">
        <f t="shared" si="33"/>
        <v>1.6779706453383088</v>
      </c>
      <c r="D445" s="11">
        <f t="shared" si="33"/>
        <v>2.720789926345387</v>
      </c>
      <c r="E445" s="11">
        <f t="shared" si="33"/>
        <v>3.4292084480011149</v>
      </c>
      <c r="F445" s="11">
        <f t="shared" si="33"/>
        <v>5.9646475032892132</v>
      </c>
      <c r="G445" s="3">
        <f>G444*(1+Parameters!$B$13)</f>
        <v>517004711.60730404</v>
      </c>
      <c r="H445" s="5">
        <f>Parameters!$B$11*'Permanent project'!C449*Parameters!B$9*G445</f>
        <v>8015.8730613067637</v>
      </c>
      <c r="I445" s="2">
        <f>EXP(-Parameters!$B$16*'Permanent project'!B449)</f>
        <v>7.6759775309444467E-7</v>
      </c>
      <c r="J445" s="2">
        <f>EXP(-(Parameters!$B$5+Parameters!$B$6)*('Permanent project'!B449-Parameters!$B$2))*(1-EXP(-Parameters!$B$7*('Permanent project'!B449-Parameters!$B$2)*('Permanent project'!B449&gt;Parameters!$B$2)))+('Permanent project'!B449&lt;=Parameters!$B$2)</f>
        <v>1.2651240568005305E-2</v>
      </c>
      <c r="K445" s="2">
        <f>H445*I445*('Permanent project'!B449&gt;=Parameters!$B$2)</f>
        <v>6.1529661509493599E-3</v>
      </c>
      <c r="L445" s="2">
        <f>H445*I445*J445*('Permanent project'!B449&gt;=Parameters!$B$2)*('Permanent project'!B449&lt;=Parameters!$B$3)</f>
        <v>7.7842654982453993E-5</v>
      </c>
      <c r="M445" s="3">
        <f>'Emissions of Biomass scenarios'!P443*3.66</f>
        <v>0</v>
      </c>
      <c r="N445" s="14">
        <f t="shared" si="30"/>
        <v>0</v>
      </c>
    </row>
    <row r="446" spans="2:14" x14ac:dyDescent="0.3">
      <c r="B446">
        <v>441</v>
      </c>
      <c r="C446" s="11">
        <f t="shared" si="33"/>
        <v>1.6779706453383088</v>
      </c>
      <c r="D446" s="11">
        <f t="shared" si="33"/>
        <v>2.720789926345387</v>
      </c>
      <c r="E446" s="11">
        <f t="shared" si="33"/>
        <v>3.4292084480011149</v>
      </c>
      <c r="F446" s="11">
        <f t="shared" si="33"/>
        <v>5.9646475032892132</v>
      </c>
      <c r="G446" s="3">
        <f>G445*(1+Parameters!$B$13)</f>
        <v>527344805.83945012</v>
      </c>
      <c r="H446" s="5">
        <f>Parameters!$B$11*'Permanent project'!C450*Parameters!B$9*G446</f>
        <v>8176.1905225328992</v>
      </c>
      <c r="I446" s="2">
        <f>EXP(-Parameters!$B$16*'Permanent project'!B450)</f>
        <v>7.4342347626117242E-7</v>
      </c>
      <c r="J446" s="2">
        <f>EXP(-(Parameters!$B$5+Parameters!$B$6)*('Permanent project'!B450-Parameters!$B$2))*(1-EXP(-Parameters!$B$7*('Permanent project'!B450-Parameters!$B$2)*('Permanent project'!B450&gt;Parameters!$B$2)))+('Permanent project'!B450&lt;=Parameters!$B$2)</f>
        <v>1.2525358621074385E-2</v>
      </c>
      <c r="K446" s="2">
        <f>H446*I446*('Permanent project'!B450&gt;=Parameters!$B$2)</f>
        <v>6.0783719808350598E-3</v>
      </c>
      <c r="L446" s="2">
        <f>H446*I446*J446*('Permanent project'!B450&gt;=Parameters!$B$2)*('Permanent project'!B450&lt;=Parameters!$B$3)</f>
        <v>7.6133788892249402E-5</v>
      </c>
      <c r="M446" s="3">
        <f>'Emissions of Biomass scenarios'!P444*3.66</f>
        <v>0</v>
      </c>
      <c r="N446" s="14">
        <f t="shared" si="30"/>
        <v>0</v>
      </c>
    </row>
    <row r="447" spans="2:14" x14ac:dyDescent="0.3">
      <c r="B447">
        <v>442</v>
      </c>
      <c r="C447" s="11">
        <f t="shared" si="33"/>
        <v>1.6779706453383088</v>
      </c>
      <c r="D447" s="11">
        <f t="shared" si="33"/>
        <v>2.720789926345387</v>
      </c>
      <c r="E447" s="11">
        <f t="shared" si="33"/>
        <v>3.4292084480011149</v>
      </c>
      <c r="F447" s="11">
        <f t="shared" si="33"/>
        <v>5.9646475032892132</v>
      </c>
      <c r="G447" s="3">
        <f>G446*(1+Parameters!$B$13)</f>
        <v>537891701.9562391</v>
      </c>
      <c r="H447" s="5">
        <f>Parameters!$B$11*'Permanent project'!C451*Parameters!B$9*G447</f>
        <v>8339.7143329835562</v>
      </c>
      <c r="I447" s="2">
        <f>EXP(-Parameters!$B$16*'Permanent project'!B451)</f>
        <v>7.2001053003114357E-7</v>
      </c>
      <c r="J447" s="2">
        <f>EXP(-(Parameters!$B$5+Parameters!$B$6)*('Permanent project'!B451-Parameters!$B$2))*(1-EXP(-Parameters!$B$7*('Permanent project'!B451-Parameters!$B$2)*('Permanent project'!B451&gt;Parameters!$B$2)))+('Permanent project'!B451&lt;=Parameters!$B$2)</f>
        <v>1.2400729220443406E-2</v>
      </c>
      <c r="K447" s="2">
        <f>H447*I447*('Permanent project'!B451&gt;=Parameters!$B$2)</f>
        <v>6.0046821371998156E-3</v>
      </c>
      <c r="L447" s="2">
        <f>H447*I447*J447*('Permanent project'!B451&gt;=Parameters!$B$2)*('Permanent project'!B451&lt;=Parameters!$B$3)</f>
        <v>7.4462437238248313E-5</v>
      </c>
      <c r="M447" s="3">
        <f>'Emissions of Biomass scenarios'!P445*3.66</f>
        <v>0</v>
      </c>
      <c r="N447" s="14">
        <f t="shared" si="30"/>
        <v>0</v>
      </c>
    </row>
    <row r="448" spans="2:14" x14ac:dyDescent="0.3">
      <c r="B448">
        <v>443</v>
      </c>
      <c r="C448" s="11">
        <f t="shared" si="33"/>
        <v>1.6779706453383088</v>
      </c>
      <c r="D448" s="11">
        <f t="shared" si="33"/>
        <v>2.720789926345387</v>
      </c>
      <c r="E448" s="11">
        <f t="shared" si="33"/>
        <v>3.4292084480011149</v>
      </c>
      <c r="F448" s="11">
        <f t="shared" si="33"/>
        <v>5.9646475032892132</v>
      </c>
      <c r="G448" s="3">
        <f>G447*(1+Parameters!$B$13)</f>
        <v>548649535.99536395</v>
      </c>
      <c r="H448" s="5">
        <f>Parameters!$B$11*'Permanent project'!C452*Parameters!B$9*G448</f>
        <v>8506.5086196432294</v>
      </c>
      <c r="I448" s="2">
        <f>EXP(-Parameters!$B$16*'Permanent project'!B452)</f>
        <v>6.973349375014943E-7</v>
      </c>
      <c r="J448" s="2">
        <f>EXP(-(Parameters!$B$5+Parameters!$B$6)*('Permanent project'!B452-Parameters!$B$2))*(1-EXP(-Parameters!$B$7*('Permanent project'!B452-Parameters!$B$2)*('Permanent project'!B452&gt;Parameters!$B$2)))+('Permanent project'!B452&lt;=Parameters!$B$2)</f>
        <v>1.2277339903068436E-2</v>
      </c>
      <c r="K448" s="2">
        <f>H448*I448*('Permanent project'!B452&gt;=Parameters!$B$2)</f>
        <v>5.9318856566348338E-3</v>
      </c>
      <c r="L448" s="2">
        <f>H448*I448*J448*('Permanent project'!B452&gt;=Parameters!$B$2)*('Permanent project'!B452&lt;=Parameters!$B$3)</f>
        <v>7.282777647264215E-5</v>
      </c>
      <c r="M448" s="3">
        <f>'Emissions of Biomass scenarios'!P446*3.66</f>
        <v>0</v>
      </c>
      <c r="N448" s="14">
        <f t="shared" si="30"/>
        <v>0</v>
      </c>
    </row>
    <row r="449" spans="2:14" x14ac:dyDescent="0.3">
      <c r="B449">
        <v>444</v>
      </c>
      <c r="C449" s="11">
        <f t="shared" si="33"/>
        <v>1.6779706453383088</v>
      </c>
      <c r="D449" s="11">
        <f t="shared" si="33"/>
        <v>2.720789926345387</v>
      </c>
      <c r="E449" s="11">
        <f t="shared" si="33"/>
        <v>3.4292084480011149</v>
      </c>
      <c r="F449" s="11">
        <f t="shared" si="33"/>
        <v>5.9646475032892132</v>
      </c>
      <c r="G449" s="3">
        <f>G448*(1+Parameters!$B$13)</f>
        <v>559622526.71527123</v>
      </c>
      <c r="H449" s="5">
        <f>Parameters!$B$11*'Permanent project'!C453*Parameters!B$9*G449</f>
        <v>8676.6387920360939</v>
      </c>
      <c r="I449" s="2">
        <f>EXP(-Parameters!$B$16*'Permanent project'!B453)</f>
        <v>6.7537347688398301E-7</v>
      </c>
      <c r="J449" s="2">
        <f>EXP(-(Parameters!$B$5+Parameters!$B$6)*('Permanent project'!B453-Parameters!$B$2))*(1-EXP(-Parameters!$B$7*('Permanent project'!B453-Parameters!$B$2)*('Permanent project'!B453&gt;Parameters!$B$2)))+('Permanent project'!B453&lt;=Parameters!$B$2)</f>
        <v>1.2155178329914935E-2</v>
      </c>
      <c r="K449" s="2">
        <f>H449*I449*('Permanent project'!B453&gt;=Parameters!$B$2)</f>
        <v>5.8599717086438591E-3</v>
      </c>
      <c r="L449" s="2">
        <f>H449*I449*J449*('Permanent project'!B453&gt;=Parameters!$B$2)*('Permanent project'!B453&lt;=Parameters!$B$3)</f>
        <v>7.1229001126822436E-5</v>
      </c>
      <c r="M449" s="3">
        <f>'Emissions of Biomass scenarios'!P447*3.66</f>
        <v>0</v>
      </c>
      <c r="N449" s="14">
        <f t="shared" si="30"/>
        <v>0</v>
      </c>
    </row>
    <row r="450" spans="2:14" x14ac:dyDescent="0.3">
      <c r="B450">
        <v>445</v>
      </c>
      <c r="C450" s="11">
        <f t="shared" si="33"/>
        <v>1.6779706453383088</v>
      </c>
      <c r="D450" s="11">
        <f t="shared" si="33"/>
        <v>2.720789926345387</v>
      </c>
      <c r="E450" s="11">
        <f t="shared" si="33"/>
        <v>3.4292084480011149</v>
      </c>
      <c r="F450" s="11">
        <f t="shared" si="33"/>
        <v>5.9646475032892132</v>
      </c>
      <c r="G450" s="3">
        <f>G449*(1+Parameters!$B$13)</f>
        <v>570814977.24957669</v>
      </c>
      <c r="H450" s="5">
        <f>Parameters!$B$11*'Permanent project'!C454*Parameters!B$9*G450</f>
        <v>8850.171567876816</v>
      </c>
      <c r="I450" s="2">
        <f>EXP(-Parameters!$B$16*'Permanent project'!B454)</f>
        <v>6.5410365772385037E-7</v>
      </c>
      <c r="J450" s="2">
        <f>EXP(-(Parameters!$B$5+Parameters!$B$6)*('Permanent project'!B454-Parameters!$B$2))*(1-EXP(-Parameters!$B$7*('Permanent project'!B454-Parameters!$B$2)*('Permanent project'!B454&gt;Parameters!$B$2)))+('Permanent project'!B454&lt;=Parameters!$B$2)</f>
        <v>1.2034232284723775E-2</v>
      </c>
      <c r="K450" s="2">
        <f>H450*I450*('Permanent project'!B454&gt;=Parameters!$B$2)</f>
        <v>5.7889295940318488E-3</v>
      </c>
      <c r="L450" s="2">
        <f>H450*I450*J450*('Permanent project'!B454&gt;=Parameters!$B$2)*('Permanent project'!B454&lt;=Parameters!$B$3)</f>
        <v>6.9665323414490966E-5</v>
      </c>
      <c r="M450" s="3">
        <f>'Emissions of Biomass scenarios'!P448*3.66</f>
        <v>0</v>
      </c>
      <c r="N450" s="14">
        <f t="shared" si="30"/>
        <v>0</v>
      </c>
    </row>
    <row r="451" spans="2:14" x14ac:dyDescent="0.3">
      <c r="B451">
        <v>446</v>
      </c>
      <c r="C451" s="11">
        <f t="shared" si="33"/>
        <v>1.6779706453383088</v>
      </c>
      <c r="D451" s="11">
        <f t="shared" si="33"/>
        <v>2.720789926345387</v>
      </c>
      <c r="E451" s="11">
        <f t="shared" si="33"/>
        <v>3.4292084480011149</v>
      </c>
      <c r="F451" s="11">
        <f t="shared" si="33"/>
        <v>5.9646475032892132</v>
      </c>
      <c r="G451" s="3">
        <f>G450*(1+Parameters!$B$13)</f>
        <v>582231276.79456818</v>
      </c>
      <c r="H451" s="5">
        <f>Parameters!$B$11*'Permanent project'!C455*Parameters!B$9*G451</f>
        <v>9027.1749992343521</v>
      </c>
      <c r="I451" s="2">
        <f>EXP(-Parameters!$B$16*'Permanent project'!B455)</f>
        <v>6.3350369786762762E-7</v>
      </c>
      <c r="J451" s="2">
        <f>EXP(-(Parameters!$B$5+Parameters!$B$6)*('Permanent project'!B455-Parameters!$B$2))*(1-EXP(-Parameters!$B$7*('Permanent project'!B455-Parameters!$B$2)*('Permanent project'!B455&gt;Parameters!$B$2)))+('Permanent project'!B455&lt;=Parameters!$B$2)</f>
        <v>1.1914489672789647E-2</v>
      </c>
      <c r="K451" s="2">
        <f>H451*I451*('Permanent project'!B455&gt;=Parameters!$B$2)</f>
        <v>5.7187487433131602E-3</v>
      </c>
      <c r="L451" s="2">
        <f>H451*I451*J451*('Permanent project'!B455&gt;=Parameters!$B$2)*('Permanent project'!B455&lt;=Parameters!$B$3)</f>
        <v>6.8135972843483421E-5</v>
      </c>
      <c r="M451" s="3">
        <f>'Emissions of Biomass scenarios'!P449*3.66</f>
        <v>0</v>
      </c>
      <c r="N451" s="14">
        <f t="shared" si="30"/>
        <v>0</v>
      </c>
    </row>
    <row r="452" spans="2:14" x14ac:dyDescent="0.3">
      <c r="B452">
        <v>447</v>
      </c>
      <c r="C452" s="11">
        <f t="shared" si="33"/>
        <v>1.6779706453383088</v>
      </c>
      <c r="D452" s="11">
        <f t="shared" si="33"/>
        <v>2.720789926345387</v>
      </c>
      <c r="E452" s="11">
        <f t="shared" si="33"/>
        <v>3.4292084480011149</v>
      </c>
      <c r="F452" s="11">
        <f t="shared" si="33"/>
        <v>5.9646475032892132</v>
      </c>
      <c r="G452" s="3">
        <f>G451*(1+Parameters!$B$13)</f>
        <v>593875902.33045959</v>
      </c>
      <c r="H452" s="5">
        <f>Parameters!$B$11*'Permanent project'!C456*Parameters!B$9*G452</f>
        <v>9207.7184992190396</v>
      </c>
      <c r="I452" s="2">
        <f>EXP(-Parameters!$B$16*'Permanent project'!B456)</f>
        <v>6.1355250115630871E-7</v>
      </c>
      <c r="J452" s="2">
        <f>EXP(-(Parameters!$B$5+Parameters!$B$6)*('Permanent project'!B456-Parameters!$B$2))*(1-EXP(-Parameters!$B$7*('Permanent project'!B456-Parameters!$B$2)*('Permanent project'!B456&gt;Parameters!$B$2)))+('Permanent project'!B456&lt;=Parameters!$B$2)</f>
        <v>1.1795938519751562E-2</v>
      </c>
      <c r="K452" s="2">
        <f>H452*I452*('Permanent project'!B456&gt;=Parameters!$B$2)</f>
        <v>5.6494187151390545E-3</v>
      </c>
      <c r="L452" s="2">
        <f>H452*I452*J452*('Permanent project'!B456&gt;=Parameters!$B$2)*('Permanent project'!B456&lt;=Parameters!$B$3)</f>
        <v>6.6640195836114143E-5</v>
      </c>
      <c r="M452" s="3">
        <f>'Emissions of Biomass scenarios'!P450*3.66</f>
        <v>0</v>
      </c>
      <c r="N452" s="14">
        <f t="shared" si="30"/>
        <v>0</v>
      </c>
    </row>
    <row r="453" spans="2:14" x14ac:dyDescent="0.3">
      <c r="B453">
        <v>448</v>
      </c>
      <c r="C453" s="11">
        <f t="shared" si="33"/>
        <v>1.6779706453383088</v>
      </c>
      <c r="D453" s="11">
        <f t="shared" si="33"/>
        <v>2.720789926345387</v>
      </c>
      <c r="E453" s="11">
        <f t="shared" si="33"/>
        <v>3.4292084480011149</v>
      </c>
      <c r="F453" s="11">
        <f t="shared" si="33"/>
        <v>5.9646475032892132</v>
      </c>
      <c r="G453" s="3">
        <f>G452*(1+Parameters!$B$13)</f>
        <v>605753420.37706876</v>
      </c>
      <c r="H453" s="5">
        <f>Parameters!$B$11*'Permanent project'!C457*Parameters!B$9*G453</f>
        <v>9391.8728692034201</v>
      </c>
      <c r="I453" s="2">
        <f>EXP(-Parameters!$B$16*'Permanent project'!B457)</f>
        <v>5.9422963582103941E-7</v>
      </c>
      <c r="J453" s="2">
        <f>EXP(-(Parameters!$B$5+Parameters!$B$6)*('Permanent project'!B457-Parameters!$B$2))*(1-EXP(-Parameters!$B$7*('Permanent project'!B457-Parameters!$B$2)*('Permanent project'!B457&gt;Parameters!$B$2)))+('Permanent project'!B457&lt;=Parameters!$B$2)</f>
        <v>1.1678566970395442E-2</v>
      </c>
      <c r="K453" s="2">
        <f>H453*I453*('Permanent project'!B457&gt;=Parameters!$B$2)</f>
        <v>5.5809291947442486E-3</v>
      </c>
      <c r="L453" s="2">
        <f>H453*I453*J453*('Permanent project'!B457&gt;=Parameters!$B$2)*('Permanent project'!B457&lt;=Parameters!$B$3)</f>
        <v>6.5177255357855822E-5</v>
      </c>
      <c r="M453" s="3">
        <f>'Emissions of Biomass scenarios'!P451*3.66</f>
        <v>0</v>
      </c>
      <c r="N453" s="14">
        <f t="shared" si="30"/>
        <v>0</v>
      </c>
    </row>
    <row r="454" spans="2:14" x14ac:dyDescent="0.3">
      <c r="B454">
        <v>449</v>
      </c>
      <c r="C454" s="11">
        <f t="shared" si="33"/>
        <v>1.6779706453383088</v>
      </c>
      <c r="D454" s="11">
        <f t="shared" si="33"/>
        <v>2.720789926345387</v>
      </c>
      <c r="E454" s="11">
        <f t="shared" si="33"/>
        <v>3.4292084480011149</v>
      </c>
      <c r="F454" s="11">
        <f t="shared" si="33"/>
        <v>5.9646475032892132</v>
      </c>
      <c r="G454" s="3">
        <f>G453*(1+Parameters!$B$13)</f>
        <v>617868488.78461015</v>
      </c>
      <c r="H454" s="5">
        <f>Parameters!$B$11*'Permanent project'!C458*Parameters!B$9*G454</f>
        <v>9579.7103265874885</v>
      </c>
      <c r="I454" s="2">
        <f>EXP(-Parameters!$B$16*'Permanent project'!B458)</f>
        <v>5.755153135592012E-7</v>
      </c>
      <c r="J454" s="2">
        <f>EXP(-(Parameters!$B$5+Parameters!$B$6)*('Permanent project'!B458-Parameters!$B$2))*(1-EXP(-Parameters!$B$7*('Permanent project'!B458-Parameters!$B$2)*('Permanent project'!B458&gt;Parameters!$B$2)))+('Permanent project'!B458&lt;=Parameters!$B$2)</f>
        <v>1.1562363287468536E-2</v>
      </c>
      <c r="K454" s="2">
        <f>H454*I454*('Permanent project'!B458&gt;=Parameters!$B$2)</f>
        <v>5.5132699924123158E-3</v>
      </c>
      <c r="L454" s="2">
        <f>H454*I454*J454*('Permanent project'!B458&gt;=Parameters!$B$2)*('Permanent project'!B458&lt;=Parameters!$B$3)</f>
        <v>6.3746430554170098E-5</v>
      </c>
      <c r="M454" s="3">
        <f>'Emissions of Biomass scenarios'!P452*3.66</f>
        <v>0</v>
      </c>
      <c r="N454" s="14">
        <f t="shared" si="30"/>
        <v>0</v>
      </c>
    </row>
    <row r="455" spans="2:14" x14ac:dyDescent="0.3">
      <c r="B455">
        <v>450</v>
      </c>
      <c r="C455" s="11">
        <f t="shared" si="33"/>
        <v>1.6779706453383088</v>
      </c>
      <c r="D455" s="11">
        <f t="shared" si="33"/>
        <v>2.720789926345387</v>
      </c>
      <c r="E455" s="11">
        <f t="shared" si="33"/>
        <v>3.4292084480011149</v>
      </c>
      <c r="F455" s="11">
        <f t="shared" si="33"/>
        <v>5.9646475032892132</v>
      </c>
      <c r="G455" s="3">
        <f>G454*(1+Parameters!$B$13)</f>
        <v>630225858.56030238</v>
      </c>
      <c r="H455" s="5">
        <f>Parameters!$B$11*'Permanent project'!C459*Parameters!B$9*G455</f>
        <v>9771.3045331192388</v>
      </c>
      <c r="I455" s="2">
        <f>EXP(-Parameters!$B$16*'Permanent project'!B459)</f>
        <v>5.5739036926945956E-7</v>
      </c>
      <c r="J455" s="2">
        <f>EXP(-(Parameters!$B$5+Parameters!$B$6)*('Permanent project'!B459-Parameters!$B$2))*(1-EXP(-Parameters!$B$7*('Permanent project'!B459-Parameters!$B$2)*('Permanent project'!B459&gt;Parameters!$B$2)))+('Permanent project'!B459&lt;=Parameters!$B$2)</f>
        <v>1.1447315850505711E-2</v>
      </c>
      <c r="K455" s="2">
        <f>H455*I455*('Permanent project'!B459&gt;=Parameters!$B$2)</f>
        <v>5.4464310419596769E-3</v>
      </c>
      <c r="L455" s="2">
        <f>H455*I455*J455*('Permanent project'!B459&gt;=Parameters!$B$2)*('Permanent project'!B459&lt;=Parameters!$B$3)</f>
        <v>6.2347016395311342E-5</v>
      </c>
      <c r="M455" s="3">
        <f>'Emissions of Biomass scenarios'!P453*3.66</f>
        <v>0</v>
      </c>
      <c r="N455" s="14">
        <f t="shared" si="30"/>
        <v>0</v>
      </c>
    </row>
    <row r="456" spans="2:14" x14ac:dyDescent="0.3">
      <c r="H456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23C9-0802-4173-910C-11B6E476EC75}">
  <dimension ref="A1:AB456"/>
  <sheetViews>
    <sheetView topLeftCell="A416" zoomScale="96" zoomScaleNormal="96" workbookViewId="0">
      <selection activeCell="M8" sqref="M8:M455"/>
    </sheetView>
  </sheetViews>
  <sheetFormatPr defaultRowHeight="14.4" x14ac:dyDescent="0.3"/>
  <cols>
    <col min="3" max="3" width="8.88671875" style="9"/>
    <col min="6" max="6" width="8.88671875" style="6"/>
    <col min="7" max="8" width="14.6640625" bestFit="1" customWidth="1"/>
    <col min="14" max="14" width="8.88671875" style="15"/>
  </cols>
  <sheetData>
    <row r="1" spans="1:28" x14ac:dyDescent="0.3">
      <c r="A1" t="s">
        <v>42</v>
      </c>
      <c r="C1" s="16"/>
      <c r="D1" s="17"/>
      <c r="E1" s="17"/>
      <c r="F1" s="18"/>
      <c r="N1" s="12"/>
    </row>
    <row r="2" spans="1:28" s="1" customFormat="1" x14ac:dyDescent="0.3">
      <c r="B2" s="1" t="s">
        <v>5</v>
      </c>
      <c r="C2" s="10" t="s">
        <v>1</v>
      </c>
      <c r="F2" s="7"/>
      <c r="G2" s="1" t="s">
        <v>16</v>
      </c>
      <c r="H2" s="1" t="s">
        <v>4</v>
      </c>
      <c r="I2" s="1" t="s">
        <v>7</v>
      </c>
      <c r="J2" s="1" t="s">
        <v>8</v>
      </c>
      <c r="K2" s="1" t="s">
        <v>9</v>
      </c>
      <c r="L2" s="1" t="s">
        <v>45</v>
      </c>
      <c r="M2" s="1" t="s">
        <v>6</v>
      </c>
      <c r="N2" s="13" t="s">
        <v>24</v>
      </c>
      <c r="O2" s="1" t="s">
        <v>29</v>
      </c>
    </row>
    <row r="3" spans="1:28" s="1" customFormat="1" x14ac:dyDescent="0.3">
      <c r="C3" s="10" t="s">
        <v>38</v>
      </c>
      <c r="D3" s="1" t="s">
        <v>39</v>
      </c>
      <c r="E3" s="1" t="s">
        <v>40</v>
      </c>
      <c r="F3" s="7" t="s">
        <v>41</v>
      </c>
      <c r="N3" s="13"/>
    </row>
    <row r="4" spans="1:28" s="1" customFormat="1" x14ac:dyDescent="0.3">
      <c r="A4" s="1" t="s">
        <v>11</v>
      </c>
      <c r="C4" s="10"/>
      <c r="F4" s="7"/>
      <c r="K4" s="19">
        <f>SUM(K5:K456)</f>
        <v>105.15879881215754</v>
      </c>
      <c r="L4" s="19">
        <f>SUM(L5:L456)</f>
        <v>54.176433215810583</v>
      </c>
      <c r="N4" s="20">
        <f>SUM(N5:N456)</f>
        <v>7008.2224242023067</v>
      </c>
      <c r="O4" s="21">
        <f>N4/K4</f>
        <v>66.644184826805741</v>
      </c>
    </row>
    <row r="5" spans="1:28" x14ac:dyDescent="0.3">
      <c r="B5">
        <v>0</v>
      </c>
      <c r="C5" s="11">
        <v>1.218161</v>
      </c>
      <c r="D5" s="2">
        <v>1.2422663</v>
      </c>
      <c r="E5" s="2">
        <v>1.2309999</v>
      </c>
      <c r="F5" s="8">
        <v>1.2658011</v>
      </c>
      <c r="G5" s="3">
        <f>Parameters!$B$18</f>
        <v>85000</v>
      </c>
      <c r="H5" s="5">
        <f>Parameters!$B$11*'Permanent project'!C9*Parameters!B$9*G5</f>
        <v>0.95674364940000001</v>
      </c>
      <c r="I5" s="2">
        <f>EXP(-Parameters!$B$16*'Permanent project'!B9)</f>
        <v>1</v>
      </c>
      <c r="J5" s="2">
        <f>EXP(-(Parameters!$B$5+Parameters!$B$6)*('Permanent project'!B9-Parameters!$B$2))*(1-EXP(-Parameters!$B$7*('Permanent project'!B9-Parameters!$B$2)*('Permanent project'!B9&gt;Parameters!$B$2)))+('Permanent project'!B9&lt;=Parameters!$B$2)</f>
        <v>1</v>
      </c>
      <c r="K5" s="2">
        <f>H5*I5*('Permanent project'!B9&gt;=Parameters!$B$2)</f>
        <v>0</v>
      </c>
      <c r="L5" s="2">
        <f>H5*I5*J5*('Permanent project'!B9&gt;=Parameters!$B$2)*('Permanent project'!B9&lt;=Parameters!$B$3)</f>
        <v>0</v>
      </c>
      <c r="M5" s="26"/>
      <c r="N5" s="14">
        <f>L5*M5</f>
        <v>0</v>
      </c>
      <c r="V5" s="23"/>
      <c r="W5" s="4"/>
      <c r="Y5" s="4"/>
      <c r="Z5" s="4"/>
      <c r="AA5" s="4"/>
      <c r="AB5" s="4"/>
    </row>
    <row r="6" spans="1:28" x14ac:dyDescent="0.3">
      <c r="B6">
        <v>1</v>
      </c>
      <c r="C6" s="11">
        <v>1.24649162800173</v>
      </c>
      <c r="D6" s="2">
        <v>1.26436356626769</v>
      </c>
      <c r="E6" s="2">
        <v>1.25453403342154</v>
      </c>
      <c r="F6" s="8">
        <v>1.2960356238178801</v>
      </c>
      <c r="G6" s="3">
        <f>G5*(1+Parameters!$B$13)</f>
        <v>86700</v>
      </c>
      <c r="H6" s="5">
        <f>Parameters!$B$11*'Permanent project'!C10*Parameters!B$9*G6</f>
        <v>0.99857441512520972</v>
      </c>
      <c r="I6" s="2">
        <f>EXP(-Parameters!$B$16*'Permanent project'!B10)</f>
        <v>0.9685065820791976</v>
      </c>
      <c r="J6" s="2">
        <f>EXP(-(Parameters!$B$5+Parameters!$B$6)*('Permanent project'!B10-Parameters!$B$2))*(1-EXP(-Parameters!$B$7*('Permanent project'!B10-Parameters!$B$2)*('Permanent project'!B10&gt;Parameters!$B$2)))+('Permanent project'!B10&lt;=Parameters!$B$2)</f>
        <v>1</v>
      </c>
      <c r="K6" s="2">
        <f>H6*I6*('Permanent project'!B10&gt;=Parameters!$B$2)</f>
        <v>0</v>
      </c>
      <c r="L6" s="2">
        <f>H6*I6*J6*('Permanent project'!B10&gt;=Parameters!$B$2)*('Permanent project'!B10&lt;=Parameters!$B$3)</f>
        <v>0</v>
      </c>
      <c r="M6" s="26"/>
      <c r="N6" s="14">
        <f>L6*M6</f>
        <v>0</v>
      </c>
      <c r="V6" s="23"/>
      <c r="W6" s="24"/>
      <c r="X6" s="4"/>
      <c r="Y6" s="4"/>
      <c r="Z6" s="4"/>
      <c r="AA6" s="4"/>
      <c r="AB6" s="4"/>
    </row>
    <row r="7" spans="1:28" x14ac:dyDescent="0.3">
      <c r="B7">
        <v>2</v>
      </c>
      <c r="C7" s="11">
        <v>1.27421329852923</v>
      </c>
      <c r="D7" s="2">
        <v>1.2871224711876901</v>
      </c>
      <c r="E7" s="2">
        <v>1.2787261493415401</v>
      </c>
      <c r="F7" s="8">
        <v>1.3270637205353799</v>
      </c>
      <c r="G7" s="3">
        <f>G6*(1+Parameters!$B$13)</f>
        <v>88434</v>
      </c>
      <c r="H7" s="5">
        <f>Parameters!$B$11*'Permanent project'!C11*Parameters!B$9*G7</f>
        <v>1.0411981165013175</v>
      </c>
      <c r="I7" s="2">
        <f>EXP(-Parameters!$B$16*'Permanent project'!B11)</f>
        <v>0.93800499953072947</v>
      </c>
      <c r="J7" s="2">
        <f>EXP(-(Parameters!$B$5+Parameters!$B$6)*('Permanent project'!B11-Parameters!$B$2))*(1-EXP(-Parameters!$B$7*('Permanent project'!B11-Parameters!$B$2)*('Permanent project'!B11&gt;Parameters!$B$2)))+('Permanent project'!B11&lt;=Parameters!$B$2)</f>
        <v>1</v>
      </c>
      <c r="K7" s="2">
        <f>H7*I7*('Permanent project'!B11&gt;=Parameters!$B$2)</f>
        <v>0</v>
      </c>
      <c r="L7" s="2">
        <f>H7*I7*J7*('Permanent project'!B11&gt;=Parameters!$B$2)*('Permanent project'!B11&lt;=Parameters!$B$3)</f>
        <v>0</v>
      </c>
      <c r="M7" s="26"/>
      <c r="N7" s="14">
        <f t="shared" ref="N7:N20" si="0">L7*M7</f>
        <v>0</v>
      </c>
      <c r="V7" s="23"/>
      <c r="W7" s="24"/>
      <c r="X7" s="4"/>
      <c r="Y7" s="4"/>
      <c r="Z7" s="4"/>
      <c r="AA7" s="4"/>
      <c r="AB7" s="4"/>
    </row>
    <row r="8" spans="1:28" x14ac:dyDescent="0.3">
      <c r="B8">
        <v>3</v>
      </c>
      <c r="C8" s="11">
        <v>1.30131327663519</v>
      </c>
      <c r="D8" s="2">
        <v>1.3104844789097401</v>
      </c>
      <c r="E8" s="2">
        <v>1.30353295237128</v>
      </c>
      <c r="F8" s="8">
        <v>1.3588779158303199</v>
      </c>
      <c r="G8" s="3">
        <f>G7*(1+Parameters!$B$13)</f>
        <v>90202.680000000008</v>
      </c>
      <c r="H8" s="5">
        <f>Parameters!$B$11*'Permanent project'!C12*Parameters!B$9*G8</f>
        <v>1.0846091724659779</v>
      </c>
      <c r="I8" s="2">
        <f>EXP(-Parameters!$B$16*'Permanent project'!B12)</f>
        <v>0.90846401606870619</v>
      </c>
      <c r="J8" s="2">
        <f>EXP(-(Parameters!$B$5+Parameters!$B$6)*('Permanent project'!B12-Parameters!$B$2))*(1-EXP(-Parameters!$B$7*('Permanent project'!B12-Parameters!$B$2)*('Permanent project'!B12&gt;Parameters!$B$2)))+('Permanent project'!B12&lt;=Parameters!$B$2)</f>
        <v>1</v>
      </c>
      <c r="K8" s="2">
        <f>H8*I8*('Permanent project'!B12&gt;=Parameters!$B$2)</f>
        <v>0.98532840468339822</v>
      </c>
      <c r="L8" s="2">
        <f>H8*I8*J8*('Permanent project'!B12&gt;=Parameters!$B$2)*('Permanent project'!B12&lt;=Parameters!$B$3)</f>
        <v>0.98532840468339822</v>
      </c>
      <c r="M8" s="26">
        <f>'Emissions of Biomass scenarios'!W6*3.66</f>
        <v>307.44</v>
      </c>
      <c r="N8" s="14">
        <f t="shared" si="0"/>
        <v>302.92936473586394</v>
      </c>
      <c r="V8" s="23"/>
      <c r="W8" s="24"/>
      <c r="X8" s="4"/>
      <c r="Y8" s="4"/>
      <c r="Z8" s="4"/>
      <c r="AA8" s="4"/>
      <c r="AB8" s="4"/>
    </row>
    <row r="9" spans="1:28" x14ac:dyDescent="0.3">
      <c r="B9">
        <v>4</v>
      </c>
      <c r="C9" s="11">
        <v>1.3277788273723099</v>
      </c>
      <c r="D9" s="2">
        <v>1.3343910535835899</v>
      </c>
      <c r="E9" s="2">
        <v>1.3289111471220501</v>
      </c>
      <c r="F9" s="8">
        <v>1.39147073538051</v>
      </c>
      <c r="G9" s="3">
        <f>G8*(1+Parameters!$B$13)</f>
        <v>92006.733600000007</v>
      </c>
      <c r="H9" s="5">
        <f>Parameters!$B$11*'Permanent project'!C13*Parameters!B$9*G9</f>
        <v>1.128800837931824</v>
      </c>
      <c r="I9" s="2">
        <f>EXP(-Parameters!$B$16*'Permanent project'!B13)</f>
        <v>0.87985337914464379</v>
      </c>
      <c r="J9" s="2">
        <f>EXP(-(Parameters!$B$5+Parameters!$B$6)*('Permanent project'!B13-Parameters!$B$2))*(1-EXP(-Parameters!$B$7*('Permanent project'!B13-Parameters!$B$2)*('Permanent project'!B13&gt;Parameters!$B$2)))+('Permanent project'!B13&lt;=Parameters!$B$2)</f>
        <v>0.21899824794560177</v>
      </c>
      <c r="K9" s="2">
        <f>H9*I9*('Permanent project'!B13&gt;=Parameters!$B$2)</f>
        <v>0.99317923163562072</v>
      </c>
      <c r="L9" s="2">
        <f>H9*I9*J9*('Permanent project'!B13&gt;=Parameters!$B$2)*('Permanent project'!B13&lt;=Parameters!$B$3)</f>
        <v>0.21750451162415993</v>
      </c>
      <c r="M9" s="26">
        <f>'Emissions of Biomass scenarios'!W7*3.66</f>
        <v>298.6754813983124</v>
      </c>
      <c r="N9" s="14">
        <f t="shared" si="0"/>
        <v>64.963264715650809</v>
      </c>
      <c r="V9" s="23"/>
      <c r="W9" s="24"/>
      <c r="X9" s="4"/>
      <c r="Y9" s="4"/>
      <c r="Z9" s="4"/>
      <c r="AA9" s="4"/>
      <c r="AB9" s="4"/>
    </row>
    <row r="10" spans="1:28" x14ac:dyDescent="0.3">
      <c r="B10">
        <v>5</v>
      </c>
      <c r="C10" s="11">
        <v>1.3535972157932701</v>
      </c>
      <c r="D10" s="2">
        <v>1.3587836593589699</v>
      </c>
      <c r="E10" s="2">
        <v>1.3548174382051299</v>
      </c>
      <c r="F10" s="8">
        <v>1.4248347048637799</v>
      </c>
      <c r="G10" s="3">
        <f>G9*(1+Parameters!$B$13)</f>
        <v>93846.868272000007</v>
      </c>
      <c r="H10" s="5">
        <f>Parameters!$B$11*'Permanent project'!C14*Parameters!B$9*G10</f>
        <v>1.173765142740008</v>
      </c>
      <c r="I10" s="2">
        <f>EXP(-Parameters!$B$16*'Permanent project'!B14)</f>
        <v>0.85214378896621135</v>
      </c>
      <c r="J10" s="2">
        <f>EXP(-(Parameters!$B$5+Parameters!$B$6)*('Permanent project'!B14-Parameters!$B$2))*(1-EXP(-Parameters!$B$7*('Permanent project'!B14-Parameters!$B$2)*('Permanent project'!B14&gt;Parameters!$B$2)))+('Permanent project'!B14&lt;=Parameters!$B$2)</f>
        <v>0.38567812533656093</v>
      </c>
      <c r="K10" s="2">
        <f>H10*I10*('Permanent project'!B14&gt;=Parameters!$B$2)</f>
        <v>1.0002166760909363</v>
      </c>
      <c r="L10" s="2">
        <f>H10*I10*J10*('Permanent project'!B14&gt;=Parameters!$B$2)*('Permanent project'!B14&lt;=Parameters!$B$3)</f>
        <v>0.3857616925651185</v>
      </c>
      <c r="M10" s="26">
        <f>'Emissions of Biomass scenarios'!W8*3.66</f>
        <v>287.23303187495929</v>
      </c>
      <c r="N10" s="14">
        <f t="shared" si="0"/>
        <v>110.80350053669493</v>
      </c>
      <c r="V10" s="23"/>
      <c r="W10" s="24"/>
      <c r="X10" s="4"/>
      <c r="Y10" s="4"/>
      <c r="Z10" s="4"/>
      <c r="AA10" s="4"/>
      <c r="AB10" s="4"/>
    </row>
    <row r="11" spans="1:28" x14ac:dyDescent="0.3">
      <c r="B11">
        <v>6</v>
      </c>
      <c r="C11" s="11">
        <v>1.3787557069507701</v>
      </c>
      <c r="D11" s="2">
        <v>1.3836037603856399</v>
      </c>
      <c r="E11" s="2">
        <v>1.3812085302318</v>
      </c>
      <c r="F11" s="8">
        <v>1.45896234995795</v>
      </c>
      <c r="G11" s="3">
        <f>G10*(1+Parameters!$B$13)</f>
        <v>95723.805637440004</v>
      </c>
      <c r="H11" s="5">
        <f>Parameters!$B$11*'Permanent project'!C15*Parameters!B$9*G11</f>
        <v>1.2194928282182804</v>
      </c>
      <c r="I11" s="2">
        <f>EXP(-Parameters!$B$16*'Permanent project'!B15)</f>
        <v>0.82530686849168233</v>
      </c>
      <c r="J11" s="2">
        <f>EXP(-(Parameters!$B$5+Parameters!$B$6)*('Permanent project'!B15-Parameters!$B$2))*(1-EXP(-Parameters!$B$7*('Permanent project'!B15-Parameters!$B$2)*('Permanent project'!B15&gt;Parameters!$B$2)))+('Permanent project'!B15&lt;=Parameters!$B$2)</f>
        <v>0.51203952224328464</v>
      </c>
      <c r="K11" s="2">
        <f>H11*I11*('Permanent project'!B15&gt;=Parameters!$B$2)</f>
        <v>1.0064558072048941</v>
      </c>
      <c r="L11" s="2">
        <f>H11*I11*J11*('Permanent project'!B15&gt;=Parameters!$B$2)*('Permanent project'!B15&lt;=Parameters!$B$3)</f>
        <v>0.51534515068017339</v>
      </c>
      <c r="M11" s="26">
        <f>'Emissions of Biomass scenarios'!W9*3.66</f>
        <v>274.77442925964766</v>
      </c>
      <c r="N11" s="14">
        <f t="shared" si="0"/>
        <v>141.60366964987176</v>
      </c>
      <c r="V11" s="23"/>
      <c r="W11" s="24"/>
      <c r="X11" s="4"/>
      <c r="Y11" s="4"/>
      <c r="Z11" s="4"/>
      <c r="AA11" s="4"/>
      <c r="AB11" s="4"/>
    </row>
    <row r="12" spans="1:28" x14ac:dyDescent="0.3">
      <c r="B12">
        <v>7</v>
      </c>
      <c r="C12" s="11">
        <v>1.4032415658974999</v>
      </c>
      <c r="D12" s="2">
        <v>1.40879282081333</v>
      </c>
      <c r="E12" s="2">
        <v>1.40804112781333</v>
      </c>
      <c r="F12" s="8">
        <v>1.49384619634083</v>
      </c>
      <c r="G12" s="3">
        <f>G11*(1+Parameters!$B$13)</f>
        <v>97638.281750188806</v>
      </c>
      <c r="H12" s="5">
        <f>Parameters!$B$11*'Permanent project'!C16*Parameters!B$9*G12</f>
        <v>1.2659732812620084</v>
      </c>
      <c r="I12" s="2">
        <f>EXP(-Parameters!$B$16*'Permanent project'!B16)</f>
        <v>0.79931513436936508</v>
      </c>
      <c r="J12" s="2">
        <f>EXP(-(Parameters!$B$5+Parameters!$B$6)*('Permanent project'!B16-Parameters!$B$2))*(1-EXP(-Parameters!$B$7*('Permanent project'!B16-Parameters!$B$2)*('Permanent project'!B16&gt;Parameters!$B$2)))+('Permanent project'!B16&lt;=Parameters!$B$2)</f>
        <v>0.60733475719354302</v>
      </c>
      <c r="K12" s="2">
        <f>H12*I12*('Permanent project'!B16&gt;=Parameters!$B$2)</f>
        <v>1.0119116034199682</v>
      </c>
      <c r="L12" s="2">
        <f>H12*I12*J12*('Permanent project'!B16&gt;=Parameters!$B$2)*('Permanent project'!B16&lt;=Parameters!$B$3)</f>
        <v>0.61456908796439524</v>
      </c>
      <c r="M12" s="26">
        <f>'Emissions of Biomass scenarios'!W10*3.66</f>
        <v>261.72337477357127</v>
      </c>
      <c r="N12" s="14">
        <f t="shared" si="0"/>
        <v>160.8470957335573</v>
      </c>
      <c r="V12" s="23"/>
      <c r="W12" s="24"/>
      <c r="X12" s="4"/>
      <c r="Y12" s="4"/>
      <c r="Z12" s="4"/>
      <c r="AA12" s="4"/>
      <c r="AB12" s="4"/>
    </row>
    <row r="13" spans="1:28" x14ac:dyDescent="0.3">
      <c r="B13">
        <v>8</v>
      </c>
      <c r="C13" s="11">
        <v>1.42704205768615</v>
      </c>
      <c r="D13" s="2">
        <v>1.4342923047917999</v>
      </c>
      <c r="E13" s="2">
        <v>1.4352719355610299</v>
      </c>
      <c r="F13" s="8">
        <v>1.5294787696902601</v>
      </c>
      <c r="G13" s="3">
        <f>G12*(1+Parameters!$B$13)</f>
        <v>99591.047385192578</v>
      </c>
      <c r="H13" s="5">
        <f>Parameters!$B$11*'Permanent project'!C17*Parameters!B$9*G13</f>
        <v>1.313194465854201</v>
      </c>
      <c r="I13" s="2">
        <f>EXP(-Parameters!$B$16*'Permanent project'!B17)</f>
        <v>0.77414196879224839</v>
      </c>
      <c r="J13" s="2">
        <f>EXP(-(Parameters!$B$5+Parameters!$B$6)*('Permanent project'!B17-Parameters!$B$2))*(1-EXP(-Parameters!$B$7*('Permanent project'!B17-Parameters!$B$2)*('Permanent project'!B17&gt;Parameters!$B$2)))+('Permanent project'!B17&lt;=Parameters!$B$2)</f>
        <v>0.67869763146670137</v>
      </c>
      <c r="K13" s="2">
        <f>H13*I13*('Permanent project'!B17&gt;=Parameters!$B$2)</f>
        <v>1.0165989492034562</v>
      </c>
      <c r="L13" s="2">
        <f>H13*I13*J13*('Permanent project'!B17&gt;=Parameters!$B$2)*('Permanent project'!B17&lt;=Parameters!$B$3)</f>
        <v>0.68996329897592312</v>
      </c>
      <c r="M13" s="26">
        <f>'Emissions of Biomass scenarios'!W11*3.66</f>
        <v>248.29972095055263</v>
      </c>
      <c r="N13" s="14">
        <f t="shared" si="0"/>
        <v>171.31769460184444</v>
      </c>
      <c r="V13" s="23"/>
      <c r="W13" s="24"/>
      <c r="X13" s="4"/>
      <c r="Y13" s="4"/>
      <c r="Z13" s="4"/>
      <c r="AA13" s="4"/>
      <c r="AB13" s="4"/>
    </row>
    <row r="14" spans="1:28" x14ac:dyDescent="0.3">
      <c r="B14">
        <v>9</v>
      </c>
      <c r="C14" s="11">
        <v>1.4501444473694201</v>
      </c>
      <c r="D14" s="2">
        <v>1.46004367647077</v>
      </c>
      <c r="E14" s="2">
        <v>1.4628576580861501</v>
      </c>
      <c r="F14" s="8">
        <v>1.5658525956840399</v>
      </c>
      <c r="G14" s="3">
        <f>G13*(1+Parameters!$B$13)</f>
        <v>101582.86833289643</v>
      </c>
      <c r="H14" s="5">
        <f>Parameters!$B$11*'Permanent project'!C18*Parameters!B$9*G14</f>
        <v>1.3611428519378717</v>
      </c>
      <c r="I14" s="2">
        <f>EXP(-Parameters!$B$16*'Permanent project'!B18)</f>
        <v>0.74976159223904126</v>
      </c>
      <c r="J14" s="2">
        <f>EXP(-(Parameters!$B$5+Parameters!$B$6)*('Permanent project'!B18-Parameters!$B$2))*(1-EXP(-Parameters!$B$7*('Permanent project'!B18-Parameters!$B$2)*('Permanent project'!B18&gt;Parameters!$B$2)))+('Permanent project'!B18&lt;=Parameters!$B$2)</f>
        <v>0.731628462383484</v>
      </c>
      <c r="K14" s="2">
        <f>H14*I14*('Permanent project'!B18&gt;=Parameters!$B$2)</f>
        <v>1.0205326319337282</v>
      </c>
      <c r="L14" s="2">
        <f>H14*I14*J14*('Permanent project'!B18&gt;=Parameters!$B$2)*('Permanent project'!B18&lt;=Parameters!$B$3)</f>
        <v>0.74665072031384361</v>
      </c>
      <c r="M14" s="26">
        <f>'Emissions of Biomass scenarios'!W12*3.66</f>
        <v>234.64216984834499</v>
      </c>
      <c r="N14" s="14">
        <f t="shared" si="0"/>
        <v>175.19574513327004</v>
      </c>
      <c r="V14" s="23"/>
      <c r="W14" s="24"/>
      <c r="X14" s="4"/>
      <c r="Y14" s="4"/>
      <c r="Z14" s="4"/>
      <c r="AA14" s="4"/>
      <c r="AB14" s="4"/>
    </row>
    <row r="15" spans="1:28" x14ac:dyDescent="0.3">
      <c r="B15">
        <v>10</v>
      </c>
      <c r="C15" s="11">
        <v>1.4725360000000001</v>
      </c>
      <c r="D15" s="2">
        <v>1.4859884000000001</v>
      </c>
      <c r="E15" s="2">
        <v>1.4907550000000001</v>
      </c>
      <c r="F15" s="8">
        <v>1.6029602000000001</v>
      </c>
      <c r="G15" s="3">
        <f>G14*(1+Parameters!$B$13)</f>
        <v>103614.52569955436</v>
      </c>
      <c r="H15" s="5">
        <f>Parameters!$B$11*'Permanent project'!C19*Parameters!B$9*G15</f>
        <v>1.4098033415513953</v>
      </c>
      <c r="I15" s="2">
        <f>EXP(-Parameters!$B$16*'Permanent project'!B19)</f>
        <v>0.72614903707369094</v>
      </c>
      <c r="J15" s="2">
        <f>EXP(-(Parameters!$B$5+Parameters!$B$6)*('Permanent project'!B19-Parameters!$B$2))*(1-EXP(-Parameters!$B$7*('Permanent project'!B19-Parameters!$B$2)*('Permanent project'!B19&gt;Parameters!$B$2)))+('Permanent project'!B19&lt;=Parameters!$B$2)</f>
        <v>0.77036806897206744</v>
      </c>
      <c r="K15" s="2">
        <f>H15*I15*('Permanent project'!B19&gt;=Parameters!$B$2)</f>
        <v>1.0237273389308175</v>
      </c>
      <c r="L15" s="2">
        <f>H15*I15*J15*('Permanent project'!B19&gt;=Parameters!$B$2)*('Permanent project'!B19&lt;=Parameters!$B$3)</f>
        <v>0.78864685324604711</v>
      </c>
      <c r="M15" s="26">
        <f>'Emissions of Biomass scenarios'!W13*3.66</f>
        <v>220.84754554064901</v>
      </c>
      <c r="N15" s="14">
        <f t="shared" si="0"/>
        <v>174.17072183774593</v>
      </c>
      <c r="V15" s="23"/>
      <c r="W15" s="24"/>
      <c r="X15" s="4"/>
      <c r="Y15" s="4"/>
      <c r="Z15" s="4"/>
      <c r="AA15" s="4"/>
      <c r="AB15" s="4"/>
    </row>
    <row r="16" spans="1:28" x14ac:dyDescent="0.3">
      <c r="B16">
        <v>11</v>
      </c>
      <c r="C16" s="11">
        <v>1.49420398063058</v>
      </c>
      <c r="D16" s="2">
        <v>1.51206793952923</v>
      </c>
      <c r="E16" s="2">
        <v>1.5189206659138501</v>
      </c>
      <c r="F16" s="8">
        <v>1.6407941083159601</v>
      </c>
      <c r="G16" s="3">
        <f>G15*(1+Parameters!$B$13)</f>
        <v>105686.81621354545</v>
      </c>
      <c r="H16" s="5">
        <f>Parameters!$B$11*'Permanent project'!C20*Parameters!B$9*G16</f>
        <v>1.4591591921348175</v>
      </c>
      <c r="I16" s="2">
        <f>EXP(-Parameters!$B$16*'Permanent project'!B20)</f>
        <v>0.70328012197634093</v>
      </c>
      <c r="J16" s="2">
        <f>EXP(-(Parameters!$B$5+Parameters!$B$6)*('Permanent project'!B20-Parameters!$B$2))*(1-EXP(-Parameters!$B$7*('Permanent project'!B20-Parameters!$B$2)*('Permanent project'!B20&gt;Parameters!$B$2)))+('Permanent project'!B20&lt;=Parameters!$B$2)</f>
        <v>0.79818613418805329</v>
      </c>
      <c r="K16" s="2">
        <f>H16*I16*('Permanent project'!B20&gt;=Parameters!$B$2)</f>
        <v>1.0261976546274736</v>
      </c>
      <c r="L16" s="2">
        <f>H16*I16*J16*('Permanent project'!B20&gt;=Parameters!$B$2)*('Permanent project'!B20&lt;=Parameters!$B$3)</f>
        <v>0.81909673885995016</v>
      </c>
      <c r="M16" s="26">
        <f>'Emissions of Biomass scenarios'!W14*3.66</f>
        <v>206.98770114375878</v>
      </c>
      <c r="N16" s="14">
        <f t="shared" si="0"/>
        <v>169.54295099097081</v>
      </c>
      <c r="V16" s="23"/>
      <c r="W16" s="24"/>
      <c r="X16" s="4"/>
      <c r="Y16" s="4"/>
      <c r="Z16" s="4"/>
      <c r="AA16" s="4"/>
      <c r="AB16" s="4"/>
    </row>
    <row r="17" spans="2:28" x14ac:dyDescent="0.3">
      <c r="B17">
        <v>12</v>
      </c>
      <c r="C17" s="11">
        <v>1.5151356543138501</v>
      </c>
      <c r="D17" s="2">
        <v>1.53822375920821</v>
      </c>
      <c r="E17" s="2">
        <v>1.5473113604389701</v>
      </c>
      <c r="F17" s="8">
        <v>1.6793468463097401</v>
      </c>
      <c r="G17" s="3">
        <f>G16*(1+Parameters!$B$13)</f>
        <v>107800.55253781636</v>
      </c>
      <c r="H17" s="5">
        <f>Parameters!$B$11*'Permanent project'!C21*Parameters!B$9*G17</f>
        <v>1.5091919369121576</v>
      </c>
      <c r="I17" s="2">
        <f>EXP(-Parameters!$B$16*'Permanent project'!B21)</f>
        <v>0.68113142717954711</v>
      </c>
      <c r="J17" s="2">
        <f>EXP(-(Parameters!$B$5+Parameters!$B$6)*('Permanent project'!B21-Parameters!$B$2))*(1-EXP(-Parameters!$B$7*('Permanent project'!B21-Parameters!$B$2)*('Permanent project'!B21&gt;Parameters!$B$2)))+('Permanent project'!B21&lt;=Parameters!$B$2)</f>
        <v>0.81760354704073512</v>
      </c>
      <c r="K17" s="2">
        <f>H17*I17*('Permanent project'!B21&gt;=Parameters!$B$2)</f>
        <v>1.027958057876843</v>
      </c>
      <c r="L17" s="2">
        <f>H17*I17*J17*('Permanent project'!B21&gt;=Parameters!$B$2)*('Permanent project'!B21&lt;=Parameters!$B$3)</f>
        <v>0.84046215432921212</v>
      </c>
      <c r="M17" s="26">
        <f>'Emissions of Biomass scenarios'!W15*3.66</f>
        <v>193.11813214262943</v>
      </c>
      <c r="N17" s="14">
        <f t="shared" si="0"/>
        <v>162.3084813806278</v>
      </c>
      <c r="V17" s="23"/>
      <c r="W17" s="24"/>
      <c r="X17" s="4"/>
      <c r="Y17" s="4"/>
      <c r="Z17" s="4"/>
      <c r="AA17" s="4"/>
      <c r="AB17" s="4"/>
    </row>
    <row r="18" spans="2:28" x14ac:dyDescent="0.3">
      <c r="B18">
        <v>13</v>
      </c>
      <c r="C18" s="11">
        <v>1.5353182861025001</v>
      </c>
      <c r="D18" s="2">
        <v>1.5643973231866699</v>
      </c>
      <c r="E18" s="2">
        <v>1.5758837881866701</v>
      </c>
      <c r="F18" s="8">
        <v>1.71861093965917</v>
      </c>
      <c r="G18" s="3">
        <f>G17*(1+Parameters!$B$13)</f>
        <v>109956.56358857268</v>
      </c>
      <c r="H18" s="5">
        <f>Parameters!$B$11*'Permanent project'!C22*Parameters!B$9*G18</f>
        <v>1.5598813022518383</v>
      </c>
      <c r="I18" s="2">
        <f>EXP(-Parameters!$B$16*'Permanent project'!B22)</f>
        <v>0.65968027048438904</v>
      </c>
      <c r="J18" s="2">
        <f>EXP(-(Parameters!$B$5+Parameters!$B$6)*('Permanent project'!B22-Parameters!$B$2))*(1-EXP(-Parameters!$B$7*('Permanent project'!B22-Parameters!$B$2)*('Permanent project'!B22&gt;Parameters!$B$2)))+('Permanent project'!B22&lt;=Parameters!$B$2)</f>
        <v>0.83056383982162563</v>
      </c>
      <c r="K18" s="2">
        <f>H18*I18*('Permanent project'!B22&gt;=Parameters!$B$2)</f>
        <v>1.0290229193930338</v>
      </c>
      <c r="L18" s="2">
        <f>H18*I18*J18*('Permanent project'!B22&gt;=Parameters!$B$2)*('Permanent project'!B22&lt;=Parameters!$B$3)</f>
        <v>0.85466922719553728</v>
      </c>
      <c r="M18" s="26">
        <f>'Emissions of Biomass scenarios'!W16*3.66</f>
        <v>179.28288416937039</v>
      </c>
      <c r="N18" s="14">
        <f t="shared" si="0"/>
        <v>153.22756406242283</v>
      </c>
      <c r="V18" s="23"/>
      <c r="W18" s="24"/>
      <c r="X18" s="4"/>
      <c r="Y18" s="4"/>
      <c r="Z18" s="4"/>
      <c r="AA18" s="4"/>
      <c r="AB18" s="4"/>
    </row>
    <row r="19" spans="2:28" x14ac:dyDescent="0.3">
      <c r="B19">
        <v>14</v>
      </c>
      <c r="C19" s="11">
        <v>1.5547391410492299</v>
      </c>
      <c r="D19" s="2">
        <v>1.59053009561436</v>
      </c>
      <c r="E19" s="2">
        <v>1.6045946537682101</v>
      </c>
      <c r="F19" s="8">
        <v>1.75857891404205</v>
      </c>
      <c r="G19" s="3">
        <f>G18*(1+Parameters!$B$13)</f>
        <v>112155.69486034414</v>
      </c>
      <c r="H19" s="5">
        <f>Parameters!$B$11*'Permanent project'!C23*Parameters!B$9*G19</f>
        <v>1.6112051219043868</v>
      </c>
      <c r="I19" s="2">
        <f>EXP(-Parameters!$B$16*'Permanent project'!B23)</f>
        <v>0.63890468403191625</v>
      </c>
      <c r="J19" s="2">
        <f>EXP(-(Parameters!$B$5+Parameters!$B$6)*('Permanent project'!B23-Parameters!$B$2))*(1-EXP(-Parameters!$B$7*('Permanent project'!B23-Parameters!$B$2)*('Permanent project'!B23&gt;Parameters!$B$2)))+('Permanent project'!B23&lt;=Parameters!$B$2)</f>
        <v>0.83856537503106088</v>
      </c>
      <c r="K19" s="2">
        <f>H19*I19*('Permanent project'!B23&gt;=Parameters!$B$2)</f>
        <v>1.0294064993209273</v>
      </c>
      <c r="L19" s="2">
        <f>H19*I19*J19*('Permanent project'!B23&gt;=Parameters!$B$2)*('Permanent project'!B23&lt;=Parameters!$B$3)</f>
        <v>0.86322464716246494</v>
      </c>
      <c r="M19" s="26">
        <f>'Emissions of Biomass scenarios'!W17*3.66</f>
        <v>165.5175851072687</v>
      </c>
      <c r="N19" s="14">
        <f t="shared" si="0"/>
        <v>142.8788590034053</v>
      </c>
      <c r="V19" s="23"/>
      <c r="W19" s="24"/>
      <c r="X19" s="4"/>
      <c r="Y19" s="4"/>
      <c r="Z19" s="4"/>
      <c r="AA19" s="4"/>
      <c r="AB19" s="4"/>
    </row>
    <row r="20" spans="2:28" x14ac:dyDescent="0.3">
      <c r="B20">
        <v>15</v>
      </c>
      <c r="C20" s="11">
        <v>1.5733854842067301</v>
      </c>
      <c r="D20" s="2">
        <v>1.6165635406410299</v>
      </c>
      <c r="E20" s="2">
        <v>1.63340066179487</v>
      </c>
      <c r="F20" s="8">
        <v>1.7992432951362201</v>
      </c>
      <c r="G20" s="3">
        <f>G19*(1+Parameters!$B$13)</f>
        <v>114398.80875755103</v>
      </c>
      <c r="H20" s="5">
        <f>Parameters!$B$11*'Permanent project'!C24*Parameters!B$9*G20</f>
        <v>1.6631392480133742</v>
      </c>
      <c r="I20" s="2">
        <f>EXP(-Parameters!$B$16*'Permanent project'!B24)</f>
        <v>0.61878339180614084</v>
      </c>
      <c r="J20" s="2">
        <f>EXP(-(Parameters!$B$5+Parameters!$B$6)*('Permanent project'!B24-Parameters!$B$2))*(1-EXP(-Parameters!$B$7*('Permanent project'!B24-Parameters!$B$2)*('Permanent project'!B24&gt;Parameters!$B$2)))+('Permanent project'!B24&lt;=Parameters!$B$2)</f>
        <v>0.84276326829746462</v>
      </c>
      <c r="K20" s="2">
        <f>H20*I20*('Permanent project'!B24&gt;=Parameters!$B$2)</f>
        <v>1.0291229449316301</v>
      </c>
      <c r="L20" s="2">
        <f>H20*I20*J20*('Permanent project'!B24&gt;=Parameters!$B$2)*('Permanent project'!B24&lt;=Parameters!$B$3)</f>
        <v>0.86730701655049236</v>
      </c>
      <c r="M20" s="26">
        <f>'Emissions of Biomass scenarios'!W18*3.66</f>
        <v>151.85143763107843</v>
      </c>
      <c r="N20" s="14">
        <f t="shared" si="0"/>
        <v>131.70181733071379</v>
      </c>
      <c r="V20" s="23"/>
      <c r="W20" s="24"/>
      <c r="X20" s="4"/>
      <c r="Y20" s="4"/>
      <c r="Z20" s="4"/>
      <c r="AA20" s="4"/>
      <c r="AB20" s="4"/>
    </row>
    <row r="21" spans="2:28" x14ac:dyDescent="0.3">
      <c r="B21">
        <v>16</v>
      </c>
      <c r="C21" s="11">
        <v>1.59124458062769</v>
      </c>
      <c r="D21" s="2">
        <v>1.6424391224164101</v>
      </c>
      <c r="E21" s="2">
        <v>1.66225851687795</v>
      </c>
      <c r="F21" s="8">
        <v>1.84059660861949</v>
      </c>
      <c r="G21" s="3">
        <f>G20*(1+Parameters!$B$13)</f>
        <v>116686.78493270205</v>
      </c>
      <c r="H21" s="5">
        <f>Parameters!$B$11*'Permanent project'!C25*Parameters!B$9*G21</f>
        <v>1.7156574587924858</v>
      </c>
      <c r="I21" s="2">
        <f>EXP(-Parameters!$B$16*'Permanent project'!B25)</f>
        <v>0.59929578784553839</v>
      </c>
      <c r="J21" s="2">
        <f>EXP(-(Parameters!$B$5+Parameters!$B$6)*('Permanent project'!B25-Parameters!$B$2))*(1-EXP(-Parameters!$B$7*('Permanent project'!B25-Parameters!$B$2)*('Permanent project'!B25&gt;Parameters!$B$2)))+('Permanent project'!B25&lt;=Parameters!$B$2)</f>
        <v>0.84404797618596195</v>
      </c>
      <c r="K21" s="2">
        <f>H21*I21*('Permanent project'!B25&gt;=Parameters!$B$2)</f>
        <v>1.0281862884401172</v>
      </c>
      <c r="L21" s="2">
        <f>H21*I21*J21*('Permanent project'!B25&gt;=Parameters!$B$2)*('Permanent project'!B25&lt;=Parameters!$B$3)</f>
        <v>0.86783855590003667</v>
      </c>
      <c r="M21" s="26">
        <f>'Emissions of Biomass scenarios'!W19*3.66</f>
        <v>138.30859413123568</v>
      </c>
      <c r="N21" s="14">
        <f>L21*M21</f>
        <v>120.02953059941586</v>
      </c>
      <c r="V21" s="23"/>
      <c r="W21" s="24"/>
      <c r="X21" s="4"/>
      <c r="Y21" s="4"/>
      <c r="Z21" s="4"/>
      <c r="AA21" s="4"/>
      <c r="AB21" s="4"/>
    </row>
    <row r="22" spans="2:28" x14ac:dyDescent="0.3">
      <c r="B22">
        <v>17</v>
      </c>
      <c r="C22" s="11">
        <v>1.60830369536481</v>
      </c>
      <c r="D22" s="2">
        <v>1.66809830509026</v>
      </c>
      <c r="E22" s="2">
        <v>1.69112492362872</v>
      </c>
      <c r="F22" s="8">
        <v>1.8826313801696799</v>
      </c>
      <c r="G22" s="3">
        <f>G21*(1+Parameters!$B$13)</f>
        <v>119020.52063135609</v>
      </c>
      <c r="H22" s="5">
        <f>Parameters!$B$11*'Permanent project'!C26*Parameters!B$9*G22</f>
        <v>1.7687313627582393</v>
      </c>
      <c r="I22" s="2">
        <f>EXP(-Parameters!$B$16*'Permanent project'!B26)</f>
        <v>0.58042191514074237</v>
      </c>
      <c r="J22" s="2">
        <f>EXP(-(Parameters!$B$5+Parameters!$B$6)*('Permanent project'!B26-Parameters!$B$2))*(1-EXP(-Parameters!$B$7*('Permanent project'!B26-Parameters!$B$2)*('Permanent project'!B26&gt;Parameters!$B$2)))+('Permanent project'!B26&lt;=Parameters!$B$2)</f>
        <v>0.84310589143311787</v>
      </c>
      <c r="K22" s="2">
        <f>H22*I22*('Permanent project'!B26&gt;=Parameters!$B$2)</f>
        <v>1.0266104449416324</v>
      </c>
      <c r="L22" s="2">
        <f>H22*I22*J22*('Permanent project'!B26&gt;=Parameters!$B$2)*('Permanent project'!B26&lt;=Parameters!$B$3)</f>
        <v>0.86554131433706483</v>
      </c>
      <c r="M22" s="26">
        <f>'Emissions of Biomass scenarios'!W20*3.66</f>
        <v>124.90914385800259</v>
      </c>
      <c r="N22" s="14">
        <f t="shared" ref="N22:N85" si="1">L22*M22</f>
        <v>108.11402454757307</v>
      </c>
      <c r="V22" s="23"/>
      <c r="W22" s="24"/>
      <c r="X22" s="4"/>
      <c r="Y22" s="4"/>
      <c r="Z22" s="4"/>
      <c r="AA22" s="4"/>
      <c r="AB22" s="4"/>
    </row>
    <row r="23" spans="2:28" x14ac:dyDescent="0.3">
      <c r="B23">
        <v>18</v>
      </c>
      <c r="C23" s="11">
        <v>1.62455009347077</v>
      </c>
      <c r="D23" s="2">
        <v>1.6934825528123101</v>
      </c>
      <c r="E23" s="2">
        <v>1.7199565866584601</v>
      </c>
      <c r="F23" s="8">
        <v>1.92534013546462</v>
      </c>
      <c r="G23" s="3">
        <f>G22*(1+Parameters!$B$13)</f>
        <v>121400.93104398322</v>
      </c>
      <c r="H23" s="5">
        <f>Parameters!$B$11*'Permanent project'!C27*Parameters!B$9*G23</f>
        <v>1.8223302994044588</v>
      </c>
      <c r="I23" s="2">
        <f>EXP(-Parameters!$B$16*'Permanent project'!B27)</f>
        <v>0.56214244519682244</v>
      </c>
      <c r="J23" s="2">
        <f>EXP(-(Parameters!$B$5+Parameters!$B$6)*('Permanent project'!B27-Parameters!$B$2))*(1-EXP(-Parameters!$B$7*('Permanent project'!B27-Parameters!$B$2)*('Permanent project'!B27&gt;Parameters!$B$2)))+('Permanent project'!B27&lt;=Parameters!$B$2)</f>
        <v>0.84046606497925347</v>
      </c>
      <c r="K23" s="2">
        <f>H23*I23*('Permanent project'!B27&gt;=Parameters!$B$2)</f>
        <v>1.0244092104634801</v>
      </c>
      <c r="L23" s="2">
        <f>H23*I23*J23*('Permanent project'!B27&gt;=Parameters!$B$2)*('Permanent project'!B27&lt;=Parameters!$B$3)</f>
        <v>0.86098117804674501</v>
      </c>
      <c r="M23" s="26">
        <f>'Emissions of Biomass scenarios'!W21*3.66</f>
        <v>111.66984532979006</v>
      </c>
      <c r="N23" s="14">
        <f t="shared" si="1"/>
        <v>96.145634984340461</v>
      </c>
      <c r="V23" s="23"/>
      <c r="W23" s="24"/>
      <c r="X23" s="4"/>
      <c r="Y23" s="4"/>
      <c r="Z23" s="4"/>
      <c r="AA23" s="4"/>
      <c r="AB23" s="4"/>
    </row>
    <row r="24" spans="2:28" x14ac:dyDescent="0.3">
      <c r="B24">
        <v>19</v>
      </c>
      <c r="C24" s="11">
        <v>1.6399710399982701</v>
      </c>
      <c r="D24" s="2">
        <v>1.71853332973231</v>
      </c>
      <c r="E24" s="2">
        <v>1.74871021057846</v>
      </c>
      <c r="F24" s="8">
        <v>1.9687154001821201</v>
      </c>
      <c r="G24" s="3">
        <f>G23*(1+Parameters!$B$13)</f>
        <v>123828.94966486288</v>
      </c>
      <c r="H24" s="5">
        <f>Parameters!$B$11*'Permanent project'!C28*Parameters!B$9*G24</f>
        <v>1.8764212362013144</v>
      </c>
      <c r="I24" s="2">
        <f>EXP(-Parameters!$B$16*'Permanent project'!B28)</f>
        <v>0.54443865823921711</v>
      </c>
      <c r="J24" s="2">
        <f>EXP(-(Parameters!$B$5+Parameters!$B$6)*('Permanent project'!B28-Parameters!$B$2))*(1-EXP(-Parameters!$B$7*('Permanent project'!B28-Parameters!$B$2)*('Permanent project'!B28&gt;Parameters!$B$2)))+('Permanent project'!B28&lt;=Parameters!$B$2)</f>
        <v>0.83653623104622843</v>
      </c>
      <c r="K24" s="2">
        <f>H24*I24*('Permanent project'!B28&gt;=Parameters!$B$2)</f>
        <v>1.0215962601290167</v>
      </c>
      <c r="L24" s="2">
        <f>H24*I24*J24*('Permanent project'!B28&gt;=Parameters!$B$2)*('Permanent project'!B28&lt;=Parameters!$B$3)</f>
        <v>0.85460228509924996</v>
      </c>
      <c r="M24" s="26">
        <f>'Emissions of Biomass scenarios'!W22*3.66</f>
        <v>98.604684951929258</v>
      </c>
      <c r="N24" s="14">
        <f t="shared" si="1"/>
        <v>84.26778908141037</v>
      </c>
      <c r="V24" s="23"/>
      <c r="W24" s="24"/>
      <c r="X24" s="4"/>
      <c r="Y24" s="4"/>
      <c r="Z24" s="4"/>
      <c r="AA24" s="4"/>
      <c r="AB24" s="4"/>
    </row>
    <row r="25" spans="2:28" x14ac:dyDescent="0.3">
      <c r="B25">
        <v>20</v>
      </c>
      <c r="C25" s="11">
        <v>1.6545538</v>
      </c>
      <c r="D25" s="2">
        <v>1.7431920999999999</v>
      </c>
      <c r="E25" s="2">
        <v>1.7773425</v>
      </c>
      <c r="F25" s="8">
        <v>2.0127497000000001</v>
      </c>
      <c r="G25" s="3">
        <f>G24*(1+Parameters!$B$13)</f>
        <v>126305.52865816014</v>
      </c>
      <c r="H25" s="5">
        <f>Parameters!$B$11*'Permanent project'!C29*Parameters!B$9*G25</f>
        <v>1.9309686617978781</v>
      </c>
      <c r="I25" s="2">
        <f>EXP(-Parameters!$B$16*'Permanent project'!B29)</f>
        <v>0.52729242404304855</v>
      </c>
      <c r="J25" s="2">
        <f>EXP(-(Parameters!$B$5+Parameters!$B$6)*('Permanent project'!B29-Parameters!$B$2))*(1-EXP(-Parameters!$B$7*('Permanent project'!B29-Parameters!$B$2)*('Permanent project'!B29&gt;Parameters!$B$2)))+('Permanent project'!B29&lt;=Parameters!$B$2)</f>
        <v>0.83163058431165993</v>
      </c>
      <c r="K25" s="2">
        <f>H25*I25*('Permanent project'!B29&gt;=Parameters!$B$2)</f>
        <v>1.0181851464305647</v>
      </c>
      <c r="L25" s="2">
        <f>H25*I25*J25*('Permanent project'!B29&gt;=Parameters!$B$2)*('Permanent project'!B29&lt;=Parameters!$B$3)</f>
        <v>0.8467539082635035</v>
      </c>
      <c r="M25" s="26">
        <f>'Emissions of Biomass scenarios'!W23*3.66</f>
        <v>85.725313188594541</v>
      </c>
      <c r="N25" s="14">
        <f t="shared" si="1"/>
        <v>72.588243979555287</v>
      </c>
      <c r="V25" s="23"/>
      <c r="W25" s="25"/>
      <c r="X25" s="4"/>
      <c r="Y25" s="4"/>
      <c r="Z25" s="4"/>
      <c r="AA25" s="4"/>
      <c r="AB25" s="4"/>
    </row>
    <row r="26" spans="2:28" x14ac:dyDescent="0.3">
      <c r="B26">
        <v>21</v>
      </c>
      <c r="C26" s="11">
        <v>1.66829347617596</v>
      </c>
      <c r="D26" s="2">
        <v>1.7674114798153799</v>
      </c>
      <c r="E26" s="2">
        <v>1.80581650322308</v>
      </c>
      <c r="F26" s="8">
        <v>2.0574283553182702</v>
      </c>
      <c r="G26" s="3">
        <f>G25*(1+Parameters!$B$13)</f>
        <v>128831.63923132334</v>
      </c>
      <c r="H26" s="5">
        <f>Parameters!$B$11*'Permanent project'!C30*Parameters!B$9*G26</f>
        <v>1.9859438052731655</v>
      </c>
      <c r="I26" s="2">
        <f>EXP(-Parameters!$B$16*'Permanent project'!B30)</f>
        <v>0.51068618336618787</v>
      </c>
      <c r="J26" s="2">
        <f>EXP(-(Parameters!$B$5+Parameters!$B$6)*('Permanent project'!B30-Parameters!$B$2))*(1-EXP(-Parameters!$B$7*('Permanent project'!B30-Parameters!$B$2)*('Permanent project'!B30&gt;Parameters!$B$2)))+('Permanent project'!B30&lt;=Parameters!$B$2)</f>
        <v>0.82599119752420724</v>
      </c>
      <c r="K26" s="2">
        <f>H26*I26*('Permanent project'!B30&gt;=Parameters!$B$2)</f>
        <v>1.0141940622946768</v>
      </c>
      <c r="L26" s="2">
        <f>H26*I26*J26*('Permanent project'!B30&gt;=Parameters!$B$2)*('Permanent project'!B30&lt;=Parameters!$B$3)</f>
        <v>0.83771536803672053</v>
      </c>
      <c r="M26" s="26">
        <f>'Emissions of Biomass scenarios'!W24*3.66</f>
        <v>73.041392028085014</v>
      </c>
      <c r="N26" s="14">
        <f t="shared" si="1"/>
        <v>61.187896604721622</v>
      </c>
      <c r="V26" s="23"/>
      <c r="W26" s="24"/>
      <c r="X26" s="4"/>
      <c r="Y26" s="4"/>
      <c r="Z26" s="4"/>
      <c r="AA26" s="4"/>
      <c r="AB26" s="4"/>
    </row>
    <row r="27" spans="2:28" x14ac:dyDescent="0.3">
      <c r="B27">
        <v>22</v>
      </c>
      <c r="C27" s="11">
        <v>1.6812165218153801</v>
      </c>
      <c r="D27" s="2">
        <v>1.7911886935794901</v>
      </c>
      <c r="E27" s="2">
        <v>1.8341206433025601</v>
      </c>
      <c r="F27" s="8">
        <v>2.1027078654256401</v>
      </c>
      <c r="G27" s="3">
        <f>G26*(1+Parameters!$B$13)</f>
        <v>131408.2720159498</v>
      </c>
      <c r="H27" s="5">
        <f>Parameters!$B$11*'Permanent project'!C31*Parameters!B$9*G27</f>
        <v>2.0413540040717617</v>
      </c>
      <c r="I27" s="2">
        <f>EXP(-Parameters!$B$16*'Permanent project'!B31)</f>
        <v>0.49460292996705701</v>
      </c>
      <c r="J27" s="2">
        <f>EXP(-(Parameters!$B$5+Parameters!$B$6)*('Permanent project'!B31-Parameters!$B$2))*(1-EXP(-Parameters!$B$7*('Permanent project'!B31-Parameters!$B$2)*('Permanent project'!B31&gt;Parameters!$B$2)))+('Permanent project'!B31&lt;=Parameters!$B$2)</f>
        <v>0.81980453557104771</v>
      </c>
      <c r="K27" s="2">
        <f>H27*I27*('Permanent project'!B31&gt;=Parameters!$B$2)</f>
        <v>1.009659671513877</v>
      </c>
      <c r="L27" s="2">
        <f>H27*I27*J27*('Permanent project'!B31&gt;=Parameters!$B$2)*('Permanent project'!B31&lt;=Parameters!$B$3)</f>
        <v>0.82772357809025054</v>
      </c>
      <c r="M27" s="26">
        <f>'Emissions of Biomass scenarios'!W25*3.66</f>
        <v>60.560876602996856</v>
      </c>
      <c r="N27" s="14">
        <f t="shared" si="1"/>
        <v>50.127665474114693</v>
      </c>
      <c r="V27" s="23"/>
      <c r="W27" s="24"/>
      <c r="X27" s="4"/>
      <c r="Y27" s="4"/>
      <c r="Z27" s="4"/>
      <c r="AA27" s="4"/>
      <c r="AB27" s="4"/>
    </row>
    <row r="28" spans="2:28" x14ac:dyDescent="0.3">
      <c r="B28">
        <v>23</v>
      </c>
      <c r="C28" s="11">
        <v>1.6933572278548099</v>
      </c>
      <c r="D28" s="2">
        <v>1.81453211774359</v>
      </c>
      <c r="E28" s="2">
        <v>1.86224968698205</v>
      </c>
      <c r="F28" s="8">
        <v>2.14853752433301</v>
      </c>
      <c r="G28" s="3">
        <f>G27*(1+Parameters!$B$13)</f>
        <v>134036.43745626879</v>
      </c>
      <c r="H28" s="5">
        <f>Parameters!$B$11*'Permanent project'!C32*Parameters!B$9*G28</f>
        <v>2.097217308301333</v>
      </c>
      <c r="I28" s="2">
        <f>EXP(-Parameters!$B$16*'Permanent project'!B32)</f>
        <v>0.47902619318875111</v>
      </c>
      <c r="J28" s="2">
        <f>EXP(-(Parameters!$B$5+Parameters!$B$6)*('Permanent project'!B32-Parameters!$B$2))*(1-EXP(-Parameters!$B$7*('Permanent project'!B32-Parameters!$B$2)*('Permanent project'!B32&gt;Parameters!$B$2)))+('Permanent project'!B32&lt;=Parameters!$B$2)</f>
        <v>0.81321418865722106</v>
      </c>
      <c r="K28" s="2">
        <f>H28*I28*('Permanent project'!B32&gt;=Parameters!$B$2)</f>
        <v>1.0046220234851471</v>
      </c>
      <c r="L28" s="2">
        <f>H28*I28*J28*('Permanent project'!B32&gt;=Parameters!$B$2)*('Permanent project'!B32&lt;=Parameters!$B$3)</f>
        <v>0.81697288373564958</v>
      </c>
      <c r="M28" s="26">
        <f>'Emissions of Biomass scenarios'!W26*3.66</f>
        <v>48.290246875761731</v>
      </c>
      <c r="N28" s="14">
        <f t="shared" si="1"/>
        <v>39.451822246397505</v>
      </c>
      <c r="V28" s="23"/>
      <c r="W28" s="24"/>
      <c r="X28" s="4"/>
      <c r="Y28" s="4"/>
      <c r="Z28" s="4"/>
      <c r="AA28" s="4"/>
      <c r="AB28" s="4"/>
    </row>
    <row r="29" spans="2:28" x14ac:dyDescent="0.3">
      <c r="B29">
        <v>24</v>
      </c>
      <c r="C29" s="11">
        <v>1.7047498852307701</v>
      </c>
      <c r="D29" s="2">
        <v>1.83745012875897</v>
      </c>
      <c r="E29" s="2">
        <v>1.89019840100513</v>
      </c>
      <c r="F29" s="8">
        <v>2.1948666260512799</v>
      </c>
      <c r="G29" s="3">
        <f>G28*(1+Parameters!$B$13)</f>
        <v>136717.16620539417</v>
      </c>
      <c r="H29" s="5">
        <f>Parameters!$B$11*'Permanent project'!C33*Parameters!B$9*G29</f>
        <v>2.1535536181949495</v>
      </c>
      <c r="I29" s="2">
        <f>EXP(-Parameters!$B$16*'Permanent project'!B33)</f>
        <v>0.46394002109164673</v>
      </c>
      <c r="J29" s="2">
        <f>EXP(-(Parameters!$B$5+Parameters!$B$6)*('Permanent project'!B33-Parameters!$B$2))*(1-EXP(-Parameters!$B$7*('Permanent project'!B33-Parameters!$B$2)*('Permanent project'!B33&gt;Parameters!$B$2)))+('Permanent project'!B33&lt;=Parameters!$B$2)</f>
        <v>0.80633069022537196</v>
      </c>
      <c r="K29" s="2">
        <f>H29*I29*('Permanent project'!B33&gt;=Parameters!$B$2)</f>
        <v>0.99911971104735697</v>
      </c>
      <c r="L29" s="2">
        <f>H29*I29*J29*('Permanent project'!B33&gt;=Parameters!$B$2)*('Permanent project'!B33&lt;=Parameters!$B$3)</f>
        <v>0.80562088622658956</v>
      </c>
      <c r="M29" s="26">
        <f>'Emissions of Biomass scenarios'!W27*3.66</f>
        <v>36.234700727449017</v>
      </c>
      <c r="N29" s="14">
        <f t="shared" si="1"/>
        <v>29.191431712202725</v>
      </c>
      <c r="V29" s="23"/>
      <c r="W29" s="24"/>
      <c r="X29" s="4"/>
      <c r="Y29" s="4"/>
      <c r="Z29" s="4"/>
      <c r="AA29" s="4"/>
      <c r="AB29" s="4"/>
    </row>
    <row r="30" spans="2:28" x14ac:dyDescent="0.3">
      <c r="B30">
        <v>25</v>
      </c>
      <c r="C30" s="11">
        <v>1.71542878487981</v>
      </c>
      <c r="D30" s="2">
        <v>1.85995110307692</v>
      </c>
      <c r="E30" s="2">
        <v>1.9179615521153801</v>
      </c>
      <c r="F30" s="8">
        <v>2.2416444645913498</v>
      </c>
      <c r="G30" s="3">
        <f>G29*(1+Parameters!$B$13)</f>
        <v>139451.50952950204</v>
      </c>
      <c r="H30" s="5">
        <f>Parameters!$B$11*'Permanent project'!C34*Parameters!B$9*G30</f>
        <v>2.2103847939266839</v>
      </c>
      <c r="I30" s="2">
        <f>EXP(-Parameters!$B$16*'Permanent project'!B34)</f>
        <v>0.44932896411722156</v>
      </c>
      <c r="J30" s="2">
        <f>EXP(-(Parameters!$B$5+Parameters!$B$6)*('Permanent project'!B34-Parameters!$B$2))*(1-EXP(-Parameters!$B$7*('Permanent project'!B34-Parameters!$B$2)*('Permanent project'!B34&gt;Parameters!$B$2)))+('Permanent project'!B34&lt;=Parameters!$B$2)</f>
        <v>0.79923908706013491</v>
      </c>
      <c r="K30" s="2">
        <f>H30*I30*('Permanent project'!B34&gt;=Parameters!$B$2)</f>
        <v>0.99318990975553512</v>
      </c>
      <c r="L30" s="2">
        <f>H30*I30*J30*('Permanent project'!B34&gt;=Parameters!$B$2)*('Permanent project'!B34&lt;=Parameters!$B$3)</f>
        <v>0.79379619675035162</v>
      </c>
      <c r="M30" s="26">
        <f>'Emissions of Biomass scenarios'!W28*3.66</f>
        <v>24.398316701578516</v>
      </c>
      <c r="N30" s="14">
        <f t="shared" si="1"/>
        <v>19.36729100482361</v>
      </c>
      <c r="V30" s="23"/>
      <c r="W30" s="24"/>
      <c r="X30" s="4"/>
      <c r="Y30" s="4"/>
      <c r="Z30" s="4"/>
      <c r="AA30" s="4"/>
      <c r="AB30" s="4"/>
    </row>
    <row r="31" spans="2:28" x14ac:dyDescent="0.3">
      <c r="B31">
        <v>26</v>
      </c>
      <c r="C31" s="11">
        <v>1.7254282177384599</v>
      </c>
      <c r="D31" s="2">
        <v>1.8820434171487199</v>
      </c>
      <c r="E31" s="2">
        <v>1.9455339070564099</v>
      </c>
      <c r="F31" s="8">
        <v>2.2888203339640998</v>
      </c>
      <c r="G31" s="3">
        <f>G30*(1+Parameters!$B$13)</f>
        <v>142240.53972009209</v>
      </c>
      <c r="H31" s="5">
        <f>Parameters!$B$11*'Permanent project'!C35*Parameters!B$9*G31</f>
        <v>2.2677347702800104</v>
      </c>
      <c r="I31" s="2">
        <f>EXP(-Parameters!$B$16*'Permanent project'!B35)</f>
        <v>0.43517805926635666</v>
      </c>
      <c r="J31" s="2">
        <f>EXP(-(Parameters!$B$5+Parameters!$B$6)*('Permanent project'!B35-Parameters!$B$2))*(1-EXP(-Parameters!$B$7*('Permanent project'!B35-Parameters!$B$2)*('Permanent project'!B35&gt;Parameters!$B$2)))+('Permanent project'!B35&lt;=Parameters!$B$2)</f>
        <v>0.79200477621110477</v>
      </c>
      <c r="K31" s="2">
        <f>H31*I31*('Permanent project'!B35&gt;=Parameters!$B$2)</f>
        <v>0.98686841626129207</v>
      </c>
      <c r="L31" s="2">
        <f>H31*I31*J31*('Permanent project'!B35&gt;=Parameters!$B$2)*('Permanent project'!B35&lt;=Parameters!$B$3)</f>
        <v>0.78160449917083197</v>
      </c>
      <c r="M31" s="26">
        <f>'Emissions of Biomass scenarios'!W29*3.66</f>
        <v>12.784192523638515</v>
      </c>
      <c r="N31" s="14">
        <f t="shared" si="1"/>
        <v>9.9921823947419757</v>
      </c>
      <c r="V31" s="23"/>
      <c r="W31" s="24"/>
      <c r="X31" s="4"/>
      <c r="Y31" s="4"/>
      <c r="Z31" s="4"/>
      <c r="AA31" s="4"/>
      <c r="AB31" s="4"/>
    </row>
    <row r="32" spans="2:28" x14ac:dyDescent="0.3">
      <c r="B32">
        <v>27</v>
      </c>
      <c r="C32" s="11">
        <v>1.7347824747432701</v>
      </c>
      <c r="D32" s="2">
        <v>1.90373544742564</v>
      </c>
      <c r="E32" s="2">
        <v>1.9729102325718</v>
      </c>
      <c r="F32" s="8">
        <v>2.3363435281804499</v>
      </c>
      <c r="G32" s="3">
        <f>G31*(1+Parameters!$B$13)</f>
        <v>145085.35051449394</v>
      </c>
      <c r="H32" s="5">
        <f>Parameters!$B$11*'Permanent project'!C36*Parameters!B$9*G32</f>
        <v>2.3256296763502435</v>
      </c>
      <c r="I32" s="2">
        <f>EXP(-Parameters!$B$16*'Permanent project'!B36)</f>
        <v>0.42147281477591764</v>
      </c>
      <c r="J32" s="2">
        <f>EXP(-(Parameters!$B$5+Parameters!$B$6)*('Permanent project'!B36-Parameters!$B$2))*(1-EXP(-Parameters!$B$7*('Permanent project'!B36-Parameters!$B$2)*('Permanent project'!B36&gt;Parameters!$B$2)))+('Permanent project'!B36&lt;=Parameters!$B$2)</f>
        <v>0.78467800554370837</v>
      </c>
      <c r="K32" s="2">
        <f>H32*I32*('Permanent project'!B36&gt;=Parameters!$B$2)</f>
        <v>0.98018968581774346</v>
      </c>
      <c r="L32" s="2">
        <f>H32*I32*J32*('Permanent project'!B36&gt;=Parameters!$B$2)*('Permanent project'!B36&lt;=Parameters!$B$3)</f>
        <v>0.76913328772198108</v>
      </c>
      <c r="M32" s="26">
        <f>'Emissions of Biomass scenarios'!W30*3.66</f>
        <v>1.3945640149968086</v>
      </c>
      <c r="N32" s="14">
        <f t="shared" si="1"/>
        <v>1.0726056057932616</v>
      </c>
      <c r="V32" s="23"/>
      <c r="W32" s="24"/>
      <c r="X32" s="4"/>
      <c r="Y32" s="4"/>
      <c r="Z32" s="4"/>
      <c r="AA32" s="4"/>
      <c r="AB32" s="4"/>
    </row>
    <row r="33" spans="2:28" x14ac:dyDescent="0.3">
      <c r="B33">
        <v>28</v>
      </c>
      <c r="C33" s="11">
        <v>1.7435258468307699</v>
      </c>
      <c r="D33" s="2">
        <v>1.9250355703589701</v>
      </c>
      <c r="E33" s="2">
        <v>2.00008529540513</v>
      </c>
      <c r="F33" s="8">
        <v>2.3841633412512802</v>
      </c>
      <c r="G33" s="3">
        <f>G32*(1+Parameters!$B$13)</f>
        <v>147987.05752478383</v>
      </c>
      <c r="H33" s="5">
        <f>Parameters!$B$11*'Permanent project'!C37*Parameters!B$9*G33</f>
        <v>2.3840979604678472</v>
      </c>
      <c r="I33" s="2">
        <f>EXP(-Parameters!$B$16*'Permanent project'!B37)</f>
        <v>0.4081991952779227</v>
      </c>
      <c r="J33" s="2">
        <f>EXP(-(Parameters!$B$5+Parameters!$B$6)*('Permanent project'!B37-Parameters!$B$2))*(1-EXP(-Parameters!$B$7*('Permanent project'!B37-Parameters!$B$2)*('Permanent project'!B37&gt;Parameters!$B$2)))+('Permanent project'!B37&lt;=Parameters!$B$2)</f>
        <v>0.7772973438784273</v>
      </c>
      <c r="K33" s="2">
        <f>H33*I33*('Permanent project'!B37&gt;=Parameters!$B$2)</f>
        <v>0.97318686892671202</v>
      </c>
      <c r="L33" s="2">
        <f>H33*I33*J33*('Permanent project'!B37&gt;=Parameters!$B$2)*('Permanent project'!B37&lt;=Parameters!$B$3)</f>
        <v>0.75645556831409644</v>
      </c>
      <c r="M33" s="26">
        <f>'Emissions of Biomass scenarios'!W31*3.66</f>
        <v>267.38661129984092</v>
      </c>
      <c r="N33" s="14">
        <f t="shared" si="1"/>
        <v>202.26609101040157</v>
      </c>
      <c r="V33" s="23"/>
      <c r="W33" s="24"/>
      <c r="X33" s="4"/>
      <c r="Y33" s="4"/>
      <c r="Z33" s="4"/>
      <c r="AA33" s="4"/>
      <c r="AB33" s="4"/>
    </row>
    <row r="34" spans="2:28" x14ac:dyDescent="0.3">
      <c r="B34">
        <v>29</v>
      </c>
      <c r="C34" s="11">
        <v>1.7516926249375</v>
      </c>
      <c r="D34" s="2">
        <v>1.9459521624</v>
      </c>
      <c r="E34" s="2">
        <v>2.0270538622999998</v>
      </c>
      <c r="F34" s="8">
        <v>2.4322290671875</v>
      </c>
      <c r="G34" s="3">
        <f>G33*(1+Parameters!$B$13)</f>
        <v>150946.79867527951</v>
      </c>
      <c r="H34" s="5">
        <f>Parameters!$B$11*'Permanent project'!C38*Parameters!B$9*G34</f>
        <v>2.4431705205360936</v>
      </c>
      <c r="I34" s="2">
        <f>EXP(-Parameters!$B$16*'Permanent project'!B38)</f>
        <v>0.39534360742609981</v>
      </c>
      <c r="J34" s="2">
        <f>EXP(-(Parameters!$B$5+Parameters!$B$6)*('Permanent project'!B38-Parameters!$B$2))*(1-EXP(-Parameters!$B$7*('Permanent project'!B38-Parameters!$B$2)*('Permanent project'!B38&gt;Parameters!$B$2)))+('Permanent project'!B38&lt;=Parameters!$B$2)</f>
        <v>0.76989235662966171</v>
      </c>
      <c r="K34" s="2">
        <f>H34*I34*('Permanent project'!B38&gt;=Parameters!$B$2)</f>
        <v>0.96589184714584131</v>
      </c>
      <c r="L34" s="2">
        <f>H34*I34*J34*('Permanent project'!B38&gt;=Parameters!$B$2)*('Permanent project'!B38&lt;=Parameters!$B$3)</f>
        <v>0.74363275044848876</v>
      </c>
      <c r="M34" s="26">
        <f>'Emissions of Biomass scenarios'!W32*3.66</f>
        <v>260.88634282123968</v>
      </c>
      <c r="N34" s="14">
        <f t="shared" si="1"/>
        <v>194.00362866660581</v>
      </c>
      <c r="V34" s="23"/>
      <c r="W34" s="24"/>
      <c r="X34" s="4"/>
      <c r="Y34" s="4"/>
      <c r="Z34" s="4"/>
      <c r="AA34" s="4"/>
      <c r="AB34" s="4"/>
    </row>
    <row r="35" spans="2:28" x14ac:dyDescent="0.3">
      <c r="B35">
        <v>30</v>
      </c>
      <c r="C35" s="11">
        <v>1.7593171000000001</v>
      </c>
      <c r="D35" s="2">
        <v>1.9664936</v>
      </c>
      <c r="E35" s="2">
        <v>2.0538107000000001</v>
      </c>
      <c r="F35" s="8">
        <v>2.4804900000000001</v>
      </c>
      <c r="G35" s="3">
        <f>G34*(1+Parameters!$B$13)</f>
        <v>153965.73464878512</v>
      </c>
      <c r="H35" s="5">
        <f>Parameters!$B$11*'Permanent project'!C39*Parameters!B$9*G35</f>
        <v>2.5028808399826321</v>
      </c>
      <c r="I35" s="2">
        <f>EXP(-Parameters!$B$16*'Permanent project'!B39)</f>
        <v>0.38289288597511206</v>
      </c>
      <c r="J35" s="2">
        <f>EXP(-(Parameters!$B$5+Parameters!$B$6)*('Permanent project'!B39-Parameters!$B$2))*(1-EXP(-Parameters!$B$7*('Permanent project'!B39-Parameters!$B$2)*('Permanent project'!B39&gt;Parameters!$B$2)))+('Permanent project'!B39&lt;=Parameters!$B$2)</f>
        <v>0.76248566884400426</v>
      </c>
      <c r="K35" s="2">
        <f>H35*I35*('Permanent project'!B39&gt;=Parameters!$B$2)</f>
        <v>0.9583352680727627</v>
      </c>
      <c r="L35" s="2">
        <f>H35*I35*J35*('Permanent project'!B39&gt;=Parameters!$B$2)*('Permanent project'!B39&lt;=Parameters!$B$3)</f>
        <v>0.7307169078532586</v>
      </c>
      <c r="M35" s="26">
        <f>'Emissions of Biomass scenarios'!W33*3.66</f>
        <v>251.5774834829237</v>
      </c>
      <c r="N35" s="14">
        <f t="shared" si="1"/>
        <v>183.83192081614624</v>
      </c>
      <c r="V35" s="23"/>
      <c r="W35" s="24"/>
      <c r="X35" s="4"/>
      <c r="Y35" s="4"/>
      <c r="Z35" s="4"/>
      <c r="AA35" s="4"/>
      <c r="AB35" s="4"/>
    </row>
    <row r="36" spans="2:28" x14ac:dyDescent="0.3">
      <c r="B36">
        <v>31</v>
      </c>
      <c r="C36" s="11">
        <v>1.76643202476558</v>
      </c>
      <c r="D36" s="2">
        <v>1.9866692946092299</v>
      </c>
      <c r="E36" s="2">
        <v>2.0803535450938502</v>
      </c>
      <c r="F36" s="8">
        <v>2.52890825711096</v>
      </c>
      <c r="G36" s="3">
        <f>G35*(1+Parameters!$B$13)</f>
        <v>157045.04934176081</v>
      </c>
      <c r="H36" s="5">
        <f>Parameters!$B$11*'Permanent project'!C40*Parameters!B$9*G36</f>
        <v>2.5632628974707545</v>
      </c>
      <c r="I36" s="2">
        <f>EXP(-Parameters!$B$16*'Permanent project'!B40)</f>
        <v>0.37083428029819565</v>
      </c>
      <c r="J36" s="2">
        <f>EXP(-(Parameters!$B$5+Parameters!$B$6)*('Permanent project'!B40-Parameters!$B$2))*(1-EXP(-Parameters!$B$7*('Permanent project'!B40-Parameters!$B$2)*('Permanent project'!B40&gt;Parameters!$B$2)))+('Permanent project'!B40&lt;=Parameters!$B$2)</f>
        <v>0.75509455589203267</v>
      </c>
      <c r="K36" s="2">
        <f>H36*I36*('Permanent project'!B40&gt;=Parameters!$B$2)</f>
        <v>0.95054575179863487</v>
      </c>
      <c r="L36" s="2">
        <f>H36*I36*J36*('Permanent project'!B40&gt;=Parameters!$B$2)*('Permanent project'!B40&lt;=Parameters!$B$3)</f>
        <v>0.71775192230944851</v>
      </c>
      <c r="M36" s="26">
        <f>'Emissions of Biomass scenarios'!W34*3.66</f>
        <v>241.12950785520991</v>
      </c>
      <c r="N36" s="14">
        <f t="shared" si="1"/>
        <v>173.07116778860816</v>
      </c>
      <c r="V36" s="23"/>
      <c r="W36" s="24"/>
      <c r="X36" s="4"/>
      <c r="Y36" s="4"/>
      <c r="Z36" s="4"/>
      <c r="AA36" s="4"/>
      <c r="AB36" s="4"/>
    </row>
    <row r="37" spans="2:28" x14ac:dyDescent="0.3">
      <c r="B37">
        <v>32</v>
      </c>
      <c r="C37" s="11">
        <v>1.77306399922462</v>
      </c>
      <c r="D37" s="2">
        <v>2.0064927976738498</v>
      </c>
      <c r="E37" s="2">
        <v>2.1066920135507701</v>
      </c>
      <c r="F37" s="8">
        <v>2.5774972495876902</v>
      </c>
      <c r="G37" s="3">
        <f>G36*(1+Parameters!$B$13)</f>
        <v>160185.95032859602</v>
      </c>
      <c r="H37" s="5">
        <f>Parameters!$B$11*'Permanent project'!C41*Parameters!B$9*G37</f>
        <v>2.6243442613931629</v>
      </c>
      <c r="I37" s="2">
        <f>EXP(-Parameters!$B$16*'Permanent project'!B41)</f>
        <v>0.35915544132940458</v>
      </c>
      <c r="J37" s="2">
        <f>EXP(-(Parameters!$B$5+Parameters!$B$6)*('Permanent project'!B41-Parameters!$B$2))*(1-EXP(-Parameters!$B$7*('Permanent project'!B41-Parameters!$B$2)*('Permanent project'!B41&gt;Parameters!$B$2)))+('Permanent project'!B41&lt;=Parameters!$B$2)</f>
        <v>0.74773216995676695</v>
      </c>
      <c r="K37" s="2">
        <f>H37*I37*('Permanent project'!B41&gt;=Parameters!$B$2)</f>
        <v>0.94254752140095166</v>
      </c>
      <c r="L37" s="2">
        <f>H37*I37*J37*('Permanent project'!B41&gt;=Parameters!$B$2)*('Permanent project'!B41&lt;=Parameters!$B$3)</f>
        <v>0.70477310346450583</v>
      </c>
      <c r="M37" s="26">
        <f>'Emissions of Biomass scenarios'!W35*3.66</f>
        <v>229.9733514411661</v>
      </c>
      <c r="N37" s="14">
        <f t="shared" si="1"/>
        <v>162.07903260932412</v>
      </c>
      <c r="V37" s="23"/>
      <c r="W37" s="24"/>
      <c r="X37" s="4"/>
      <c r="Y37" s="4"/>
      <c r="Z37" s="4"/>
      <c r="AA37" s="4"/>
      <c r="AB37" s="4"/>
    </row>
    <row r="38" spans="2:28" x14ac:dyDescent="0.3">
      <c r="B38">
        <v>33</v>
      </c>
      <c r="C38" s="11">
        <v>1.7792380851782701</v>
      </c>
      <c r="D38" s="2">
        <v>2.0259786956389698</v>
      </c>
      <c r="E38" s="2">
        <v>2.13283869118513</v>
      </c>
      <c r="F38" s="8">
        <v>2.6262832119087798</v>
      </c>
      <c r="G38" s="3">
        <f>G37*(1+Parameters!$B$13)</f>
        <v>163389.66933516794</v>
      </c>
      <c r="H38" s="5">
        <f>Parameters!$B$11*'Permanent project'!C42*Parameters!B$9*G38</f>
        <v>2.6861522910297295</v>
      </c>
      <c r="I38" s="2">
        <f>EXP(-Parameters!$B$16*'Permanent project'!B42)</f>
        <v>0.3478444089170874</v>
      </c>
      <c r="J38" s="2">
        <f>EXP(-(Parameters!$B$5+Parameters!$B$6)*('Permanent project'!B42-Parameters!$B$2))*(1-EXP(-Parameters!$B$7*('Permanent project'!B42-Parameters!$B$2)*('Permanent project'!B42&gt;Parameters!$B$2)))+('Permanent project'!B42&lt;=Parameters!$B$2)</f>
        <v>0.7404084857027381</v>
      </c>
      <c r="K38" s="2">
        <f>H38*I38*('Permanent project'!B42&gt;=Parameters!$B$2)</f>
        <v>0.93436305593451641</v>
      </c>
      <c r="L38" s="2">
        <f>H38*I38*J38*('Permanent project'!B42&gt;=Parameters!$B$2)*('Permanent project'!B42&lt;=Parameters!$B$3)</f>
        <v>0.69181033534105807</v>
      </c>
      <c r="M38" s="26">
        <f>'Emissions of Biomass scenarios'!W36*3.66</f>
        <v>218.33566689805761</v>
      </c>
      <c r="N38" s="14">
        <f t="shared" si="1"/>
        <v>151.04687093365879</v>
      </c>
      <c r="V38" s="23"/>
      <c r="W38" s="24"/>
      <c r="X38" s="4"/>
      <c r="Y38" s="4"/>
      <c r="Z38" s="4"/>
      <c r="AA38" s="4"/>
      <c r="AB38" s="4"/>
    </row>
    <row r="39" spans="2:28" x14ac:dyDescent="0.3">
      <c r="B39">
        <v>34</v>
      </c>
      <c r="C39" s="11">
        <v>1.78497934442769</v>
      </c>
      <c r="D39" s="2">
        <v>2.0451415749497399</v>
      </c>
      <c r="E39" s="2">
        <v>2.1588061638112799</v>
      </c>
      <c r="F39" s="8">
        <v>2.67529237855282</v>
      </c>
      <c r="G39" s="3">
        <f>G38*(1+Parameters!$B$13)</f>
        <v>166657.4627218713</v>
      </c>
      <c r="H39" s="5">
        <f>Parameters!$B$11*'Permanent project'!C43*Parameters!B$9*G39</f>
        <v>2.7487163878321965</v>
      </c>
      <c r="I39" s="2">
        <f>EXP(-Parameters!$B$16*'Permanent project'!B43)</f>
        <v>0.33688959957564707</v>
      </c>
      <c r="J39" s="2">
        <f>EXP(-(Parameters!$B$5+Parameters!$B$6)*('Permanent project'!B43-Parameters!$B$2))*(1-EXP(-Parameters!$B$7*('Permanent project'!B43-Parameters!$B$2)*('Permanent project'!B43&gt;Parameters!$B$2)))+('Permanent project'!B43&lt;=Parameters!$B$2)</f>
        <v>0.73313102941898767</v>
      </c>
      <c r="K39" s="2">
        <f>H39*I39*('Permanent project'!B43&gt;=Parameters!$B$2)</f>
        <v>0.92601396324380769</v>
      </c>
      <c r="L39" s="2">
        <f>H39*I39*J39*('Permanent project'!B43&gt;=Parameters!$B$2)*('Permanent project'!B43&lt;=Parameters!$B$3)</f>
        <v>0.6788895701292893</v>
      </c>
      <c r="M39" s="26">
        <f>'Emissions of Biomass scenarios'!W37*3.66</f>
        <v>206.3615487886083</v>
      </c>
      <c r="N39" s="14">
        <f t="shared" si="1"/>
        <v>140.09670314831266</v>
      </c>
      <c r="V39" s="23"/>
      <c r="W39" s="24"/>
      <c r="X39" s="4"/>
      <c r="Y39" s="4"/>
      <c r="Z39" s="4"/>
      <c r="AA39" s="4"/>
      <c r="AB39" s="4"/>
    </row>
    <row r="40" spans="2:28" x14ac:dyDescent="0.3">
      <c r="B40">
        <v>35</v>
      </c>
      <c r="C40" s="11">
        <v>1.7903128387740399</v>
      </c>
      <c r="D40" s="2">
        <v>2.0639960220512799</v>
      </c>
      <c r="E40" s="2">
        <v>2.1846070172435899</v>
      </c>
      <c r="F40" s="8">
        <v>2.7245509839983999</v>
      </c>
      <c r="G40" s="3">
        <f>G39*(1+Parameters!$B$13)</f>
        <v>169990.61197630872</v>
      </c>
      <c r="H40" s="5">
        <f>Parameters!$B$11*'Permanent project'!C44*Parameters!B$9*G40</f>
        <v>2.8120681058523118</v>
      </c>
      <c r="I40" s="2">
        <f>EXP(-Parameters!$B$16*'Permanent project'!B44)</f>
        <v>0.32627979462303947</v>
      </c>
      <c r="J40" s="2">
        <f>EXP(-(Parameters!$B$5+Parameters!$B$6)*('Permanent project'!B44-Parameters!$B$2))*(1-EXP(-Parameters!$B$7*('Permanent project'!B44-Parameters!$B$2)*('Permanent project'!B44&gt;Parameters!$B$2)))+('Permanent project'!B44&lt;=Parameters!$B$2)</f>
        <v>0.72590544120946532</v>
      </c>
      <c r="K40" s="2">
        <f>H40*I40*('Permanent project'!B44&gt;=Parameters!$B$2)</f>
        <v>0.91752100404349191</v>
      </c>
      <c r="L40" s="2">
        <f>H40*I40*J40*('Permanent project'!B44&gt;=Parameters!$B$2)*('Permanent project'!B44&lt;=Parameters!$B$3)</f>
        <v>0.66603348925914263</v>
      </c>
      <c r="M40" s="26">
        <f>'Emissions of Biomass scenarios'!W38*3.66</f>
        <v>194.15383096368078</v>
      </c>
      <c r="N40" s="14">
        <f t="shared" si="1"/>
        <v>129.31295348977008</v>
      </c>
      <c r="V40" s="23"/>
      <c r="W40" s="24"/>
      <c r="X40" s="4"/>
      <c r="Y40" s="4"/>
      <c r="Z40" s="4"/>
      <c r="AA40" s="4"/>
      <c r="AB40" s="4"/>
    </row>
    <row r="41" spans="2:28" x14ac:dyDescent="0.3">
      <c r="B41">
        <v>36</v>
      </c>
      <c r="C41" s="11">
        <v>1.7952636300184599</v>
      </c>
      <c r="D41" s="2">
        <v>2.0825566233887201</v>
      </c>
      <c r="E41" s="2">
        <v>2.2102538372964098</v>
      </c>
      <c r="F41" s="8">
        <v>2.7740852627241002</v>
      </c>
      <c r="G41" s="3">
        <f>G40*(1+Parameters!$B$13)</f>
        <v>173390.42421583491</v>
      </c>
      <c r="H41" s="5">
        <f>Parameters!$B$11*'Permanent project'!C45*Parameters!B$9*G41</f>
        <v>2.8762412668666024</v>
      </c>
      <c r="I41" s="2">
        <f>EXP(-Parameters!$B$16*'Permanent project'!B45)</f>
        <v>0.31600412869186245</v>
      </c>
      <c r="J41" s="2">
        <f>EXP(-(Parameters!$B$5+Parameters!$B$6)*('Permanent project'!B45-Parameters!$B$2))*(1-EXP(-Parameters!$B$7*('Permanent project'!B45-Parameters!$B$2)*('Permanent project'!B45&gt;Parameters!$B$2)))+('Permanent project'!B45&lt;=Parameters!$B$2)</f>
        <v>0.71873590845451985</v>
      </c>
      <c r="K41" s="2">
        <f>H41*I41*('Permanent project'!B45&gt;=Parameters!$B$2)</f>
        <v>0.90890411544375938</v>
      </c>
      <c r="L41" s="2">
        <f>H41*I41*J41*('Permanent project'!B45&gt;=Parameters!$B$2)*('Permanent project'!B45&lt;=Parameters!$B$3)</f>
        <v>0.6532620251115222</v>
      </c>
      <c r="M41" s="26">
        <f>'Emissions of Biomass scenarios'!W39*3.66</f>
        <v>181.79001693425411</v>
      </c>
      <c r="N41" s="14">
        <f t="shared" si="1"/>
        <v>118.75651460752876</v>
      </c>
      <c r="V41" s="23"/>
      <c r="W41" s="24"/>
      <c r="X41" s="4"/>
      <c r="Y41" s="4"/>
      <c r="Z41" s="4"/>
      <c r="AA41" s="4"/>
      <c r="AB41" s="4"/>
    </row>
    <row r="42" spans="2:28" x14ac:dyDescent="0.3">
      <c r="B42">
        <v>37</v>
      </c>
      <c r="C42" s="11">
        <v>1.7998567799621199</v>
      </c>
      <c r="D42" s="2">
        <v>2.1008379654071798</v>
      </c>
      <c r="E42" s="2">
        <v>2.2357592097841001</v>
      </c>
      <c r="F42" s="8">
        <v>2.8239214492085298</v>
      </c>
      <c r="G42" s="3">
        <f>G41*(1+Parameters!$B$13)</f>
        <v>176858.2327001516</v>
      </c>
      <c r="H42" s="5">
        <f>Parameters!$B$11*'Permanent project'!C46*Parameters!B$9*G42</f>
        <v>2.9412720803695716</v>
      </c>
      <c r="I42" s="2">
        <f>EXP(-Parameters!$B$16*'Permanent project'!B46)</f>
        <v>0.30605207860227068</v>
      </c>
      <c r="J42" s="2">
        <f>EXP(-(Parameters!$B$5+Parameters!$B$6)*('Permanent project'!B46-Parameters!$B$2))*(1-EXP(-Parameters!$B$7*('Permanent project'!B46-Parameters!$B$2)*('Permanent project'!B46&gt;Parameters!$B$2)))+('Permanent project'!B46&lt;=Parameters!$B$2)</f>
        <v>0.71162550001592695</v>
      </c>
      <c r="K42" s="2">
        <f>H42*I42*('Permanent project'!B46&gt;=Parameters!$B$2)</f>
        <v>0.90018243393193231</v>
      </c>
      <c r="L42" s="2">
        <f>H42*I42*J42*('Permanent project'!B46&gt;=Parameters!$B$2)*('Permanent project'!B46&lt;=Parameters!$B$3)</f>
        <v>0.64059277465236542</v>
      </c>
      <c r="M42" s="26">
        <f>'Emissions of Biomass scenarios'!W40*3.66</f>
        <v>169.33091509481957</v>
      </c>
      <c r="N42" s="14">
        <f t="shared" si="1"/>
        <v>108.47216073501458</v>
      </c>
      <c r="V42" s="23"/>
      <c r="W42" s="24"/>
      <c r="X42" s="4"/>
      <c r="Y42" s="4"/>
      <c r="Z42" s="4"/>
      <c r="AA42" s="4"/>
      <c r="AB42" s="4"/>
    </row>
    <row r="43" spans="2:28" x14ac:dyDescent="0.3">
      <c r="B43">
        <v>38</v>
      </c>
      <c r="C43" s="11">
        <v>1.8041173504061501</v>
      </c>
      <c r="D43" s="2">
        <v>2.11885463455179</v>
      </c>
      <c r="E43" s="2">
        <v>2.2611357205210298</v>
      </c>
      <c r="F43" s="8">
        <v>2.8740857779302602</v>
      </c>
      <c r="G43" s="3">
        <f>G42*(1+Parameters!$B$13)</f>
        <v>180395.39735415464</v>
      </c>
      <c r="H43" s="5">
        <f>Parameters!$B$11*'Permanent project'!C47*Parameters!B$9*G43</f>
        <v>3.0071992686123892</v>
      </c>
      <c r="I43" s="2">
        <f>EXP(-Parameters!$B$16*'Permanent project'!B47)</f>
        <v>0.29641345258531909</v>
      </c>
      <c r="J43" s="2">
        <f>EXP(-(Parameters!$B$5+Parameters!$B$6)*('Permanent project'!B47-Parameters!$B$2))*(1-EXP(-Parameters!$B$7*('Permanent project'!B47-Parameters!$B$2)*('Permanent project'!B47&gt;Parameters!$B$2)))+('Permanent project'!B47&lt;=Parameters!$B$2)</f>
        <v>0.70457642391022335</v>
      </c>
      <c r="K43" s="2">
        <f>H43*I43*('Permanent project'!B47&gt;=Parameters!$B$2)</f>
        <v>0.89137431782144472</v>
      </c>
      <c r="L43" s="2">
        <f>H43*I43*J43*('Permanent project'!B47&gt;=Parameters!$B$2)*('Permanent project'!B47&lt;=Parameters!$B$3)</f>
        <v>0.62804132921604838</v>
      </c>
      <c r="M43" s="26">
        <f>'Emissions of Biomass scenarios'!W41*3.66</f>
        <v>156.82556704232422</v>
      </c>
      <c r="N43" s="14">
        <f t="shared" si="1"/>
        <v>98.492937580321808</v>
      </c>
      <c r="V43" s="23"/>
      <c r="W43" s="24"/>
      <c r="X43" s="4"/>
      <c r="Y43" s="4"/>
      <c r="Z43" s="4"/>
      <c r="AA43" s="4"/>
      <c r="AB43" s="4"/>
    </row>
    <row r="44" spans="2:28" x14ac:dyDescent="0.3">
      <c r="B44">
        <v>39</v>
      </c>
      <c r="C44" s="11">
        <v>1.8080704031517301</v>
      </c>
      <c r="D44" s="2">
        <v>2.1366212172676899</v>
      </c>
      <c r="E44" s="2">
        <v>2.2863959553215398</v>
      </c>
      <c r="F44" s="8">
        <v>2.9246044833678799</v>
      </c>
      <c r="G44" s="3">
        <f>G43*(1+Parameters!$B$13)</f>
        <v>184003.30530123773</v>
      </c>
      <c r="H44" s="5">
        <f>Parameters!$B$11*'Permanent project'!C48*Parameters!B$9*G44</f>
        <v>3.0740641968706801</v>
      </c>
      <c r="I44" s="2">
        <f>EXP(-Parameters!$B$16*'Permanent project'!B48)</f>
        <v>0.28707837984570167</v>
      </c>
      <c r="J44" s="2">
        <f>EXP(-(Parameters!$B$5+Parameters!$B$6)*('Permanent project'!B48-Parameters!$B$2))*(1-EXP(-Parameters!$B$7*('Permanent project'!B48-Parameters!$B$2)*('Permanent project'!B48&gt;Parameters!$B$2)))+('Permanent project'!B48&lt;=Parameters!$B$2)</f>
        <v>0.69759022597231468</v>
      </c>
      <c r="K44" s="2">
        <f>H44*I44*('Permanent project'!B48&gt;=Parameters!$B$2)</f>
        <v>0.88249736917931298</v>
      </c>
      <c r="L44" s="2">
        <f>H44*I44*J44*('Permanent project'!B48&gt;=Parameters!$B$2)*('Permanent project'!B48&lt;=Parameters!$B$3)</f>
        <v>0.61562153918577012</v>
      </c>
      <c r="M44" s="26">
        <f>'Emissions of Biomass scenarios'!W42*3.66</f>
        <v>144.31429894908757</v>
      </c>
      <c r="N44" s="14">
        <f t="shared" si="1"/>
        <v>88.842990845552663</v>
      </c>
      <c r="V44" s="23"/>
      <c r="W44" s="24"/>
      <c r="X44" s="4"/>
      <c r="Y44" s="4"/>
      <c r="Z44" s="4"/>
      <c r="AA44" s="4"/>
      <c r="AB44" s="4"/>
    </row>
    <row r="45" spans="2:28" x14ac:dyDescent="0.3">
      <c r="B45">
        <v>40</v>
      </c>
      <c r="C45" s="11">
        <v>1.811741</v>
      </c>
      <c r="D45" s="2">
        <v>2.1541522999999998</v>
      </c>
      <c r="E45" s="2">
        <v>2.3115524999999999</v>
      </c>
      <c r="F45" s="8">
        <v>2.9755037999999998</v>
      </c>
      <c r="G45" s="3">
        <f>G44*(1+Parameters!$B$13)</f>
        <v>187683.37140726249</v>
      </c>
      <c r="H45" s="5">
        <f>Parameters!$B$11*'Permanent project'!C49*Parameters!B$9*G45</f>
        <v>3.1419110091301099</v>
      </c>
      <c r="I45" s="2">
        <f>EXP(-Parameters!$B$16*'Permanent project'!B49)</f>
        <v>0.27803730045319414</v>
      </c>
      <c r="J45" s="2">
        <f>EXP(-(Parameters!$B$5+Parameters!$B$6)*('Permanent project'!B49-Parameters!$B$2))*(1-EXP(-Parameters!$B$7*('Permanent project'!B49-Parameters!$B$2)*('Permanent project'!B49&gt;Parameters!$B$2)))+('Permanent project'!B49&lt;=Parameters!$B$2)</f>
        <v>0.69066794301970158</v>
      </c>
      <c r="K45" s="2">
        <f>H45*I45*('Permanent project'!B49&gt;=Parameters!$B$2)</f>
        <v>0.87356845524270677</v>
      </c>
      <c r="L45" s="2">
        <f>H45*I45*J45*('Permanent project'!B49&gt;=Parameters!$B$2)*('Permanent project'!B49&lt;=Parameters!$B$3)</f>
        <v>0.60334572806937847</v>
      </c>
      <c r="M45" s="26">
        <f>'Emissions of Biomass scenarios'!W43*3.66</f>
        <v>131.8307321803145</v>
      </c>
      <c r="N45" s="14">
        <f t="shared" si="1"/>
        <v>79.539509089251098</v>
      </c>
      <c r="V45" s="23"/>
      <c r="W45" s="24"/>
      <c r="X45" s="4"/>
      <c r="Y45" s="4"/>
      <c r="Z45" s="4"/>
      <c r="AA45" s="4"/>
      <c r="AB45" s="4"/>
    </row>
    <row r="46" spans="2:28" x14ac:dyDescent="0.3">
      <c r="B46">
        <v>41</v>
      </c>
      <c r="C46" s="11">
        <v>1.8151509921617299</v>
      </c>
      <c r="D46" s="2">
        <v>2.1714603872476901</v>
      </c>
      <c r="E46" s="2">
        <v>2.3366180471015401</v>
      </c>
      <c r="F46" s="8">
        <v>3.0268025550378801</v>
      </c>
      <c r="G46" s="3">
        <f>G45*(1+Parameters!$B$13)</f>
        <v>191437.03883540773</v>
      </c>
      <c r="H46" s="5">
        <f>Parameters!$B$11*'Permanent project'!C50*Parameters!B$9*G46</f>
        <v>3.2107810902422083</v>
      </c>
      <c r="I46" s="2">
        <f>EXP(-Parameters!$B$16*'Permanent project'!B50)</f>
        <v>0.26928095555244996</v>
      </c>
      <c r="J46" s="2">
        <f>EXP(-(Parameters!$B$5+Parameters!$B$6)*('Permanent project'!B50-Parameters!$B$2))*(1-EXP(-Parameters!$B$7*('Permanent project'!B50-Parameters!$B$2)*('Permanent project'!B50&gt;Parameters!$B$2)))+('Permanent project'!B50&lt;=Parameters!$B$2)</f>
        <v>0.68381022093448673</v>
      </c>
      <c r="K46" s="2">
        <f>H46*I46*('Permanent project'!B50&gt;=Parameters!$B$2)</f>
        <v>0.86460220005015886</v>
      </c>
      <c r="L46" s="2">
        <f>H46*I46*J46*('Permanent project'!B50&gt;=Parameters!$B$2)*('Permanent project'!B50&lt;=Parameters!$B$3)</f>
        <v>0.59122382143674246</v>
      </c>
      <c r="M46" s="26">
        <f>'Emissions of Biomass scenarios'!W44*3.66</f>
        <v>119.40317517867081</v>
      </c>
      <c r="N46" s="14">
        <f t="shared" si="1"/>
        <v>70.594001520814544</v>
      </c>
      <c r="V46" s="23"/>
      <c r="W46" s="24"/>
      <c r="X46" s="4"/>
      <c r="Y46" s="4"/>
      <c r="Z46" s="4"/>
      <c r="AA46" s="4"/>
      <c r="AB46" s="4"/>
    </row>
    <row r="47" spans="2:28" x14ac:dyDescent="0.3">
      <c r="B47">
        <v>42</v>
      </c>
      <c r="C47" s="11">
        <v>1.8183093884861501</v>
      </c>
      <c r="D47" s="2">
        <v>2.1885496557251298</v>
      </c>
      <c r="E47" s="2">
        <v>2.3616057160943602</v>
      </c>
      <c r="F47" s="8">
        <v>3.07848994662359</v>
      </c>
      <c r="G47" s="3">
        <f>G46*(1+Parameters!$B$13)</f>
        <v>195265.77961211588</v>
      </c>
      <c r="H47" s="5">
        <f>Parameters!$B$11*'Permanent project'!C51*Parameters!B$9*G47</f>
        <v>3.2806952669455063</v>
      </c>
      <c r="I47" s="2">
        <f>EXP(-Parameters!$B$16*'Permanent project'!B51)</f>
        <v>0.26080037788112365</v>
      </c>
      <c r="J47" s="2">
        <f>EXP(-(Parameters!$B$5+Parameters!$B$6)*('Permanent project'!B51-Parameters!$B$2))*(1-EXP(-Parameters!$B$7*('Permanent project'!B51-Parameters!$B$2)*('Permanent project'!B51&gt;Parameters!$B$2)))+('Permanent project'!B51&lt;=Parameters!$B$2)</f>
        <v>0.67701740569533908</v>
      </c>
      <c r="K47" s="2">
        <f>H47*I47*('Permanent project'!B51&gt;=Parameters!$B$2)</f>
        <v>0.85560656533220181</v>
      </c>
      <c r="L47" s="2">
        <f>H47*I47*J47*('Permanent project'!B51&gt;=Parameters!$B$2)*('Permanent project'!B51&lt;=Parameters!$B$3)</f>
        <v>0.5792605371571069</v>
      </c>
      <c r="M47" s="26">
        <f>'Emissions of Biomass scenarios'!W45*3.66</f>
        <v>107.05562652197536</v>
      </c>
      <c r="N47" s="14">
        <f t="shared" si="1"/>
        <v>62.013099724810061</v>
      </c>
      <c r="V47" s="23"/>
      <c r="W47" s="24"/>
      <c r="X47" s="4"/>
      <c r="Y47" s="4"/>
      <c r="Z47" s="4"/>
      <c r="AA47" s="4"/>
      <c r="AB47" s="4"/>
    </row>
    <row r="48" spans="2:28" x14ac:dyDescent="0.3">
      <c r="B48">
        <v>43</v>
      </c>
      <c r="C48" s="11">
        <v>1.82122198723212</v>
      </c>
      <c r="D48" s="2">
        <v>2.2054222002005099</v>
      </c>
      <c r="E48" s="2">
        <v>2.3865287331774399</v>
      </c>
      <c r="F48" s="8">
        <v>3.1305477656318601</v>
      </c>
      <c r="G48" s="3">
        <f>G47*(1+Parameters!$B$13)</f>
        <v>199171.09520435819</v>
      </c>
      <c r="H48" s="5">
        <f>Parameters!$B$11*'Permanent project'!C52*Parameters!B$9*G48</f>
        <v>3.351669346939258</v>
      </c>
      <c r="I48" s="2">
        <f>EXP(-Parameters!$B$16*'Permanent project'!B52)</f>
        <v>0.25258688258661022</v>
      </c>
      <c r="J48" s="2">
        <f>EXP(-(Parameters!$B$5+Parameters!$B$6)*('Permanent project'!B52-Parameters!$B$2))*(1-EXP(-Parameters!$B$7*('Permanent project'!B52-Parameters!$B$2)*('Permanent project'!B52&gt;Parameters!$B$2)))+('Permanent project'!B52&lt;=Parameters!$B$2)</f>
        <v>0.67028961355263095</v>
      </c>
      <c r="K48" s="2">
        <f>H48*I48*('Permanent project'!B52&gt;=Parameters!$B$2)</f>
        <v>0.84658771180448689</v>
      </c>
      <c r="L48" s="2">
        <f>H48*I48*J48*('Permanent project'!B52&gt;=Parameters!$B$2)*('Permanent project'!B52&lt;=Parameters!$B$3)</f>
        <v>0.56745895018383563</v>
      </c>
      <c r="M48" s="26">
        <f>'Emissions of Biomass scenarios'!W46*3.66</f>
        <v>94.808522263857341</v>
      </c>
      <c r="N48" s="14">
        <f t="shared" si="1"/>
        <v>53.799944512329297</v>
      </c>
      <c r="V48" s="23"/>
      <c r="W48" s="24"/>
      <c r="X48" s="4"/>
      <c r="Y48" s="4"/>
      <c r="Z48" s="4"/>
      <c r="AA48" s="4"/>
      <c r="AB48" s="4"/>
    </row>
    <row r="49" spans="2:28" x14ac:dyDescent="0.3">
      <c r="B49">
        <v>44</v>
      </c>
      <c r="C49" s="11">
        <v>1.8238945866584599</v>
      </c>
      <c r="D49" s="2">
        <v>2.2220801154420502</v>
      </c>
      <c r="E49" s="2">
        <v>2.41140032454974</v>
      </c>
      <c r="F49" s="8">
        <v>3.1829578029374401</v>
      </c>
      <c r="G49" s="3">
        <f>G48*(1+Parameters!$B$13)</f>
        <v>203154.51710844535</v>
      </c>
      <c r="H49" s="5">
        <f>Parameters!$B$11*'Permanent project'!C53*Parameters!B$9*G49</f>
        <v>3.4237195978459964</v>
      </c>
      <c r="I49" s="2">
        <f>EXP(-Parameters!$B$16*'Permanent project'!B53)</f>
        <v>0.2446320583319975</v>
      </c>
      <c r="J49" s="2">
        <f>EXP(-(Parameters!$B$5+Parameters!$B$6)*('Permanent project'!B53-Parameters!$B$2))*(1-EXP(-Parameters!$B$7*('Permanent project'!B53-Parameters!$B$2)*('Permanent project'!B53&gt;Parameters!$B$2)))+('Permanent project'!B53&lt;=Parameters!$B$2)</f>
        <v>0.66362678512203588</v>
      </c>
      <c r="K49" s="2">
        <f>H49*I49*('Permanent project'!B53&gt;=Parameters!$B$2)</f>
        <v>0.83755157237266487</v>
      </c>
      <c r="L49" s="2">
        <f>H49*I49*J49*('Permanent project'!B53&gt;=Parameters!$B$2)*('Permanent project'!B53&lt;=Parameters!$B$3)</f>
        <v>0.55582165734757771</v>
      </c>
      <c r="M49" s="26">
        <f>'Emissions of Biomass scenarios'!W47*3.66</f>
        <v>82.679308565086529</v>
      </c>
      <c r="N49" s="14">
        <f t="shared" si="1"/>
        <v>45.954950314998172</v>
      </c>
      <c r="V49" s="23"/>
      <c r="W49" s="24"/>
      <c r="X49" s="4"/>
      <c r="Y49" s="4"/>
      <c r="Z49" s="4"/>
      <c r="AA49" s="4"/>
      <c r="AB49" s="4"/>
    </row>
    <row r="50" spans="2:28" x14ac:dyDescent="0.3">
      <c r="B50">
        <v>45</v>
      </c>
      <c r="C50" s="11">
        <v>1.82633298502404</v>
      </c>
      <c r="D50" s="2">
        <v>2.2385254962179499</v>
      </c>
      <c r="E50" s="2">
        <v>2.4362337164102601</v>
      </c>
      <c r="F50" s="8">
        <v>3.2357018494150598</v>
      </c>
      <c r="G50" s="3">
        <f>G49*(1+Parameters!$B$13)</f>
        <v>207217.60745061425</v>
      </c>
      <c r="H50" s="5">
        <f>Parameters!$B$11*'Permanent project'!C54*Parameters!B$9*G50</f>
        <v>3.4968627684589375</v>
      </c>
      <c r="I50" s="2">
        <f>EXP(-Parameters!$B$16*'Permanent project'!B54)</f>
        <v>0.23692775868212176</v>
      </c>
      <c r="J50" s="2">
        <f>EXP(-(Parameters!$B$5+Parameters!$B$6)*('Permanent project'!B54-Parameters!$B$2))*(1-EXP(-Parameters!$B$7*('Permanent project'!B54-Parameters!$B$2)*('Permanent project'!B54&gt;Parameters!$B$2)))+('Permanent project'!B54&lt;=Parameters!$B$2)</f>
        <v>0.65702872707858251</v>
      </c>
      <c r="K50" s="2">
        <f>H50*I50*('Permanent project'!B54&gt;=Parameters!$B$2)</f>
        <v>0.82850385814993532</v>
      </c>
      <c r="L50" s="2">
        <f>H50*I50*J50*('Permanent project'!B54&gt;=Parameters!$B$2)*('Permanent project'!B54&lt;=Parameters!$B$3)</f>
        <v>0.54435083529994654</v>
      </c>
      <c r="M50" s="26">
        <f>'Emissions of Biomass scenarios'!W48*3.66</f>
        <v>70.682891015817006</v>
      </c>
      <c r="N50" s="14">
        <f t="shared" si="1"/>
        <v>38.476290765875078</v>
      </c>
      <c r="V50" s="23"/>
      <c r="W50" s="24"/>
      <c r="X50" s="4"/>
      <c r="Y50" s="4"/>
      <c r="Z50" s="4"/>
      <c r="AA50" s="4"/>
      <c r="AB50" s="4"/>
    </row>
    <row r="51" spans="2:28" x14ac:dyDescent="0.3">
      <c r="B51">
        <v>46</v>
      </c>
      <c r="C51" s="11">
        <v>1.82854298058769</v>
      </c>
      <c r="D51" s="2">
        <v>2.2547604372964098</v>
      </c>
      <c r="E51" s="2">
        <v>2.4610421349579501</v>
      </c>
      <c r="F51" s="8">
        <v>3.2887616959394901</v>
      </c>
      <c r="G51" s="3">
        <f>G50*(1+Parameters!$B$13)</f>
        <v>211361.95959962654</v>
      </c>
      <c r="H51" s="5">
        <f>Parameters!$B$11*'Permanent project'!C55*Parameters!B$9*G51</f>
        <v>3.5711161109238012</v>
      </c>
      <c r="I51" s="2">
        <f>EXP(-Parameters!$B$16*'Permanent project'!B55)</f>
        <v>0.22946609376090668</v>
      </c>
      <c r="J51" s="2">
        <f>EXP(-(Parameters!$B$5+Parameters!$B$6)*('Permanent project'!B55-Parameters!$B$2))*(1-EXP(-Parameters!$B$7*('Permanent project'!B55-Parameters!$B$2)*('Permanent project'!B55&gt;Parameters!$B$2)))+('Permanent project'!B55&lt;=Parameters!$B$2)</f>
        <v>0.65049514429016653</v>
      </c>
      <c r="K51" s="2">
        <f>H51*I51*('Permanent project'!B55&gt;=Parameters!$B$2)</f>
        <v>0.81945006434032541</v>
      </c>
      <c r="L51" s="2">
        <f>H51*I51*J51*('Permanent project'!B55&gt;=Parameters!$B$2)*('Permanent project'!B55&lt;=Parameters!$B$3)</f>
        <v>0.53304828784164626</v>
      </c>
      <c r="M51" s="26">
        <f>'Emissions of Biomass scenarios'!W49*3.66</f>
        <v>58.831994442841371</v>
      </c>
      <c r="N51" s="14">
        <f t="shared" si="1"/>
        <v>31.360293908065842</v>
      </c>
      <c r="V51" s="23"/>
      <c r="W51" s="24"/>
      <c r="X51" s="4"/>
      <c r="Y51" s="4"/>
      <c r="Z51" s="4"/>
      <c r="AA51" s="4"/>
      <c r="AB51" s="4"/>
    </row>
    <row r="52" spans="2:28" x14ac:dyDescent="0.3">
      <c r="B52">
        <v>47</v>
      </c>
      <c r="C52" s="11">
        <v>1.8305303716082699</v>
      </c>
      <c r="D52" s="2">
        <v>2.2707870334456399</v>
      </c>
      <c r="E52" s="2">
        <v>2.4858388063918002</v>
      </c>
      <c r="F52" s="8">
        <v>3.3421191333854501</v>
      </c>
      <c r="G52" s="3">
        <f>G51*(1+Parameters!$B$13)</f>
        <v>215589.19879161907</v>
      </c>
      <c r="H52" s="5">
        <f>Parameters!$B$11*'Permanent project'!C56*Parameters!B$9*G52</f>
        <v>3.6464974038916647</v>
      </c>
      <c r="I52" s="2">
        <f>EXP(-Parameters!$B$16*'Permanent project'!B56)</f>
        <v>0.22223942217144041</v>
      </c>
      <c r="J52" s="2">
        <f>EXP(-(Parameters!$B$5+Parameters!$B$6)*('Permanent project'!B56-Parameters!$B$2))*(1-EXP(-Parameters!$B$7*('Permanent project'!B56-Parameters!$B$2)*('Permanent project'!B56&gt;Parameters!$B$2)))+('Permanent project'!B56&lt;=Parameters!$B$2)</f>
        <v>0.64402566457953847</v>
      </c>
      <c r="K52" s="2">
        <f>H52*I52*('Permanent project'!B56&gt;=Parameters!$B$2)</f>
        <v>0.81039547599054107</v>
      </c>
      <c r="L52" s="2">
        <f>H52*I52*J52*('Permanent project'!B56&gt;=Parameters!$B$2)*('Permanent project'!B56&lt;=Parameters!$B$3)</f>
        <v>0.52191548499705964</v>
      </c>
      <c r="M52" s="26">
        <f>'Emissions of Biomass scenarios'!W50*3.66</f>
        <v>47.137456113868048</v>
      </c>
      <c r="N52" s="14">
        <f t="shared" si="1"/>
        <v>24.601768269197056</v>
      </c>
      <c r="V52" s="23"/>
      <c r="W52" s="24"/>
      <c r="X52" s="4"/>
      <c r="Y52" s="4"/>
      <c r="Z52" s="4"/>
      <c r="AA52" s="4"/>
      <c r="AB52" s="4"/>
    </row>
    <row r="53" spans="2:28" x14ac:dyDescent="0.3">
      <c r="B53">
        <v>48</v>
      </c>
      <c r="C53" s="11">
        <v>1.83230095634462</v>
      </c>
      <c r="D53" s="2">
        <v>2.2866073794338502</v>
      </c>
      <c r="E53" s="2">
        <v>2.51063695691077</v>
      </c>
      <c r="F53" s="8">
        <v>3.3957559526276899</v>
      </c>
      <c r="G53" s="3">
        <f>G52*(1+Parameters!$B$13)</f>
        <v>219900.98276745147</v>
      </c>
      <c r="H53" s="5">
        <f>Parameters!$B$11*'Permanent project'!C57*Parameters!B$9*G53</f>
        <v>3.7230249766795298</v>
      </c>
      <c r="I53" s="2">
        <f>EXP(-Parameters!$B$16*'Permanent project'!B57)</f>
        <v>0.21524034317051757</v>
      </c>
      <c r="J53" s="2">
        <f>EXP(-(Parameters!$B$5+Parameters!$B$6)*('Permanent project'!B57-Parameters!$B$2))*(1-EXP(-Parameters!$B$7*('Permanent project'!B57-Parameters!$B$2)*('Permanent project'!B57&gt;Parameters!$B$2)))+('Permanent project'!B57&lt;=Parameters!$B$2)</f>
        <v>0.63761985780261254</v>
      </c>
      <c r="K53" s="2">
        <f>H53*I53*('Permanent project'!B57&gt;=Parameters!$B$2)</f>
        <v>0.80134517361291013</v>
      </c>
      <c r="L53" s="2">
        <f>H53*I53*J53*('Permanent project'!B57&gt;=Parameters!$B$2)*('Permanent project'!B57&lt;=Parameters!$B$3)</f>
        <v>0.51095359564987364</v>
      </c>
      <c r="M53" s="26">
        <f>'Emissions of Biomass scenarios'!W51*3.66</f>
        <v>35.608468296577996</v>
      </c>
      <c r="N53" s="14">
        <f t="shared" si="1"/>
        <v>18.19427491172106</v>
      </c>
      <c r="V53" s="23"/>
      <c r="W53" s="24"/>
      <c r="X53" s="4"/>
      <c r="Y53" s="4"/>
      <c r="Z53" s="4"/>
      <c r="AA53" s="4"/>
      <c r="AB53" s="4"/>
    </row>
    <row r="54" spans="2:28" x14ac:dyDescent="0.3">
      <c r="B54">
        <v>49</v>
      </c>
      <c r="C54" s="11">
        <v>1.8338605330555799</v>
      </c>
      <c r="D54" s="2">
        <v>2.3022235700292302</v>
      </c>
      <c r="E54" s="2">
        <v>2.5354498127138498</v>
      </c>
      <c r="F54" s="8">
        <v>3.4496539445409602</v>
      </c>
      <c r="G54" s="3">
        <f>G53*(1+Parameters!$B$13)</f>
        <v>224299.00242280049</v>
      </c>
      <c r="H54" s="5">
        <f>Parameters!$B$11*'Permanent project'!C58*Parameters!B$9*G54</f>
        <v>3.8007177344774639</v>
      </c>
      <c r="I54" s="2">
        <f>EXP(-Parameters!$B$16*'Permanent project'!B58)</f>
        <v>0.20846168908963153</v>
      </c>
      <c r="J54" s="2">
        <f>EXP(-(Parameters!$B$5+Parameters!$B$6)*('Permanent project'!B58-Parameters!$B$2))*(1-EXP(-Parameters!$B$7*('Permanent project'!B58-Parameters!$B$2)*('Permanent project'!B58&gt;Parameters!$B$2)))+('Permanent project'!B58&lt;=Parameters!$B$2)</f>
        <v>0.63127725054450967</v>
      </c>
      <c r="K54" s="2">
        <f>H54*I54*('Permanent project'!B58&gt;=Parameters!$B$2)</f>
        <v>0.79230403868208976</v>
      </c>
      <c r="L54" s="2">
        <f>H54*I54*J54*('Permanent project'!B58&gt;=Parameters!$B$2)*('Permanent project'!B58&lt;=Parameters!$B$3)</f>
        <v>0.50016351513454049</v>
      </c>
      <c r="M54" s="26">
        <f>'Emissions of Biomass scenarios'!W52*3.66</f>
        <v>24.252781554650998</v>
      </c>
      <c r="N54" s="14">
        <f t="shared" si="1"/>
        <v>12.130356474164389</v>
      </c>
      <c r="V54" s="23"/>
      <c r="W54" s="24"/>
      <c r="X54" s="4"/>
      <c r="Y54" s="4"/>
      <c r="Z54" s="4"/>
      <c r="AA54" s="4"/>
      <c r="AB54" s="4"/>
    </row>
    <row r="55" spans="2:28" x14ac:dyDescent="0.3">
      <c r="B55">
        <v>50</v>
      </c>
      <c r="C55" s="11">
        <v>1.8352149</v>
      </c>
      <c r="D55" s="2">
        <v>2.3176377000000001</v>
      </c>
      <c r="E55" s="2">
        <v>2.5602906000000001</v>
      </c>
      <c r="F55" s="8">
        <v>3.5037948999999999</v>
      </c>
      <c r="G55" s="3">
        <f>G54*(1+Parameters!$B$13)</f>
        <v>228784.98247125652</v>
      </c>
      <c r="H55" s="5">
        <f>Parameters!$B$11*'Permanent project'!C59*Parameters!B$9*G55</f>
        <v>3.8795951846419956</v>
      </c>
      <c r="I55" s="2">
        <f>EXP(-Parameters!$B$16*'Permanent project'!B59)</f>
        <v>0.20189651799465538</v>
      </c>
      <c r="J55" s="2">
        <f>EXP(-(Parameters!$B$5+Parameters!$B$6)*('Permanent project'!B59-Parameters!$B$2))*(1-EXP(-Parameters!$B$7*('Permanent project'!B59-Parameters!$B$2)*('Permanent project'!B59&gt;Parameters!$B$2)))+('Permanent project'!B59&lt;=Parameters!$B$2)</f>
        <v>0.62499733743678854</v>
      </c>
      <c r="K55" s="2">
        <f>H55*I55*('Permanent project'!B59&gt;=Parameters!$B$2)</f>
        <v>0.78327675900805105</v>
      </c>
      <c r="L55" s="2">
        <f>H55*I55*J55*('Permanent project'!B59&gt;=Parameters!$B$2)*('Permanent project'!B59&lt;=Parameters!$B$3)</f>
        <v>0.48954588885614897</v>
      </c>
      <c r="M55" s="26">
        <f>'Emissions of Biomass scenarios'!W53*3.66</f>
        <v>13.076877074002581</v>
      </c>
      <c r="N55" s="14">
        <f t="shared" si="1"/>
        <v>6.4017314106551906</v>
      </c>
      <c r="V55" s="23"/>
      <c r="W55" s="24"/>
      <c r="X55" s="4"/>
      <c r="Y55" s="4"/>
      <c r="Z55" s="4"/>
      <c r="AA55" s="4"/>
      <c r="AB55" s="4"/>
    </row>
    <row r="56" spans="2:28" x14ac:dyDescent="0.3">
      <c r="B56">
        <v>51</v>
      </c>
      <c r="C56" s="11">
        <v>1.8363658589875</v>
      </c>
      <c r="D56" s="2">
        <v>2.3328493637999999</v>
      </c>
      <c r="E56" s="2">
        <v>2.5851616072999999</v>
      </c>
      <c r="F56" s="8">
        <v>3.5581559484374998</v>
      </c>
      <c r="G56" s="3">
        <f>G55*(1+Parameters!$B$13)</f>
        <v>233360.68212068165</v>
      </c>
      <c r="H56" s="5">
        <f>Parameters!$B$11*'Permanent project'!C60*Parameters!B$9*G56</f>
        <v>3.959668846762439</v>
      </c>
      <c r="I56" s="2">
        <f>EXP(-Parameters!$B$16*'Permanent project'!B60)</f>
        <v>0.1955381065766949</v>
      </c>
      <c r="J56" s="2">
        <f>EXP(-(Parameters!$B$5+Parameters!$B$6)*('Permanent project'!B60-Parameters!$B$2))*(1-EXP(-Parameters!$B$7*('Permanent project'!B60-Parameters!$B$2)*('Permanent project'!B60&gt;Parameters!$B$2)))+('Permanent project'!B60&lt;=Parameters!$B$2)</f>
        <v>0.61877958986958081</v>
      </c>
      <c r="K56" s="2">
        <f>H56*I56*('Permanent project'!B60&gt;=Parameters!$B$2)</f>
        <v>0.77426614896665236</v>
      </c>
      <c r="L56" s="2">
        <f>H56*I56*J56*('Permanent project'!B60&gt;=Parameters!$B$2)*('Permanent project'!B60&lt;=Parameters!$B$3)</f>
        <v>0.47910009010748489</v>
      </c>
      <c r="M56" s="26">
        <f>'Emissions of Biomass scenarios'!W54*3.66</f>
        <v>2.0861141787985007</v>
      </c>
      <c r="N56" s="14">
        <f t="shared" si="1"/>
        <v>0.99945749103686354</v>
      </c>
      <c r="V56" s="23"/>
      <c r="W56" s="24"/>
      <c r="X56" s="4"/>
      <c r="Y56" s="4"/>
      <c r="Z56" s="4"/>
      <c r="AA56" s="4"/>
      <c r="AB56" s="4"/>
    </row>
    <row r="57" spans="2:28" x14ac:dyDescent="0.3">
      <c r="B57">
        <v>52</v>
      </c>
      <c r="C57" s="11">
        <v>1.8372992260307699</v>
      </c>
      <c r="D57" s="2">
        <v>2.3478481546256398</v>
      </c>
      <c r="E57" s="2">
        <v>2.6100213724718002</v>
      </c>
      <c r="F57" s="8">
        <v>3.61269557351795</v>
      </c>
      <c r="G57" s="3">
        <f>G56*(1+Parameters!$B$13)</f>
        <v>238027.89576309529</v>
      </c>
      <c r="H57" s="5">
        <f>Parameters!$B$11*'Permanent project'!C61*Parameters!B$9*G57</f>
        <v>4.0409150504116331</v>
      </c>
      <c r="I57" s="2">
        <f>EXP(-Parameters!$B$16*'Permanent project'!B61)</f>
        <v>0.18937994326683263</v>
      </c>
      <c r="J57" s="2">
        <f>EXP(-(Parameters!$B$5+Parameters!$B$6)*('Permanent project'!B61-Parameters!$B$2))*(1-EXP(-Parameters!$B$7*('Permanent project'!B61-Parameters!$B$2)*('Permanent project'!B61&gt;Parameters!$B$2)))+('Permanent project'!B61&lt;=Parameters!$B$2)</f>
        <v>0.6126234626952024</v>
      </c>
      <c r="K57" s="2">
        <f>H57*I57*('Permanent project'!B61&gt;=Parameters!$B$2)</f>
        <v>0.76526826299304518</v>
      </c>
      <c r="L57" s="2">
        <f>H57*I57*J57*('Permanent project'!B61&gt;=Parameters!$B$2)*('Permanent project'!B61&lt;=Parameters!$B$3)</f>
        <v>0.46882129316554216</v>
      </c>
      <c r="M57" s="26">
        <f>'Emissions of Biomass scenarios'!W55*3.66</f>
        <v>-8.7151423076443937</v>
      </c>
      <c r="N57" s="14">
        <f t="shared" si="1"/>
        <v>-4.0858442867915716</v>
      </c>
      <c r="V57" s="23"/>
      <c r="W57" s="24"/>
      <c r="X57" s="4"/>
      <c r="Y57" s="4"/>
      <c r="Z57" s="4"/>
      <c r="AA57" s="4"/>
      <c r="AB57" s="4"/>
    </row>
    <row r="58" spans="2:28" x14ac:dyDescent="0.3">
      <c r="B58">
        <v>53</v>
      </c>
      <c r="C58" s="11">
        <v>1.83799682069327</v>
      </c>
      <c r="D58" s="2">
        <v>2.3626211653589699</v>
      </c>
      <c r="E58" s="2">
        <v>2.6348174957051298</v>
      </c>
      <c r="F58" s="8">
        <v>3.6673675974637798</v>
      </c>
      <c r="G58" s="3">
        <f>G57*(1+Parameters!$B$13)</f>
        <v>242788.45367835721</v>
      </c>
      <c r="H58" s="5">
        <f>Parameters!$B$11*'Permanent project'!C62*Parameters!B$9*G58</f>
        <v>4.123298311087547</v>
      </c>
      <c r="I58" s="2">
        <f>EXP(-Parameters!$B$16*'Permanent project'!B62)</f>
        <v>0.18341572156771246</v>
      </c>
      <c r="J58" s="2">
        <f>EXP(-(Parameters!$B$5+Parameters!$B$6)*('Permanent project'!B62-Parameters!$B$2))*(1-EXP(-Parameters!$B$7*('Permanent project'!B62-Parameters!$B$2)*('Permanent project'!B62&gt;Parameters!$B$2)))+('Permanent project'!B62&lt;=Parameters!$B$2)</f>
        <v>0.60652839938322645</v>
      </c>
      <c r="K58" s="2">
        <f>H58*I58*('Permanent project'!B62&gt;=Parameters!$B$2)</f>
        <v>0.75627773496705253</v>
      </c>
      <c r="L58" s="2">
        <f>H58*I58*J58*('Permanent project'!B62&gt;=Parameters!$B$2)*('Permanent project'!B62&lt;=Parameters!$B$3)</f>
        <v>0.45870392407873833</v>
      </c>
      <c r="M58" s="26">
        <f>'Emissions of Biomass scenarios'!W56*3.66</f>
        <v>257.83229207568775</v>
      </c>
      <c r="N58" s="14">
        <f t="shared" si="1"/>
        <v>118.26868412933337</v>
      </c>
      <c r="V58" s="23"/>
      <c r="W58" s="24"/>
      <c r="X58" s="4"/>
      <c r="Y58" s="4"/>
      <c r="Z58" s="4"/>
      <c r="AA58" s="4"/>
      <c r="AB58" s="4"/>
    </row>
    <row r="59" spans="2:28" x14ac:dyDescent="0.3">
      <c r="B59">
        <v>54</v>
      </c>
      <c r="C59" s="11">
        <v>1.8384404625384601</v>
      </c>
      <c r="D59" s="2">
        <v>2.3771554888820501</v>
      </c>
      <c r="E59" s="2">
        <v>2.65949757718974</v>
      </c>
      <c r="F59" s="8">
        <v>3.7221258424974399</v>
      </c>
      <c r="G59" s="3">
        <f>G58*(1+Parameters!$B$13)</f>
        <v>247644.22275192436</v>
      </c>
      <c r="H59" s="5">
        <f>Parameters!$B$11*'Permanent project'!C63*Parameters!B$9*G59</f>
        <v>4.206779433050273</v>
      </c>
      <c r="I59" s="2">
        <f>EXP(-Parameters!$B$16*'Permanent project'!B63)</f>
        <v>0.17763933359513495</v>
      </c>
      <c r="J59" s="2">
        <f>EXP(-(Parameters!$B$5+Parameters!$B$6)*('Permanent project'!B63-Parameters!$B$2))*(1-EXP(-Parameters!$B$7*('Permanent project'!B63-Parameters!$B$2)*('Permanent project'!B63&gt;Parameters!$B$2)))+('Permanent project'!B63&lt;=Parameters!$B$2)</f>
        <v>0.60049383598169215</v>
      </c>
      <c r="K59" s="2">
        <f>H59*I59*('Permanent project'!B63&gt;=Parameters!$B$2)</f>
        <v>0.74728949506877018</v>
      </c>
      <c r="L59" s="2">
        <f>H59*I59*J59*('Permanent project'!B63&gt;=Parameters!$B$2)*('Permanent project'!B63&lt;=Parameters!$B$3)</f>
        <v>0.44874273548266763</v>
      </c>
      <c r="M59" s="26">
        <f>'Emissions of Biomass scenarios'!W57*3.66</f>
        <v>251.85631289176698</v>
      </c>
      <c r="N59" s="14">
        <f t="shared" si="1"/>
        <v>113.01869079563016</v>
      </c>
      <c r="V59" s="23"/>
      <c r="W59" s="24"/>
      <c r="X59" s="4"/>
      <c r="Y59" s="4"/>
      <c r="Z59" s="4"/>
      <c r="AA59" s="4"/>
      <c r="AB59" s="4"/>
    </row>
    <row r="60" spans="2:28" x14ac:dyDescent="0.3">
      <c r="B60">
        <v>55</v>
      </c>
      <c r="C60" s="11">
        <v>1.8386119711298099</v>
      </c>
      <c r="D60" s="2">
        <v>2.39143821807692</v>
      </c>
      <c r="E60" s="2">
        <v>2.6840092171153902</v>
      </c>
      <c r="F60" s="8">
        <v>3.7769241308413499</v>
      </c>
      <c r="G60" s="3">
        <f>G59*(1+Parameters!$B$13)</f>
        <v>252597.10720696286</v>
      </c>
      <c r="H60" s="5">
        <f>Parameters!$B$11*'Permanent project'!C64*Parameters!B$9*G60</f>
        <v>4.2913153222953726</v>
      </c>
      <c r="I60" s="2">
        <f>EXP(-Parameters!$B$16*'Permanent project'!B64)</f>
        <v>0.17204486382305054</v>
      </c>
      <c r="J60" s="2">
        <f>EXP(-(Parameters!$B$5+Parameters!$B$6)*('Permanent project'!B64-Parameters!$B$2))*(1-EXP(-Parameters!$B$7*('Permanent project'!B64-Parameters!$B$2)*('Permanent project'!B64&gt;Parameters!$B$2)))+('Permanent project'!B64&lt;=Parameters!$B$2)</f>
        <v>0.5945192041579167</v>
      </c>
      <c r="K60" s="2">
        <f>H60*I60*('Permanent project'!B64&gt;=Parameters!$B$2)</f>
        <v>0.73829876024607766</v>
      </c>
      <c r="L60" s="2">
        <f>H60*I60*J60*('Permanent project'!B64&gt;=Parameters!$B$2)*('Permanent project'!B64&lt;=Parameters!$B$3)</f>
        <v>0.43893279137227464</v>
      </c>
      <c r="M60" s="26">
        <f>'Emissions of Biomass scenarios'!W58*3.66</f>
        <v>243.04242194205489</v>
      </c>
      <c r="N60" s="14">
        <f t="shared" si="1"/>
        <v>106.67928868490432</v>
      </c>
      <c r="V60" s="23"/>
      <c r="W60" s="24"/>
      <c r="X60" s="4"/>
      <c r="Y60" s="4"/>
      <c r="Z60" s="4"/>
      <c r="AA60" s="4"/>
      <c r="AB60" s="4"/>
    </row>
    <row r="61" spans="2:28" x14ac:dyDescent="0.3">
      <c r="B61">
        <v>56</v>
      </c>
      <c r="C61" s="11">
        <v>1.83849316603077</v>
      </c>
      <c r="D61" s="2">
        <v>2.40545644582564</v>
      </c>
      <c r="E61" s="2">
        <v>2.7083000156717998</v>
      </c>
      <c r="F61" s="8">
        <v>3.8317162847179498</v>
      </c>
      <c r="G61" s="3">
        <f>G60*(1+Parameters!$B$13)</f>
        <v>257649.04935110212</v>
      </c>
      <c r="H61" s="5">
        <f>Parameters!$B$11*'Permanent project'!C65*Parameters!B$9*G61</f>
        <v>4.37685879214885</v>
      </c>
      <c r="I61" s="2">
        <f>EXP(-Parameters!$B$16*'Permanent project'!B65)</f>
        <v>0.16662658302554365</v>
      </c>
      <c r="J61" s="2">
        <f>EXP(-(Parameters!$B$5+Parameters!$B$6)*('Permanent project'!B65-Parameters!$B$2))*(1-EXP(-Parameters!$B$7*('Permanent project'!B65-Parameters!$B$2)*('Permanent project'!B65&gt;Parameters!$B$2)))+('Permanent project'!B65&lt;=Parameters!$B$2)</f>
        <v>0.58860393352976748</v>
      </c>
      <c r="K61" s="2">
        <f>H61*I61*('Permanent project'!B65&gt;=Parameters!$B$2)</f>
        <v>0.72930102492107107</v>
      </c>
      <c r="L61" s="2">
        <f>H61*I61*J61*('Permanent project'!B65&gt;=Parameters!$B$2)*('Permanent project'!B65&lt;=Parameters!$B$3)</f>
        <v>0.42926945199583338</v>
      </c>
      <c r="M61" s="26">
        <f>'Emissions of Biomass scenarios'!W59*3.66</f>
        <v>233.06176704180965</v>
      </c>
      <c r="N61" s="14">
        <f t="shared" si="1"/>
        <v>100.04629701921822</v>
      </c>
      <c r="V61" s="23"/>
      <c r="W61" s="24"/>
      <c r="X61" s="4"/>
      <c r="Y61" s="4"/>
      <c r="Z61" s="4"/>
      <c r="AA61" s="4"/>
      <c r="AB61" s="4"/>
    </row>
    <row r="62" spans="2:28" x14ac:dyDescent="0.3">
      <c r="B62">
        <v>57</v>
      </c>
      <c r="C62" s="11">
        <v>1.83806586680481</v>
      </c>
      <c r="D62" s="2">
        <v>2.41919726501026</v>
      </c>
      <c r="E62" s="2">
        <v>2.7323175730487201</v>
      </c>
      <c r="F62" s="8">
        <v>3.88645612634968</v>
      </c>
      <c r="G62" s="3">
        <f>G61*(1+Parameters!$B$13)</f>
        <v>262802.03033812414</v>
      </c>
      <c r="H62" s="5">
        <f>Parameters!$B$11*'Permanent project'!C66*Parameters!B$9*G62</f>
        <v>4.4633583612295347</v>
      </c>
      <c r="I62" s="2">
        <f>EXP(-Parameters!$B$16*'Permanent project'!B66)</f>
        <v>0.16137894240960493</v>
      </c>
      <c r="J62" s="2">
        <f>EXP(-(Parameters!$B$5+Parameters!$B$6)*('Permanent project'!B66-Parameters!$B$2))*(1-EXP(-Parameters!$B$7*('Permanent project'!B66-Parameters!$B$2)*('Permanent project'!B66&gt;Parameters!$B$2)))+('Permanent project'!B66&lt;=Parameters!$B$2)</f>
        <v>0.58274745344997803</v>
      </c>
      <c r="K62" s="2">
        <f>H62*I62*('Permanent project'!B66&gt;=Parameters!$B$2)</f>
        <v>0.72029205193028967</v>
      </c>
      <c r="L62" s="2">
        <f>H62*I62*J62*('Permanent project'!B66&gt;=Parameters!$B$2)*('Permanent project'!B66&lt;=Parameters!$B$3)</f>
        <v>0.41974835900263563</v>
      </c>
      <c r="M62" s="26">
        <f>'Emissions of Biomass scenarios'!W60*3.66</f>
        <v>222.34685945657762</v>
      </c>
      <c r="N62" s="14">
        <f t="shared" si="1"/>
        <v>93.329729386288108</v>
      </c>
      <c r="V62" s="23"/>
      <c r="W62" s="24"/>
      <c r="X62" s="4"/>
      <c r="Y62" s="4"/>
      <c r="Z62" s="4"/>
      <c r="AA62" s="4"/>
      <c r="AB62" s="4"/>
    </row>
    <row r="63" spans="2:28" x14ac:dyDescent="0.3">
      <c r="B63">
        <v>58</v>
      </c>
      <c r="C63" s="11">
        <v>1.83731189301538</v>
      </c>
      <c r="D63" s="2">
        <v>2.4326477685128198</v>
      </c>
      <c r="E63" s="2">
        <v>2.7560094894359</v>
      </c>
      <c r="F63" s="8">
        <v>3.9410974779589698</v>
      </c>
      <c r="G63" s="3">
        <f>G62*(1+Parameters!$B$13)</f>
        <v>268058.07094488665</v>
      </c>
      <c r="H63" s="5">
        <f>Parameters!$B$11*'Permanent project'!C67*Parameters!B$9*G63</f>
        <v>4.550758043515998</v>
      </c>
      <c r="I63" s="2">
        <f>EXP(-Parameters!$B$16*'Permanent project'!B67)</f>
        <v>0.15629656793268212</v>
      </c>
      <c r="J63" s="2">
        <f>EXP(-(Parameters!$B$5+Parameters!$B$6)*('Permanent project'!B67-Parameters!$B$2))*(1-EXP(-Parameters!$B$7*('Permanent project'!B67-Parameters!$B$2)*('Permanent project'!B67&gt;Parameters!$B$2)))+('Permanent project'!B67&lt;=Parameters!$B$2)</f>
        <v>0.5769491943688605</v>
      </c>
      <c r="K63" s="2">
        <f>H63*I63*('Permanent project'!B67&gt;=Parameters!$B$2)</f>
        <v>0.71126786369359773</v>
      </c>
      <c r="L63" s="2">
        <f>H63*I63*J63*('Permanent project'!B67&gt;=Parameters!$B$2)*('Permanent project'!B67&lt;=Parameters!$B$3)</f>
        <v>0.41036542093848172</v>
      </c>
      <c r="M63" s="26">
        <f>'Emissions of Biomass scenarios'!W61*3.66</f>
        <v>211.12583591957136</v>
      </c>
      <c r="N63" s="14">
        <f t="shared" si="1"/>
        <v>86.638742528123728</v>
      </c>
      <c r="V63" s="23"/>
      <c r="W63" s="24"/>
      <c r="X63" s="4"/>
      <c r="Y63" s="4"/>
      <c r="Z63" s="4"/>
      <c r="AA63" s="4"/>
      <c r="AB63" s="4"/>
    </row>
    <row r="64" spans="2:28" x14ac:dyDescent="0.3">
      <c r="B64">
        <v>59</v>
      </c>
      <c r="C64" s="11">
        <v>1.83621306422596</v>
      </c>
      <c r="D64" s="2">
        <v>2.4457950492153802</v>
      </c>
      <c r="E64" s="2">
        <v>2.77932336502308</v>
      </c>
      <c r="F64" s="8">
        <v>3.99559416176827</v>
      </c>
      <c r="G64" s="3">
        <f>G63*(1+Parameters!$B$13)</f>
        <v>273419.23236378439</v>
      </c>
      <c r="H64" s="5">
        <f>Parameters!$B$11*'Permanent project'!C68*Parameters!B$9*G64</f>
        <v>4.6389971302476116</v>
      </c>
      <c r="I64" s="2">
        <f>EXP(-Parameters!$B$16*'Permanent project'!B68)</f>
        <v>0.15137425479919109</v>
      </c>
      <c r="J64" s="2">
        <f>EXP(-(Parameters!$B$5+Parameters!$B$6)*('Permanent project'!B68-Parameters!$B$2))*(1-EXP(-Parameters!$B$7*('Permanent project'!B68-Parameters!$B$2)*('Permanent project'!B68&gt;Parameters!$B$2)))+('Permanent project'!B68&lt;=Parameters!$B$2)</f>
        <v>0.57120858887207371</v>
      </c>
      <c r="K64" s="2">
        <f>H64*I64*('Permanent project'!B68&gt;=Parameters!$B$2)</f>
        <v>0.70222473360681825</v>
      </c>
      <c r="L64" s="2">
        <f>H64*I64*J64*('Permanent project'!B68&gt;=Parameters!$B$2)*('Permanent project'!B68&lt;=Parameters!$B$3)</f>
        <v>0.40111679915461851</v>
      </c>
      <c r="M64" s="26">
        <f>'Emissions of Biomass scenarios'!W62*3.66</f>
        <v>199.54518882758066</v>
      </c>
      <c r="N64" s="14">
        <f t="shared" si="1"/>
        <v>80.040927429223103</v>
      </c>
      <c r="V64" s="23"/>
      <c r="W64" s="24"/>
      <c r="X64" s="4"/>
      <c r="Y64" s="4"/>
      <c r="Z64" s="4"/>
      <c r="AA64" s="4"/>
      <c r="AB64" s="4"/>
    </row>
    <row r="65" spans="2:28" x14ac:dyDescent="0.3">
      <c r="B65">
        <v>60</v>
      </c>
      <c r="C65" s="11">
        <v>1.8347511999999999</v>
      </c>
      <c r="D65" s="2">
        <v>2.4586261999999999</v>
      </c>
      <c r="E65" s="2">
        <v>2.8022068</v>
      </c>
      <c r="F65" s="8">
        <v>4.0499000000000001</v>
      </c>
      <c r="G65" s="3">
        <f>G64*(1+Parameters!$B$13)</f>
        <v>278887.61701106007</v>
      </c>
      <c r="H65" s="5">
        <f>Parameters!$B$11*'Permanent project'!C69*Parameters!B$9*G65</f>
        <v>4.7280099633799297</v>
      </c>
      <c r="I65" s="2">
        <f>EXP(-Parameters!$B$16*'Permanent project'!B69)</f>
        <v>0.14660696213035015</v>
      </c>
      <c r="J65" s="2">
        <f>EXP(-(Parameters!$B$5+Parameters!$B$6)*('Permanent project'!B69-Parameters!$B$2))*(1-EXP(-Parameters!$B$7*('Permanent project'!B69-Parameters!$B$2)*('Permanent project'!B69&gt;Parameters!$B$2)))+('Permanent project'!B69&lt;=Parameters!$B$2)</f>
        <v>0.56552507246796757</v>
      </c>
      <c r="K65" s="2">
        <f>H65*I65*('Permanent project'!B69&gt;=Parameters!$B$2)</f>
        <v>0.6931591776531596</v>
      </c>
      <c r="L65" s="2">
        <f>H65*I65*J65*('Permanent project'!B69&gt;=Parameters!$B$2)*('Permanent project'!B69&lt;=Parameters!$B$3)</f>
        <v>0.39199889417413991</v>
      </c>
      <c r="M65" s="26">
        <f>'Emissions of Biomass scenarios'!W63*3.66</f>
        <v>187.70906873868762</v>
      </c>
      <c r="N65" s="14">
        <f t="shared" si="1"/>
        <v>73.581747372023159</v>
      </c>
      <c r="V65" s="23"/>
      <c r="W65" s="24"/>
      <c r="X65" s="4"/>
      <c r="Y65" s="4"/>
      <c r="Z65" s="4"/>
      <c r="AA65" s="4"/>
      <c r="AB65" s="4"/>
    </row>
    <row r="66" spans="2:28" x14ac:dyDescent="0.3">
      <c r="B66">
        <v>61</v>
      </c>
      <c r="C66" s="11">
        <v>1.8329155951882701</v>
      </c>
      <c r="D66" s="2">
        <v>2.4711283264523098</v>
      </c>
      <c r="E66" s="2">
        <v>2.8246158616984598</v>
      </c>
      <c r="F66" s="8">
        <v>4.1039722075121201</v>
      </c>
      <c r="G66" s="3">
        <f>G65*(1+Parameters!$B$13)</f>
        <v>284465.36935128126</v>
      </c>
      <c r="H66" s="5">
        <f>Parameters!$B$11*'Permanent project'!C70*Parameters!B$9*G66</f>
        <v>4.8177453488005817</v>
      </c>
      <c r="I66" s="2">
        <f>EXP(-Parameters!$B$16*'Permanent project'!B70)</f>
        <v>0.14198980780187978</v>
      </c>
      <c r="J66" s="2">
        <f>EXP(-(Parameters!$B$5+Parameters!$B$6)*('Permanent project'!B70-Parameters!$B$2))*(1-EXP(-Parameters!$B$7*('Permanent project'!B70-Parameters!$B$2)*('Permanent project'!B70&gt;Parameters!$B$2)))+('Permanent project'!B70&lt;=Parameters!$B$2)</f>
        <v>0.55989808418196962</v>
      </c>
      <c r="K66" s="2">
        <f>H66*I66*('Permanent project'!B70&gt;=Parameters!$B$2)</f>
        <v>0.6840707361145949</v>
      </c>
      <c r="L66" s="2">
        <f>H66*I66*J66*('Permanent project'!B70&gt;=Parameters!$B$2)*('Permanent project'!B70&lt;=Parameters!$B$3)</f>
        <v>0.38300989459551138</v>
      </c>
      <c r="M66" s="26">
        <f>'Emissions of Biomass scenarios'!W64*3.66</f>
        <v>175.69621954997027</v>
      </c>
      <c r="N66" s="14">
        <f t="shared" si="1"/>
        <v>67.293390530663942</v>
      </c>
      <c r="V66" s="23"/>
      <c r="W66" s="24"/>
      <c r="X66" s="4"/>
      <c r="Y66" s="4"/>
      <c r="Z66" s="4"/>
      <c r="AA66" s="4"/>
      <c r="AB66" s="4"/>
    </row>
    <row r="67" spans="2:28" x14ac:dyDescent="0.3">
      <c r="B67">
        <v>62</v>
      </c>
      <c r="C67" s="11">
        <v>1.83072544579077</v>
      </c>
      <c r="D67" s="2">
        <v>2.4832885849723101</v>
      </c>
      <c r="E67" s="2">
        <v>2.8465404860184602</v>
      </c>
      <c r="F67" s="8">
        <v>4.1577815697046203</v>
      </c>
      <c r="G67" s="3">
        <f>G66*(1+Parameters!$B$13)</f>
        <v>290154.67673830688</v>
      </c>
      <c r="H67" s="5">
        <f>Parameters!$B$11*'Permanent project'!C71*Parameters!B$9*G67</f>
        <v>4.9082284012609252</v>
      </c>
      <c r="I67" s="2">
        <f>EXP(-Parameters!$B$16*'Permanent project'!B71)</f>
        <v>0.13751806344428075</v>
      </c>
      <c r="J67" s="2">
        <f>EXP(-(Parameters!$B$5+Parameters!$B$6)*('Permanent project'!B71-Parameters!$B$2))*(1-EXP(-Parameters!$B$7*('Permanent project'!B71-Parameters!$B$2)*('Permanent project'!B71&gt;Parameters!$B$2)))+('Permanent project'!B71&lt;=Parameters!$B$2)</f>
        <v>0.55432706700231371</v>
      </c>
      <c r="K67" s="2">
        <f>H67*I67*('Permanent project'!B71&gt;=Parameters!$B$2)</f>
        <v>0.67497006468362053</v>
      </c>
      <c r="L67" s="2">
        <f>H67*I67*J67*('Permanent project'!B71&gt;=Parameters!$B$2)*('Permanent project'!B71&lt;=Parameters!$B$3)</f>
        <v>0.37415417627043335</v>
      </c>
      <c r="M67" s="26">
        <f>'Emissions of Biomass scenarios'!W65*3.66</f>
        <v>163.56861823635458</v>
      </c>
      <c r="N67" s="14">
        <f t="shared" si="1"/>
        <v>61.199881619916233</v>
      </c>
      <c r="V67" s="23"/>
      <c r="W67" s="24"/>
      <c r="X67" s="4"/>
      <c r="Y67" s="4"/>
      <c r="Z67" s="4"/>
      <c r="AA67" s="4"/>
      <c r="AB67" s="4"/>
    </row>
    <row r="68" spans="2:28" x14ac:dyDescent="0.3">
      <c r="B68">
        <v>63</v>
      </c>
      <c r="C68" s="11">
        <v>1.82820742309481</v>
      </c>
      <c r="D68" s="2">
        <v>2.4950941446635899</v>
      </c>
      <c r="E68" s="2">
        <v>2.86797907600205</v>
      </c>
      <c r="F68" s="8">
        <v>4.2113022646130096</v>
      </c>
      <c r="G68" s="3">
        <f>G67*(1+Parameters!$B$13)</f>
        <v>295957.77027307299</v>
      </c>
      <c r="H68" s="5">
        <f>Parameters!$B$11*'Permanent project'!C72*Parameters!B$9*G68</f>
        <v>4.9995070590309814</v>
      </c>
      <c r="I68" s="2">
        <f>EXP(-Parameters!$B$16*'Permanent project'!B72)</f>
        <v>0.1331871496005706</v>
      </c>
      <c r="J68" s="2">
        <f>EXP(-(Parameters!$B$5+Parameters!$B$6)*('Permanent project'!B72-Parameters!$B$2))*(1-EXP(-Parameters!$B$7*('Permanent project'!B72-Parameters!$B$2)*('Permanent project'!B72&gt;Parameters!$B$2)))+('Permanent project'!B72&lt;=Parameters!$B$2)</f>
        <v>0.54881146821127336</v>
      </c>
      <c r="K68" s="2">
        <f>H68*I68*('Permanent project'!B72&gt;=Parameters!$B$2)</f>
        <v>0.66587009460026803</v>
      </c>
      <c r="L68" s="2">
        <f>H68*I68*J68*('Permanent project'!B72&gt;=Parameters!$B$2)*('Permanent project'!B72&lt;=Parameters!$B$3)</f>
        <v>0.36543714425555257</v>
      </c>
      <c r="M68" s="26">
        <f>'Emissions of Biomass scenarios'!W66*3.66</f>
        <v>151.37640741259156</v>
      </c>
      <c r="N68" s="14">
        <f t="shared" si="1"/>
        <v>55.318562032522522</v>
      </c>
      <c r="V68" s="23"/>
      <c r="W68" s="24"/>
      <c r="X68" s="4"/>
      <c r="Y68" s="4"/>
      <c r="Z68" s="4"/>
      <c r="AA68" s="4"/>
      <c r="AB68" s="4"/>
    </row>
    <row r="69" spans="2:28" x14ac:dyDescent="0.3">
      <c r="B69">
        <v>64</v>
      </c>
      <c r="C69" s="11">
        <v>1.8253881983876901</v>
      </c>
      <c r="D69" s="2">
        <v>2.50653217462974</v>
      </c>
      <c r="E69" s="2">
        <v>2.8889300346912798</v>
      </c>
      <c r="F69" s="8">
        <v>4.26450847027282</v>
      </c>
      <c r="G69" s="3">
        <f>G68*(1+Parameters!$B$13)</f>
        <v>301876.92567853443</v>
      </c>
      <c r="H69" s="5">
        <f>Parameters!$B$11*'Permanent project'!C73*Parameters!B$9*G69</f>
        <v>5.0916334160921881</v>
      </c>
      <c r="I69" s="2">
        <f>EXP(-Parameters!$B$16*'Permanent project'!B73)</f>
        <v>0.1289926310365194</v>
      </c>
      <c r="J69" s="2">
        <f>EXP(-(Parameters!$B$5+Parameters!$B$6)*('Permanent project'!B73-Parameters!$B$2))*(1-EXP(-Parameters!$B$7*('Permanent project'!B73-Parameters!$B$2)*('Permanent project'!B73&gt;Parameters!$B$2)))+('Permanent project'!B73&lt;=Parameters!$B$2)</f>
        <v>0.54335073962823688</v>
      </c>
      <c r="K69" s="2">
        <f>H69*I69*('Permanent project'!B73&gt;=Parameters!$B$2)</f>
        <v>0.65678319061519241</v>
      </c>
      <c r="L69" s="2">
        <f>H69*I69*J69*('Permanent project'!B73&gt;=Parameters!$B$2)*('Permanent project'!B73&lt;=Parameters!$B$3)</f>
        <v>0.35686363239615809</v>
      </c>
      <c r="M69" s="26">
        <f>'Emissions of Biomass scenarios'!W67*3.66</f>
        <v>139.16095069351721</v>
      </c>
      <c r="N69" s="14">
        <f t="shared" si="1"/>
        <v>49.661482352191207</v>
      </c>
      <c r="V69" s="23"/>
      <c r="W69" s="24"/>
      <c r="X69" s="4"/>
      <c r="Y69" s="4"/>
      <c r="Z69" s="4"/>
      <c r="AA69" s="4"/>
      <c r="AB69" s="4"/>
    </row>
    <row r="70" spans="2:28" x14ac:dyDescent="0.3">
      <c r="B70">
        <v>65</v>
      </c>
      <c r="C70" s="11">
        <v>1.82229444295673</v>
      </c>
      <c r="D70" s="2">
        <v>2.5175898439743598</v>
      </c>
      <c r="E70" s="2">
        <v>2.90939176512821</v>
      </c>
      <c r="F70" s="8">
        <v>4.3173743647195497</v>
      </c>
      <c r="G70" s="3">
        <f>G69*(1+Parameters!$B$13)</f>
        <v>307914.46419210511</v>
      </c>
      <c r="H70" s="5">
        <f>Parameters!$B$11*'Permanent project'!C74*Parameters!B$9*G70</f>
        <v>5.1846639491102353</v>
      </c>
      <c r="I70" s="2">
        <f>EXP(-Parameters!$B$16*'Permanent project'!B74)</f>
        <v>0.12493021219858241</v>
      </c>
      <c r="J70" s="2">
        <f>EXP(-(Parameters!$B$5+Parameters!$B$6)*('Permanent project'!B74-Parameters!$B$2))*(1-EXP(-Parameters!$B$7*('Permanent project'!B74-Parameters!$B$2)*('Permanent project'!B74&gt;Parameters!$B$2)))+('Permanent project'!B74&lt;=Parameters!$B$2)</f>
        <v>0.53794433778492812</v>
      </c>
      <c r="K70" s="2">
        <f>H70*I70*('Permanent project'!B74&gt;=Parameters!$B$2)</f>
        <v>0.64772116734068197</v>
      </c>
      <c r="L70" s="2">
        <f>H70*I70*J70*('Permanent project'!B74&gt;=Parameters!$B$2)*('Permanent project'!B74&lt;=Parameters!$B$3)</f>
        <v>0.34843793443436377</v>
      </c>
      <c r="M70" s="26">
        <f>'Emissions of Biomass scenarios'!W68*3.66</f>
        <v>126.95684705890683</v>
      </c>
      <c r="N70" s="14">
        <f t="shared" si="1"/>
        <v>44.236581551504926</v>
      </c>
      <c r="V70" s="23"/>
      <c r="W70" s="24"/>
      <c r="X70" s="4"/>
      <c r="Y70" s="4"/>
      <c r="Z70" s="4"/>
      <c r="AA70" s="4"/>
      <c r="AB70" s="4"/>
    </row>
    <row r="71" spans="2:28" x14ac:dyDescent="0.3">
      <c r="B71">
        <v>66</v>
      </c>
      <c r="C71" s="11">
        <v>1.81895282808923</v>
      </c>
      <c r="D71" s="2">
        <v>2.5282543218010298</v>
      </c>
      <c r="E71" s="2">
        <v>2.9293626703548701</v>
      </c>
      <c r="F71" s="8">
        <v>4.3698741259887202</v>
      </c>
      <c r="G71" s="3">
        <f>G70*(1+Parameters!$B$13)</f>
        <v>314072.75347594719</v>
      </c>
      <c r="H71" s="5">
        <f>Parameters!$B$11*'Permanent project'!C75*Parameters!B$9*G71</f>
        <v>5.2786597540062132</v>
      </c>
      <c r="I71" s="2">
        <f>EXP(-Parameters!$B$16*'Permanent project'!B75)</f>
        <v>0.12099573281487792</v>
      </c>
      <c r="J71" s="2">
        <f>EXP(-(Parameters!$B$5+Parameters!$B$6)*('Permanent project'!B75-Parameters!$B$2))*(1-EXP(-Parameters!$B$7*('Permanent project'!B75-Parameters!$B$2)*('Permanent project'!B75&gt;Parameters!$B$2)))+('Permanent project'!B75&lt;=Parameters!$B$2)</f>
        <v>0.53259172404843402</v>
      </c>
      <c r="K71" s="2">
        <f>H71*I71*('Permanent project'!B75&gt;=Parameters!$B$2)</f>
        <v>0.63869530521638496</v>
      </c>
      <c r="L71" s="2">
        <f>H71*I71*J71*('Permanent project'!B75&gt;=Parameters!$B$2)*('Permanent project'!B75&lt;=Parameters!$B$3)</f>
        <v>0.34016383374683523</v>
      </c>
      <c r="M71" s="26">
        <f>'Emissions of Biomass scenarios'!W69*3.66</f>
        <v>114.7933262601014</v>
      </c>
      <c r="N71" s="14">
        <f t="shared" si="1"/>
        <v>39.048537949187349</v>
      </c>
      <c r="V71" s="23"/>
      <c r="W71" s="24"/>
      <c r="X71" s="4"/>
      <c r="Y71" s="4"/>
      <c r="Z71" s="4"/>
      <c r="AA71" s="4"/>
      <c r="AB71" s="4"/>
    </row>
    <row r="72" spans="2:28" x14ac:dyDescent="0.3">
      <c r="B72">
        <v>67</v>
      </c>
      <c r="C72" s="11">
        <v>1.8153900250724999</v>
      </c>
      <c r="D72" s="2">
        <v>2.53851277721333</v>
      </c>
      <c r="E72" s="2">
        <v>2.9488411534133299</v>
      </c>
      <c r="F72" s="8">
        <v>4.4219819321158296</v>
      </c>
      <c r="G72" s="3">
        <f>G71*(1+Parameters!$B$13)</f>
        <v>320354.20854546613</v>
      </c>
      <c r="H72" s="5">
        <f>Parameters!$B$11*'Permanent project'!C76*Parameters!B$9*G72</f>
        <v>5.3736867924749356</v>
      </c>
      <c r="I72" s="2">
        <f>EXP(-Parameters!$B$16*'Permanent project'!B76)</f>
        <v>0.11718516363470523</v>
      </c>
      <c r="J72" s="2">
        <f>EXP(-(Parameters!$B$5+Parameters!$B$6)*('Permanent project'!B76-Parameters!$B$2))*(1-EXP(-Parameters!$B$7*('Permanent project'!B76-Parameters!$B$2)*('Permanent project'!B76&gt;Parameters!$B$2)))+('Permanent project'!B76&lt;=Parameters!$B$2)</f>
        <v>0.52729236470410346</v>
      </c>
      <c r="K72" s="2">
        <f>H72*I72*('Permanent project'!B76&gt;=Parameters!$B$2)</f>
        <v>0.62971636609782966</v>
      </c>
      <c r="L72" s="2">
        <f>H72*I72*J72*('Permanent project'!B76&gt;=Parameters!$B$2)*('Permanent project'!B76&lt;=Parameters!$B$3)</f>
        <v>0.33204463177259952</v>
      </c>
      <c r="M72" s="26">
        <f>'Emissions of Biomass scenarios'!W70*3.66</f>
        <v>102.69525518825287</v>
      </c>
      <c r="N72" s="14">
        <f t="shared" si="1"/>
        <v>34.099408193776569</v>
      </c>
      <c r="V72" s="23"/>
      <c r="W72" s="24"/>
      <c r="X72" s="4"/>
      <c r="Y72" s="4"/>
      <c r="Z72" s="4"/>
      <c r="AA72" s="4"/>
      <c r="AB72" s="4"/>
    </row>
    <row r="73" spans="2:28" x14ac:dyDescent="0.3">
      <c r="B73">
        <v>68</v>
      </c>
      <c r="C73" s="11">
        <v>1.8116327051938499</v>
      </c>
      <c r="D73" s="2">
        <v>2.5483523793148701</v>
      </c>
      <c r="E73" s="2">
        <v>2.9678256173456399</v>
      </c>
      <c r="F73" s="8">
        <v>4.47367196113641</v>
      </c>
      <c r="G73" s="3">
        <f>G72*(1+Parameters!$B$13)</f>
        <v>326761.29271637544</v>
      </c>
      <c r="H73" s="5">
        <f>Parameters!$B$11*'Permanent project'!C77*Parameters!B$9*G73</f>
        <v>5.469816148809997</v>
      </c>
      <c r="I73" s="2">
        <f>EXP(-Parameters!$B$16*'Permanent project'!B77)</f>
        <v>0.11349460230223983</v>
      </c>
      <c r="J73" s="2">
        <f>EXP(-(Parameters!$B$5+Parameters!$B$6)*('Permanent project'!B77-Parameters!$B$2))*(1-EXP(-Parameters!$B$7*('Permanent project'!B77-Parameters!$B$2)*('Permanent project'!B77&gt;Parameters!$B$2)))+('Permanent project'!B77&lt;=Parameters!$B$2)</f>
        <v>0.52204573100762841</v>
      </c>
      <c r="K73" s="2">
        <f>H73*I73*('Permanent project'!B77&gt;=Parameters!$B$2)</f>
        <v>0.62079460847555967</v>
      </c>
      <c r="L73" s="2">
        <f>H73*I73*J73*('Permanent project'!B77&gt;=Parameters!$B$2)*('Permanent project'!B77&lt;=Parameters!$B$3)</f>
        <v>0.32408317518721802</v>
      </c>
      <c r="M73" s="26">
        <f>'Emissions of Biomass scenarios'!W71*3.66</f>
        <v>90.683888326973516</v>
      </c>
      <c r="N73" s="14">
        <f t="shared" si="1"/>
        <v>29.389122467328672</v>
      </c>
      <c r="V73" s="23"/>
      <c r="W73" s="24"/>
      <c r="X73" s="4"/>
      <c r="Y73" s="4"/>
      <c r="Z73" s="4"/>
      <c r="AA73" s="4"/>
      <c r="AB73" s="4"/>
    </row>
    <row r="74" spans="2:28" x14ac:dyDescent="0.3">
      <c r="B74">
        <v>69</v>
      </c>
      <c r="C74" s="11">
        <v>1.80770753974058</v>
      </c>
      <c r="D74" s="2">
        <v>2.5577602972092301</v>
      </c>
      <c r="E74" s="2">
        <v>2.9863144651938498</v>
      </c>
      <c r="F74" s="8">
        <v>4.5249183910859596</v>
      </c>
      <c r="G74" s="3">
        <f>G73*(1+Parameters!$B$13)</f>
        <v>333296.51857070293</v>
      </c>
      <c r="H74" s="5">
        <f>Parameters!$B$11*'Permanent project'!C78*Parameters!B$9*G74</f>
        <v>5.5671242974074042</v>
      </c>
      <c r="I74" s="2">
        <f>EXP(-Parameters!$B$16*'Permanent project'!B78)</f>
        <v>0.10992026936018012</v>
      </c>
      <c r="J74" s="2">
        <f>EXP(-(Parameters!$B$5+Parameters!$B$6)*('Permanent project'!B78-Parameters!$B$2))*(1-EXP(-Parameters!$B$7*('Permanent project'!B78-Parameters!$B$2)*('Permanent project'!B78&gt;Parameters!$B$2)))+('Permanent project'!B78&lt;=Parameters!$B$2)</f>
        <v>0.51685129921347706</v>
      </c>
      <c r="K74" s="2">
        <f>H74*I74*('Permanent project'!B78&gt;=Parameters!$B$2)</f>
        <v>0.61193980233262535</v>
      </c>
      <c r="L74" s="2">
        <f>H74*I74*J74*('Permanent project'!B78&gt;=Parameters!$B$2)*('Permanent project'!B78&lt;=Parameters!$B$3)</f>
        <v>0.31628188187605577</v>
      </c>
      <c r="M74" s="26">
        <f>'Emissions of Biomass scenarios'!W72*3.66</f>
        <v>78.777443309228389</v>
      </c>
      <c r="N74" s="14">
        <f t="shared" si="1"/>
        <v>24.915878019227055</v>
      </c>
      <c r="V74" s="23"/>
      <c r="W74" s="24"/>
      <c r="X74" s="4"/>
      <c r="Y74" s="4"/>
      <c r="Z74" s="4"/>
      <c r="AA74" s="4"/>
      <c r="AB74" s="4"/>
    </row>
    <row r="75" spans="2:28" x14ac:dyDescent="0.3">
      <c r="B75">
        <v>70</v>
      </c>
      <c r="C75" s="11">
        <v>1.8036411999999999</v>
      </c>
      <c r="D75" s="2">
        <v>2.5667236999999998</v>
      </c>
      <c r="E75" s="2">
        <v>3.0043061</v>
      </c>
      <c r="F75" s="8">
        <v>4.5756953999999999</v>
      </c>
      <c r="G75" s="3">
        <f>G74*(1+Parameters!$B$13)</f>
        <v>339962.44894211699</v>
      </c>
      <c r="H75" s="5">
        <f>Parameters!$B$11*'Permanent project'!C79*Parameters!B$9*G75</f>
        <v>5.6656933813316632</v>
      </c>
      <c r="I75" s="2">
        <f>EXP(-Parameters!$B$16*'Permanent project'!B79)</f>
        <v>0.10645850437925281</v>
      </c>
      <c r="J75" s="2">
        <f>EXP(-(Parameters!$B$5+Parameters!$B$6)*('Permanent project'!B79-Parameters!$B$2))*(1-EXP(-Parameters!$B$7*('Permanent project'!B79-Parameters!$B$2)*('Permanent project'!B79&gt;Parameters!$B$2)))+('Permanent project'!B79&lt;=Parameters!$B$2)</f>
        <v>0.51170855058521325</v>
      </c>
      <c r="K75" s="2">
        <f>H75*I75*('Permanent project'!B79&gt;=Parameters!$B$2)</f>
        <v>0.6031612436480005</v>
      </c>
      <c r="L75" s="2">
        <f>H75*I75*J75*('Permanent project'!B79&gt;=Parameters!$B$2)*('Permanent project'!B79&lt;=Parameters!$B$3)</f>
        <v>0.30864276575629301</v>
      </c>
      <c r="M75" s="26">
        <f>'Emissions of Biomass scenarios'!W73*3.66</f>
        <v>66.991552990088252</v>
      </c>
      <c r="N75" s="14">
        <f t="shared" si="1"/>
        <v>20.676458197170099</v>
      </c>
      <c r="V75" s="23"/>
      <c r="W75" s="24"/>
      <c r="X75" s="4"/>
      <c r="Y75" s="4"/>
      <c r="Z75" s="4"/>
      <c r="AA75" s="4"/>
      <c r="AB75" s="4"/>
    </row>
    <row r="76" spans="2:28" x14ac:dyDescent="0.3">
      <c r="B76">
        <v>71</v>
      </c>
      <c r="C76" s="11">
        <v>1.7994603572594201</v>
      </c>
      <c r="D76" s="2">
        <v>2.5752297567907698</v>
      </c>
      <c r="E76" s="2">
        <v>3.0217989248061499</v>
      </c>
      <c r="F76" s="8">
        <v>4.6259771659140396</v>
      </c>
      <c r="G76" s="3">
        <f>G75*(1+Parameters!$B$13)</f>
        <v>346761.69792095933</v>
      </c>
      <c r="H76" s="5">
        <f>Parameters!$B$11*'Permanent project'!C80*Parameters!B$9*G76</f>
        <v>5.765611502340529</v>
      </c>
      <c r="I76" s="2">
        <f>EXP(-Parameters!$B$16*'Permanent project'!B80)</f>
        <v>0.10310576220961341</v>
      </c>
      <c r="J76" s="2">
        <f>EXP(-(Parameters!$B$5+Parameters!$B$6)*('Permanent project'!B80-Parameters!$B$2))*(1-EXP(-Parameters!$B$7*('Permanent project'!B80-Parameters!$B$2)*('Permanent project'!B80&gt;Parameters!$B$2)))+('Permanent project'!B80&lt;=Parameters!$B$2)</f>
        <v>0.5066169713919616</v>
      </c>
      <c r="K76" s="2">
        <f>H76*I76*('Permanent project'!B80&gt;=Parameters!$B$2)</f>
        <v>0.5944677685533345</v>
      </c>
      <c r="L76" s="2">
        <f>H76*I76*J76*('Permanent project'!B80&gt;=Parameters!$B$2)*('Permanent project'!B80&lt;=Parameters!$B$3)</f>
        <v>0.30116746049462789</v>
      </c>
      <c r="M76" s="26">
        <f>'Emissions of Biomass scenarios'!W74*3.66</f>
        <v>55.339627840114119</v>
      </c>
      <c r="N76" s="14">
        <f t="shared" si="1"/>
        <v>16.666495181324979</v>
      </c>
      <c r="V76" s="23"/>
      <c r="W76" s="24"/>
      <c r="X76" s="4"/>
      <c r="Y76" s="4"/>
      <c r="Z76" s="4"/>
      <c r="AA76" s="4"/>
      <c r="AB76" s="4"/>
    </row>
    <row r="77" spans="2:28" x14ac:dyDescent="0.3">
      <c r="B77">
        <v>72</v>
      </c>
      <c r="C77" s="11">
        <v>1.79519168280615</v>
      </c>
      <c r="D77" s="2">
        <v>2.5832656366851299</v>
      </c>
      <c r="E77" s="2">
        <v>3.0387913426543598</v>
      </c>
      <c r="F77" s="8">
        <v>4.6757378668635896</v>
      </c>
      <c r="G77" s="3">
        <f>G76*(1+Parameters!$B$13)</f>
        <v>353696.93187937851</v>
      </c>
      <c r="H77" s="5">
        <f>Parameters!$B$11*'Permanent project'!C81*Parameters!B$9*G77</f>
        <v>5.8669730227777626</v>
      </c>
      <c r="I77" s="2">
        <f>EXP(-Parameters!$B$16*'Permanent project'!B81)</f>
        <v>9.9858609350303176E-2</v>
      </c>
      <c r="J77" s="2">
        <f>EXP(-(Parameters!$B$5+Parameters!$B$6)*('Permanent project'!B81-Parameters!$B$2))*(1-EXP(-Parameters!$B$7*('Permanent project'!B81-Parameters!$B$2)*('Permanent project'!B81&gt;Parameters!$B$2)))+('Permanent project'!B81&lt;=Parameters!$B$2)</f>
        <v>0.50157605289430629</v>
      </c>
      <c r="K77" s="2">
        <f>H77*I77*('Permanent project'!B81&gt;=Parameters!$B$2)</f>
        <v>0.58586776715033195</v>
      </c>
      <c r="L77" s="2">
        <f>H77*I77*J77*('Permanent project'!B81&gt;=Parameters!$B$2)*('Permanent project'!B81&lt;=Parameters!$B$3)</f>
        <v>0.29385724216526404</v>
      </c>
      <c r="M77" s="26">
        <f>'Emissions of Biomass scenarios'!W75*3.66</f>
        <v>43.83315158139402</v>
      </c>
      <c r="N77" s="14">
        <f t="shared" si="1"/>
        <v>12.88068903912043</v>
      </c>
      <c r="V77" s="23"/>
      <c r="W77" s="24"/>
      <c r="X77" s="4"/>
      <c r="Y77" s="4"/>
      <c r="Z77" s="4"/>
      <c r="AA77" s="4"/>
      <c r="AB77" s="4"/>
    </row>
    <row r="78" spans="2:28" x14ac:dyDescent="0.3">
      <c r="B78">
        <v>73</v>
      </c>
      <c r="C78" s="11">
        <v>1.7908618479275</v>
      </c>
      <c r="D78" s="2">
        <v>2.5908185087866702</v>
      </c>
      <c r="E78" s="2">
        <v>3.0552817565866701</v>
      </c>
      <c r="F78" s="8">
        <v>4.7249516808841703</v>
      </c>
      <c r="G78" s="3">
        <f>G77*(1+Parameters!$B$13)</f>
        <v>360770.8705169661</v>
      </c>
      <c r="H78" s="5">
        <f>Parameters!$B$11*'Permanent project'!C82*Parameters!B$9*G78</f>
        <v>5.9698788797564228</v>
      </c>
      <c r="I78" s="2">
        <f>EXP(-Parameters!$B$16*'Permanent project'!B82)</f>
        <v>9.6713720433043979E-2</v>
      </c>
      <c r="J78" s="2">
        <f>EXP(-(Parameters!$B$5+Parameters!$B$6)*('Permanent project'!B82-Parameters!$B$2))*(1-EXP(-Parameters!$B$7*('Permanent project'!B82-Parameters!$B$2)*('Permanent project'!B82&gt;Parameters!$B$2)))+('Permanent project'!B82&lt;=Parameters!$B$2)</f>
        <v>0.49658529132215667</v>
      </c>
      <c r="K78" s="2">
        <f>H78*I78*('Permanent project'!B82&gt;=Parameters!$B$2)</f>
        <v>0.57736919699589639</v>
      </c>
      <c r="L78" s="2">
        <f>H78*I78*J78*('Permanent project'!B82&gt;=Parameters!$B$2)*('Permanent project'!B82&lt;=Parameters!$B$3)</f>
        <v>0.28671305089064686</v>
      </c>
      <c r="M78" s="26">
        <f>'Emissions of Biomass scenarios'!W76*3.66</f>
        <v>32.481926033378606</v>
      </c>
      <c r="N78" s="14">
        <f t="shared" si="1"/>
        <v>9.3129921118343066</v>
      </c>
      <c r="V78" s="23"/>
      <c r="W78" s="24"/>
      <c r="X78" s="4"/>
      <c r="Y78" s="4"/>
      <c r="Z78" s="4"/>
      <c r="AA78" s="4"/>
      <c r="AB78" s="4"/>
    </row>
    <row r="79" spans="2:28" x14ac:dyDescent="0.3">
      <c r="B79">
        <v>74</v>
      </c>
      <c r="C79" s="11">
        <v>1.7864975239107701</v>
      </c>
      <c r="D79" s="2">
        <v>2.5978755421989699</v>
      </c>
      <c r="E79" s="2">
        <v>3.0712685696451301</v>
      </c>
      <c r="F79" s="8">
        <v>4.7735927860112799</v>
      </c>
      <c r="G79" s="3">
        <f>G78*(1+Parameters!$B$13)</f>
        <v>367986.28792730544</v>
      </c>
      <c r="H79" s="5">
        <f>Parameters!$B$11*'Permanent project'!C83*Parameters!B$9*G79</f>
        <v>6.0744369120688804</v>
      </c>
      <c r="I79" s="2">
        <f>EXP(-Parameters!$B$16*'Permanent project'!B83)</f>
        <v>9.3667874816770469E-2</v>
      </c>
      <c r="J79" s="2">
        <f>EXP(-(Parameters!$B$5+Parameters!$B$6)*('Permanent project'!B83-Parameters!$B$2))*(1-EXP(-Parameters!$B$7*('Permanent project'!B83-Parameters!$B$2)*('Permanent project'!B83&gt;Parameters!$B$2)))+('Permanent project'!B83&lt;=Parameters!$B$2)</f>
        <v>0.49164418784652797</v>
      </c>
      <c r="K79" s="2">
        <f>H79*I79*('Permanent project'!B83&gt;=Parameters!$B$2)</f>
        <v>0.56897959626203765</v>
      </c>
      <c r="L79" s="2">
        <f>H79*I79*J79*('Permanent project'!B83&gt;=Parameters!$B$2)*('Permanent project'!B83&lt;=Parameters!$B$3)</f>
        <v>0.27973551150549486</v>
      </c>
      <c r="M79" s="26">
        <f>'Emissions of Biomass scenarios'!W77*3.66</f>
        <v>21.29427655951773</v>
      </c>
      <c r="N79" s="14">
        <f t="shared" si="1"/>
        <v>5.9567653455161613</v>
      </c>
      <c r="V79" s="23"/>
      <c r="W79" s="24"/>
      <c r="X79" s="4"/>
      <c r="Y79" s="4"/>
      <c r="Z79" s="4"/>
      <c r="AA79" s="4"/>
      <c r="AB79" s="4"/>
    </row>
    <row r="80" spans="2:28" x14ac:dyDescent="0.3">
      <c r="B80">
        <v>75</v>
      </c>
      <c r="C80" s="11">
        <v>1.7821253820432701</v>
      </c>
      <c r="D80" s="2">
        <v>2.60442390602564</v>
      </c>
      <c r="E80" s="2">
        <v>3.0867501848717902</v>
      </c>
      <c r="F80" s="8">
        <v>4.8216353602804496</v>
      </c>
      <c r="G80" s="3">
        <f>G79*(1+Parameters!$B$13)</f>
        <v>375346.01368585153</v>
      </c>
      <c r="H80" s="5">
        <f>Parameters!$B$11*'Permanent project'!C84*Parameters!B$9*G80</f>
        <v>6.1807622002740459</v>
      </c>
      <c r="I80" s="2">
        <f>EXP(-Parameters!$B$16*'Permanent project'!B84)</f>
        <v>9.0717953289412512E-2</v>
      </c>
      <c r="J80" s="2">
        <f>EXP(-(Parameters!$B$5+Parameters!$B$6)*('Permanent project'!B84-Parameters!$B$2))*(1-EXP(-Parameters!$B$7*('Permanent project'!B84-Parameters!$B$2)*('Permanent project'!B84&gt;Parameters!$B$2)))+('Permanent project'!B84&lt;=Parameters!$B$2)</f>
        <v>0.4867522485467447</v>
      </c>
      <c r="K80" s="2">
        <f>H80*I80*('Permanent project'!B84&gt;=Parameters!$B$2)</f>
        <v>0.56070609657742743</v>
      </c>
      <c r="L80" s="2">
        <f>H80*I80*J80*('Permanent project'!B84&gt;=Parameters!$B$2)*('Permanent project'!B84&lt;=Parameters!$B$3)</f>
        <v>0.27292495328293098</v>
      </c>
      <c r="M80" s="26">
        <f>'Emissions of Biomass scenarios'!W78*3.66</f>
        <v>10.277226416199962</v>
      </c>
      <c r="N80" s="14">
        <f t="shared" si="1"/>
        <v>2.804911539519479</v>
      </c>
      <c r="V80" s="23"/>
      <c r="W80" s="24"/>
      <c r="X80" s="4"/>
      <c r="Y80" s="4"/>
      <c r="Z80" s="4"/>
      <c r="AA80" s="4"/>
      <c r="AB80" s="4"/>
    </row>
    <row r="81" spans="2:28" x14ac:dyDescent="0.3">
      <c r="B81">
        <v>76</v>
      </c>
      <c r="C81" s="11">
        <v>1.77777209361231</v>
      </c>
      <c r="D81" s="2">
        <v>2.6104507693702601</v>
      </c>
      <c r="E81" s="2">
        <v>3.1017250053087202</v>
      </c>
      <c r="F81" s="8">
        <v>4.8690535817271803</v>
      </c>
      <c r="G81" s="3">
        <f>G80*(1+Parameters!$B$13)</f>
        <v>382852.93395956856</v>
      </c>
      <c r="H81" s="5">
        <f>Parameters!$B$11*'Permanent project'!C85*Parameters!B$9*G81</f>
        <v>6.2889774204264786</v>
      </c>
      <c r="I81" s="2">
        <f>EXP(-Parameters!$B$16*'Permanent project'!B85)</f>
        <v>8.7860934873549207E-2</v>
      </c>
      <c r="J81" s="2">
        <f>EXP(-(Parameters!$B$5+Parameters!$B$6)*('Permanent project'!B85-Parameters!$B$2))*(1-EXP(-Parameters!$B$7*('Permanent project'!B85-Parameters!$B$2)*('Permanent project'!B85&gt;Parameters!$B$2)))+('Permanent project'!B85&lt;=Parameters!$B$2)</f>
        <v>0.48190898437422197</v>
      </c>
      <c r="K81" s="2">
        <f>H81*I81*('Permanent project'!B85&gt;=Parameters!$B$2)</f>
        <v>0.55255543555731235</v>
      </c>
      <c r="L81" s="2">
        <f>H81*I81*J81*('Permanent project'!B85&gt;=Parameters!$B$2)*('Permanent project'!B85&lt;=Parameters!$B$3)</f>
        <v>0.26628142875988026</v>
      </c>
      <c r="M81" s="26">
        <f>'Emissions of Biomass scenarios'!W79*3.66</f>
        <v>-0.56335382868130812</v>
      </c>
      <c r="N81" s="14">
        <f t="shared" si="1"/>
        <v>-0.15001066239860752</v>
      </c>
      <c r="V81" s="23"/>
      <c r="W81" s="24"/>
      <c r="X81" s="4"/>
      <c r="Y81" s="4"/>
      <c r="Z81" s="4"/>
      <c r="AA81" s="4"/>
      <c r="AB81" s="4"/>
    </row>
    <row r="82" spans="2:28" x14ac:dyDescent="0.3">
      <c r="B82">
        <v>77</v>
      </c>
      <c r="C82" s="11">
        <v>1.77346432990519</v>
      </c>
      <c r="D82" s="2">
        <v>2.6159433013364102</v>
      </c>
      <c r="E82" s="2">
        <v>3.1161914339979502</v>
      </c>
      <c r="F82" s="8">
        <v>4.9158216283869898</v>
      </c>
      <c r="G82" s="3">
        <f>G81*(1+Parameters!$B$13)</f>
        <v>390509.99263875996</v>
      </c>
      <c r="H82" s="5">
        <f>Parameters!$B$11*'Permanent project'!C86*Parameters!B$9*G82</f>
        <v>6.3992132119273428</v>
      </c>
      <c r="I82" s="2">
        <f>EXP(-Parameters!$B$16*'Permanent project'!B86)</f>
        <v>8.5093893732664114E-2</v>
      </c>
      <c r="J82" s="2">
        <f>EXP(-(Parameters!$B$5+Parameters!$B$6)*('Permanent project'!B86-Parameters!$B$2))*(1-EXP(-Parameters!$B$7*('Permanent project'!B86-Parameters!$B$2)*('Permanent project'!B86&gt;Parameters!$B$2)))+('Permanent project'!B86&lt;=Parameters!$B$2)</f>
        <v>0.47711391111371859</v>
      </c>
      <c r="K82" s="2">
        <f>H82*I82*('Permanent project'!B86&gt;=Parameters!$B$2)</f>
        <v>0.54453396902840556</v>
      </c>
      <c r="L82" s="2">
        <f>H82*I82*J82*('Permanent project'!B86&gt;=Parameters!$B$2)*('Permanent project'!B86&lt;=Parameters!$B$3)</f>
        <v>0.25980473169741908</v>
      </c>
      <c r="M82" s="26">
        <f>'Emissions of Biomass scenarios'!W80*3.66</f>
        <v>-11.222617145150334</v>
      </c>
      <c r="N82" s="14">
        <f t="shared" si="1"/>
        <v>-2.9156890363386379</v>
      </c>
      <c r="V82" s="23"/>
      <c r="W82" s="24"/>
      <c r="X82" s="4"/>
      <c r="Y82" s="4"/>
      <c r="Z82" s="4"/>
      <c r="AA82" s="4"/>
      <c r="AB82" s="4"/>
    </row>
    <row r="83" spans="2:28" x14ac:dyDescent="0.3">
      <c r="B83">
        <v>78</v>
      </c>
      <c r="C83" s="11">
        <v>1.76922876220923</v>
      </c>
      <c r="D83" s="2">
        <v>2.6208886710276902</v>
      </c>
      <c r="E83" s="2">
        <v>3.13014787398154</v>
      </c>
      <c r="F83" s="8">
        <v>4.9619136782953799</v>
      </c>
      <c r="G83" s="3">
        <f>G82*(1+Parameters!$B$13)</f>
        <v>398320.19249153516</v>
      </c>
      <c r="H83" s="5">
        <f>Parameters!$B$11*'Permanent project'!C87*Parameters!B$9*G83</f>
        <v>6.5116085599926059</v>
      </c>
      <c r="I83" s="2">
        <f>EXP(-Parameters!$B$16*'Permanent project'!B87)</f>
        <v>8.2413996174832971E-2</v>
      </c>
      <c r="J83" s="2">
        <f>EXP(-(Parameters!$B$5+Parameters!$B$6)*('Permanent project'!B87-Parameters!$B$2))*(1-EXP(-Parameters!$B$7*('Permanent project'!B87-Parameters!$B$2)*('Permanent project'!B87&gt;Parameters!$B$2)))+('Permanent project'!B87&lt;=Parameters!$B$2)</f>
        <v>0.47236654934274686</v>
      </c>
      <c r="K83" s="2">
        <f>H83*I83*('Permanent project'!B87&gt;=Parameters!$B$2)</f>
        <v>0.53664768295524024</v>
      </c>
      <c r="L83" s="2">
        <f>H83*I83*J83*('Permanent project'!B87&gt;=Parameters!$B$2)*('Permanent project'!B87&lt;=Parameters!$B$3)</f>
        <v>0.25349441421034724</v>
      </c>
      <c r="M83" s="26">
        <f>'Emissions of Biomass scenarios'!W81*3.66</f>
        <v>255.45907578102475</v>
      </c>
      <c r="N83" s="14">
        <f t="shared" si="1"/>
        <v>64.757448769827576</v>
      </c>
      <c r="V83" s="23"/>
      <c r="W83" s="24"/>
      <c r="X83" s="4"/>
      <c r="Y83" s="4"/>
      <c r="Z83" s="4"/>
      <c r="AA83" s="4"/>
      <c r="AB83" s="4"/>
    </row>
    <row r="84" spans="2:28" x14ac:dyDescent="0.3">
      <c r="B84">
        <v>79</v>
      </c>
      <c r="C84" s="11">
        <v>1.7650920618117301</v>
      </c>
      <c r="D84" s="2">
        <v>2.6252740475476899</v>
      </c>
      <c r="E84" s="2">
        <v>3.1435927283015399</v>
      </c>
      <c r="F84" s="8">
        <v>5.00730390948788</v>
      </c>
      <c r="G84" s="3">
        <f>G83*(1+Parameters!$B$13)</f>
        <v>406286.59634136589</v>
      </c>
      <c r="H84" s="5">
        <f>Parameters!$B$11*'Permanent project'!C88*Parameters!B$9*G84</f>
        <v>6.6263111932492995</v>
      </c>
      <c r="I84" s="2">
        <f>EXP(-Parameters!$B$16*'Permanent project'!B88)</f>
        <v>7.9818497750775541E-2</v>
      </c>
      <c r="J84" s="2">
        <f>EXP(-(Parameters!$B$5+Parameters!$B$6)*('Permanent project'!B88-Parameters!$B$2))*(1-EXP(-Parameters!$B$7*('Permanent project'!B88-Parameters!$B$2)*('Permanent project'!B88&gt;Parameters!$B$2)))+('Permanent project'!B88&lt;=Parameters!$B$2)</f>
        <v>0.46766642438966943</v>
      </c>
      <c r="K84" s="2">
        <f>H84*I84*('Permanent project'!B88&gt;=Parameters!$B$2)</f>
        <v>0.52890220507430796</v>
      </c>
      <c r="L84" s="2">
        <f>H84*I84*J84*('Permanent project'!B88&gt;=Parameters!$B$2)*('Permanent project'!B88&lt;=Parameters!$B$3)</f>
        <v>0.24734980309891327</v>
      </c>
      <c r="M84" s="26">
        <f>'Emissions of Biomass scenarios'!W82*3.66</f>
        <v>249.61004959658032</v>
      </c>
      <c r="N84" s="14">
        <f t="shared" si="1"/>
        <v>61.74099661922412</v>
      </c>
      <c r="V84" s="23"/>
      <c r="W84" s="24"/>
      <c r="X84" s="4"/>
      <c r="Y84" s="4"/>
      <c r="Z84" s="4"/>
      <c r="AA84" s="4"/>
      <c r="AB84" s="4"/>
    </row>
    <row r="85" spans="2:28" x14ac:dyDescent="0.3">
      <c r="B85">
        <v>80</v>
      </c>
      <c r="C85" s="11">
        <v>1.7610809000000001</v>
      </c>
      <c r="D85" s="2">
        <v>2.6290865999999999</v>
      </c>
      <c r="E85" s="2">
        <v>3.1565243999999999</v>
      </c>
      <c r="F85" s="8">
        <v>5.0519664999999998</v>
      </c>
      <c r="G85" s="3">
        <f>G84*(1+Parameters!$B$13)</f>
        <v>414412.32826819323</v>
      </c>
      <c r="H85" s="5">
        <f>Parameters!$B$11*'Permanent project'!C89*Parameters!B$9*G85</f>
        <v>6.7434779969878402</v>
      </c>
      <c r="I85" s="2">
        <f>EXP(-Parameters!$B$16*'Permanent project'!B89)</f>
        <v>7.7304740443299741E-2</v>
      </c>
      <c r="J85" s="2">
        <f>EXP(-(Parameters!$B$5+Parameters!$B$6)*('Permanent project'!B89-Parameters!$B$2))*(1-EXP(-Parameters!$B$7*('Permanent project'!B89-Parameters!$B$2)*('Permanent project'!B89&gt;Parameters!$B$2)))+('Permanent project'!B89&lt;=Parameters!$B$2)</f>
        <v>0.46301306629088801</v>
      </c>
      <c r="K85" s="2">
        <f>H85*I85*('Permanent project'!B89&gt;=Parameters!$B$2)</f>
        <v>0.52130281624224784</v>
      </c>
      <c r="L85" s="2">
        <f>H85*I85*J85*('Permanent project'!B89&gt;=Parameters!$B$2)*('Permanent project'!B89&lt;=Parameters!$B$3)</f>
        <v>0.24137001541439851</v>
      </c>
      <c r="M85" s="26">
        <f>'Emissions of Biomass scenarios'!W83*3.66</f>
        <v>240.91621090764829</v>
      </c>
      <c r="N85" s="14">
        <f t="shared" si="1"/>
        <v>58.149949540357554</v>
      </c>
      <c r="V85" s="23"/>
      <c r="W85" s="24"/>
      <c r="X85" s="4"/>
      <c r="Y85" s="4"/>
      <c r="Z85" s="4"/>
      <c r="AA85" s="4"/>
      <c r="AB85" s="4"/>
    </row>
    <row r="86" spans="2:28" x14ac:dyDescent="0.3">
      <c r="B86">
        <v>81</v>
      </c>
      <c r="C86" s="11">
        <f t="shared" ref="C86:C102" si="2">C85+(C85-C80)/5</f>
        <v>1.7568720035913461</v>
      </c>
      <c r="D86" s="11">
        <f t="shared" ref="D86:F101" si="3">D85+(D85-D80)/5</f>
        <v>2.6340191387948719</v>
      </c>
      <c r="E86" s="11">
        <f t="shared" si="3"/>
        <v>3.1704792430256417</v>
      </c>
      <c r="F86" s="11">
        <f t="shared" si="3"/>
        <v>5.0980327279439095</v>
      </c>
      <c r="G86" s="3">
        <f>G85*(1+Parameters!$B$13)</f>
        <v>422700.57483355713</v>
      </c>
      <c r="H86" s="5">
        <f>Parameters!$B$11*'Permanent project'!C90*Parameters!B$9*G86</f>
        <v>6.8619086458418979</v>
      </c>
      <c r="I86" s="2">
        <f>EXP(-Parameters!$B$16*'Permanent project'!B90)</f>
        <v>7.4870149945259742E-2</v>
      </c>
      <c r="J86" s="2">
        <f>EXP(-(Parameters!$B$5+Parameters!$B$6)*('Permanent project'!B90-Parameters!$B$2))*(1-EXP(-Parameters!$B$7*('Permanent project'!B90-Parameters!$B$2)*('Permanent project'!B90&gt;Parameters!$B$2)))+('Permanent project'!B90&lt;=Parameters!$B$2)</f>
        <v>0.45840600974743712</v>
      </c>
      <c r="K86" s="2">
        <f>H86*I86*('Permanent project'!B90&gt;=Parameters!$B$2)</f>
        <v>0.51375212922485713</v>
      </c>
      <c r="L86" s="2">
        <f>H86*I86*J86*('Permanent project'!B90&gt;=Parameters!$B$2)*('Permanent project'!B90&lt;=Parameters!$B$3)</f>
        <v>0.23550706355721643</v>
      </c>
      <c r="M86" s="26">
        <f>'Emissions of Biomass scenarios'!W84*3.66</f>
        <v>231.04908945743952</v>
      </c>
      <c r="N86" s="14">
        <f t="shared" ref="N86:N149" si="4">L86*M86</f>
        <v>54.413692595690193</v>
      </c>
      <c r="V86" s="4"/>
      <c r="W86" s="4"/>
      <c r="X86" s="4"/>
      <c r="Y86" s="4"/>
    </row>
    <row r="87" spans="2:28" x14ac:dyDescent="0.3">
      <c r="B87">
        <v>82</v>
      </c>
      <c r="C87" s="11">
        <f t="shared" si="2"/>
        <v>1.7526919855871532</v>
      </c>
      <c r="D87" s="11">
        <f t="shared" si="3"/>
        <v>2.6387328126797942</v>
      </c>
      <c r="E87" s="11">
        <f t="shared" si="3"/>
        <v>3.184230090569026</v>
      </c>
      <c r="F87" s="11">
        <f t="shared" si="3"/>
        <v>5.1438285571872555</v>
      </c>
      <c r="G87" s="3">
        <f>G86*(1+Parameters!$B$13)</f>
        <v>431154.58633022825</v>
      </c>
      <c r="H87" s="5">
        <f>Parameters!$B$11*'Permanent project'!C91*Parameters!B$9*G87</f>
        <v>6.98249417721365</v>
      </c>
      <c r="I87" s="2">
        <f>EXP(-Parameters!$B$16*'Permanent project'!B91)</f>
        <v>7.251223302324053E-2</v>
      </c>
      <c r="J87" s="2">
        <f>EXP(-(Parameters!$B$5+Parameters!$B$6)*('Permanent project'!B91-Parameters!$B$2))*(1-EXP(-Parameters!$B$7*('Permanent project'!B91-Parameters!$B$2)*('Permanent project'!B91&gt;Parameters!$B$2)))+('Permanent project'!B91&lt;=Parameters!$B$2)</f>
        <v>0.45384479408122214</v>
      </c>
      <c r="K87" s="2">
        <f>H87*I87*('Permanent project'!B91&gt;=Parameters!$B$2)</f>
        <v>0.50631624486153637</v>
      </c>
      <c r="L87" s="2">
        <f>H87*I87*J87*('Permanent project'!B91&gt;=Parameters!$B$2)*('Permanent project'!B91&lt;=Parameters!$B$3)</f>
        <v>0.22978899188916163</v>
      </c>
      <c r="M87" s="26">
        <f>'Emissions of Biomass scenarios'!W85*3.66</f>
        <v>220.44155688242455</v>
      </c>
      <c r="N87" s="14">
        <f t="shared" si="4"/>
        <v>50.655043126489616</v>
      </c>
      <c r="V87" s="4"/>
      <c r="W87" s="4"/>
      <c r="X87" s="4"/>
      <c r="Y87" s="4"/>
    </row>
    <row r="88" spans="2:28" x14ac:dyDescent="0.3">
      <c r="B88">
        <v>83</v>
      </c>
      <c r="C88" s="11">
        <f t="shared" si="2"/>
        <v>1.748537516723546</v>
      </c>
      <c r="D88" s="11">
        <f t="shared" si="3"/>
        <v>2.643290714948471</v>
      </c>
      <c r="E88" s="11">
        <f t="shared" si="3"/>
        <v>3.1978378218832413</v>
      </c>
      <c r="F88" s="11">
        <f t="shared" si="3"/>
        <v>5.1894299429473083</v>
      </c>
      <c r="G88" s="3">
        <f>G87*(1+Parameters!$B$13)</f>
        <v>439777.67805683281</v>
      </c>
      <c r="H88" s="5">
        <f>Parameters!$B$11*'Permanent project'!C92*Parameters!B$9*G88</f>
        <v>7.1052621864834604</v>
      </c>
      <c r="I88" s="2">
        <f>EXP(-Parameters!$B$16*'Permanent project'!B92)</f>
        <v>7.0228574964269014E-2</v>
      </c>
      <c r="J88" s="2">
        <f>EXP(-(Parameters!$B$5+Parameters!$B$6)*('Permanent project'!B92-Parameters!$B$2))*(1-EXP(-Parameters!$B$7*('Permanent project'!B92-Parameters!$B$2)*('Permanent project'!B92&gt;Parameters!$B$2)))+('Permanent project'!B92&lt;=Parameters!$B$2)</f>
        <v>0.44932896319108556</v>
      </c>
      <c r="K88" s="2">
        <f>H88*I88*('Permanent project'!B92&gt;=Parameters!$B$2)</f>
        <v>0.49899243810423966</v>
      </c>
      <c r="L88" s="2">
        <f>H88*I88*J88*('Permanent project'!B92&gt;=Parameters!$B$2)*('Permanent project'!B92&lt;=Parameters!$B$3)</f>
        <v>0.22421175485356995</v>
      </c>
      <c r="M88" s="26">
        <f>'Emissions of Biomass scenarios'!W86*3.66</f>
        <v>209.32208997168678</v>
      </c>
      <c r="N88" s="14">
        <f t="shared" si="4"/>
        <v>46.932473122168751</v>
      </c>
      <c r="V88" s="4"/>
      <c r="W88" s="4"/>
      <c r="X88" s="4"/>
      <c r="Y88" s="4"/>
    </row>
    <row r="89" spans="2:28" x14ac:dyDescent="0.3">
      <c r="B89">
        <v>84</v>
      </c>
      <c r="C89" s="11">
        <f t="shared" si="2"/>
        <v>1.7443992676264091</v>
      </c>
      <c r="D89" s="11">
        <f t="shared" si="3"/>
        <v>2.6477711237326274</v>
      </c>
      <c r="E89" s="11">
        <f t="shared" si="3"/>
        <v>3.2113758114635815</v>
      </c>
      <c r="F89" s="11">
        <f t="shared" si="3"/>
        <v>5.2349331958776943</v>
      </c>
      <c r="G89" s="3">
        <f>G88*(1+Parameters!$B$13)</f>
        <v>448573.23161796946</v>
      </c>
      <c r="H89" s="5">
        <f>Parameters!$B$11*'Permanent project'!C93*Parameters!B$9*G89</f>
        <v>7.2302151464114655</v>
      </c>
      <c r="I89" s="2">
        <f>EXP(-Parameters!$B$16*'Permanent project'!B93)</f>
        <v>6.8016837102936878E-2</v>
      </c>
      <c r="J89" s="2">
        <f>EXP(-(Parameters!$B$5+Parameters!$B$6)*('Permanent project'!B93-Parameters!$B$2))*(1-EXP(-Parameters!$B$7*('Permanent project'!B93-Parameters!$B$2)*('Permanent project'!B93&gt;Parameters!$B$2)))+('Permanent project'!B93&lt;=Parameters!$B$2)</f>
        <v>0.44485806550884244</v>
      </c>
      <c r="K89" s="2">
        <f>H89*I89*('Permanent project'!B93&gt;=Parameters!$B$2)</f>
        <v>0.49177636583265555</v>
      </c>
      <c r="L89" s="2">
        <f>H89*I89*J89*('Permanent project'!B93&gt;=Parameters!$B$2)*('Permanent project'!B93&lt;=Parameters!$B$3)</f>
        <v>0.21877068276728395</v>
      </c>
      <c r="M89" s="26">
        <f>'Emissions of Biomass scenarios'!W87*3.66</f>
        <v>197.83750203176385</v>
      </c>
      <c r="N89" s="14">
        <f t="shared" si="4"/>
        <v>43.2810453964629</v>
      </c>
      <c r="V89" s="4"/>
      <c r="W89" s="4"/>
      <c r="X89" s="4"/>
      <c r="Y89" s="4"/>
    </row>
    <row r="90" spans="2:28" x14ac:dyDescent="0.3">
      <c r="B90">
        <v>85</v>
      </c>
      <c r="C90" s="11">
        <f t="shared" si="2"/>
        <v>1.7402607087893449</v>
      </c>
      <c r="D90" s="11">
        <f t="shared" si="3"/>
        <v>2.6522705389696148</v>
      </c>
      <c r="E90" s="11">
        <f t="shared" si="3"/>
        <v>3.2249324280959897</v>
      </c>
      <c r="F90" s="11">
        <f t="shared" si="3"/>
        <v>5.2804590531556572</v>
      </c>
      <c r="G90" s="3">
        <f>G89*(1+Parameters!$B$13)</f>
        <v>457544.69625032885</v>
      </c>
      <c r="H90" s="5">
        <f>Parameters!$B$11*'Permanent project'!C94*Parameters!B$9*G90</f>
        <v>7.3573228103704826</v>
      </c>
      <c r="I90" s="2">
        <f>EXP(-Parameters!$B$16*'Permanent project'!B94)</f>
        <v>6.5874754426402948E-2</v>
      </c>
      <c r="J90" s="2">
        <f>EXP(-(Parameters!$B$5+Parameters!$B$6)*('Permanent project'!B94-Parameters!$B$2))*(1-EXP(-Parameters!$B$7*('Permanent project'!B94-Parameters!$B$2)*('Permanent project'!B94&gt;Parameters!$B$2)))+('Permanent project'!B94&lt;=Parameters!$B$2)</f>
        <v>0.44043165395539235</v>
      </c>
      <c r="K90" s="2">
        <f>H90*I90*('Permanent project'!B94&gt;=Parameters!$B$2)</f>
        <v>0.48466183336892832</v>
      </c>
      <c r="L90" s="2">
        <f>H90*I90*J90*('Permanent project'!B94&gt;=Parameters!$B$2)*('Permanent project'!B94&lt;=Parameters!$B$3)</f>
        <v>0.21346041287972986</v>
      </c>
      <c r="M90" s="26">
        <f>'Emissions of Biomass scenarios'!W88*3.66</f>
        <v>186.0922464846285</v>
      </c>
      <c r="N90" s="14">
        <f t="shared" si="4"/>
        <v>39.723327768325255</v>
      </c>
      <c r="V90" s="4"/>
      <c r="W90" s="4"/>
      <c r="X90" s="4"/>
      <c r="Y90" s="4"/>
    </row>
    <row r="91" spans="2:28" x14ac:dyDescent="0.3">
      <c r="B91">
        <v>86</v>
      </c>
      <c r="C91" s="11">
        <f t="shared" si="2"/>
        <v>1.7360966705472138</v>
      </c>
      <c r="D91" s="11">
        <f t="shared" si="3"/>
        <v>2.6569073267635379</v>
      </c>
      <c r="E91" s="11">
        <f t="shared" si="3"/>
        <v>3.2386140337151876</v>
      </c>
      <c r="F91" s="11">
        <f t="shared" si="3"/>
        <v>5.3261575637867891</v>
      </c>
      <c r="G91" s="3">
        <f>G90*(1+Parameters!$B$13)</f>
        <v>466695.59017533541</v>
      </c>
      <c r="H91" s="5">
        <f>Parameters!$B$11*'Permanent project'!C95*Parameters!B$9*G91</f>
        <v>7.486512820825193</v>
      </c>
      <c r="I91" s="2">
        <f>EXP(-Parameters!$B$16*'Permanent project'!B95)</f>
        <v>6.3800133254822006E-2</v>
      </c>
      <c r="J91" s="2">
        <f>EXP(-(Parameters!$B$5+Parameters!$B$6)*('Permanent project'!B95-Parameters!$B$2))*(1-EXP(-Parameters!$B$7*('Permanent project'!B95-Parameters!$B$2)*('Permanent project'!B95&gt;Parameters!$B$2)))+('Permanent project'!B95&lt;=Parameters!$B$2)</f>
        <v>0.43604928589698921</v>
      </c>
      <c r="K91" s="2">
        <f>H91*I91*('Permanent project'!B95&gt;=Parameters!$B$2)</f>
        <v>0.47764051558258069</v>
      </c>
      <c r="L91" s="2">
        <f>H91*I91*J91*('Permanent project'!B95&gt;=Parameters!$B$2)*('Permanent project'!B95&lt;=Parameters!$B$3)</f>
        <v>0.20827480573525406</v>
      </c>
      <c r="M91" s="26">
        <f>'Emissions of Biomass scenarios'!W89*3.66</f>
        <v>174.16535308110977</v>
      </c>
      <c r="N91" s="14">
        <f t="shared" si="4"/>
        <v>36.274255078780072</v>
      </c>
      <c r="V91" s="4"/>
      <c r="W91" s="4"/>
      <c r="X91" s="4"/>
      <c r="Y91" s="4"/>
    </row>
    <row r="92" spans="2:28" x14ac:dyDescent="0.3">
      <c r="B92">
        <v>87</v>
      </c>
      <c r="C92" s="11">
        <f t="shared" si="2"/>
        <v>1.7319416039383875</v>
      </c>
      <c r="D92" s="11">
        <f t="shared" si="3"/>
        <v>2.6614849643572711</v>
      </c>
      <c r="E92" s="11">
        <f t="shared" si="3"/>
        <v>3.252240991853097</v>
      </c>
      <c r="F92" s="11">
        <f t="shared" si="3"/>
        <v>5.3717825309553646</v>
      </c>
      <c r="G92" s="3">
        <f>G91*(1+Parameters!$B$13)</f>
        <v>476029.50197884213</v>
      </c>
      <c r="H92" s="5">
        <f>Parameters!$B$11*'Permanent project'!C96*Parameters!B$9*G92</f>
        <v>7.6179669644160635</v>
      </c>
      <c r="I92" s="2">
        <f>EXP(-Parameters!$B$16*'Permanent project'!B96)</f>
        <v>6.1790848994825016E-2</v>
      </c>
      <c r="J92" s="2">
        <f>EXP(-(Parameters!$B$5+Parameters!$B$6)*('Permanent project'!B96-Parameters!$B$2))*(1-EXP(-Parameters!$B$7*('Permanent project'!B96-Parameters!$B$2)*('Permanent project'!B96&gt;Parameters!$B$2)))+('Permanent project'!B96&lt;=Parameters!$B$2)</f>
        <v>0.43171052310173263</v>
      </c>
      <c r="K92" s="2">
        <f>H92*I92*('Permanent project'!B96&gt;=Parameters!$B$2)</f>
        <v>0.47072064634579852</v>
      </c>
      <c r="L92" s="2">
        <f>H92*I92*J92*('Permanent project'!B96&gt;=Parameters!$B$2)*('Permanent project'!B96&lt;=Parameters!$B$3)</f>
        <v>0.20321505646873037</v>
      </c>
      <c r="M92" s="26">
        <f>'Emissions of Biomass scenarios'!W90*3.66</f>
        <v>162.11906861477723</v>
      </c>
      <c r="N92" s="14">
        <f t="shared" si="4"/>
        <v>32.94503568320993</v>
      </c>
      <c r="V92" s="4"/>
      <c r="W92" s="4"/>
      <c r="X92" s="4"/>
      <c r="Y92" s="4"/>
    </row>
    <row r="93" spans="2:28" x14ac:dyDescent="0.3">
      <c r="B93">
        <v>88</v>
      </c>
      <c r="C93" s="11">
        <f t="shared" si="2"/>
        <v>1.7277915276086344</v>
      </c>
      <c r="D93" s="11">
        <f t="shared" si="3"/>
        <v>2.6660353946927664</v>
      </c>
      <c r="E93" s="11">
        <f t="shared" si="3"/>
        <v>3.265843172109911</v>
      </c>
      <c r="F93" s="11">
        <f t="shared" si="3"/>
        <v>5.4173733257089864</v>
      </c>
      <c r="G93" s="3">
        <f>G92*(1+Parameters!$B$13)</f>
        <v>485550.092018419</v>
      </c>
      <c r="H93" s="5">
        <f>Parameters!$B$11*'Permanent project'!C97*Parameters!B$9*G93</f>
        <v>7.7517070574237188</v>
      </c>
      <c r="I93" s="2">
        <f>EXP(-Parameters!$B$16*'Permanent project'!B97)</f>
        <v>5.9844843963749825E-2</v>
      </c>
      <c r="J93" s="2">
        <f>EXP(-(Parameters!$B$5+Parameters!$B$6)*('Permanent project'!B97-Parameters!$B$2))*(1-EXP(-Parameters!$B$7*('Permanent project'!B97-Parameters!$B$2)*('Permanent project'!B97&gt;Parameters!$B$2)))+('Permanent project'!B97&lt;=Parameters!$B$2)</f>
        <v>0.42741493169632522</v>
      </c>
      <c r="K93" s="2">
        <f>H93*I93*('Permanent project'!B97&gt;=Parameters!$B$2)</f>
        <v>0.46389969930422076</v>
      </c>
      <c r="L93" s="2">
        <f>H93*I93*J93*('Permanent project'!B97&gt;=Parameters!$B$2)*('Permanent project'!B97&lt;=Parameters!$B$3)</f>
        <v>0.19827765829205932</v>
      </c>
      <c r="M93" s="26">
        <f>'Emissions of Biomass scenarios'!W91*3.66</f>
        <v>150.00379040189318</v>
      </c>
      <c r="N93" s="14">
        <f t="shared" si="4"/>
        <v>29.742400295820264</v>
      </c>
      <c r="V93" s="4"/>
      <c r="W93" s="4"/>
      <c r="X93" s="4"/>
      <c r="Y93" s="4"/>
    </row>
    <row r="94" spans="2:28" x14ac:dyDescent="0.3">
      <c r="B94">
        <v>89</v>
      </c>
      <c r="C94" s="11">
        <f t="shared" si="2"/>
        <v>1.723642329785652</v>
      </c>
      <c r="D94" s="11">
        <f t="shared" si="3"/>
        <v>2.6705843306416255</v>
      </c>
      <c r="E94" s="11">
        <f t="shared" si="3"/>
        <v>3.279444242155245</v>
      </c>
      <c r="F94" s="11">
        <f t="shared" si="3"/>
        <v>5.4629620022613219</v>
      </c>
      <c r="G94" s="3">
        <f>G93*(1+Parameters!$B$13)</f>
        <v>495261.09385878738</v>
      </c>
      <c r="H94" s="5">
        <f>Parameters!$B$11*'Permanent project'!C98*Parameters!B$9*G94</f>
        <v>7.8877535875995841</v>
      </c>
      <c r="I94" s="2">
        <f>EXP(-Parameters!$B$16*'Permanent project'!B98)</f>
        <v>5.7960125282394234E-2</v>
      </c>
      <c r="J94" s="2">
        <f>EXP(-(Parameters!$B$5+Parameters!$B$6)*('Permanent project'!B98-Parameters!$B$2))*(1-EXP(-Parameters!$B$7*('Permanent project'!B98-Parameters!$B$2)*('Permanent project'!B98&gt;Parameters!$B$2)))+('Permanent project'!B98&lt;=Parameters!$B$2)</f>
        <v>0.42316208212313422</v>
      </c>
      <c r="K94" s="2">
        <f>H94*I94*('Permanent project'!B98&gt;=Parameters!$B$2)</f>
        <v>0.45717518613392649</v>
      </c>
      <c r="L94" s="2">
        <f>H94*I94*J94*('Permanent project'!B98&gt;=Parameters!$B$2)*('Permanent project'!B98&lt;=Parameters!$B$3)</f>
        <v>0.19345920365946379</v>
      </c>
      <c r="M94" s="26">
        <f>'Emissions of Biomass scenarios'!W92*3.66</f>
        <v>137.86112250599609</v>
      </c>
      <c r="N94" s="14">
        <f t="shared" si="4"/>
        <v>26.670502975609786</v>
      </c>
      <c r="V94" s="4"/>
      <c r="W94" s="4"/>
      <c r="X94" s="4"/>
      <c r="Y94" s="4"/>
    </row>
    <row r="95" spans="2:28" x14ac:dyDescent="0.3">
      <c r="B95">
        <v>90</v>
      </c>
      <c r="C95" s="11">
        <f t="shared" si="2"/>
        <v>1.7194909422175007</v>
      </c>
      <c r="D95" s="11">
        <f t="shared" si="3"/>
        <v>2.6751469720234251</v>
      </c>
      <c r="E95" s="11">
        <f t="shared" si="3"/>
        <v>3.2930579282935777</v>
      </c>
      <c r="F95" s="11">
        <f t="shared" si="3"/>
        <v>5.5085677635380472</v>
      </c>
      <c r="G95" s="3">
        <f>G94*(1+Parameters!$B$13)</f>
        <v>505166.31573596312</v>
      </c>
      <c r="H95" s="5">
        <f>Parameters!$B$11*'Permanent project'!C99*Parameters!B$9*G95</f>
        <v>8.0261310750055017</v>
      </c>
      <c r="I95" s="2">
        <f>EXP(-Parameters!$B$16*'Permanent project'!B99)</f>
        <v>5.6134762834133725E-2</v>
      </c>
      <c r="J95" s="2">
        <f>EXP(-(Parameters!$B$5+Parameters!$B$6)*('Permanent project'!B99-Parameters!$B$2))*(1-EXP(-Parameters!$B$7*('Permanent project'!B99-Parameters!$B$2)*('Permanent project'!B99&gt;Parameters!$B$2)))+('Permanent project'!B99&lt;=Parameters!$B$2)</f>
        <v>0.41895154909758109</v>
      </c>
      <c r="K95" s="2">
        <f>H95*I95*('Permanent project'!B99&gt;=Parameters!$B$2)</f>
        <v>0.45054496437110458</v>
      </c>
      <c r="L95" s="2">
        <f>H95*I95*J95*('Permanent project'!B99&gt;=Parameters!$B$2)*('Permanent project'!B99&lt;=Parameters!$B$3)</f>
        <v>0.18875651076138875</v>
      </c>
      <c r="M95" s="26">
        <f>'Emissions of Biomass scenarios'!W93*3.66</f>
        <v>125.72589091662893</v>
      </c>
      <c r="N95" s="14">
        <f t="shared" si="4"/>
        <v>23.731580481789855</v>
      </c>
      <c r="V95" s="4"/>
      <c r="W95" s="4"/>
      <c r="X95" s="4"/>
      <c r="Y95" s="4"/>
    </row>
    <row r="96" spans="2:28" x14ac:dyDescent="0.3">
      <c r="B96">
        <v>91</v>
      </c>
      <c r="C96" s="11">
        <f t="shared" si="2"/>
        <v>1.7153369889031318</v>
      </c>
      <c r="D96" s="11">
        <f t="shared" si="3"/>
        <v>2.6797222586341873</v>
      </c>
      <c r="E96" s="11">
        <f t="shared" si="3"/>
        <v>3.3066830283330955</v>
      </c>
      <c r="F96" s="11">
        <f t="shared" si="3"/>
        <v>5.5541895056145254</v>
      </c>
      <c r="G96" s="3">
        <f>G95*(1+Parameters!$B$13)</f>
        <v>515269.64205068239</v>
      </c>
      <c r="H96" s="5">
        <f>Parameters!$B$11*'Permanent project'!C100*Parameters!B$9*G96</f>
        <v>8.1668763447201265</v>
      </c>
      <c r="I96" s="2">
        <f>EXP(-Parameters!$B$16*'Permanent project'!B100)</f>
        <v>5.4366887288313223E-2</v>
      </c>
      <c r="J96" s="2">
        <f>EXP(-(Parameters!$B$5+Parameters!$B$6)*('Permanent project'!B100-Parameters!$B$2))*(1-EXP(-Parameters!$B$7*('Permanent project'!B100-Parameters!$B$2)*('Permanent project'!B100&gt;Parameters!$B$2)))+('Permanent project'!B100&lt;=Parameters!$B$2)</f>
        <v>0.41478291156587904</v>
      </c>
      <c r="K96" s="2">
        <f>H96*I96*('Permanent project'!B100&gt;=Parameters!$B$2)</f>
        <v>0.44400764573099061</v>
      </c>
      <c r="L96" s="2">
        <f>H96*I96*J96*('Permanent project'!B100&gt;=Parameters!$B$2)*('Permanent project'!B100&lt;=Parameters!$B$3)</f>
        <v>0.18416678405381162</v>
      </c>
      <c r="M96" s="26">
        <f>'Emissions of Biomass scenarios'!W94*3.66</f>
        <v>113.62753972239221</v>
      </c>
      <c r="N96" s="14">
        <f t="shared" si="4"/>
        <v>20.92641857061971</v>
      </c>
      <c r="V96" s="4"/>
      <c r="W96" s="4"/>
      <c r="X96" s="4"/>
      <c r="Y96" s="4"/>
    </row>
    <row r="97" spans="2:25" x14ac:dyDescent="0.3">
      <c r="B97">
        <v>92</v>
      </c>
      <c r="C97" s="11">
        <f t="shared" si="2"/>
        <v>1.7111850525743153</v>
      </c>
      <c r="D97" s="11">
        <f t="shared" si="3"/>
        <v>2.6842852450083172</v>
      </c>
      <c r="E97" s="11">
        <f t="shared" si="3"/>
        <v>3.3202968272566769</v>
      </c>
      <c r="F97" s="11">
        <f t="shared" si="3"/>
        <v>5.5997958939800725</v>
      </c>
      <c r="G97" s="3">
        <f>G96*(1+Parameters!$B$13)</f>
        <v>525575.03489169606</v>
      </c>
      <c r="H97" s="5">
        <f>Parameters!$B$11*'Permanent project'!C101*Parameters!B$9*G97</f>
        <v>8.3100507679071445</v>
      </c>
      <c r="I97" s="2">
        <f>EXP(-Parameters!$B$16*'Permanent project'!B101)</f>
        <v>5.2654688185889212E-2</v>
      </c>
      <c r="J97" s="2">
        <f>EXP(-(Parameters!$B$5+Parameters!$B$6)*('Permanent project'!B101-Parameters!$B$2))*(1-EXP(-Parameters!$B$7*('Permanent project'!B101-Parameters!$B$2)*('Permanent project'!B101&gt;Parameters!$B$2)))+('Permanent project'!B101&lt;=Parameters!$B$2)</f>
        <v>0.41065575266313298</v>
      </c>
      <c r="K97" s="2">
        <f>H97*I97*('Permanent project'!B101&gt;=Parameters!$B$2)</f>
        <v>0.43756313199305991</v>
      </c>
      <c r="L97" s="2">
        <f>H97*I97*J97*('Permanent project'!B101&gt;=Parameters!$B$2)*('Permanent project'!B101&lt;=Parameters!$B$3)</f>
        <v>0.1796878173062478</v>
      </c>
      <c r="M97" s="26">
        <f>'Emissions of Biomass scenarios'!W95*3.66</f>
        <v>101.59113820099364</v>
      </c>
      <c r="N97" s="14">
        <f t="shared" si="4"/>
        <v>18.254689880993919</v>
      </c>
      <c r="V97" s="4"/>
      <c r="W97" s="4"/>
      <c r="X97" s="4"/>
      <c r="Y97" s="4"/>
    </row>
    <row r="98" spans="2:25" x14ac:dyDescent="0.3">
      <c r="B98">
        <v>93</v>
      </c>
      <c r="C98" s="11">
        <f t="shared" si="2"/>
        <v>1.707033742301501</v>
      </c>
      <c r="D98" s="11">
        <f t="shared" si="3"/>
        <v>2.6888453011385263</v>
      </c>
      <c r="E98" s="11">
        <f t="shared" si="3"/>
        <v>3.3339079943373928</v>
      </c>
      <c r="F98" s="11">
        <f t="shared" si="3"/>
        <v>5.6453985665850137</v>
      </c>
      <c r="G98" s="3">
        <f>G97*(1+Parameters!$B$13)</f>
        <v>536086.53558953002</v>
      </c>
      <c r="H98" s="5">
        <f>Parameters!$B$11*'Permanent project'!C102*Parameters!B$9*G98</f>
        <v>8.4556885186143411</v>
      </c>
      <c r="I98" s="2">
        <f>EXP(-Parameters!$B$16*'Permanent project'!B102)</f>
        <v>5.0996412085361466E-2</v>
      </c>
      <c r="J98" s="2">
        <f>EXP(-(Parameters!$B$5+Parameters!$B$6)*('Permanent project'!B102-Parameters!$B$2))*(1-EXP(-Parameters!$B$7*('Permanent project'!B102-Parameters!$B$2)*('Permanent project'!B102&gt;Parameters!$B$2)))+('Permanent project'!B102&lt;=Parameters!$B$2)</f>
        <v>0.40656965967181169</v>
      </c>
      <c r="K98" s="2">
        <f>H98*I98*('Permanent project'!B102&gt;=Parameters!$B$2)</f>
        <v>0.4312097761607166</v>
      </c>
      <c r="L98" s="2">
        <f>H98*I98*J98*('Permanent project'!B102&gt;=Parameters!$B$2)*('Permanent project'!B102&lt;=Parameters!$B$3)</f>
        <v>0.17531681194082063</v>
      </c>
      <c r="M98" s="26">
        <f>'Emissions of Biomass scenarios'!W96*3.66</f>
        <v>89.638131951730074</v>
      </c>
      <c r="N98" s="14">
        <f t="shared" si="4"/>
        <v>15.715071522107927</v>
      </c>
      <c r="V98" s="4"/>
      <c r="W98" s="4"/>
      <c r="X98" s="4"/>
      <c r="Y98" s="4"/>
    </row>
    <row r="99" spans="2:25" x14ac:dyDescent="0.3">
      <c r="B99">
        <v>94</v>
      </c>
      <c r="C99" s="11">
        <f t="shared" si="2"/>
        <v>1.7028821852400742</v>
      </c>
      <c r="D99" s="11">
        <f t="shared" si="3"/>
        <v>2.6934072824276782</v>
      </c>
      <c r="E99" s="11">
        <f t="shared" si="3"/>
        <v>3.3475209587828894</v>
      </c>
      <c r="F99" s="11">
        <f t="shared" si="3"/>
        <v>5.691003614760219</v>
      </c>
      <c r="G99" s="3">
        <f>G98*(1+Parameters!$B$13)</f>
        <v>546808.26630132063</v>
      </c>
      <c r="H99" s="5">
        <f>Parameters!$B$11*'Permanent project'!C103*Parameters!B$9*G99</f>
        <v>8.603826512141131</v>
      </c>
      <c r="I99" s="2">
        <f>EXP(-Parameters!$B$16*'Permanent project'!B103)</f>
        <v>4.9390360767095715E-2</v>
      </c>
      <c r="J99" s="2">
        <f>EXP(-(Parameters!$B$5+Parameters!$B$6)*('Permanent project'!B103-Parameters!$B$2))*(1-EXP(-Parameters!$B$7*('Permanent project'!B103-Parameters!$B$2)*('Permanent project'!B103&gt;Parameters!$B$2)))+('Permanent project'!B103&lt;=Parameters!$B$2)</f>
        <v>0.40252422398059728</v>
      </c>
      <c r="K99" s="2">
        <f>H99*I99*('Permanent project'!B103&gt;=Parameters!$B$2)</f>
        <v>0.42494609541215328</v>
      </c>
      <c r="L99" s="2">
        <f>H99*I99*J99*('Permanent project'!B103&gt;=Parameters!$B$2)*('Permanent project'!B103&lt;=Parameters!$B$3)</f>
        <v>0.17105109728936185</v>
      </c>
      <c r="M99" s="26">
        <f>'Emissions of Biomass scenarios'!W97*3.66</f>
        <v>77.786919092730955</v>
      </c>
      <c r="N99" s="14">
        <f t="shared" si="4"/>
        <v>13.305537865570441</v>
      </c>
      <c r="V99" s="4"/>
      <c r="W99" s="4"/>
      <c r="X99" s="4"/>
      <c r="Y99" s="4"/>
    </row>
    <row r="100" spans="2:25" x14ac:dyDescent="0.3">
      <c r="B100">
        <v>95</v>
      </c>
      <c r="C100" s="11">
        <f t="shared" si="2"/>
        <v>1.6987301563309587</v>
      </c>
      <c r="D100" s="11">
        <f t="shared" si="3"/>
        <v>2.6979718727848887</v>
      </c>
      <c r="E100" s="11">
        <f t="shared" si="3"/>
        <v>3.3611363021084184</v>
      </c>
      <c r="F100" s="11">
        <f t="shared" si="3"/>
        <v>5.7366119372599984</v>
      </c>
      <c r="G100" s="3">
        <f>G99*(1+Parameters!$B$13)</f>
        <v>557744.43162734702</v>
      </c>
      <c r="H100" s="5">
        <f>Parameters!$B$11*'Permanent project'!C104*Parameters!B$9*G100</f>
        <v>8.7545053183068546</v>
      </c>
      <c r="I100" s="2">
        <f>EXP(-Parameters!$B$16*'Permanent project'!B104)</f>
        <v>4.7834889494198368E-2</v>
      </c>
      <c r="J100" s="2">
        <f>EXP(-(Parameters!$B$5+Parameters!$B$6)*('Permanent project'!B104-Parameters!$B$2))*(1-EXP(-Parameters!$B$7*('Permanent project'!B104-Parameters!$B$2)*('Permanent project'!B104&gt;Parameters!$B$2)))+('Permanent project'!B104&lt;=Parameters!$B$2)</f>
        <v>0.39851904104361857</v>
      </c>
      <c r="K100" s="2">
        <f>H100*I100*('Permanent project'!B104&gt;=Parameters!$B$2)</f>
        <v>0.41877079447758031</v>
      </c>
      <c r="L100" s="2">
        <f>H100*I100*J100*('Permanent project'!B104&gt;=Parameters!$B$2)*('Permanent project'!B104&lt;=Parameters!$B$3)</f>
        <v>0.16688813543227959</v>
      </c>
      <c r="M100" s="26">
        <f>'Emissions of Biomass scenarios'!W98*3.66</f>
        <v>66.05330293692262</v>
      </c>
      <c r="N100" s="14">
        <f t="shared" si="4"/>
        <v>11.023512566286534</v>
      </c>
      <c r="V100" s="4"/>
      <c r="W100" s="4"/>
      <c r="X100" s="4"/>
      <c r="Y100" s="4"/>
    </row>
    <row r="101" spans="2:25" x14ac:dyDescent="0.3">
      <c r="B101">
        <v>96</v>
      </c>
      <c r="C101" s="11">
        <f t="shared" si="2"/>
        <v>1.6945779991536503</v>
      </c>
      <c r="D101" s="11">
        <f t="shared" si="3"/>
        <v>2.7025368529371816</v>
      </c>
      <c r="E101" s="11">
        <f t="shared" si="3"/>
        <v>3.3747519768713867</v>
      </c>
      <c r="F101" s="11">
        <f t="shared" si="3"/>
        <v>5.782220772004389</v>
      </c>
      <c r="G101" s="3">
        <f>G100*(1+Parameters!$B$13)</f>
        <v>568899.32025989401</v>
      </c>
      <c r="H101" s="5">
        <f>Parameters!$B$11*'Permanent project'!C105*Parameters!B$9*G101</f>
        <v>8.9077690718559559</v>
      </c>
      <c r="I101" s="2">
        <f>EXP(-Parameters!$B$16*'Permanent project'!B105)</f>
        <v>4.6328405328162174E-2</v>
      </c>
      <c r="J101" s="2">
        <f>EXP(-(Parameters!$B$5+Parameters!$B$6)*('Permanent project'!B105-Parameters!$B$2))*(1-EXP(-Parameters!$B$7*('Permanent project'!B105-Parameters!$B$2)*('Permanent project'!B105&gt;Parameters!$B$2)))+('Permanent project'!B105&lt;=Parameters!$B$2)</f>
        <v>0.39455371034006848</v>
      </c>
      <c r="K101" s="2">
        <f>H101*I101*('Permanent project'!B105&gt;=Parameters!$B$2)</f>
        <v>0.41268273613060968</v>
      </c>
      <c r="L101" s="2">
        <f>H101*I101*J101*('Permanent project'!B105&gt;=Parameters!$B$2)*('Permanent project'!B105&lt;=Parameters!$B$3)</f>
        <v>0.16282550473362348</v>
      </c>
      <c r="M101" s="26">
        <f>'Emissions of Biomass scenarios'!W99*3.66</f>
        <v>54.450854953681585</v>
      </c>
      <c r="N101" s="14">
        <f t="shared" si="4"/>
        <v>8.8659879410105269</v>
      </c>
      <c r="V101" s="4"/>
      <c r="W101" s="4"/>
      <c r="X101" s="4"/>
      <c r="Y101" s="4"/>
    </row>
    <row r="102" spans="2:25" x14ac:dyDescent="0.3">
      <c r="B102">
        <v>97</v>
      </c>
      <c r="C102" s="11">
        <f t="shared" si="2"/>
        <v>1.6904262012037539</v>
      </c>
      <c r="D102" s="11">
        <f>D101+(D101-D96)/5</f>
        <v>2.7070997717977803</v>
      </c>
      <c r="E102" s="11">
        <f>E101+(E101-E96)/5</f>
        <v>3.388365766579045</v>
      </c>
      <c r="F102" s="11">
        <f>F101+(F101-F96)/5</f>
        <v>5.8278270252823621</v>
      </c>
      <c r="G102" s="3">
        <f>G101*(1+Parameters!$B$13)</f>
        <v>580277.30666509189</v>
      </c>
      <c r="H102" s="5">
        <f>Parameters!$B$11*'Permanent project'!C106*Parameters!B$9*G102</f>
        <v>9.0636634995117014</v>
      </c>
      <c r="I102" s="2">
        <f>EXP(-Parameters!$B$16*'Permanent project'!B106)</f>
        <v>4.4869365497558031E-2</v>
      </c>
      <c r="J102" s="2">
        <f>EXP(-(Parameters!$B$5+Parameters!$B$6)*('Permanent project'!B106-Parameters!$B$2))*(1-EXP(-Parameters!$B$7*('Permanent project'!B106-Parameters!$B$2)*('Permanent project'!B106&gt;Parameters!$B$2)))+('Permanent project'!B106&lt;=Parameters!$B$2)</f>
        <v>0.39062783533420786</v>
      </c>
      <c r="K102" s="2">
        <f>H102*I102*('Permanent project'!B106&gt;=Parameters!$B$2)</f>
        <v>0.4066808303064664</v>
      </c>
      <c r="L102" s="2">
        <f>H102*I102*J102*('Permanent project'!B106&gt;=Parameters!$B$2)*('Permanent project'!B106&lt;=Parameters!$B$3)</f>
        <v>0.15886085241453329</v>
      </c>
      <c r="M102" s="26">
        <f>'Emissions of Biomass scenarios'!W100*3.66</f>
        <v>42.991210940263997</v>
      </c>
      <c r="N102" s="14">
        <f t="shared" si="4"/>
        <v>6.8296204163033476</v>
      </c>
      <c r="V102" s="4"/>
      <c r="W102" s="4"/>
      <c r="X102" s="4"/>
      <c r="Y102" s="4"/>
    </row>
    <row r="103" spans="2:25" x14ac:dyDescent="0.3">
      <c r="B103">
        <v>98</v>
      </c>
      <c r="C103" s="11">
        <f t="shared" ref="C103:F105" si="5">C102+(C102-C97)/5</f>
        <v>1.6862744309296416</v>
      </c>
      <c r="D103" s="11">
        <f t="shared" si="5"/>
        <v>2.7116626771556729</v>
      </c>
      <c r="E103" s="11">
        <f t="shared" si="5"/>
        <v>3.4019795544435185</v>
      </c>
      <c r="F103" s="11">
        <f t="shared" si="5"/>
        <v>5.8734332515428198</v>
      </c>
      <c r="G103" s="3">
        <f>G102*(1+Parameters!$B$13)</f>
        <v>591882.85279839369</v>
      </c>
      <c r="H103" s="5">
        <f>Parameters!$B$11*'Permanent project'!C107*Parameters!B$9*G103</f>
        <v>9.2222307480037262</v>
      </c>
      <c r="I103" s="2">
        <f>EXP(-Parameters!$B$16*'Permanent project'!B107)</f>
        <v>4.3456275818102207E-2</v>
      </c>
      <c r="J103" s="2">
        <f>EXP(-(Parameters!$B$5+Parameters!$B$6)*('Permanent project'!B107-Parameters!$B$2))*(1-EXP(-Parameters!$B$7*('Permanent project'!B107-Parameters!$B$2)*('Permanent project'!B107&gt;Parameters!$B$2)))+('Permanent project'!B107&lt;=Parameters!$B$2)</f>
        <v>0.38674102343575439</v>
      </c>
      <c r="K103" s="2">
        <f>H103*I103*('Permanent project'!B107&gt;=Parameters!$B$2)</f>
        <v>0.40076380304343295</v>
      </c>
      <c r="L103" s="2">
        <f>H103*I103*J103*('Permanent project'!B107&gt;=Parameters!$B$2)*('Permanent project'!B107&lt;=Parameters!$B$3)</f>
        <v>0.15499180334502236</v>
      </c>
      <c r="M103" s="26">
        <f>'Emissions of Biomass scenarios'!W101*3.66</f>
        <v>31.684316372100628</v>
      </c>
      <c r="N103" s="14">
        <f t="shared" si="4"/>
        <v>4.9108093322660924</v>
      </c>
      <c r="V103" s="4"/>
      <c r="W103" s="4"/>
      <c r="X103" s="4"/>
      <c r="Y103" s="4"/>
    </row>
    <row r="104" spans="2:25" x14ac:dyDescent="0.3">
      <c r="B104">
        <v>99</v>
      </c>
      <c r="C104" s="11">
        <f t="shared" si="5"/>
        <v>1.6821225686552697</v>
      </c>
      <c r="D104" s="11">
        <f t="shared" si="5"/>
        <v>2.716226152359102</v>
      </c>
      <c r="E104" s="11">
        <f t="shared" si="5"/>
        <v>3.4155938664647438</v>
      </c>
      <c r="F104" s="11">
        <f t="shared" si="5"/>
        <v>5.9190401885343809</v>
      </c>
      <c r="G104" s="3">
        <f>G103*(1+Parameters!$B$13)</f>
        <v>603720.50985436153</v>
      </c>
      <c r="H104" s="5">
        <f>Parameters!$B$11*'Permanent project'!C108*Parameters!B$9*G104</f>
        <v>9.3835147078234495</v>
      </c>
      <c r="I104" s="2">
        <f>EXP(-Parameters!$B$16*'Permanent project'!B108)</f>
        <v>4.2087689162481054E-2</v>
      </c>
      <c r="J104" s="2">
        <f>EXP(-(Parameters!$B$5+Parameters!$B$6)*('Permanent project'!B108-Parameters!$B$2))*(1-EXP(-Parameters!$B$7*('Permanent project'!B108-Parameters!$B$2)*('Permanent project'!B108&gt;Parameters!$B$2)))+('Permanent project'!B108&lt;=Parameters!$B$2)</f>
        <v>0.38289288596065735</v>
      </c>
      <c r="K104" s="2">
        <f>H104*I104*('Permanent project'!B108&gt;=Parameters!$B$2)</f>
        <v>0.39493045027444257</v>
      </c>
      <c r="L104" s="2">
        <f>H104*I104*J104*('Permanent project'!B108&gt;=Parameters!$B$2)*('Permanent project'!B108&lt;=Parameters!$B$3)</f>
        <v>0.15121605985932318</v>
      </c>
      <c r="M104" s="26">
        <f>'Emissions of Biomass scenarios'!W102*3.66</f>
        <v>20.538632324781187</v>
      </c>
      <c r="N104" s="14">
        <f t="shared" si="4"/>
        <v>3.1057710550527418</v>
      </c>
      <c r="V104" s="4"/>
      <c r="W104" s="4"/>
      <c r="X104" s="4"/>
      <c r="Y104" s="4"/>
    </row>
    <row r="105" spans="2:25" x14ac:dyDescent="0.3">
      <c r="B105">
        <v>100</v>
      </c>
      <c r="C105" s="11">
        <f t="shared" si="5"/>
        <v>1.6779706453383088</v>
      </c>
      <c r="D105" s="11">
        <f t="shared" si="5"/>
        <v>2.720789926345387</v>
      </c>
      <c r="E105" s="11">
        <f t="shared" si="5"/>
        <v>3.4292084480011149</v>
      </c>
      <c r="F105" s="11">
        <f t="shared" si="5"/>
        <v>5.9646475032892132</v>
      </c>
      <c r="G105" s="3">
        <f>G104*(1+Parameters!$B$13)</f>
        <v>615794.92005144875</v>
      </c>
      <c r="H105" s="5">
        <f>Parameters!$B$11*'Permanent project'!C109*Parameters!B$9*G105</f>
        <v>9.5475607864077823</v>
      </c>
      <c r="I105" s="2">
        <f>EXP(-Parameters!$B$16*'Permanent project'!B109)</f>
        <v>4.0762203978366211E-2</v>
      </c>
      <c r="J105" s="2">
        <f>EXP(-(Parameters!$B$5+Parameters!$B$6)*('Permanent project'!B109-Parameters!$B$2))*(1-EXP(-Parameters!$B$7*('Permanent project'!B109-Parameters!$B$2)*('Permanent project'!B109&gt;Parameters!$B$2)))+('Permanent project'!B109&lt;=Parameters!$B$2)</f>
        <v>0.37908303809225347</v>
      </c>
      <c r="K105" s="2">
        <f>H105*I105*('Permanent project'!B109&gt;=Parameters!$B$2)</f>
        <v>0.38917962027140451</v>
      </c>
      <c r="L105" s="2">
        <f>H105*I105*J105*('Permanent project'!B109&gt;=Parameters!$B$2)*('Permanent project'!B109&lt;=Parameters!$B$3)</f>
        <v>0.14753139281607358</v>
      </c>
      <c r="M105" s="26">
        <f>'Emissions of Biomass scenarios'!W103*3.66</f>
        <v>9.5613102709478373</v>
      </c>
      <c r="N105" s="14">
        <f t="shared" si="4"/>
        <v>1.4105934214195643</v>
      </c>
      <c r="V105" s="4"/>
      <c r="W105" s="4"/>
      <c r="X105" s="4"/>
      <c r="Y105" s="4"/>
    </row>
    <row r="106" spans="2:25" x14ac:dyDescent="0.3">
      <c r="B106">
        <v>101</v>
      </c>
      <c r="C106" s="11">
        <f t="shared" ref="C106:C122" si="6">C105</f>
        <v>1.6779706453383088</v>
      </c>
      <c r="D106" s="11">
        <f t="shared" ref="D106:F121" si="7">D105</f>
        <v>2.720789926345387</v>
      </c>
      <c r="E106" s="11">
        <f t="shared" si="7"/>
        <v>3.4292084480011149</v>
      </c>
      <c r="F106" s="11">
        <f t="shared" si="7"/>
        <v>5.9646475032892132</v>
      </c>
      <c r="G106" s="3">
        <f>G105*(1+Parameters!$B$13)</f>
        <v>628110.81845247769</v>
      </c>
      <c r="H106" s="5">
        <f>Parameters!$B$11*'Permanent project'!C110*Parameters!B$9*G106</f>
        <v>9.7385120021359377</v>
      </c>
      <c r="I106" s="2">
        <f>EXP(-Parameters!$B$16*'Permanent project'!B110)</f>
        <v>3.9478462853102525E-2</v>
      </c>
      <c r="J106" s="2">
        <f>EXP(-(Parameters!$B$5+Parameters!$B$6)*('Permanent project'!B110-Parameters!$B$2))*(1-EXP(-Parameters!$B$7*('Permanent project'!B110-Parameters!$B$2)*('Permanent project'!B110&gt;Parameters!$B$2)))+('Permanent project'!B110&lt;=Parameters!$B$2)</f>
        <v>0.37531109884280595</v>
      </c>
      <c r="K106" s="2">
        <f>H106*I106*('Permanent project'!B110&gt;=Parameters!$B$2)</f>
        <v>0.38446148432081673</v>
      </c>
      <c r="L106" s="2">
        <f>H106*I106*J106*('Permanent project'!B110&gt;=Parameters!$B$2)*('Permanent project'!B110&lt;=Parameters!$B$3)</f>
        <v>0.14429266214318193</v>
      </c>
      <c r="M106" s="26">
        <f>'Emissions of Biomass scenarios'!W104*3.66</f>
        <v>-1.241658078968938</v>
      </c>
      <c r="N106" s="14">
        <f t="shared" si="4"/>
        <v>-0.17916214968601726</v>
      </c>
      <c r="V106" s="4"/>
      <c r="W106" s="4"/>
      <c r="X106" s="4"/>
      <c r="Y106" s="4"/>
    </row>
    <row r="107" spans="2:25" x14ac:dyDescent="0.3">
      <c r="B107">
        <v>102</v>
      </c>
      <c r="C107" s="11">
        <f t="shared" si="6"/>
        <v>1.6779706453383088</v>
      </c>
      <c r="D107" s="11">
        <f t="shared" si="7"/>
        <v>2.720789926345387</v>
      </c>
      <c r="E107" s="11">
        <f t="shared" si="7"/>
        <v>3.4292084480011149</v>
      </c>
      <c r="F107" s="11">
        <f t="shared" si="7"/>
        <v>5.9646475032892132</v>
      </c>
      <c r="G107" s="3">
        <f>G106*(1+Parameters!$B$13)</f>
        <v>640673.0348215272</v>
      </c>
      <c r="H107" s="5">
        <f>Parameters!$B$11*'Permanent project'!C111*Parameters!B$9*G107</f>
        <v>9.933282242178656</v>
      </c>
      <c r="I107" s="2">
        <f>EXP(-Parameters!$B$16*'Permanent project'!B111)</f>
        <v>3.823515112359889E-2</v>
      </c>
      <c r="J107" s="2">
        <f>EXP(-(Parameters!$B$5+Parameters!$B$6)*('Permanent project'!B111-Parameters!$B$2))*(1-EXP(-Parameters!$B$7*('Permanent project'!B111-Parameters!$B$2)*('Permanent project'!B111&gt;Parameters!$B$2)))+('Permanent project'!B111&lt;=Parameters!$B$2)</f>
        <v>0.37157669101541957</v>
      </c>
      <c r="K107" s="2">
        <f>H107*I107*('Permanent project'!B111&gt;=Parameters!$B$2)</f>
        <v>0.37980054768306215</v>
      </c>
      <c r="L107" s="2">
        <f>H107*I107*J107*('Permanent project'!B111&gt;=Parameters!$B$2)*('Permanent project'!B111&lt;=Parameters!$B$3)</f>
        <v>0.1411250307539163</v>
      </c>
      <c r="M107" s="26">
        <f>'Emissions of Biomass scenarios'!W105*3.66</f>
        <v>-11.865311228271517</v>
      </c>
      <c r="N107" s="14">
        <f t="shared" si="4"/>
        <v>-1.6744924119946063</v>
      </c>
      <c r="V107" s="4"/>
      <c r="W107" s="4"/>
      <c r="X107" s="4"/>
      <c r="Y107" s="4"/>
    </row>
    <row r="108" spans="2:25" x14ac:dyDescent="0.3">
      <c r="B108">
        <v>103</v>
      </c>
      <c r="C108" s="11">
        <f t="shared" si="6"/>
        <v>1.6779706453383088</v>
      </c>
      <c r="D108" s="11">
        <f t="shared" si="7"/>
        <v>2.720789926345387</v>
      </c>
      <c r="E108" s="11">
        <f t="shared" si="7"/>
        <v>3.4292084480011149</v>
      </c>
      <c r="F108" s="11">
        <f t="shared" si="7"/>
        <v>5.9646475032892132</v>
      </c>
      <c r="G108" s="3">
        <f>G107*(1+Parameters!$B$13)</f>
        <v>653486.49551795772</v>
      </c>
      <c r="H108" s="5">
        <f>Parameters!$B$11*'Permanent project'!C112*Parameters!B$9*G108</f>
        <v>10.131947887022228</v>
      </c>
      <c r="I108" s="2">
        <f>EXP(-Parameters!$B$16*'Permanent project'!B112)</f>
        <v>3.7030995529998355E-2</v>
      </c>
      <c r="J108" s="2">
        <f>EXP(-(Parameters!$B$5+Parameters!$B$6)*('Permanent project'!B112-Parameters!$B$2))*(1-EXP(-Parameters!$B$7*('Permanent project'!B112-Parameters!$B$2)*('Permanent project'!B112&gt;Parameters!$B$2)))+('Permanent project'!B112&lt;=Parameters!$B$2)</f>
        <v>0.36787944116633325</v>
      </c>
      <c r="K108" s="2">
        <f>H108*I108*('Permanent project'!B112&gt;=Parameters!$B$2)</f>
        <v>0.37519611691449639</v>
      </c>
      <c r="L108" s="2">
        <f>H108*I108*J108*('Permanent project'!B112&gt;=Parameters!$B$2)*('Permanent project'!B112&lt;=Parameters!$B$3)</f>
        <v>0.13802693781828318</v>
      </c>
      <c r="M108" s="26">
        <f>'Emissions of Biomass scenarios'!W106*3.66</f>
        <v>-8.6219530148661434</v>
      </c>
      <c r="N108" s="14">
        <f t="shared" si="4"/>
        <v>-1.1900617726550884</v>
      </c>
      <c r="V108" s="4"/>
      <c r="W108" s="4"/>
      <c r="X108" s="4"/>
      <c r="Y108" s="4"/>
    </row>
    <row r="109" spans="2:25" x14ac:dyDescent="0.3">
      <c r="B109">
        <v>104</v>
      </c>
      <c r="C109" s="11">
        <f t="shared" si="6"/>
        <v>1.6779706453383088</v>
      </c>
      <c r="D109" s="11">
        <f t="shared" si="7"/>
        <v>2.720789926345387</v>
      </c>
      <c r="E109" s="11">
        <f t="shared" si="7"/>
        <v>3.4292084480011149</v>
      </c>
      <c r="F109" s="11">
        <f t="shared" si="7"/>
        <v>5.9646475032892132</v>
      </c>
      <c r="G109" s="3">
        <f>G108*(1+Parameters!$B$13)</f>
        <v>666556.22542831686</v>
      </c>
      <c r="H109" s="5">
        <f>Parameters!$B$11*'Permanent project'!C113*Parameters!B$9*G109</f>
        <v>10.334586844762672</v>
      </c>
      <c r="I109" s="2">
        <f>EXP(-Parameters!$B$16*'Permanent project'!B113)</f>
        <v>3.5864762911748747E-2</v>
      </c>
      <c r="J109" s="2">
        <f>EXP(-(Parameters!$B$5+Parameters!$B$6)*('Permanent project'!B113-Parameters!$B$2))*(1-EXP(-Parameters!$B$7*('Permanent project'!B113-Parameters!$B$2)*('Permanent project'!B113&gt;Parameters!$B$2)))+('Permanent project'!B113&lt;=Parameters!$B$2)</f>
        <v>0.36421897956758398</v>
      </c>
      <c r="K109" s="2">
        <f>H109*I109*('Permanent project'!B113&gt;=Parameters!$B$2)</f>
        <v>0.3706475069782908</v>
      </c>
      <c r="L109" s="2">
        <f>H109*I109*J109*('Permanent project'!B113&gt;=Parameters!$B$2)*('Permanent project'!B113&lt;=Parameters!$B$3)</f>
        <v>0.13499685677090204</v>
      </c>
      <c r="M109" s="26">
        <f>'Emissions of Biomass scenarios'!W107*3.66</f>
        <v>-5.6773331409540146</v>
      </c>
      <c r="N109" s="14">
        <f t="shared" si="4"/>
        <v>-0.76642212887006445</v>
      </c>
      <c r="V109" s="4"/>
      <c r="W109" s="4"/>
      <c r="X109" s="4"/>
      <c r="Y109" s="4"/>
    </row>
    <row r="110" spans="2:25" x14ac:dyDescent="0.3">
      <c r="B110">
        <v>105</v>
      </c>
      <c r="C110" s="11">
        <f t="shared" si="6"/>
        <v>1.6779706453383088</v>
      </c>
      <c r="D110" s="11">
        <f t="shared" si="7"/>
        <v>2.720789926345387</v>
      </c>
      <c r="E110" s="11">
        <f t="shared" si="7"/>
        <v>3.4292084480011149</v>
      </c>
      <c r="F110" s="11">
        <f t="shared" si="7"/>
        <v>5.9646475032892132</v>
      </c>
      <c r="G110" s="3">
        <f>G109*(1+Parameters!$B$13)</f>
        <v>679887.3499368832</v>
      </c>
      <c r="H110" s="5">
        <f>Parameters!$B$11*'Permanent project'!C114*Parameters!B$9*G110</f>
        <v>10.541278581657926</v>
      </c>
      <c r="I110" s="2">
        <f>EXP(-Parameters!$B$16*'Permanent project'!B114)</f>
        <v>3.4735258944738563E-2</v>
      </c>
      <c r="J110" s="2">
        <f>EXP(-(Parameters!$B$5+Parameters!$B$6)*('Permanent project'!B114-Parameters!$B$2))*(1-EXP(-Parameters!$B$7*('Permanent project'!B114-Parameters!$B$2)*('Permanent project'!B114&gt;Parameters!$B$2)))+('Permanent project'!B114&lt;=Parameters!$B$2)</f>
        <v>0.36059494017004085</v>
      </c>
      <c r="K110" s="2">
        <f>H110*I110*('Permanent project'!B114&gt;=Parameters!$B$2)</f>
        <v>0.36615404114251449</v>
      </c>
      <c r="L110" s="2">
        <f>H110*I110*J110*('Permanent project'!B114&gt;=Parameters!$B$2)*('Permanent project'!B114&lt;=Parameters!$B$3)</f>
        <v>0.13203329455880369</v>
      </c>
      <c r="M110" s="26">
        <f>'Emissions of Biomass scenarios'!W108*3.66</f>
        <v>-2.9011229930228648</v>
      </c>
      <c r="N110" s="14">
        <f t="shared" si="4"/>
        <v>-0.38304482668910611</v>
      </c>
      <c r="V110" s="4"/>
      <c r="W110" s="4"/>
      <c r="X110" s="4"/>
      <c r="Y110" s="4"/>
    </row>
    <row r="111" spans="2:25" x14ac:dyDescent="0.3">
      <c r="B111">
        <v>106</v>
      </c>
      <c r="C111" s="11">
        <f t="shared" si="6"/>
        <v>1.6779706453383088</v>
      </c>
      <c r="D111" s="11">
        <f t="shared" si="7"/>
        <v>2.720789926345387</v>
      </c>
      <c r="E111" s="11">
        <f t="shared" si="7"/>
        <v>3.4292084480011149</v>
      </c>
      <c r="F111" s="11">
        <f t="shared" si="7"/>
        <v>5.9646475032892132</v>
      </c>
      <c r="G111" s="3">
        <f>G110*(1+Parameters!$B$13)</f>
        <v>693485.09693562088</v>
      </c>
      <c r="H111" s="5">
        <f>Parameters!$B$11*'Permanent project'!C115*Parameters!B$9*G111</f>
        <v>10.752104153291086</v>
      </c>
      <c r="I111" s="2">
        <f>EXP(-Parameters!$B$16*'Permanent project'!B115)</f>
        <v>3.3641326918204623E-2</v>
      </c>
      <c r="J111" s="2">
        <f>EXP(-(Parameters!$B$5+Parameters!$B$6)*('Permanent project'!B115-Parameters!$B$2))*(1-EXP(-Parameters!$B$7*('Permanent project'!B115-Parameters!$B$2)*('Permanent project'!B115&gt;Parameters!$B$2)))+('Permanent project'!B115&lt;=Parameters!$B$2)</f>
        <v>0.35700696056680536</v>
      </c>
      <c r="K111" s="2">
        <f>H111*I111*('Permanent project'!B115&gt;=Parameters!$B$2)</f>
        <v>0.36171505087945111</v>
      </c>
      <c r="L111" s="2">
        <f>H111*I111*J111*('Permanent project'!B115&gt;=Parameters!$B$2)*('Permanent project'!B115&lt;=Parameters!$B$3)</f>
        <v>0.1291347909057402</v>
      </c>
      <c r="M111" s="26">
        <f>'Emissions of Biomass scenarios'!W109*3.66</f>
        <v>-0.28348946333022979</v>
      </c>
      <c r="N111" s="14">
        <f t="shared" si="4"/>
        <v>-3.6608352571129731E-2</v>
      </c>
      <c r="V111" s="4"/>
      <c r="W111" s="4"/>
      <c r="X111" s="4"/>
      <c r="Y111" s="4"/>
    </row>
    <row r="112" spans="2:25" x14ac:dyDescent="0.3">
      <c r="B112">
        <v>107</v>
      </c>
      <c r="C112" s="11">
        <f t="shared" si="6"/>
        <v>1.6779706453383088</v>
      </c>
      <c r="D112" s="11">
        <f t="shared" si="7"/>
        <v>2.720789926345387</v>
      </c>
      <c r="E112" s="11">
        <f t="shared" si="7"/>
        <v>3.4292084480011149</v>
      </c>
      <c r="F112" s="11">
        <f t="shared" si="7"/>
        <v>5.9646475032892132</v>
      </c>
      <c r="G112" s="3">
        <f>G111*(1+Parameters!$B$13)</f>
        <v>707354.79887433327</v>
      </c>
      <c r="H112" s="5">
        <f>Parameters!$B$11*'Permanent project'!C116*Parameters!B$9*G112</f>
        <v>10.967146236356907</v>
      </c>
      <c r="I112" s="2">
        <f>EXP(-Parameters!$B$16*'Permanent project'!B116)</f>
        <v>3.2581846550159263E-2</v>
      </c>
      <c r="J112" s="2">
        <f>EXP(-(Parameters!$B$5+Parameters!$B$6)*('Permanent project'!B116-Parameters!$B$2))*(1-EXP(-Parameters!$B$7*('Permanent project'!B116-Parameters!$B$2)*('Permanent project'!B116&gt;Parameters!$B$2)))+('Permanent project'!B116&lt;=Parameters!$B$2)</f>
        <v>0.35345468195697433</v>
      </c>
      <c r="K112" s="2">
        <f>H112*I112*('Permanent project'!B116&gt;=Parameters!$B$2)</f>
        <v>0.35732987576613745</v>
      </c>
      <c r="L112" s="2">
        <f>H112*I112*J112*('Permanent project'!B116&gt;=Parameters!$B$2)*('Permanent project'!B116&lt;=Parameters!$B$3)</f>
        <v>0.12629991759264525</v>
      </c>
      <c r="M112" s="26">
        <f>'Emissions of Biomass scenarios'!W110*3.66</f>
        <v>2.1848146786290936</v>
      </c>
      <c r="N112" s="14">
        <f t="shared" si="4"/>
        <v>0.27594191386605627</v>
      </c>
      <c r="V112" s="4"/>
      <c r="W112" s="4"/>
      <c r="X112" s="4"/>
      <c r="Y112" s="4"/>
    </row>
    <row r="113" spans="2:25" x14ac:dyDescent="0.3">
      <c r="B113">
        <v>108</v>
      </c>
      <c r="C113" s="11">
        <f t="shared" si="6"/>
        <v>1.6779706453383088</v>
      </c>
      <c r="D113" s="11">
        <f t="shared" si="7"/>
        <v>2.720789926345387</v>
      </c>
      <c r="E113" s="11">
        <f t="shared" si="7"/>
        <v>3.4292084480011149</v>
      </c>
      <c r="F113" s="11">
        <f t="shared" si="7"/>
        <v>5.9646475032892132</v>
      </c>
      <c r="G113" s="3">
        <f>G112*(1+Parameters!$B$13)</f>
        <v>721501.89485181996</v>
      </c>
      <c r="H113" s="5">
        <f>Parameters!$B$11*'Permanent project'!C117*Parameters!B$9*G113</f>
        <v>11.186489161084046</v>
      </c>
      <c r="I113" s="2">
        <f>EXP(-Parameters!$B$16*'Permanent project'!B117)</f>
        <v>3.155573284012364E-2</v>
      </c>
      <c r="J113" s="2">
        <f>EXP(-(Parameters!$B$5+Parameters!$B$6)*('Permanent project'!B117-Parameters!$B$2))*(1-EXP(-Parameters!$B$7*('Permanent project'!B117-Parameters!$B$2)*('Permanent project'!B117&gt;Parameters!$B$2)))+('Permanent project'!B117&lt;=Parameters!$B$2)</f>
        <v>0.34993774910976294</v>
      </c>
      <c r="K113" s="2">
        <f>H113*I113*('Permanent project'!B117&gt;=Parameters!$B$2)</f>
        <v>0.35299786338610695</v>
      </c>
      <c r="L113" s="2">
        <f>H113*I113*J113*('Permanent project'!B117&gt;=Parameters!$B$2)*('Permanent project'!B117&lt;=Parameters!$B$3)</f>
        <v>0.12352727775388987</v>
      </c>
      <c r="M113" s="26">
        <f>'Emissions of Biomass scenarios'!W111*3.66</f>
        <v>4.5124863645819255</v>
      </c>
      <c r="N113" s="14">
        <f t="shared" si="4"/>
        <v>0.55741515651835227</v>
      </c>
      <c r="V113" s="4"/>
      <c r="W113" s="4"/>
      <c r="X113" s="4"/>
      <c r="Y113" s="4"/>
    </row>
    <row r="114" spans="2:25" x14ac:dyDescent="0.3">
      <c r="B114">
        <v>109</v>
      </c>
      <c r="C114" s="11">
        <f t="shared" si="6"/>
        <v>1.6779706453383088</v>
      </c>
      <c r="D114" s="11">
        <f t="shared" si="7"/>
        <v>2.720789926345387</v>
      </c>
      <c r="E114" s="11">
        <f t="shared" si="7"/>
        <v>3.4292084480011149</v>
      </c>
      <c r="F114" s="11">
        <f t="shared" si="7"/>
        <v>5.9646475032892132</v>
      </c>
      <c r="G114" s="3">
        <f>G113*(1+Parameters!$B$13)</f>
        <v>735931.93274885637</v>
      </c>
      <c r="H114" s="5">
        <f>Parameters!$B$11*'Permanent project'!C118*Parameters!B$9*G114</f>
        <v>11.410218944305726</v>
      </c>
      <c r="I114" s="2">
        <f>EXP(-Parameters!$B$16*'Permanent project'!B118)</f>
        <v>3.0561934957992438E-2</v>
      </c>
      <c r="J114" s="2">
        <f>EXP(-(Parameters!$B$5+Parameters!$B$6)*('Permanent project'!B118-Parameters!$B$2))*(1-EXP(-Parameters!$B$7*('Permanent project'!B118-Parameters!$B$2)*('Permanent project'!B118&gt;Parameters!$B$2)))+('Permanent project'!B118&lt;=Parameters!$B$2)</f>
        <v>0.34645581032898376</v>
      </c>
      <c r="K114" s="2">
        <f>H114*I114*('Permanent project'!B118&gt;=Parameters!$B$2)</f>
        <v>0.34871836923232474</v>
      </c>
      <c r="L114" s="2">
        <f>H114*I114*J114*('Permanent project'!B118&gt;=Parameters!$B$2)*('Permanent project'!B118&lt;=Parameters!$B$3)</f>
        <v>0.12081550518898683</v>
      </c>
      <c r="M114" s="26">
        <f>'Emissions of Biomass scenarios'!W112*3.66</f>
        <v>6.7077056078307962</v>
      </c>
      <c r="N114" s="14">
        <f t="shared" si="4"/>
        <v>0.8103948416690776</v>
      </c>
      <c r="V114" s="4"/>
      <c r="W114" s="4"/>
      <c r="X114" s="4"/>
      <c r="Y114" s="4"/>
    </row>
    <row r="115" spans="2:25" x14ac:dyDescent="0.3">
      <c r="B115">
        <v>110</v>
      </c>
      <c r="C115" s="11">
        <f t="shared" si="6"/>
        <v>1.6779706453383088</v>
      </c>
      <c r="D115" s="11">
        <f t="shared" si="7"/>
        <v>2.720789926345387</v>
      </c>
      <c r="E115" s="11">
        <f t="shared" si="7"/>
        <v>3.4292084480011149</v>
      </c>
      <c r="F115" s="11">
        <f t="shared" si="7"/>
        <v>5.9646475032892132</v>
      </c>
      <c r="G115" s="3">
        <f>G114*(1+Parameters!$B$13)</f>
        <v>750650.57140383346</v>
      </c>
      <c r="H115" s="5">
        <f>Parameters!$B$11*'Permanent project'!C119*Parameters!B$9*G115</f>
        <v>11.638423323191839</v>
      </c>
      <c r="I115" s="2">
        <f>EXP(-Parameters!$B$16*'Permanent project'!B119)</f>
        <v>2.9599435167891999E-2</v>
      </c>
      <c r="J115" s="2">
        <f>EXP(-(Parameters!$B$5+Parameters!$B$6)*('Permanent project'!B119-Parameters!$B$2))*(1-EXP(-Parameters!$B$7*('Permanent project'!B119-Parameters!$B$2)*('Permanent project'!B119&gt;Parameters!$B$2)))+('Permanent project'!B119&lt;=Parameters!$B$2)</f>
        <v>0.3430085174178788</v>
      </c>
      <c r="K115" s="2">
        <f>H115*I115*('Permanent project'!B119&gt;=Parameters!$B$2)</f>
        <v>0.34449075661129896</v>
      </c>
      <c r="L115" s="2">
        <f>H115*I115*J115*('Permanent project'!B119&gt;=Parameters!$B$2)*('Permanent project'!B119&lt;=Parameters!$B$3)</f>
        <v>0.11816326368940498</v>
      </c>
      <c r="M115" s="26">
        <f>'Emissions of Biomass scenarios'!W113*3.66</f>
        <v>8.7781668233666856</v>
      </c>
      <c r="N115" s="14">
        <f t="shared" si="4"/>
        <v>1.0372568410590641</v>
      </c>
      <c r="V115" s="4"/>
      <c r="W115" s="4"/>
      <c r="X115" s="4"/>
      <c r="Y115" s="4"/>
    </row>
    <row r="116" spans="2:25" x14ac:dyDescent="0.3">
      <c r="B116">
        <v>111</v>
      </c>
      <c r="C116" s="11">
        <f t="shared" si="6"/>
        <v>1.6779706453383088</v>
      </c>
      <c r="D116" s="11">
        <f t="shared" si="7"/>
        <v>2.720789926345387</v>
      </c>
      <c r="E116" s="11">
        <f t="shared" si="7"/>
        <v>3.4292084480011149</v>
      </c>
      <c r="F116" s="11">
        <f t="shared" si="7"/>
        <v>5.9646475032892132</v>
      </c>
      <c r="G116" s="3">
        <f>G115*(1+Parameters!$B$13)</f>
        <v>765663.58283191011</v>
      </c>
      <c r="H116" s="5">
        <f>Parameters!$B$11*'Permanent project'!C120*Parameters!B$9*G116</f>
        <v>11.871191789655676</v>
      </c>
      <c r="I116" s="2">
        <f>EXP(-Parameters!$B$16*'Permanent project'!B120)</f>
        <v>2.866724778592988E-2</v>
      </c>
      <c r="J116" s="2">
        <f>EXP(-(Parameters!$B$5+Parameters!$B$6)*('Permanent project'!B120-Parameters!$B$2))*(1-EXP(-Parameters!$B$7*('Permanent project'!B120-Parameters!$B$2)*('Permanent project'!B120&gt;Parameters!$B$2)))+('Permanent project'!B120&lt;=Parameters!$B$2)</f>
        <v>0.33959552564430084</v>
      </c>
      <c r="K116" s="2">
        <f>H116*I116*('Permanent project'!B120&gt;=Parameters!$B$2)</f>
        <v>0.34031439654835566</v>
      </c>
      <c r="L116" s="2">
        <f>H116*I116*J116*('Permanent project'!B120&gt;=Parameters!$B$2)*('Permanent project'!B120&lt;=Parameters!$B$3)</f>
        <v>0.11556924638016187</v>
      </c>
      <c r="M116" s="26">
        <f>'Emissions of Biomass scenarios'!W114*3.66</f>
        <v>10.731108216847463</v>
      </c>
      <c r="N116" s="14">
        <f t="shared" si="4"/>
        <v>1.2401860894450241</v>
      </c>
      <c r="V116" s="4"/>
      <c r="W116" s="4"/>
      <c r="X116" s="4"/>
      <c r="Y116" s="4"/>
    </row>
    <row r="117" spans="2:25" x14ac:dyDescent="0.3">
      <c r="B117">
        <v>112</v>
      </c>
      <c r="C117" s="11">
        <f t="shared" si="6"/>
        <v>1.6779706453383088</v>
      </c>
      <c r="D117" s="11">
        <f t="shared" si="7"/>
        <v>2.720789926345387</v>
      </c>
      <c r="E117" s="11">
        <f t="shared" si="7"/>
        <v>3.4292084480011149</v>
      </c>
      <c r="F117" s="11">
        <f t="shared" si="7"/>
        <v>5.9646475032892132</v>
      </c>
      <c r="G117" s="3">
        <f>G116*(1+Parameters!$B$13)</f>
        <v>780976.85448854836</v>
      </c>
      <c r="H117" s="5">
        <f>Parameters!$B$11*'Permanent project'!C121*Parameters!B$9*G117</f>
        <v>12.10861562544879</v>
      </c>
      <c r="I117" s="2">
        <f>EXP(-Parameters!$B$16*'Permanent project'!B121)</f>
        <v>2.7764418170768392E-2</v>
      </c>
      <c r="J117" s="2">
        <f>EXP(-(Parameters!$B$5+Parameters!$B$6)*('Permanent project'!B121-Parameters!$B$2))*(1-EXP(-Parameters!$B$7*('Permanent project'!B121-Parameters!$B$2)*('Permanent project'!B121&gt;Parameters!$B$2)))+('Permanent project'!B121&lt;=Parameters!$B$2)</f>
        <v>0.33621649370624118</v>
      </c>
      <c r="K117" s="2">
        <f>H117*I117*('Permanent project'!B121&gt;=Parameters!$B$2)</f>
        <v>0.33618866769406047</v>
      </c>
      <c r="L117" s="2">
        <f>H117*I117*J117*('Permanent project'!B121&gt;=Parameters!$B$2)*('Permanent project'!B121&lt;=Parameters!$B$3)</f>
        <v>0.11303217507586968</v>
      </c>
      <c r="M117" s="26">
        <f>'Emissions of Biomass scenarios'!W115*3.66</f>
        <v>12.573339363353053</v>
      </c>
      <c r="N117" s="14">
        <f t="shared" si="4"/>
        <v>1.4211918962068462</v>
      </c>
      <c r="V117" s="4"/>
      <c r="W117" s="4"/>
      <c r="X117" s="4"/>
      <c r="Y117" s="4"/>
    </row>
    <row r="118" spans="2:25" x14ac:dyDescent="0.3">
      <c r="B118">
        <v>113</v>
      </c>
      <c r="C118" s="11">
        <f t="shared" si="6"/>
        <v>1.6779706453383088</v>
      </c>
      <c r="D118" s="11">
        <f t="shared" si="7"/>
        <v>2.720789926345387</v>
      </c>
      <c r="E118" s="11">
        <f t="shared" si="7"/>
        <v>3.4292084480011149</v>
      </c>
      <c r="F118" s="11">
        <f t="shared" si="7"/>
        <v>5.9646475032892132</v>
      </c>
      <c r="G118" s="3">
        <f>G117*(1+Parameters!$B$13)</f>
        <v>796596.39157831937</v>
      </c>
      <c r="H118" s="5">
        <f>Parameters!$B$11*'Permanent project'!C122*Parameters!B$9*G118</f>
        <v>12.350787937957767</v>
      </c>
      <c r="I118" s="2">
        <f>EXP(-Parameters!$B$16*'Permanent project'!B122)</f>
        <v>2.6890021745988462E-2</v>
      </c>
      <c r="J118" s="2">
        <f>EXP(-(Parameters!$B$5+Parameters!$B$6)*('Permanent project'!B122-Parameters!$B$2))*(1-EXP(-Parameters!$B$7*('Permanent project'!B122-Parameters!$B$2)*('Permanent project'!B122&gt;Parameters!$B$2)))+('Permanent project'!B122&lt;=Parameters!$B$2)</f>
        <v>0.33287108369770008</v>
      </c>
      <c r="K118" s="2">
        <f>H118*I118*('Permanent project'!B122&gt;=Parameters!$B$2)</f>
        <v>0.33211295623177634</v>
      </c>
      <c r="L118" s="2">
        <f>H118*I118*J118*('Permanent project'!B122&gt;=Parameters!$B$2)*('Permanent project'!B122&lt;=Parameters!$B$3)</f>
        <v>0.11055079965091823</v>
      </c>
      <c r="M118" s="26">
        <f>'Emissions of Biomass scenarios'!W116*3.66</f>
        <v>14.311267089158221</v>
      </c>
      <c r="N118" s="14">
        <f t="shared" si="4"/>
        <v>1.5821220207243103</v>
      </c>
      <c r="V118" s="4"/>
      <c r="W118" s="4"/>
      <c r="X118" s="4"/>
      <c r="Y118" s="4"/>
    </row>
    <row r="119" spans="2:25" x14ac:dyDescent="0.3">
      <c r="B119">
        <v>114</v>
      </c>
      <c r="C119" s="11">
        <f t="shared" si="6"/>
        <v>1.6779706453383088</v>
      </c>
      <c r="D119" s="11">
        <f t="shared" si="7"/>
        <v>2.720789926345387</v>
      </c>
      <c r="E119" s="11">
        <f t="shared" si="7"/>
        <v>3.4292084480011149</v>
      </c>
      <c r="F119" s="11">
        <f t="shared" si="7"/>
        <v>5.9646475032892132</v>
      </c>
      <c r="G119" s="3">
        <f>G118*(1+Parameters!$B$13)</f>
        <v>812528.31940988579</v>
      </c>
      <c r="H119" s="5">
        <f>Parameters!$B$11*'Permanent project'!C123*Parameters!B$9*G119</f>
        <v>12.597803696716923</v>
      </c>
      <c r="I119" s="2">
        <f>EXP(-Parameters!$B$16*'Permanent project'!B123)</f>
        <v>2.6043163053242582E-2</v>
      </c>
      <c r="J119" s="2">
        <f>EXP(-(Parameters!$B$5+Parameters!$B$6)*('Permanent project'!B123-Parameters!$B$2))*(1-EXP(-Parameters!$B$7*('Permanent project'!B123-Parameters!$B$2)*('Permanent project'!B123&gt;Parameters!$B$2)))+('Permanent project'!B123&lt;=Parameters!$B$2)</f>
        <v>0.32955896107489646</v>
      </c>
      <c r="K119" s="2">
        <f>H119*I119*('Permanent project'!B123&gt;=Parameters!$B$2)</f>
        <v>0.328086655786341</v>
      </c>
      <c r="L119" s="2">
        <f>H119*I119*J119*('Permanent project'!B123&gt;=Parameters!$B$2)*('Permanent project'!B123&lt;=Parameters!$B$3)</f>
        <v>0.1081238974234837</v>
      </c>
      <c r="M119" s="26">
        <f>'Emissions of Biomass scenarios'!W117*3.66</f>
        <v>15.950919762585217</v>
      </c>
      <c r="N119" s="14">
        <f t="shared" si="4"/>
        <v>1.7246756122199831</v>
      </c>
      <c r="V119" s="4"/>
      <c r="W119" s="4"/>
      <c r="X119" s="4"/>
      <c r="Y119" s="4"/>
    </row>
    <row r="120" spans="2:25" x14ac:dyDescent="0.3">
      <c r="B120">
        <v>115</v>
      </c>
      <c r="C120" s="11">
        <f t="shared" si="6"/>
        <v>1.6779706453383088</v>
      </c>
      <c r="D120" s="11">
        <f t="shared" si="7"/>
        <v>2.720789926345387</v>
      </c>
      <c r="E120" s="11">
        <f t="shared" si="7"/>
        <v>3.4292084480011149</v>
      </c>
      <c r="F120" s="11">
        <f t="shared" si="7"/>
        <v>5.9646475032892132</v>
      </c>
      <c r="G120" s="3">
        <f>G119*(1+Parameters!$B$13)</f>
        <v>828778.8857980835</v>
      </c>
      <c r="H120" s="5">
        <f>Parameters!$B$11*'Permanent project'!C124*Parameters!B$9*G120</f>
        <v>12.849759770651261</v>
      </c>
      <c r="I120" s="2">
        <f>EXP(-Parameters!$B$16*'Permanent project'!B124)</f>
        <v>2.5222974835227212E-2</v>
      </c>
      <c r="J120" s="2">
        <f>EXP(-(Parameters!$B$5+Parameters!$B$6)*('Permanent project'!B124-Parameters!$B$2))*(1-EXP(-Parameters!$B$7*('Permanent project'!B124-Parameters!$B$2)*('Permanent project'!B124&gt;Parameters!$B$2)))+('Permanent project'!B124&lt;=Parameters!$B$2)</f>
        <v>0.32627979462281387</v>
      </c>
      <c r="K120" s="2">
        <f>H120*I120*('Permanent project'!B124&gt;=Parameters!$B$2)</f>
        <v>0.32410916733385176</v>
      </c>
      <c r="L120" s="2">
        <f>H120*I120*J120*('Permanent project'!B124&gt;=Parameters!$B$2)*('Permanent project'!B124&lt;=Parameters!$B$3)</f>
        <v>0.10575027255306037</v>
      </c>
      <c r="M120" s="26">
        <f>'Emissions of Biomass scenarios'!W118*3.66</f>
        <v>17.497970093280891</v>
      </c>
      <c r="N120" s="14">
        <f t="shared" si="4"/>
        <v>1.8504151064897534</v>
      </c>
      <c r="V120" s="4"/>
      <c r="W120" s="4"/>
      <c r="X120" s="4"/>
      <c r="Y120" s="4"/>
    </row>
    <row r="121" spans="2:25" x14ac:dyDescent="0.3">
      <c r="B121">
        <v>116</v>
      </c>
      <c r="C121" s="11">
        <f t="shared" si="6"/>
        <v>1.6779706453383088</v>
      </c>
      <c r="D121" s="11">
        <f t="shared" si="7"/>
        <v>2.720789926345387</v>
      </c>
      <c r="E121" s="11">
        <f t="shared" si="7"/>
        <v>3.4292084480011149</v>
      </c>
      <c r="F121" s="11">
        <f t="shared" si="7"/>
        <v>5.9646475032892132</v>
      </c>
      <c r="G121" s="3">
        <f>G120*(1+Parameters!$B$13)</f>
        <v>845354.46351404523</v>
      </c>
      <c r="H121" s="5">
        <f>Parameters!$B$11*'Permanent project'!C125*Parameters!B$9*G121</f>
        <v>13.106754966064287</v>
      </c>
      <c r="I121" s="2">
        <f>EXP(-Parameters!$B$16*'Permanent project'!B125)</f>
        <v>2.4428617147535518E-2</v>
      </c>
      <c r="J121" s="2">
        <f>EXP(-(Parameters!$B$5+Parameters!$B$6)*('Permanent project'!B125-Parameters!$B$2))*(1-EXP(-Parameters!$B$7*('Permanent project'!B125-Parameters!$B$2)*('Permanent project'!B125&gt;Parameters!$B$2)))+('Permanent project'!B125&lt;=Parameters!$B$2)</f>
        <v>0.32303325642207897</v>
      </c>
      <c r="K121" s="2">
        <f>H121*I121*('Permanent project'!B125&gt;=Parameters!$B$2)</f>
        <v>0.32017989911254435</v>
      </c>
      <c r="L121" s="2">
        <f>H121*I121*J121*('Permanent project'!B125&gt;=Parameters!$B$2)*('Permanent project'!B125&lt;=Parameters!$B$3)</f>
        <v>0.10342875545121792</v>
      </c>
      <c r="M121" s="26">
        <f>'Emissions of Biomass scenarios'!W119*3.66</f>
        <v>18.957756532976177</v>
      </c>
      <c r="N121" s="14">
        <f t="shared" si="4"/>
        <v>1.9607771643529219</v>
      </c>
      <c r="V121" s="4"/>
      <c r="W121" s="4"/>
      <c r="X121" s="4"/>
      <c r="Y121" s="4"/>
    </row>
    <row r="122" spans="2:25" x14ac:dyDescent="0.3">
      <c r="B122">
        <v>117</v>
      </c>
      <c r="C122" s="11">
        <f t="shared" si="6"/>
        <v>1.6779706453383088</v>
      </c>
      <c r="D122" s="11">
        <f>D121</f>
        <v>2.720789926345387</v>
      </c>
      <c r="E122" s="11">
        <f>E121</f>
        <v>3.4292084480011149</v>
      </c>
      <c r="F122" s="11">
        <f>F121</f>
        <v>5.9646475032892132</v>
      </c>
      <c r="G122" s="3">
        <f>G121*(1+Parameters!$B$13)</f>
        <v>862261.55278432614</v>
      </c>
      <c r="H122" s="5">
        <f>Parameters!$B$11*'Permanent project'!C126*Parameters!B$9*G122</f>
        <v>13.368890065385573</v>
      </c>
      <c r="I122" s="2">
        <f>EXP(-Parameters!$B$16*'Permanent project'!B126)</f>
        <v>2.3659276498480899E-2</v>
      </c>
      <c r="J122" s="2">
        <f>EXP(-(Parameters!$B$5+Parameters!$B$6)*('Permanent project'!B126-Parameters!$B$2))*(1-EXP(-Parameters!$B$7*('Permanent project'!B126-Parameters!$B$2)*('Permanent project'!B126&gt;Parameters!$B$2)))+('Permanent project'!B126&lt;=Parameters!$B$2)</f>
        <v>0.31981902181616972</v>
      </c>
      <c r="K122" s="2">
        <f>H122*I122*('Permanent project'!B126&gt;=Parameters!$B$2)</f>
        <v>0.31629826653475163</v>
      </c>
      <c r="L122" s="2">
        <f>H122*I122*J122*('Permanent project'!B126&gt;=Parameters!$B$2)*('Permanent project'!B126&lt;=Parameters!$B$3)</f>
        <v>0.1011582022052944</v>
      </c>
      <c r="M122" s="26">
        <f>'Emissions of Biomass scenarios'!W120*3.66</f>
        <v>20.335303364897918</v>
      </c>
      <c r="N122" s="14">
        <f t="shared" si="4"/>
        <v>2.0570827296923473</v>
      </c>
      <c r="V122" s="4"/>
      <c r="W122" s="4"/>
      <c r="X122" s="4"/>
      <c r="Y122" s="4"/>
    </row>
    <row r="123" spans="2:25" x14ac:dyDescent="0.3">
      <c r="B123">
        <v>118</v>
      </c>
      <c r="C123" s="11">
        <f t="shared" ref="C123:F138" si="8">C122</f>
        <v>1.6779706453383088</v>
      </c>
      <c r="D123" s="11">
        <f t="shared" si="8"/>
        <v>2.720789926345387</v>
      </c>
      <c r="E123" s="11">
        <f t="shared" si="8"/>
        <v>3.4292084480011149</v>
      </c>
      <c r="F123" s="11">
        <f t="shared" si="8"/>
        <v>5.9646475032892132</v>
      </c>
      <c r="G123" s="3">
        <f>G122*(1+Parameters!$B$13)</f>
        <v>879506.78384001262</v>
      </c>
      <c r="H123" s="5">
        <f>Parameters!$B$11*'Permanent project'!C127*Parameters!B$9*G123</f>
        <v>13.636267866693284</v>
      </c>
      <c r="I123" s="2">
        <f>EXP(-Parameters!$B$16*'Permanent project'!B127)</f>
        <v>2.2914165016010422E-2</v>
      </c>
      <c r="J123" s="2">
        <f>EXP(-(Parameters!$B$5+Parameters!$B$6)*('Permanent project'!B127-Parameters!$B$2))*(1-EXP(-Parameters!$B$7*('Permanent project'!B127-Parameters!$B$2)*('Permanent project'!B127&gt;Parameters!$B$2)))+('Permanent project'!B127&lt;=Parameters!$B$2)</f>
        <v>0.31663676937894975</v>
      </c>
      <c r="K123" s="2">
        <f>H123*I123*('Permanent project'!B127&gt;=Parameters!$B$2)</f>
        <v>0.31246369209993036</v>
      </c>
      <c r="L123" s="2">
        <f>H123*I123*J123*('Permanent project'!B127&gt;=Parameters!$B$2)*('Permanent project'!B127&lt;=Parameters!$B$3)</f>
        <v>9.8937494014740807E-2</v>
      </c>
      <c r="M123" s="26">
        <f>'Emissions of Biomass scenarios'!W121*3.66</f>
        <v>21.635339563496974</v>
      </c>
      <c r="N123" s="14">
        <f t="shared" si="4"/>
        <v>2.1405462785703668</v>
      </c>
      <c r="V123" s="4"/>
      <c r="W123" s="4"/>
      <c r="X123" s="4"/>
      <c r="Y123" s="4"/>
    </row>
    <row r="124" spans="2:25" x14ac:dyDescent="0.3">
      <c r="B124">
        <v>119</v>
      </c>
      <c r="C124" s="11">
        <f t="shared" si="8"/>
        <v>1.6779706453383088</v>
      </c>
      <c r="D124" s="11">
        <f t="shared" si="8"/>
        <v>2.720789926345387</v>
      </c>
      <c r="E124" s="11">
        <f t="shared" si="8"/>
        <v>3.4292084480011149</v>
      </c>
      <c r="F124" s="11">
        <f t="shared" si="8"/>
        <v>5.9646475032892132</v>
      </c>
      <c r="G124" s="3">
        <f>G123*(1+Parameters!$B$13)</f>
        <v>897096.91951681289</v>
      </c>
      <c r="H124" s="5">
        <f>Parameters!$B$11*'Permanent project'!C128*Parameters!B$9*G124</f>
        <v>13.908993224027149</v>
      </c>
      <c r="I124" s="2">
        <f>EXP(-Parameters!$B$16*'Permanent project'!B128)</f>
        <v>2.2192519640854974E-2</v>
      </c>
      <c r="J124" s="2">
        <f>EXP(-(Parameters!$B$5+Parameters!$B$6)*('Permanent project'!B128-Parameters!$B$2))*(1-EXP(-Parameters!$B$7*('Permanent project'!B128-Parameters!$B$2)*('Permanent project'!B128&gt;Parameters!$B$2)))+('Permanent project'!B128&lt;=Parameters!$B$2)</f>
        <v>0.31348618088252561</v>
      </c>
      <c r="K124" s="2">
        <f>H124*I124*('Permanent project'!B128&gt;=Parameters!$B$2)</f>
        <v>0.30867560530874127</v>
      </c>
      <c r="L124" s="2">
        <f>H124*I124*J124*('Permanent project'!B128&gt;=Parameters!$B$2)*('Permanent project'!B128&lt;=Parameters!$B$3)</f>
        <v>9.6765536639839153E-2</v>
      </c>
      <c r="M124" s="26">
        <f>'Emissions of Biomass scenarios'!W122*3.66</f>
        <v>22.86231650099749</v>
      </c>
      <c r="N124" s="14">
        <f t="shared" si="4"/>
        <v>2.2122843250488717</v>
      </c>
      <c r="V124" s="4"/>
      <c r="W124" s="4"/>
      <c r="X124" s="4"/>
      <c r="Y124" s="4"/>
    </row>
    <row r="125" spans="2:25" x14ac:dyDescent="0.3">
      <c r="B125">
        <v>120</v>
      </c>
      <c r="C125" s="11">
        <f t="shared" si="8"/>
        <v>1.6779706453383088</v>
      </c>
      <c r="D125" s="11">
        <f t="shared" si="8"/>
        <v>2.720789926345387</v>
      </c>
      <c r="E125" s="11">
        <f t="shared" si="8"/>
        <v>3.4292084480011149</v>
      </c>
      <c r="F125" s="11">
        <f t="shared" si="8"/>
        <v>5.9646475032892132</v>
      </c>
      <c r="G125" s="3">
        <f>G124*(1+Parameters!$B$13)</f>
        <v>915038.85790714913</v>
      </c>
      <c r="H125" s="5">
        <f>Parameters!$B$11*'Permanent project'!C129*Parameters!B$9*G125</f>
        <v>14.187173088507693</v>
      </c>
      <c r="I125" s="2">
        <f>EXP(-Parameters!$B$16*'Permanent project'!B129)</f>
        <v>2.1493601345089923E-2</v>
      </c>
      <c r="J125" s="2">
        <f>EXP(-(Parameters!$B$5+Parameters!$B$6)*('Permanent project'!B129-Parameters!$B$2))*(1-EXP(-Parameters!$B$7*('Permanent project'!B129-Parameters!$B$2)*('Permanent project'!B129&gt;Parameters!$B$2)))+('Permanent project'!B129&lt;=Parameters!$B$2)</f>
        <v>0.31036694126542358</v>
      </c>
      <c r="K125" s="2">
        <f>H125*I125*('Permanent project'!B129&gt;=Parameters!$B$2)</f>
        <v>0.30493344257817251</v>
      </c>
      <c r="L125" s="2">
        <f>H125*I125*J125*('Permanent project'!B129&gt;=Parameters!$B$2)*('Permanent project'!B129&lt;=Parameters!$B$3)</f>
        <v>9.4641259862523086E-2</v>
      </c>
      <c r="M125" s="26">
        <f>'Emissions of Biomass scenarios'!W123*3.66</f>
        <v>24.020424572447507</v>
      </c>
      <c r="N125" s="14">
        <f t="shared" si="4"/>
        <v>2.2733232439691395</v>
      </c>
      <c r="V125" s="4"/>
      <c r="W125" s="4"/>
      <c r="X125" s="4"/>
      <c r="Y125" s="4"/>
    </row>
    <row r="126" spans="2:25" x14ac:dyDescent="0.3">
      <c r="B126">
        <v>121</v>
      </c>
      <c r="C126" s="11">
        <f t="shared" si="8"/>
        <v>1.6779706453383088</v>
      </c>
      <c r="D126" s="11">
        <f t="shared" si="8"/>
        <v>2.720789926345387</v>
      </c>
      <c r="E126" s="11">
        <f t="shared" si="8"/>
        <v>3.4292084480011149</v>
      </c>
      <c r="F126" s="11">
        <f t="shared" si="8"/>
        <v>5.9646475032892132</v>
      </c>
      <c r="G126" s="3">
        <f>G125*(1+Parameters!$B$13)</f>
        <v>933339.63506529212</v>
      </c>
      <c r="H126" s="5">
        <f>Parameters!$B$11*'Permanent project'!C130*Parameters!B$9*G126</f>
        <v>14.470916550277847</v>
      </c>
      <c r="I126" s="2">
        <f>EXP(-Parameters!$B$16*'Permanent project'!B130)</f>
        <v>2.0816694375305884E-2</v>
      </c>
      <c r="J126" s="2">
        <f>EXP(-(Parameters!$B$5+Parameters!$B$6)*('Permanent project'!B130-Parameters!$B$2))*(1-EXP(-Parameters!$B$7*('Permanent project'!B130-Parameters!$B$2)*('Permanent project'!B130&gt;Parameters!$B$2)))+('Permanent project'!B130&lt;=Parameters!$B$2)</f>
        <v>0.30727873860108385</v>
      </c>
      <c r="K126" s="2">
        <f>H126*I126*('Permanent project'!B130&gt;=Parameters!$B$2)</f>
        <v>0.30123664715768966</v>
      </c>
      <c r="L126" s="2">
        <f>H126*I126*J126*('Permanent project'!B130&gt;=Parameters!$B$2)*('Permanent project'!B130&lt;=Parameters!$B$3)</f>
        <v>9.2563616959034645E-2</v>
      </c>
      <c r="M126" s="26">
        <f>'Emissions of Biomass scenarios'!W124*3.66</f>
        <v>25.113608806428466</v>
      </c>
      <c r="N126" s="14">
        <f t="shared" si="4"/>
        <v>2.3246064660172836</v>
      </c>
      <c r="V126" s="4"/>
      <c r="W126" s="4"/>
      <c r="X126" s="4"/>
      <c r="Y126" s="4"/>
    </row>
    <row r="127" spans="2:25" x14ac:dyDescent="0.3">
      <c r="B127">
        <v>122</v>
      </c>
      <c r="C127" s="11">
        <f t="shared" si="8"/>
        <v>1.6779706453383088</v>
      </c>
      <c r="D127" s="11">
        <f t="shared" si="8"/>
        <v>2.720789926345387</v>
      </c>
      <c r="E127" s="11">
        <f t="shared" si="8"/>
        <v>3.4292084480011149</v>
      </c>
      <c r="F127" s="11">
        <f t="shared" si="8"/>
        <v>5.9646475032892132</v>
      </c>
      <c r="G127" s="3">
        <f>G126*(1+Parameters!$B$13)</f>
        <v>952006.42776659795</v>
      </c>
      <c r="H127" s="5">
        <f>Parameters!$B$11*'Permanent project'!C131*Parameters!B$9*G127</f>
        <v>14.760334881283404</v>
      </c>
      <c r="I127" s="2">
        <f>EXP(-Parameters!$B$16*'Permanent project'!B131)</f>
        <v>2.016110551961476E-2</v>
      </c>
      <c r="J127" s="2">
        <f>EXP(-(Parameters!$B$5+Parameters!$B$6)*('Permanent project'!B131-Parameters!$B$2))*(1-EXP(-Parameters!$B$7*('Permanent project'!B131-Parameters!$B$2)*('Permanent project'!B131&gt;Parameters!$B$2)))+('Permanent project'!B131&lt;=Parameters!$B$2)</f>
        <v>0.30422126406666755</v>
      </c>
      <c r="K127" s="2">
        <f>H127*I127*('Permanent project'!B131&gt;=Parameters!$B$2)</f>
        <v>0.29758466904640513</v>
      </c>
      <c r="L127" s="2">
        <f>H127*I127*J127*('Permanent project'!B131&gt;=Parameters!$B$2)*('Permanent project'!B131&lt;=Parameters!$B$3)</f>
        <v>9.0531584184158284E-2</v>
      </c>
      <c r="M127" s="26">
        <f>'Emissions of Biomass scenarios'!W125*3.66</f>
        <v>26.145583524354709</v>
      </c>
      <c r="N127" s="14">
        <f t="shared" si="4"/>
        <v>2.3670010958790604</v>
      </c>
      <c r="V127" s="4"/>
      <c r="W127" s="4"/>
      <c r="X127" s="4"/>
      <c r="Y127" s="4"/>
    </row>
    <row r="128" spans="2:25" x14ac:dyDescent="0.3">
      <c r="B128">
        <v>123</v>
      </c>
      <c r="C128" s="11">
        <f t="shared" si="8"/>
        <v>1.6779706453383088</v>
      </c>
      <c r="D128" s="11">
        <f t="shared" si="8"/>
        <v>2.720789926345387</v>
      </c>
      <c r="E128" s="11">
        <f t="shared" si="8"/>
        <v>3.4292084480011149</v>
      </c>
      <c r="F128" s="11">
        <f t="shared" si="8"/>
        <v>5.9646475032892132</v>
      </c>
      <c r="G128" s="3">
        <f>G127*(1+Parameters!$B$13)</f>
        <v>971046.55632192991</v>
      </c>
      <c r="H128" s="5">
        <f>Parameters!$B$11*'Permanent project'!C132*Parameters!B$9*G128</f>
        <v>15.055541578909072</v>
      </c>
      <c r="I128" s="2">
        <f>EXP(-Parameters!$B$16*'Permanent project'!B132)</f>
        <v>1.9526163397740135E-2</v>
      </c>
      <c r="J128" s="2">
        <f>EXP(-(Parameters!$B$5+Parameters!$B$6)*('Permanent project'!B132-Parameters!$B$2))*(1-EXP(-Parameters!$B$7*('Permanent project'!B132-Parameters!$B$2)*('Permanent project'!B132&gt;Parameters!$B$2)))+('Permanent project'!B132&lt;=Parameters!$B$2)</f>
        <v>0.30119421191217394</v>
      </c>
      <c r="K128" s="2">
        <f>H128*I128*('Permanent project'!B132&gt;=Parameters!$B$2)</f>
        <v>0.29397696491124903</v>
      </c>
      <c r="L128" s="2">
        <f>H128*I128*J128*('Permanent project'!B132&gt;=Parameters!$B$2)*('Permanent project'!B132&lt;=Parameters!$B$3)</f>
        <v>8.8544160266776459E-2</v>
      </c>
      <c r="M128" s="26">
        <f>'Emissions of Biomass scenarios'!W126*3.66</f>
        <v>27.119846107329565</v>
      </c>
      <c r="N128" s="14">
        <f t="shared" si="4"/>
        <v>2.4013040001377028</v>
      </c>
      <c r="V128" s="4"/>
      <c r="W128" s="4"/>
      <c r="X128" s="4"/>
      <c r="Y128" s="4"/>
    </row>
    <row r="129" spans="2:25" x14ac:dyDescent="0.3">
      <c r="B129">
        <v>124</v>
      </c>
      <c r="C129" s="11">
        <f t="shared" si="8"/>
        <v>1.6779706453383088</v>
      </c>
      <c r="D129" s="11">
        <f t="shared" si="8"/>
        <v>2.720789926345387</v>
      </c>
      <c r="E129" s="11">
        <f t="shared" si="8"/>
        <v>3.4292084480011149</v>
      </c>
      <c r="F129" s="11">
        <f t="shared" si="8"/>
        <v>5.9646475032892132</v>
      </c>
      <c r="G129" s="3">
        <f>G128*(1+Parameters!$B$13)</f>
        <v>990467.48744836857</v>
      </c>
      <c r="H129" s="5">
        <f>Parameters!$B$11*'Permanent project'!C133*Parameters!B$9*G129</f>
        <v>15.356652410487253</v>
      </c>
      <c r="I129" s="2">
        <f>EXP(-Parameters!$B$16*'Permanent project'!B133)</f>
        <v>1.8911217773465227E-2</v>
      </c>
      <c r="J129" s="2">
        <f>EXP(-(Parameters!$B$5+Parameters!$B$6)*('Permanent project'!B133-Parameters!$B$2))*(1-EXP(-Parameters!$B$7*('Permanent project'!B133-Parameters!$B$2)*('Permanent project'!B133&gt;Parameters!$B$2)))+('Permanent project'!B133&lt;=Parameters!$B$2)</f>
        <v>0.29819727942986568</v>
      </c>
      <c r="K129" s="2">
        <f>H129*I129*('Permanent project'!B133&gt;=Parameters!$B$2)</f>
        <v>0.29041299800613418</v>
      </c>
      <c r="L129" s="2">
        <f>H129*I129*J129*('Permanent project'!B133&gt;=Parameters!$B$2)*('Permanent project'!B133&lt;=Parameters!$B$3)</f>
        <v>8.6600365916500222E-2</v>
      </c>
      <c r="M129" s="26">
        <f>'Emissions of Biomass scenarios'!W127*3.66</f>
        <v>28.039689925817488</v>
      </c>
      <c r="N129" s="14">
        <f t="shared" si="4"/>
        <v>2.4282474077609995</v>
      </c>
      <c r="V129" s="4"/>
      <c r="W129" s="4"/>
      <c r="X129" s="4"/>
      <c r="Y129" s="4"/>
    </row>
    <row r="130" spans="2:25" x14ac:dyDescent="0.3">
      <c r="B130">
        <v>125</v>
      </c>
      <c r="C130" s="11">
        <f t="shared" si="8"/>
        <v>1.6779706453383088</v>
      </c>
      <c r="D130" s="11">
        <f t="shared" si="8"/>
        <v>2.720789926345387</v>
      </c>
      <c r="E130" s="11">
        <f t="shared" si="8"/>
        <v>3.4292084480011149</v>
      </c>
      <c r="F130" s="11">
        <f t="shared" si="8"/>
        <v>5.9646475032892132</v>
      </c>
      <c r="G130" s="3">
        <f>G129*(1+Parameters!$B$13)</f>
        <v>1010276.8371973359</v>
      </c>
      <c r="H130" s="5">
        <f>Parameters!$B$11*'Permanent project'!C134*Parameters!B$9*G130</f>
        <v>15.663785458696998</v>
      </c>
      <c r="I130" s="2">
        <f>EXP(-Parameters!$B$16*'Permanent project'!B134)</f>
        <v>1.8315638888734179E-2</v>
      </c>
      <c r="J130" s="2">
        <f>EXP(-(Parameters!$B$5+Parameters!$B$6)*('Permanent project'!B134-Parameters!$B$2))*(1-EXP(-Parameters!$B$7*('Permanent project'!B134-Parameters!$B$2)*('Permanent project'!B134&gt;Parameters!$B$2)))+('Permanent project'!B134&lt;=Parameters!$B$2)</f>
        <v>0.29523016692399745</v>
      </c>
      <c r="K130" s="2">
        <f>H130*I130*('Permanent project'!B134&gt;=Parameters!$B$2)</f>
        <v>0.28689223809209968</v>
      </c>
      <c r="L130" s="2">
        <f>H130*I130*J130*('Permanent project'!B134&gt;=Parameters!$B$2)*('Permanent project'!B134&lt;=Parameters!$B$3)</f>
        <v>8.4699243341129812E-2</v>
      </c>
      <c r="M130" s="26">
        <f>'Emissions of Biomass scenarios'!W128*3.66</f>
        <v>28.908216483919958</v>
      </c>
      <c r="N130" s="14">
        <f t="shared" si="4"/>
        <v>2.4485040625295964</v>
      </c>
      <c r="V130" s="4"/>
      <c r="W130" s="4"/>
      <c r="X130" s="4"/>
      <c r="Y130" s="4"/>
    </row>
    <row r="131" spans="2:25" x14ac:dyDescent="0.3">
      <c r="B131">
        <v>126</v>
      </c>
      <c r="C131" s="11">
        <f t="shared" si="8"/>
        <v>1.6779706453383088</v>
      </c>
      <c r="D131" s="11">
        <f t="shared" si="8"/>
        <v>2.720789926345387</v>
      </c>
      <c r="E131" s="11">
        <f t="shared" si="8"/>
        <v>3.4292084480011149</v>
      </c>
      <c r="F131" s="11">
        <f t="shared" si="8"/>
        <v>5.9646475032892132</v>
      </c>
      <c r="G131" s="3">
        <f>G130*(1+Parameters!$B$13)</f>
        <v>1030482.3739412826</v>
      </c>
      <c r="H131" s="5">
        <f>Parameters!$B$11*'Permanent project'!C135*Parameters!B$9*G131</f>
        <v>15.977061167870938</v>
      </c>
      <c r="I131" s="2">
        <f>EXP(-Parameters!$B$16*'Permanent project'!B135)</f>
        <v>1.7738816818724773E-2</v>
      </c>
      <c r="J131" s="2">
        <f>EXP(-(Parameters!$B$5+Parameters!$B$6)*('Permanent project'!B135-Parameters!$B$2))*(1-EXP(-Parameters!$B$7*('Permanent project'!B135-Parameters!$B$2)*('Permanent project'!B135&gt;Parameters!$B$2)))+('Permanent project'!B135&lt;=Parameters!$B$2)</f>
        <v>0.29229257768084649</v>
      </c>
      <c r="K131" s="2">
        <f>H131*I131*('Permanent project'!B135&gt;=Parameters!$B$2)</f>
        <v>0.28341416135842346</v>
      </c>
      <c r="L131" s="2">
        <f>H131*I131*J131*('Permanent project'!B135&gt;=Parameters!$B$2)*('Permanent project'!B135&lt;=Parameters!$B$3)</f>
        <v>8.2839855774708954E-2</v>
      </c>
      <c r="M131" s="26">
        <f>'Emissions of Biomass scenarios'!W129*3.66</f>
        <v>29.728346826789227</v>
      </c>
      <c r="N131" s="14">
        <f t="shared" si="4"/>
        <v>2.4626919635517464</v>
      </c>
      <c r="V131" s="4"/>
      <c r="W131" s="4"/>
      <c r="X131" s="4"/>
      <c r="Y131" s="4"/>
    </row>
    <row r="132" spans="2:25" x14ac:dyDescent="0.3">
      <c r="B132">
        <v>127</v>
      </c>
      <c r="C132" s="11">
        <f t="shared" si="8"/>
        <v>1.6779706453383088</v>
      </c>
      <c r="D132" s="11">
        <f t="shared" si="8"/>
        <v>2.720789926345387</v>
      </c>
      <c r="E132" s="11">
        <f t="shared" si="8"/>
        <v>3.4292084480011149</v>
      </c>
      <c r="F132" s="11">
        <f t="shared" si="8"/>
        <v>5.9646475032892132</v>
      </c>
      <c r="G132" s="3">
        <f>G131*(1+Parameters!$B$13)</f>
        <v>1051092.0214201084</v>
      </c>
      <c r="H132" s="5">
        <f>Parameters!$B$11*'Permanent project'!C136*Parameters!B$9*G132</f>
        <v>16.296602391228358</v>
      </c>
      <c r="I132" s="2">
        <f>EXP(-Parameters!$B$16*'Permanent project'!B136)</f>
        <v>1.7180160847232114E-2</v>
      </c>
      <c r="J132" s="2">
        <f>EXP(-(Parameters!$B$5+Parameters!$B$6)*('Permanent project'!B136-Parameters!$B$2))*(1-EXP(-Parameters!$B$7*('Permanent project'!B136-Parameters!$B$2)*('Permanent project'!B136&gt;Parameters!$B$2)))+('Permanent project'!B136&lt;=Parameters!$B$2)</f>
        <v>0.28938421793904068</v>
      </c>
      <c r="K132" s="2">
        <f>H132*I132*('Permanent project'!B136&gt;=Parameters!$B$2)</f>
        <v>0.2799782503446907</v>
      </c>
      <c r="L132" s="2">
        <f>H132*I132*J132*('Permanent project'!B136&gt;=Parameters!$B$2)*('Permanent project'!B136&lt;=Parameters!$B$3)</f>
        <v>8.1021287015939261E-2</v>
      </c>
      <c r="M132" s="26">
        <f>'Emissions of Biomass scenarios'!W130*3.66</f>
        <v>30.50283225667178</v>
      </c>
      <c r="N132" s="14">
        <f t="shared" si="4"/>
        <v>2.4713787270668548</v>
      </c>
      <c r="V132" s="4"/>
      <c r="W132" s="4"/>
      <c r="X132" s="4"/>
      <c r="Y132" s="4"/>
    </row>
    <row r="133" spans="2:25" x14ac:dyDescent="0.3">
      <c r="B133">
        <v>128</v>
      </c>
      <c r="C133" s="11">
        <f t="shared" si="8"/>
        <v>1.6779706453383088</v>
      </c>
      <c r="D133" s="11">
        <f t="shared" si="8"/>
        <v>2.720789926345387</v>
      </c>
      <c r="E133" s="11">
        <f t="shared" si="8"/>
        <v>3.4292084480011149</v>
      </c>
      <c r="F133" s="11">
        <f t="shared" si="8"/>
        <v>5.9646475032892132</v>
      </c>
      <c r="G133" s="3">
        <f>G132*(1+Parameters!$B$13)</f>
        <v>1072113.8618485106</v>
      </c>
      <c r="H133" s="5">
        <f>Parameters!$B$11*'Permanent project'!C137*Parameters!B$9*G133</f>
        <v>16.622534439052927</v>
      </c>
      <c r="I133" s="2">
        <f>EXP(-Parameters!$B$16*'Permanent project'!B137)</f>
        <v>1.6639098861723624E-2</v>
      </c>
      <c r="J133" s="2">
        <f>EXP(-(Parameters!$B$5+Parameters!$B$6)*('Permanent project'!B137-Parameters!$B$2))*(1-EXP(-Parameters!$B$7*('Permanent project'!B137-Parameters!$B$2)*('Permanent project'!B137&gt;Parameters!$B$2)))+('Permanent project'!B137&lt;=Parameters!$B$2)</f>
        <v>0.28650479686018243</v>
      </c>
      <c r="K133" s="2">
        <f>H133*I133*('Permanent project'!B137&gt;=Parameters!$B$2)</f>
        <v>0.27658399386380733</v>
      </c>
      <c r="L133" s="2">
        <f>H133*I133*J133*('Permanent project'!B137&gt;=Parameters!$B$2)*('Permanent project'!B137&lt;=Parameters!$B$3)</f>
        <v>7.9242640976728063E-2</v>
      </c>
      <c r="M133" s="26">
        <f>'Emissions of Biomass scenarios'!W131*3.66</f>
        <v>31.234264400219715</v>
      </c>
      <c r="N133" s="14">
        <f t="shared" si="4"/>
        <v>2.4750856000388093</v>
      </c>
      <c r="V133" s="4"/>
      <c r="W133" s="4"/>
      <c r="X133" s="4"/>
      <c r="Y133" s="4"/>
    </row>
    <row r="134" spans="2:25" x14ac:dyDescent="0.3">
      <c r="B134">
        <v>129</v>
      </c>
      <c r="C134" s="11">
        <f t="shared" si="8"/>
        <v>1.6779706453383088</v>
      </c>
      <c r="D134" s="11">
        <f t="shared" si="8"/>
        <v>2.720789926345387</v>
      </c>
      <c r="E134" s="11">
        <f t="shared" si="8"/>
        <v>3.4292084480011149</v>
      </c>
      <c r="F134" s="11">
        <f t="shared" si="8"/>
        <v>5.9646475032892132</v>
      </c>
      <c r="G134" s="3">
        <f>G133*(1+Parameters!$B$13)</f>
        <v>1093556.1390854807</v>
      </c>
      <c r="H134" s="5">
        <f>Parameters!$B$11*'Permanent project'!C138*Parameters!B$9*G134</f>
        <v>16.954985127833982</v>
      </c>
      <c r="I134" s="2">
        <f>EXP(-Parameters!$B$16*'Permanent project'!B138)</f>
        <v>1.6115076767445814E-2</v>
      </c>
      <c r="J134" s="2">
        <f>EXP(-(Parameters!$B$5+Parameters!$B$6)*('Permanent project'!B138-Parameters!$B$2))*(1-EXP(-Parameters!$B$7*('Permanent project'!B138-Parameters!$B$2)*('Permanent project'!B138&gt;Parameters!$B$2)))+('Permanent project'!B138&lt;=Parameters!$B$2)</f>
        <v>0.28365402649976446</v>
      </c>
      <c r="K134" s="2">
        <f>H134*I134*('Permanent project'!B138&gt;=Parameters!$B$2)</f>
        <v>0.27323088692594671</v>
      </c>
      <c r="L134" s="2">
        <f>H134*I134*J134*('Permanent project'!B138&gt;=Parameters!$B$2)*('Permanent project'!B138&lt;=Parameters!$B$3)</f>
        <v>7.7503041240646636E-2</v>
      </c>
      <c r="M134" s="26">
        <f>'Emissions of Biomass scenarios'!W132*3.66</f>
        <v>31.925084667039627</v>
      </c>
      <c r="N134" s="14">
        <f t="shared" si="4"/>
        <v>2.4742911535607077</v>
      </c>
      <c r="V134" s="4"/>
      <c r="W134" s="4"/>
      <c r="X134" s="4"/>
      <c r="Y134" s="4"/>
    </row>
    <row r="135" spans="2:25" x14ac:dyDescent="0.3">
      <c r="B135">
        <v>130</v>
      </c>
      <c r="C135" s="11">
        <f t="shared" si="8"/>
        <v>1.6779706453383088</v>
      </c>
      <c r="D135" s="11">
        <f t="shared" si="8"/>
        <v>2.720789926345387</v>
      </c>
      <c r="E135" s="11">
        <f t="shared" si="8"/>
        <v>3.4292084480011149</v>
      </c>
      <c r="F135" s="11">
        <f t="shared" si="8"/>
        <v>5.9646475032892132</v>
      </c>
      <c r="G135" s="3">
        <f>G134*(1+Parameters!$B$13)</f>
        <v>1115427.2618671902</v>
      </c>
      <c r="H135" s="5">
        <f>Parameters!$B$11*'Permanent project'!C139*Parameters!B$9*G135</f>
        <v>17.294084830390663</v>
      </c>
      <c r="I135" s="2">
        <f>EXP(-Parameters!$B$16*'Permanent project'!B139)</f>
        <v>1.5607557919982831E-2</v>
      </c>
      <c r="J135" s="2">
        <f>EXP(-(Parameters!$B$5+Parameters!$B$6)*('Permanent project'!B139-Parameters!$B$2))*(1-EXP(-Parameters!$B$7*('Permanent project'!B139-Parameters!$B$2)*('Permanent project'!B139&gt;Parameters!$B$2)))+('Permanent project'!B139&lt;=Parameters!$B$2)</f>
        <v>0.28083162177837523</v>
      </c>
      <c r="K135" s="2">
        <f>H135*I135*('Permanent project'!B139&gt;=Parameters!$B$2)</f>
        <v>0.2699184306634187</v>
      </c>
      <c r="L135" s="2">
        <f>H135*I135*J135*('Permanent project'!B139&gt;=Parameters!$B$2)*('Permanent project'!B139&lt;=Parameters!$B$3)</f>
        <v>7.5801630631081793E-2</v>
      </c>
      <c r="M135" s="26">
        <f>'Emissions of Biomass scenarios'!W133*3.66</f>
        <v>32.577593136946916</v>
      </c>
      <c r="N135" s="14">
        <f t="shared" si="4"/>
        <v>2.4694346818165154</v>
      </c>
      <c r="V135" s="4"/>
      <c r="W135" s="4"/>
      <c r="X135" s="4"/>
      <c r="Y135" s="4"/>
    </row>
    <row r="136" spans="2:25" x14ac:dyDescent="0.3">
      <c r="B136">
        <v>131</v>
      </c>
      <c r="C136" s="11">
        <f t="shared" si="8"/>
        <v>1.6779706453383088</v>
      </c>
      <c r="D136" s="11">
        <f t="shared" si="8"/>
        <v>2.720789926345387</v>
      </c>
      <c r="E136" s="11">
        <f t="shared" si="8"/>
        <v>3.4292084480011149</v>
      </c>
      <c r="F136" s="11">
        <f t="shared" si="8"/>
        <v>5.9646475032892132</v>
      </c>
      <c r="G136" s="3">
        <f>G135*(1+Parameters!$B$13)</f>
        <v>1137735.807104534</v>
      </c>
      <c r="H136" s="5">
        <f>Parameters!$B$11*'Permanent project'!C140*Parameters!B$9*G136</f>
        <v>17.639966526998474</v>
      </c>
      <c r="I136" s="2">
        <f>EXP(-Parameters!$B$16*'Permanent project'!B140)</f>
        <v>1.5116022575685681E-2</v>
      </c>
      <c r="J136" s="2">
        <f>EXP(-(Parameters!$B$5+Parameters!$B$6)*('Permanent project'!B140-Parameters!$B$2))*(1-EXP(-Parameters!$B$7*('Permanent project'!B140-Parameters!$B$2)*('Permanent project'!B140&gt;Parameters!$B$2)))+('Permanent project'!B140&lt;=Parameters!$B$2)</f>
        <v>0.27803730045319064</v>
      </c>
      <c r="K136" s="2">
        <f>H136*I136*('Permanent project'!B140&gt;=Parameters!$B$2)</f>
        <v>0.26664613225644868</v>
      </c>
      <c r="L136" s="2">
        <f>H136*I136*J136*('Permanent project'!B140&gt;=Parameters!$B$2)*('Permanent project'!B140&lt;=Parameters!$B$3)</f>
        <v>7.413757078886743E-2</v>
      </c>
      <c r="M136" s="26">
        <f>'Emissions of Biomass scenarios'!W134*3.66</f>
        <v>33.193956911051437</v>
      </c>
      <c r="N136" s="14">
        <f t="shared" si="4"/>
        <v>2.4609193302556913</v>
      </c>
      <c r="V136" s="4"/>
      <c r="W136" s="4"/>
      <c r="X136" s="4"/>
      <c r="Y136" s="4"/>
    </row>
    <row r="137" spans="2:25" x14ac:dyDescent="0.3">
      <c r="B137">
        <v>132</v>
      </c>
      <c r="C137" s="11">
        <f t="shared" si="8"/>
        <v>1.6779706453383088</v>
      </c>
      <c r="D137" s="11">
        <f t="shared" si="8"/>
        <v>2.720789926345387</v>
      </c>
      <c r="E137" s="11">
        <f t="shared" si="8"/>
        <v>3.4292084480011149</v>
      </c>
      <c r="F137" s="11">
        <f t="shared" si="8"/>
        <v>5.9646475032892132</v>
      </c>
      <c r="G137" s="3">
        <f>G136*(1+Parameters!$B$13)</f>
        <v>1160490.5232466247</v>
      </c>
      <c r="H137" s="5">
        <f>Parameters!$B$11*'Permanent project'!C141*Parameters!B$9*G137</f>
        <v>17.992765857538444</v>
      </c>
      <c r="I137" s="2">
        <f>EXP(-Parameters!$B$16*'Permanent project'!B141)</f>
        <v>1.4639967359409327E-2</v>
      </c>
      <c r="J137" s="2">
        <f>EXP(-(Parameters!$B$5+Parameters!$B$6)*('Permanent project'!B141-Parameters!$B$2))*(1-EXP(-Parameters!$B$7*('Permanent project'!B141-Parameters!$B$2)*('Permanent project'!B141&gt;Parameters!$B$2)))+('Permanent project'!B141&lt;=Parameters!$B$2)</f>
        <v>0.27527078308974962</v>
      </c>
      <c r="K137" s="2">
        <f>H137*I137*('Permanent project'!B141&gt;=Parameters!$B$2)</f>
        <v>0.26341350485985737</v>
      </c>
      <c r="L137" s="2">
        <f>H137*I137*J137*('Permanent project'!B141&gt;=Parameters!$B$2)*('Permanent project'!B141&lt;=Parameters!$B$3)</f>
        <v>7.2510041759188501E-2</v>
      </c>
      <c r="M137" s="26">
        <f>'Emissions of Biomass scenarios'!W135*3.66</f>
        <v>33.776217959606271</v>
      </c>
      <c r="N137" s="14">
        <f t="shared" si="4"/>
        <v>2.4491149747185035</v>
      </c>
      <c r="V137" s="4"/>
      <c r="W137" s="4"/>
      <c r="X137" s="4"/>
      <c r="Y137" s="4"/>
    </row>
    <row r="138" spans="2:25" x14ac:dyDescent="0.3">
      <c r="B138">
        <v>133</v>
      </c>
      <c r="C138" s="11">
        <f t="shared" si="8"/>
        <v>1.6779706453383088</v>
      </c>
      <c r="D138" s="11">
        <f t="shared" si="8"/>
        <v>2.720789926345387</v>
      </c>
      <c r="E138" s="11">
        <f t="shared" si="8"/>
        <v>3.4292084480011149</v>
      </c>
      <c r="F138" s="11">
        <f t="shared" si="8"/>
        <v>5.9646475032892132</v>
      </c>
      <c r="G138" s="3">
        <f>G137*(1+Parameters!$B$13)</f>
        <v>1183700.3337115573</v>
      </c>
      <c r="H138" s="5">
        <f>Parameters!$B$11*'Permanent project'!C142*Parameters!B$9*G138</f>
        <v>18.352621174689215</v>
      </c>
      <c r="I138" s="2">
        <f>EXP(-Parameters!$B$16*'Permanent project'!B142)</f>
        <v>1.4178904749012544E-2</v>
      </c>
      <c r="J138" s="2">
        <f>EXP(-(Parameters!$B$5+Parameters!$B$6)*('Permanent project'!B142-Parameters!$B$2))*(1-EXP(-Parameters!$B$7*('Permanent project'!B142-Parameters!$B$2)*('Permanent project'!B142&gt;Parameters!$B$2)))+('Permanent project'!B142&lt;=Parameters!$B$2)</f>
        <v>0.27253179303401048</v>
      </c>
      <c r="K138" s="2">
        <f>H138*I138*('Permanent project'!B142&gt;=Parameters!$B$2)</f>
        <v>0.2602200675306291</v>
      </c>
      <c r="L138" s="2">
        <f>H138*I138*J138*('Permanent project'!B142&gt;=Parameters!$B$2)*('Permanent project'!B142&lt;=Parameters!$B$3)</f>
        <v>7.0918241587553638E-2</v>
      </c>
      <c r="M138" s="26">
        <f>'Emissions of Biomass scenarios'!W136*3.66</f>
        <v>34.326300497496348</v>
      </c>
      <c r="N138" s="14">
        <f t="shared" si="4"/>
        <v>2.4343608714884084</v>
      </c>
      <c r="V138" s="4"/>
      <c r="W138" s="4"/>
      <c r="X138" s="4"/>
      <c r="Y138" s="4"/>
    </row>
    <row r="139" spans="2:25" x14ac:dyDescent="0.3">
      <c r="B139">
        <v>134</v>
      </c>
      <c r="C139" s="11">
        <f t="shared" ref="C139:F154" si="9">C138</f>
        <v>1.6779706453383088</v>
      </c>
      <c r="D139" s="11">
        <f t="shared" si="9"/>
        <v>2.720789926345387</v>
      </c>
      <c r="E139" s="11">
        <f t="shared" si="9"/>
        <v>3.4292084480011149</v>
      </c>
      <c r="F139" s="11">
        <f t="shared" si="9"/>
        <v>5.9646475032892132</v>
      </c>
      <c r="G139" s="3">
        <f>G138*(1+Parameters!$B$13)</f>
        <v>1207374.3403857886</v>
      </c>
      <c r="H139" s="5">
        <f>Parameters!$B$11*'Permanent project'!C143*Parameters!B$9*G139</f>
        <v>18.719673598183</v>
      </c>
      <c r="I139" s="2">
        <f>EXP(-Parameters!$B$16*'Permanent project'!B143)</f>
        <v>1.373236257609264E-2</v>
      </c>
      <c r="J139" s="2">
        <f>EXP(-(Parameters!$B$5+Parameters!$B$6)*('Permanent project'!B143-Parameters!$B$2))*(1-EXP(-Parameters!$B$7*('Permanent project'!B143-Parameters!$B$2)*('Permanent project'!B143&gt;Parameters!$B$2)))+('Permanent project'!B143&lt;=Parameters!$B$2)</f>
        <v>0.2698200563846852</v>
      </c>
      <c r="K139" s="2">
        <f>H139*I139*('Permanent project'!B143&gt;=Parameters!$B$2)</f>
        <v>0.25706534515635771</v>
      </c>
      <c r="L139" s="2">
        <f>H139*I139*J139*('Permanent project'!B143&gt;=Parameters!$B$2)*('Permanent project'!B143&lt;=Parameters!$B$3)</f>
        <v>6.9361385924637003E-2</v>
      </c>
      <c r="M139" s="26">
        <f>'Emissions of Biomass scenarios'!W137*3.66</f>
        <v>34.846017916319347</v>
      </c>
      <c r="N139" s="14">
        <f t="shared" si="4"/>
        <v>2.4169680966306415</v>
      </c>
      <c r="V139" s="4"/>
      <c r="W139" s="4"/>
      <c r="X139" s="4"/>
      <c r="Y139" s="4"/>
    </row>
    <row r="140" spans="2:25" x14ac:dyDescent="0.3">
      <c r="B140">
        <v>135</v>
      </c>
      <c r="C140" s="11">
        <f t="shared" si="9"/>
        <v>1.6779706453383088</v>
      </c>
      <c r="D140" s="11">
        <f t="shared" si="9"/>
        <v>2.720789926345387</v>
      </c>
      <c r="E140" s="11">
        <f t="shared" si="9"/>
        <v>3.4292084480011149</v>
      </c>
      <c r="F140" s="11">
        <f t="shared" si="9"/>
        <v>5.9646475032892132</v>
      </c>
      <c r="G140" s="3">
        <f>G139*(1+Parameters!$B$13)</f>
        <v>1231521.8271935044</v>
      </c>
      <c r="H140" s="5">
        <f>Parameters!$B$11*'Permanent project'!C144*Parameters!B$9*G140</f>
        <v>19.094067070146661</v>
      </c>
      <c r="I140" s="2">
        <f>EXP(-Parameters!$B$16*'Permanent project'!B144)</f>
        <v>1.3299883542443767E-2</v>
      </c>
      <c r="J140" s="2">
        <f>EXP(-(Parameters!$B$5+Parameters!$B$6)*('Permanent project'!B144-Parameters!$B$2))*(1-EXP(-Parameters!$B$7*('Permanent project'!B144-Parameters!$B$2)*('Permanent project'!B144&gt;Parameters!$B$2)))+('Permanent project'!B144&lt;=Parameters!$B$2)</f>
        <v>0.26713530196584911</v>
      </c>
      <c r="K140" s="2">
        <f>H140*I140*('Permanent project'!B144&gt;=Parameters!$B$2)</f>
        <v>0.25394886838456104</v>
      </c>
      <c r="L140" s="2">
        <f>H140*I140*J140*('Permanent project'!B144&gt;=Parameters!$B$2)*('Permanent project'!B144&lt;=Parameters!$B$3)</f>
        <v>6.7838707639795381E-2</v>
      </c>
      <c r="M140" s="26">
        <f>'Emissions of Biomass scenarios'!W138*3.66</f>
        <v>35.337079300206639</v>
      </c>
      <c r="N140" s="14">
        <f t="shared" si="4"/>
        <v>2.3972217914909835</v>
      </c>
      <c r="V140" s="4"/>
      <c r="W140" s="4"/>
      <c r="X140" s="4"/>
      <c r="Y140" s="4"/>
    </row>
    <row r="141" spans="2:25" x14ac:dyDescent="0.3">
      <c r="B141">
        <v>136</v>
      </c>
      <c r="C141" s="11">
        <f t="shared" si="9"/>
        <v>1.6779706453383088</v>
      </c>
      <c r="D141" s="11">
        <f t="shared" si="9"/>
        <v>2.720789926345387</v>
      </c>
      <c r="E141" s="11">
        <f t="shared" si="9"/>
        <v>3.4292084480011149</v>
      </c>
      <c r="F141" s="11">
        <f t="shared" si="9"/>
        <v>5.9646475032892132</v>
      </c>
      <c r="G141" s="3">
        <f>G140*(1+Parameters!$B$13)</f>
        <v>1256152.2637373745</v>
      </c>
      <c r="H141" s="5">
        <f>Parameters!$B$11*'Permanent project'!C145*Parameters!B$9*G141</f>
        <v>19.475948411549595</v>
      </c>
      <c r="I141" s="2">
        <f>EXP(-Parameters!$B$16*'Permanent project'!B145)</f>
        <v>1.2881024751743584E-2</v>
      </c>
      <c r="J141" s="2">
        <f>EXP(-(Parameters!$B$5+Parameters!$B$6)*('Permanent project'!B145-Parameters!$B$2))*(1-EXP(-Parameters!$B$7*('Permanent project'!B145-Parameters!$B$2)*('Permanent project'!B145&gt;Parameters!$B$2)))+('Permanent project'!B145&lt;=Parameters!$B$2)</f>
        <v>0.26447726129982302</v>
      </c>
      <c r="K141" s="2">
        <f>H141*I141*('Permanent project'!B145&gt;=Parameters!$B$2)</f>
        <v>0.25087017355285146</v>
      </c>
      <c r="L141" s="2">
        <f>H141*I141*J141*('Permanent project'!B145&gt;=Parameters!$B$2)*('Permanent project'!B145&lt;=Parameters!$B$3)</f>
        <v>6.6349456443069443E-2</v>
      </c>
      <c r="M141" s="26">
        <f>'Emissions of Biomass scenarios'!W139*3.66</f>
        <v>35.801095550843321</v>
      </c>
      <c r="N141" s="14">
        <f t="shared" si="4"/>
        <v>2.3753832298648461</v>
      </c>
      <c r="V141" s="4"/>
      <c r="W141" s="4"/>
      <c r="X141" s="4"/>
      <c r="Y141" s="4"/>
    </row>
    <row r="142" spans="2:25" x14ac:dyDescent="0.3">
      <c r="B142">
        <v>137</v>
      </c>
      <c r="C142" s="11">
        <f t="shared" si="9"/>
        <v>1.6779706453383088</v>
      </c>
      <c r="D142" s="11">
        <f t="shared" si="9"/>
        <v>2.720789926345387</v>
      </c>
      <c r="E142" s="11">
        <f t="shared" si="9"/>
        <v>3.4292084480011149</v>
      </c>
      <c r="F142" s="11">
        <f t="shared" si="9"/>
        <v>5.9646475032892132</v>
      </c>
      <c r="G142" s="3">
        <f>G141*(1+Parameters!$B$13)</f>
        <v>1281275.309012122</v>
      </c>
      <c r="H142" s="5">
        <f>Parameters!$B$11*'Permanent project'!C146*Parameters!B$9*G142</f>
        <v>19.865467379780586</v>
      </c>
      <c r="I142" s="2">
        <f>EXP(-Parameters!$B$16*'Permanent project'!B146)</f>
        <v>1.2475357255988723E-2</v>
      </c>
      <c r="J142" s="2">
        <f>EXP(-(Parameters!$B$5+Parameters!$B$6)*('Permanent project'!B146-Parameters!$B$2))*(1-EXP(-Parameters!$B$7*('Permanent project'!B146-Parameters!$B$2)*('Permanent project'!B146&gt;Parameters!$B$2)))+('Permanent project'!B146&lt;=Parameters!$B$2)</f>
        <v>0.26184566858032526</v>
      </c>
      <c r="K142" s="2">
        <f>H142*I142*('Permanent project'!B146&gt;=Parameters!$B$2)</f>
        <v>0.24782880261995302</v>
      </c>
      <c r="L142" s="2">
        <f>H142*I142*J142*('Permanent project'!B146&gt;=Parameters!$B$2)*('Permanent project'!B146&lt;=Parameters!$B$3)</f>
        <v>6.4892898515483063E-2</v>
      </c>
      <c r="M142" s="26">
        <f>'Emissions of Biomass scenarios'!W140*3.66</f>
        <v>36.239585145564476</v>
      </c>
      <c r="N142" s="14">
        <f t="shared" si="4"/>
        <v>2.3516917210943231</v>
      </c>
      <c r="V142" s="4"/>
      <c r="W142" s="4"/>
      <c r="X142" s="4"/>
      <c r="Y142" s="4"/>
    </row>
    <row r="143" spans="2:25" x14ac:dyDescent="0.3">
      <c r="B143">
        <v>138</v>
      </c>
      <c r="C143" s="11">
        <f t="shared" si="9"/>
        <v>1.6779706453383088</v>
      </c>
      <c r="D143" s="11">
        <f t="shared" si="9"/>
        <v>2.720789926345387</v>
      </c>
      <c r="E143" s="11">
        <f t="shared" si="9"/>
        <v>3.4292084480011149</v>
      </c>
      <c r="F143" s="11">
        <f t="shared" si="9"/>
        <v>5.9646475032892132</v>
      </c>
      <c r="G143" s="3">
        <f>G142*(1+Parameters!$B$13)</f>
        <v>1306900.8151923644</v>
      </c>
      <c r="H143" s="5">
        <f>Parameters!$B$11*'Permanent project'!C147*Parameters!B$9*G143</f>
        <v>20.262776727376199</v>
      </c>
      <c r="I143" s="2">
        <f>EXP(-Parameters!$B$16*'Permanent project'!B147)</f>
        <v>1.2082465616214554E-2</v>
      </c>
      <c r="J143" s="2">
        <f>EXP(-(Parameters!$B$5+Parameters!$B$6)*('Permanent project'!B147-Parameters!$B$2))*(1-EXP(-Parameters!$B$7*('Permanent project'!B147-Parameters!$B$2)*('Permanent project'!B147&gt;Parameters!$B$2)))+('Permanent project'!B147&lt;=Parameters!$B$2)</f>
        <v>0.25924026064589095</v>
      </c>
      <c r="K143" s="2">
        <f>H143*I143*('Permanent project'!B147&gt;=Parameters!$B$2)</f>
        <v>0.2448243030975554</v>
      </c>
      <c r="L143" s="2">
        <f>H143*I143*J143*('Permanent project'!B147&gt;=Parameters!$B$2)*('Permanent project'!B147&lt;=Parameters!$B$3)</f>
        <v>6.3468316147458875E-2</v>
      </c>
      <c r="M143" s="26">
        <f>'Emissions of Biomass scenarios'!W141*3.66</f>
        <v>36.653979550919644</v>
      </c>
      <c r="N143" s="14">
        <f t="shared" si="4"/>
        <v>2.3263663622002606</v>
      </c>
      <c r="V143" s="4"/>
      <c r="W143" s="4"/>
      <c r="X143" s="4"/>
      <c r="Y143" s="4"/>
    </row>
    <row r="144" spans="2:25" x14ac:dyDescent="0.3">
      <c r="B144">
        <v>139</v>
      </c>
      <c r="C144" s="11">
        <f t="shared" si="9"/>
        <v>1.6779706453383088</v>
      </c>
      <c r="D144" s="11">
        <f t="shared" si="9"/>
        <v>2.720789926345387</v>
      </c>
      <c r="E144" s="11">
        <f t="shared" si="9"/>
        <v>3.4292084480011149</v>
      </c>
      <c r="F144" s="11">
        <f t="shared" si="9"/>
        <v>5.9646475032892132</v>
      </c>
      <c r="G144" s="3">
        <f>G143*(1+Parameters!$B$13)</f>
        <v>1333038.8314962117</v>
      </c>
      <c r="H144" s="5">
        <f>Parameters!$B$11*'Permanent project'!C148*Parameters!B$9*G144</f>
        <v>20.668032261923724</v>
      </c>
      <c r="I144" s="2">
        <f>EXP(-Parameters!$B$16*'Permanent project'!B148)</f>
        <v>1.1701947477049383E-2</v>
      </c>
      <c r="J144" s="2">
        <f>EXP(-(Parameters!$B$5+Parameters!$B$6)*('Permanent project'!B148-Parameters!$B$2))*(1-EXP(-Parameters!$B$7*('Permanent project'!B148-Parameters!$B$2)*('Permanent project'!B148&gt;Parameters!$B$2)))+('Permanent project'!B148&lt;=Parameters!$B$2)</f>
        <v>0.25666077695355544</v>
      </c>
      <c r="K144" s="2">
        <f>H144*I144*('Permanent project'!B148&gt;=Parameters!$B$2)</f>
        <v>0.24185622798299358</v>
      </c>
      <c r="L144" s="2">
        <f>H144*I144*J144*('Permanent project'!B148&gt;=Parameters!$B$2)*('Permanent project'!B148&lt;=Parameters!$B$3)</f>
        <v>6.2075007385171369E-2</v>
      </c>
      <c r="M144" s="26">
        <f>'Emissions of Biomass scenarios'!W142*3.66</f>
        <v>37.045628312709447</v>
      </c>
      <c r="N144" s="14">
        <f t="shared" si="4"/>
        <v>2.2996076510997523</v>
      </c>
      <c r="V144" s="4"/>
      <c r="W144" s="4"/>
      <c r="X144" s="4"/>
      <c r="Y144" s="4"/>
    </row>
    <row r="145" spans="2:25" x14ac:dyDescent="0.3">
      <c r="B145">
        <v>140</v>
      </c>
      <c r="C145" s="11">
        <f t="shared" si="9"/>
        <v>1.6779706453383088</v>
      </c>
      <c r="D145" s="11">
        <f t="shared" si="9"/>
        <v>2.720789926345387</v>
      </c>
      <c r="E145" s="11">
        <f t="shared" si="9"/>
        <v>3.4292084480011149</v>
      </c>
      <c r="F145" s="11">
        <f t="shared" si="9"/>
        <v>5.9646475032892132</v>
      </c>
      <c r="G145" s="3">
        <f>G144*(1+Parameters!$B$13)</f>
        <v>1359699.608126136</v>
      </c>
      <c r="H145" s="5">
        <f>Parameters!$B$11*'Permanent project'!C149*Parameters!B$9*G145</f>
        <v>21.081392907162197</v>
      </c>
      <c r="I145" s="2">
        <f>EXP(-Parameters!$B$16*'Permanent project'!B149)</f>
        <v>1.1333413154667387E-2</v>
      </c>
      <c r="J145" s="2">
        <f>EXP(-(Parameters!$B$5+Parameters!$B$6)*('Permanent project'!B149-Parameters!$B$2))*(1-EXP(-Parameters!$B$7*('Permanent project'!B149-Parameters!$B$2)*('Permanent project'!B149&gt;Parameters!$B$2)))+('Permanent project'!B149&lt;=Parameters!$B$2)</f>
        <v>0.25410695955279994</v>
      </c>
      <c r="K145" s="2">
        <f>H145*I145*('Permanent project'!B149&gt;=Parameters!$B$2)</f>
        <v>0.23892413569274379</v>
      </c>
      <c r="L145" s="2">
        <f>H145*I145*J145*('Permanent project'!B149&gt;=Parameters!$B$2)*('Permanent project'!B149&lt;=Parameters!$B$3)</f>
        <v>6.0712285684663733E-2</v>
      </c>
      <c r="M145" s="26">
        <f>'Emissions of Biomass scenarios'!W143*3.66</f>
        <v>37.415803842196006</v>
      </c>
      <c r="N145" s="14">
        <f t="shared" si="4"/>
        <v>2.2715989719887428</v>
      </c>
      <c r="V145" s="4"/>
      <c r="W145" s="4"/>
      <c r="X145" s="4"/>
      <c r="Y145" s="4"/>
    </row>
    <row r="146" spans="2:25" x14ac:dyDescent="0.3">
      <c r="B146">
        <v>141</v>
      </c>
      <c r="C146" s="11">
        <f t="shared" si="9"/>
        <v>1.6779706453383088</v>
      </c>
      <c r="D146" s="11">
        <f t="shared" si="9"/>
        <v>2.720789926345387</v>
      </c>
      <c r="E146" s="11">
        <f t="shared" si="9"/>
        <v>3.4292084480011149</v>
      </c>
      <c r="F146" s="11">
        <f t="shared" si="9"/>
        <v>5.9646475032892132</v>
      </c>
      <c r="G146" s="3">
        <f>G145*(1+Parameters!$B$13)</f>
        <v>1386893.6002886589</v>
      </c>
      <c r="H146" s="5">
        <f>Parameters!$B$11*'Permanent project'!C150*Parameters!B$9*G146</f>
        <v>21.503020765305443</v>
      </c>
      <c r="I146" s="2">
        <f>EXP(-Parameters!$B$16*'Permanent project'!B150)</f>
        <v>1.0976485237718327E-2</v>
      </c>
      <c r="J146" s="2">
        <f>EXP(-(Parameters!$B$5+Parameters!$B$6)*('Permanent project'!B150-Parameters!$B$2))*(1-EXP(-Parameters!$B$7*('Permanent project'!B150-Parameters!$B$2)*('Permanent project'!B150&gt;Parameters!$B$2)))+('Permanent project'!B150&lt;=Parameters!$B$2)</f>
        <v>0.25157855305975618</v>
      </c>
      <c r="K146" s="2">
        <f>H146*I146*('Permanent project'!B150&gt;=Parameters!$B$2)</f>
        <v>0.23602758999672585</v>
      </c>
      <c r="L146" s="2">
        <f>H146*I146*J146*('Permanent project'!B150&gt;=Parameters!$B$2)*('Permanent project'!B150&lt;=Parameters!$B$3)</f>
        <v>5.9379479573557672E-2</v>
      </c>
      <c r="M146" s="26">
        <f>'Emissions of Biomass scenarios'!W144*3.66</f>
        <v>37.765705916968599</v>
      </c>
      <c r="N146" s="14">
        <f t="shared" si="4"/>
        <v>2.2425079630776232</v>
      </c>
      <c r="V146" s="4"/>
      <c r="W146" s="4"/>
      <c r="X146" s="4"/>
      <c r="Y146" s="4"/>
    </row>
    <row r="147" spans="2:25" x14ac:dyDescent="0.3">
      <c r="B147">
        <v>142</v>
      </c>
      <c r="C147" s="11">
        <f t="shared" si="9"/>
        <v>1.6779706453383088</v>
      </c>
      <c r="D147" s="11">
        <f t="shared" si="9"/>
        <v>2.720789926345387</v>
      </c>
      <c r="E147" s="11">
        <f t="shared" si="9"/>
        <v>3.4292084480011149</v>
      </c>
      <c r="F147" s="11">
        <f t="shared" si="9"/>
        <v>5.9646475032892132</v>
      </c>
      <c r="G147" s="3">
        <f>G146*(1+Parameters!$B$13)</f>
        <v>1414631.4722944321</v>
      </c>
      <c r="H147" s="5">
        <f>Parameters!$B$11*'Permanent project'!C151*Parameters!B$9*G147</f>
        <v>21.933081180611556</v>
      </c>
      <c r="I147" s="2">
        <f>EXP(-Parameters!$B$16*'Permanent project'!B151)</f>
        <v>1.0630798200825346E-2</v>
      </c>
      <c r="J147" s="2">
        <f>EXP(-(Parameters!$B$5+Parameters!$B$6)*('Permanent project'!B151-Parameters!$B$2))*(1-EXP(-Parameters!$B$7*('Permanent project'!B151-Parameters!$B$2)*('Permanent project'!B151&gt;Parameters!$B$2)))+('Permanent project'!B151&lt;=Parameters!$B$2)</f>
        <v>0.24907530463166797</v>
      </c>
      <c r="K147" s="2">
        <f>H147*I147*('Permanent project'!B151&gt;=Parameters!$B$2)</f>
        <v>0.23316615995340159</v>
      </c>
      <c r="L147" s="2">
        <f>H147*I147*J147*('Permanent project'!B151&gt;=Parameters!$B$2)*('Permanent project'!B151&lt;=Parameters!$B$3)</f>
        <v>5.8075932320189719E-2</v>
      </c>
      <c r="M147" s="26">
        <f>'Emissions of Biomass scenarios'!W145*3.66</f>
        <v>38.096465913801509</v>
      </c>
      <c r="N147" s="14">
        <f t="shared" si="4"/>
        <v>2.2124877760483512</v>
      </c>
      <c r="V147" s="4"/>
      <c r="W147" s="4"/>
      <c r="X147" s="4"/>
      <c r="Y147" s="4"/>
    </row>
    <row r="148" spans="2:25" x14ac:dyDescent="0.3">
      <c r="B148">
        <v>143</v>
      </c>
      <c r="C148" s="11">
        <f t="shared" si="9"/>
        <v>1.6779706453383088</v>
      </c>
      <c r="D148" s="11">
        <f t="shared" si="9"/>
        <v>2.720789926345387</v>
      </c>
      <c r="E148" s="11">
        <f t="shared" si="9"/>
        <v>3.4292084480011149</v>
      </c>
      <c r="F148" s="11">
        <f t="shared" si="9"/>
        <v>5.9646475032892132</v>
      </c>
      <c r="G148" s="3">
        <f>G147*(1+Parameters!$B$13)</f>
        <v>1442924.1017403207</v>
      </c>
      <c r="H148" s="5">
        <f>Parameters!$B$11*'Permanent project'!C152*Parameters!B$9*G148</f>
        <v>22.371742804223786</v>
      </c>
      <c r="I148" s="2">
        <f>EXP(-Parameters!$B$16*'Permanent project'!B152)</f>
        <v>1.0295998030255039E-2</v>
      </c>
      <c r="J148" s="2">
        <f>EXP(-(Parameters!$B$5+Parameters!$B$6)*('Permanent project'!B152-Parameters!$B$2))*(1-EXP(-Parameters!$B$7*('Permanent project'!B152-Parameters!$B$2)*('Permanent project'!B152&gt;Parameters!$B$2)))+('Permanent project'!B152&lt;=Parameters!$B$2)</f>
        <v>0.24659696394160627</v>
      </c>
      <c r="K148" s="2">
        <f>H148*I148*('Permanent project'!B152&gt;=Parameters!$B$2)</f>
        <v>0.23033941984566042</v>
      </c>
      <c r="L148" s="2">
        <f>H148*I148*J148*('Permanent project'!B152&gt;=Parameters!$B$2)*('Permanent project'!B152&lt;=Parameters!$B$3)</f>
        <v>5.680100161001083E-2</v>
      </c>
      <c r="M148" s="26">
        <f>'Emissions of Biomass scenarios'!W146*3.66</f>
        <v>38.409150789770926</v>
      </c>
      <c r="N148" s="14">
        <f t="shared" si="4"/>
        <v>2.1816782358489273</v>
      </c>
      <c r="V148" s="4"/>
      <c r="W148" s="4"/>
      <c r="X148" s="4"/>
      <c r="Y148" s="4"/>
    </row>
    <row r="149" spans="2:25" x14ac:dyDescent="0.3">
      <c r="B149">
        <v>144</v>
      </c>
      <c r="C149" s="11">
        <f t="shared" si="9"/>
        <v>1.6779706453383088</v>
      </c>
      <c r="D149" s="11">
        <f t="shared" si="9"/>
        <v>2.720789926345387</v>
      </c>
      <c r="E149" s="11">
        <f t="shared" si="9"/>
        <v>3.4292084480011149</v>
      </c>
      <c r="F149" s="11">
        <f t="shared" si="9"/>
        <v>5.9646475032892132</v>
      </c>
      <c r="G149" s="3">
        <f>G148*(1+Parameters!$B$13)</f>
        <v>1471782.5837751271</v>
      </c>
      <c r="H149" s="5">
        <f>Parameters!$B$11*'Permanent project'!C153*Parameters!B$9*G149</f>
        <v>22.819177660308259</v>
      </c>
      <c r="I149" s="2">
        <f>EXP(-Parameters!$B$16*'Permanent project'!B153)</f>
        <v>9.9717418613764573E-3</v>
      </c>
      <c r="J149" s="2">
        <f>EXP(-(Parameters!$B$5+Parameters!$B$6)*('Permanent project'!B153-Parameters!$B$2))*(1-EXP(-Parameters!$B$7*('Permanent project'!B153-Parameters!$B$2)*('Permanent project'!B153&gt;Parameters!$B$2)))+('Permanent project'!B153&lt;=Parameters!$B$2)</f>
        <v>0.244143283153437</v>
      </c>
      <c r="K149" s="2">
        <f>H149*I149*('Permanent project'!B153&gt;=Parameters!$B$2)</f>
        <v>0.22754694911748236</v>
      </c>
      <c r="L149" s="2">
        <f>H149*I149*J149*('Permanent project'!B153&gt;=Parameters!$B$2)*('Permanent project'!B153&lt;=Parameters!$B$3)</f>
        <v>5.5554059229090215E-2</v>
      </c>
      <c r="M149" s="26">
        <f>'Emissions of Biomass scenarios'!W147*3.66</f>
        <v>38.704766826892183</v>
      </c>
      <c r="N149" s="14">
        <f t="shared" si="4"/>
        <v>2.1502069087492943</v>
      </c>
      <c r="V149" s="4"/>
      <c r="W149" s="4"/>
      <c r="X149" s="4"/>
      <c r="Y149" s="4"/>
    </row>
    <row r="150" spans="2:25" x14ac:dyDescent="0.3">
      <c r="B150">
        <v>145</v>
      </c>
      <c r="C150" s="11">
        <f t="shared" si="9"/>
        <v>1.6779706453383088</v>
      </c>
      <c r="D150" s="11">
        <f t="shared" si="9"/>
        <v>2.720789926345387</v>
      </c>
      <c r="E150" s="11">
        <f t="shared" si="9"/>
        <v>3.4292084480011149</v>
      </c>
      <c r="F150" s="11">
        <f t="shared" si="9"/>
        <v>5.9646475032892132</v>
      </c>
      <c r="G150" s="3">
        <f>G149*(1+Parameters!$B$13)</f>
        <v>1501218.2354506296</v>
      </c>
      <c r="H150" s="5">
        <f>Parameters!$B$11*'Permanent project'!C154*Parameters!B$9*G150</f>
        <v>23.275561213514425</v>
      </c>
      <c r="I150" s="2">
        <f>EXP(-Parameters!$B$16*'Permanent project'!B154)</f>
        <v>9.6576976275377768E-3</v>
      </c>
      <c r="J150" s="2">
        <f>EXP(-(Parameters!$B$5+Parameters!$B$6)*('Permanent project'!B154-Parameters!$B$2))*(1-EXP(-Parameters!$B$7*('Permanent project'!B154-Parameters!$B$2)*('Permanent project'!B154&gt;Parameters!$B$2)))+('Permanent project'!B154&lt;=Parameters!$B$2)</f>
        <v>0.24171401689703637</v>
      </c>
      <c r="K150" s="2">
        <f>H150*I150*('Permanent project'!B154&gt;=Parameters!$B$2)</f>
        <v>0.22478833231136855</v>
      </c>
      <c r="L150" s="2">
        <f>H150*I150*J150*('Permanent project'!B154&gt;=Parameters!$B$2)*('Permanent project'!B154&lt;=Parameters!$B$3)</f>
        <v>5.4334490754566762E-2</v>
      </c>
      <c r="M150" s="26">
        <f>'Emissions of Biomass scenarios'!W148*3.66</f>
        <v>38.984263154597507</v>
      </c>
      <c r="N150" s="14">
        <f t="shared" ref="N150:N213" si="10">L150*M150</f>
        <v>2.1181900859470759</v>
      </c>
      <c r="V150" s="4"/>
      <c r="W150" s="4"/>
      <c r="X150" s="4"/>
      <c r="Y150" s="4"/>
    </row>
    <row r="151" spans="2:25" x14ac:dyDescent="0.3">
      <c r="B151">
        <v>146</v>
      </c>
      <c r="C151" s="11">
        <f t="shared" si="9"/>
        <v>1.6779706453383088</v>
      </c>
      <c r="D151" s="11">
        <f t="shared" si="9"/>
        <v>2.720789926345387</v>
      </c>
      <c r="E151" s="11">
        <f t="shared" si="9"/>
        <v>3.4292084480011149</v>
      </c>
      <c r="F151" s="11">
        <f t="shared" si="9"/>
        <v>5.9646475032892132</v>
      </c>
      <c r="G151" s="3">
        <f>G150*(1+Parameters!$B$13)</f>
        <v>1531242.6001596423</v>
      </c>
      <c r="H151" s="5">
        <f>Parameters!$B$11*'Permanent project'!C155*Parameters!B$9*G151</f>
        <v>23.741072437784716</v>
      </c>
      <c r="I151" s="2">
        <f>EXP(-Parameters!$B$16*'Permanent project'!B155)</f>
        <v>9.3535437200009883E-3</v>
      </c>
      <c r="J151" s="2">
        <f>EXP(-(Parameters!$B$5+Parameters!$B$6)*('Permanent project'!B155-Parameters!$B$2))*(1-EXP(-Parameters!$B$7*('Permanent project'!B155-Parameters!$B$2)*('Permanent project'!B155&gt;Parameters!$B$2)))+('Permanent project'!B155&lt;=Parameters!$B$2)</f>
        <v>0.23930892224375447</v>
      </c>
      <c r="K151" s="2">
        <f>H151*I151*('Permanent project'!B155&gt;=Parameters!$B$2)</f>
        <v>0.22206315900652979</v>
      </c>
      <c r="L151" s="2">
        <f>H151*I151*J151*('Permanent project'!B155&gt;=Parameters!$B$2)*('Permanent project'!B155&lt;=Parameters!$B$3)</f>
        <v>5.3141695251896125E-2</v>
      </c>
      <c r="M151" s="26">
        <f>'Emissions of Biomass scenarios'!W149*3.66</f>
        <v>39.248535063491943</v>
      </c>
      <c r="N151" s="14">
        <f t="shared" si="10"/>
        <v>2.0857336894274483</v>
      </c>
      <c r="V151" s="4"/>
      <c r="W151" s="4"/>
      <c r="X151" s="4"/>
      <c r="Y151" s="4"/>
    </row>
    <row r="152" spans="2:25" x14ac:dyDescent="0.3">
      <c r="B152">
        <v>147</v>
      </c>
      <c r="C152" s="11">
        <f t="shared" si="9"/>
        <v>1.6779706453383088</v>
      </c>
      <c r="D152" s="11">
        <f t="shared" si="9"/>
        <v>2.720789926345387</v>
      </c>
      <c r="E152" s="11">
        <f t="shared" si="9"/>
        <v>3.4292084480011149</v>
      </c>
      <c r="F152" s="11">
        <f t="shared" si="9"/>
        <v>5.9646475032892132</v>
      </c>
      <c r="G152" s="3">
        <f>G151*(1+Parameters!$B$13)</f>
        <v>1561867.452162835</v>
      </c>
      <c r="H152" s="5">
        <f>Parameters!$B$11*'Permanent project'!C156*Parameters!B$9*G152</f>
        <v>24.215893886540407</v>
      </c>
      <c r="I152" s="2">
        <f>EXP(-Parameters!$B$16*'Permanent project'!B156)</f>
        <v>9.0589686585865001E-3</v>
      </c>
      <c r="J152" s="2">
        <f>EXP(-(Parameters!$B$5+Parameters!$B$6)*('Permanent project'!B156-Parameters!$B$2))*(1-EXP(-Parameters!$B$7*('Permanent project'!B156-Parameters!$B$2)*('Permanent project'!B156&gt;Parameters!$B$2)))+('Permanent project'!B156&lt;=Parameters!$B$2)</f>
        <v>0.23692775868212171</v>
      </c>
      <c r="K152" s="2">
        <f>H152*I152*('Permanent project'!B156&gt;=Parameters!$B$2)</f>
        <v>0.21937102375782597</v>
      </c>
      <c r="L152" s="2">
        <f>H152*I152*J152*('Permanent project'!B156&gt;=Parameters!$B$2)*('Permanent project'!B156&lt;=Parameters!$B$3)</f>
        <v>5.1975084978744181E-2</v>
      </c>
      <c r="M152" s="26">
        <f>'Emissions of Biomass scenarios'!W150*3.66</f>
        <v>39.498427122997853</v>
      </c>
      <c r="N152" s="14">
        <f t="shared" si="10"/>
        <v>2.0529341062445474</v>
      </c>
      <c r="V152" s="4"/>
      <c r="W152" s="4"/>
      <c r="X152" s="4"/>
      <c r="Y152" s="4"/>
    </row>
    <row r="153" spans="2:25" x14ac:dyDescent="0.3">
      <c r="B153">
        <v>148</v>
      </c>
      <c r="C153" s="11">
        <f t="shared" si="9"/>
        <v>1.6779706453383088</v>
      </c>
      <c r="D153" s="11">
        <f t="shared" si="9"/>
        <v>2.720789926345387</v>
      </c>
      <c r="E153" s="11">
        <f t="shared" si="9"/>
        <v>3.4292084480011149</v>
      </c>
      <c r="F153" s="11">
        <f t="shared" si="9"/>
        <v>5.9646475032892132</v>
      </c>
      <c r="G153" s="3">
        <f>G152*(1+Parameters!$B$13)</f>
        <v>1593104.8012060919</v>
      </c>
      <c r="H153" s="5">
        <f>Parameters!$B$11*'Permanent project'!C157*Parameters!B$9*G153</f>
        <v>24.700211764271216</v>
      </c>
      <c r="I153" s="2">
        <f>EXP(-Parameters!$B$16*'Permanent project'!B157)</f>
        <v>8.7736707726901834E-3</v>
      </c>
      <c r="J153" s="2">
        <f>EXP(-(Parameters!$B$5+Parameters!$B$6)*('Permanent project'!B157-Parameters!$B$2))*(1-EXP(-Parameters!$B$7*('Permanent project'!B157-Parameters!$B$2)*('Permanent project'!B157&gt;Parameters!$B$2)))+('Permanent project'!B157&lt;=Parameters!$B$2)</f>
        <v>0.2345702880937976</v>
      </c>
      <c r="K153" s="2">
        <f>H153*I153*('Permanent project'!B157&gt;=Parameters!$B$2)</f>
        <v>0.21671152603544461</v>
      </c>
      <c r="L153" s="2">
        <f>H153*I153*J153*('Permanent project'!B157&gt;=Parameters!$B$2)*('Permanent project'!B157&lt;=Parameters!$B$3)</f>
        <v>5.083408509538076E-2</v>
      </c>
      <c r="M153" s="26">
        <f>'Emissions of Biomass scenarios'!W151*3.66</f>
        <v>39.734736114722629</v>
      </c>
      <c r="N153" s="14">
        <f t="shared" si="10"/>
        <v>2.0198789568983093</v>
      </c>
      <c r="V153" s="4"/>
      <c r="W153" s="4"/>
      <c r="X153" s="4"/>
      <c r="Y153" s="4"/>
    </row>
    <row r="154" spans="2:25" x14ac:dyDescent="0.3">
      <c r="B154">
        <v>149</v>
      </c>
      <c r="C154" s="11">
        <f t="shared" si="9"/>
        <v>1.6779706453383088</v>
      </c>
      <c r="D154" s="11">
        <f t="shared" si="9"/>
        <v>2.720789926345387</v>
      </c>
      <c r="E154" s="11">
        <f t="shared" si="9"/>
        <v>3.4292084480011149</v>
      </c>
      <c r="F154" s="11">
        <f t="shared" si="9"/>
        <v>5.9646475032892132</v>
      </c>
      <c r="G154" s="3">
        <f>G153*(1+Parameters!$B$13)</f>
        <v>1624966.8972302137</v>
      </c>
      <c r="H154" s="5">
        <f>Parameters!$B$11*'Permanent project'!C158*Parameters!B$9*G154</f>
        <v>25.194215999556643</v>
      </c>
      <c r="I154" s="2">
        <f>EXP(-Parameters!$B$16*'Permanent project'!B158)</f>
        <v>8.4973578923463224E-3</v>
      </c>
      <c r="J154" s="2">
        <f>EXP(-(Parameters!$B$5+Parameters!$B$6)*('Permanent project'!B158-Parameters!$B$2))*(1-EXP(-Parameters!$B$7*('Permanent project'!B158-Parameters!$B$2)*('Permanent project'!B158&gt;Parameters!$B$2)))+('Permanent project'!B158&lt;=Parameters!$B$2)</f>
        <v>0.2322362747297588</v>
      </c>
      <c r="K154" s="2">
        <f>H154*I154*('Permanent project'!B158&gt;=Parameters!$B$2)</f>
        <v>0.21408427016531062</v>
      </c>
      <c r="L154" s="2">
        <f>H154*I154*J154*('Permanent project'!B158&gt;=Parameters!$B$2)*('Permanent project'!B158&lt;=Parameters!$B$3)</f>
        <v>4.9718133381430982E-2</v>
      </c>
      <c r="M154" s="26">
        <f>'Emissions of Biomass scenarios'!W152*3.66</f>
        <v>39.958213792657915</v>
      </c>
      <c r="N154" s="14">
        <f t="shared" si="10"/>
        <v>1.9866478030271013</v>
      </c>
      <c r="V154" s="4"/>
      <c r="W154" s="4"/>
      <c r="X154" s="4"/>
      <c r="Y154" s="4"/>
    </row>
    <row r="155" spans="2:25" x14ac:dyDescent="0.3">
      <c r="B155">
        <v>150</v>
      </c>
      <c r="C155" s="11">
        <f t="shared" ref="C155:F170" si="11">C154</f>
        <v>1.6779706453383088</v>
      </c>
      <c r="D155" s="11">
        <f t="shared" si="11"/>
        <v>2.720789926345387</v>
      </c>
      <c r="E155" s="11">
        <f t="shared" si="11"/>
        <v>3.4292084480011149</v>
      </c>
      <c r="F155" s="11">
        <f t="shared" si="11"/>
        <v>5.9646475032892132</v>
      </c>
      <c r="G155" s="3">
        <f>G154*(1+Parameters!$B$13)</f>
        <v>1657466.235174818</v>
      </c>
      <c r="H155" s="5">
        <f>Parameters!$B$11*'Permanent project'!C159*Parameters!B$9*G155</f>
        <v>25.698100319547773</v>
      </c>
      <c r="I155" s="2">
        <f>EXP(-Parameters!$B$16*'Permanent project'!B159)</f>
        <v>8.2297470490200302E-3</v>
      </c>
      <c r="J155" s="2">
        <f>EXP(-(Parameters!$B$5+Parameters!$B$6)*('Permanent project'!B159-Parameters!$B$2))*(1-EXP(-Parameters!$B$7*('Permanent project'!B159-Parameters!$B$2)*('Permanent project'!B159&gt;Parameters!$B$2)))+('Permanent project'!B159&lt;=Parameters!$B$2)</f>
        <v>0.22992548518672382</v>
      </c>
      <c r="K155" s="2">
        <f>H155*I155*('Permanent project'!B159&gt;=Parameters!$B$2)</f>
        <v>0.21148886527021898</v>
      </c>
      <c r="L155" s="2">
        <f>H155*I155*J155*('Permanent project'!B159&gt;=Parameters!$B$2)*('Permanent project'!B159&lt;=Parameters!$B$3)</f>
        <v>4.8626679958844767E-2</v>
      </c>
      <c r="M155" s="26">
        <f>'Emissions of Biomass scenarios'!W153*3.66</f>
        <v>40.169569480635623</v>
      </c>
      <c r="N155" s="14">
        <f t="shared" si="10"/>
        <v>1.9533127992194466</v>
      </c>
      <c r="V155" s="4"/>
      <c r="W155" s="4"/>
      <c r="X155" s="4"/>
      <c r="Y155" s="4"/>
    </row>
    <row r="156" spans="2:25" x14ac:dyDescent="0.3">
      <c r="B156">
        <v>151</v>
      </c>
      <c r="C156" s="11">
        <f t="shared" si="11"/>
        <v>1.6779706453383088</v>
      </c>
      <c r="D156" s="11">
        <f t="shared" si="11"/>
        <v>2.720789926345387</v>
      </c>
      <c r="E156" s="11">
        <f t="shared" si="11"/>
        <v>3.4292084480011149</v>
      </c>
      <c r="F156" s="11">
        <f t="shared" si="11"/>
        <v>5.9646475032892132</v>
      </c>
      <c r="G156" s="3">
        <f>G155*(1+Parameters!$B$13)</f>
        <v>1690615.5598783144</v>
      </c>
      <c r="H156" s="5">
        <f>Parameters!$B$11*'Permanent project'!C160*Parameters!B$9*G156</f>
        <v>26.212062325938732</v>
      </c>
      <c r="I156" s="2">
        <f>EXP(-Parameters!$B$16*'Permanent project'!B160)</f>
        <v>7.9705641858227524E-3</v>
      </c>
      <c r="J156" s="2">
        <f>EXP(-(Parameters!$B$5+Parameters!$B$6)*('Permanent project'!B160-Parameters!$B$2))*(1-EXP(-Parameters!$B$7*('Permanent project'!B160-Parameters!$B$2)*('Permanent project'!B160&gt;Parameters!$B$2)))+('Permanent project'!B160&lt;=Parameters!$B$2)</f>
        <v>0.22763768838381271</v>
      </c>
      <c r="K156" s="2">
        <f>H156*I156*('Permanent project'!B160&gt;=Parameters!$B$2)</f>
        <v>0.2089249252116811</v>
      </c>
      <c r="L156" s="2">
        <f>H156*I156*J156*('Permanent project'!B160&gt;=Parameters!$B$2)*('Permanent project'!B160&lt;=Parameters!$B$3)</f>
        <v>4.7559187020948038E-2</v>
      </c>
      <c r="M156" s="26">
        <f>'Emissions of Biomass scenarios'!W154*3.66</f>
        <v>40.369472516827756</v>
      </c>
      <c r="N156" s="14">
        <f t="shared" si="10"/>
        <v>1.9199392933648332</v>
      </c>
      <c r="V156" s="4"/>
      <c r="W156" s="4"/>
      <c r="X156" s="4"/>
      <c r="Y156" s="4"/>
    </row>
    <row r="157" spans="2:25" x14ac:dyDescent="0.3">
      <c r="B157">
        <v>152</v>
      </c>
      <c r="C157" s="11">
        <f t="shared" si="11"/>
        <v>1.6779706453383088</v>
      </c>
      <c r="D157" s="11">
        <f t="shared" si="11"/>
        <v>2.720789926345387</v>
      </c>
      <c r="E157" s="11">
        <f t="shared" si="11"/>
        <v>3.4292084480011149</v>
      </c>
      <c r="F157" s="11">
        <f t="shared" si="11"/>
        <v>5.9646475032892132</v>
      </c>
      <c r="G157" s="3">
        <f>G156*(1+Parameters!$B$13)</f>
        <v>1724427.8710758807</v>
      </c>
      <c r="H157" s="5">
        <f>Parameters!$B$11*'Permanent project'!C161*Parameters!B$9*G157</f>
        <v>26.736303572457505</v>
      </c>
      <c r="I157" s="2">
        <f>EXP(-Parameters!$B$16*'Permanent project'!B161)</f>
        <v>7.7195438768540552E-3</v>
      </c>
      <c r="J157" s="2">
        <f>EXP(-(Parameters!$B$5+Parameters!$B$6)*('Permanent project'!B161-Parameters!$B$2))*(1-EXP(-Parameters!$B$7*('Permanent project'!B161-Parameters!$B$2)*('Permanent project'!B161&gt;Parameters!$B$2)))+('Permanent project'!B161&lt;=Parameters!$B$2)</f>
        <v>0.22537265553943869</v>
      </c>
      <c r="K157" s="2">
        <f>H157*I157*('Permanent project'!B161&gt;=Parameters!$B$2)</f>
        <v>0.20639206853247555</v>
      </c>
      <c r="L157" s="2">
        <f>H157*I157*J157*('Permanent project'!B161&gt;=Parameters!$B$2)*('Permanent project'!B161&lt;=Parameters!$B$3)</f>
        <v>4.6515128567441832E-2</v>
      </c>
      <c r="M157" s="26">
        <f>'Emissions of Biomass scenarios'!W155*3.66</f>
        <v>40.558554554478356</v>
      </c>
      <c r="N157" s="14">
        <f t="shared" si="10"/>
        <v>1.8865863796111642</v>
      </c>
      <c r="V157" s="4"/>
      <c r="W157" s="4"/>
      <c r="X157" s="4"/>
      <c r="Y157" s="4"/>
    </row>
    <row r="158" spans="2:25" x14ac:dyDescent="0.3">
      <c r="B158">
        <v>153</v>
      </c>
      <c r="C158" s="11">
        <f t="shared" si="11"/>
        <v>1.6779706453383088</v>
      </c>
      <c r="D158" s="11">
        <f t="shared" si="11"/>
        <v>2.720789926345387</v>
      </c>
      <c r="E158" s="11">
        <f t="shared" si="11"/>
        <v>3.4292084480011149</v>
      </c>
      <c r="F158" s="11">
        <f t="shared" si="11"/>
        <v>5.9646475032892132</v>
      </c>
      <c r="G158" s="3">
        <f>G157*(1+Parameters!$B$13)</f>
        <v>1758916.4284973983</v>
      </c>
      <c r="H158" s="5">
        <f>Parameters!$B$11*'Permanent project'!C162*Parameters!B$9*G158</f>
        <v>27.271029643906655</v>
      </c>
      <c r="I158" s="2">
        <f>EXP(-Parameters!$B$16*'Permanent project'!B162)</f>
        <v>7.4764290553823191E-3</v>
      </c>
      <c r="J158" s="2">
        <f>EXP(-(Parameters!$B$5+Parameters!$B$6)*('Permanent project'!B162-Parameters!$B$2))*(1-EXP(-Parameters!$B$7*('Permanent project'!B162-Parameters!$B$2)*('Permanent project'!B162&gt;Parameters!$B$2)))+('Permanent project'!B162&lt;=Parameters!$B$2)</f>
        <v>0.22313016014842982</v>
      </c>
      <c r="K158" s="2">
        <f>H158*I158*('Permanent project'!B162&gt;=Parameters!$B$2)</f>
        <v>0.20388991839989626</v>
      </c>
      <c r="L158" s="2">
        <f>H158*I158*J158*('Permanent project'!B162&gt;=Parameters!$B$2)*('Permanent project'!B162&lt;=Parameters!$B$3)</f>
        <v>4.549399014521914E-2</v>
      </c>
      <c r="M158" s="26">
        <f>'Emissions of Biomass scenarios'!W156*3.66</f>
        <v>40.737411727491519</v>
      </c>
      <c r="N158" s="14">
        <f t="shared" si="10"/>
        <v>1.8533074076722338</v>
      </c>
      <c r="V158" s="4"/>
      <c r="W158" s="4"/>
      <c r="X158" s="4"/>
      <c r="Y158" s="4"/>
    </row>
    <row r="159" spans="2:25" x14ac:dyDescent="0.3">
      <c r="B159">
        <v>154</v>
      </c>
      <c r="C159" s="11">
        <f t="shared" si="11"/>
        <v>1.6779706453383088</v>
      </c>
      <c r="D159" s="11">
        <f t="shared" si="11"/>
        <v>2.720789926345387</v>
      </c>
      <c r="E159" s="11">
        <f t="shared" si="11"/>
        <v>3.4292084480011149</v>
      </c>
      <c r="F159" s="11">
        <f t="shared" si="11"/>
        <v>5.9646475032892132</v>
      </c>
      <c r="G159" s="3">
        <f>G158*(1+Parameters!$B$13)</f>
        <v>1794094.7570673462</v>
      </c>
      <c r="H159" s="5">
        <f>Parameters!$B$11*'Permanent project'!C163*Parameters!B$9*G159</f>
        <v>27.816450236784789</v>
      </c>
      <c r="I159" s="2">
        <f>EXP(-Parameters!$B$16*'Permanent project'!B163)</f>
        <v>7.2409707505859339E-3</v>
      </c>
      <c r="J159" s="2">
        <f>EXP(-(Parameters!$B$5+Parameters!$B$6)*('Permanent project'!B163-Parameters!$B$2))*(1-EXP(-Parameters!$B$7*('Permanent project'!B163-Parameters!$B$2)*('Permanent project'!B163&gt;Parameters!$B$2)))+('Permanent project'!B163&lt;=Parameters!$B$2)</f>
        <v>0.2209099779593782</v>
      </c>
      <c r="K159" s="2">
        <f>H159*I159*('Permanent project'!B163&gt;=Parameters!$B$2)</f>
        <v>0.20141810254968784</v>
      </c>
      <c r="L159" s="2">
        <f>H159*I159*J159*('Permanent project'!B163&gt;=Parameters!$B$2)*('Permanent project'!B163&lt;=Parameters!$B$3)</f>
        <v>4.4495268594871316E-2</v>
      </c>
      <c r="M159" s="26">
        <f>'Emissions of Biomass scenarios'!W157*3.66</f>
        <v>40.906606688974854</v>
      </c>
      <c r="N159" s="14">
        <f t="shared" si="10"/>
        <v>1.8201504519306957</v>
      </c>
      <c r="V159" s="4"/>
      <c r="W159" s="4"/>
      <c r="X159" s="4"/>
      <c r="Y159" s="4"/>
    </row>
    <row r="160" spans="2:25" x14ac:dyDescent="0.3">
      <c r="B160">
        <v>155</v>
      </c>
      <c r="C160" s="11">
        <f t="shared" si="11"/>
        <v>1.6779706453383088</v>
      </c>
      <c r="D160" s="11">
        <f t="shared" si="11"/>
        <v>2.720789926345387</v>
      </c>
      <c r="E160" s="11">
        <f t="shared" si="11"/>
        <v>3.4292084480011149</v>
      </c>
      <c r="F160" s="11">
        <f t="shared" si="11"/>
        <v>5.9646475032892132</v>
      </c>
      <c r="G160" s="3">
        <f>G159*(1+Parameters!$B$13)</f>
        <v>1829976.6522086931</v>
      </c>
      <c r="H160" s="5">
        <f>Parameters!$B$11*'Permanent project'!C164*Parameters!B$9*G160</f>
        <v>28.372779241520483</v>
      </c>
      <c r="I160" s="2">
        <f>EXP(-Parameters!$B$16*'Permanent project'!B164)</f>
        <v>7.0129278325854246E-3</v>
      </c>
      <c r="J160" s="2">
        <f>EXP(-(Parameters!$B$5+Parameters!$B$6)*('Permanent project'!B164-Parameters!$B$2))*(1-EXP(-Parameters!$B$7*('Permanent project'!B164-Parameters!$B$2)*('Permanent project'!B164&gt;Parameters!$B$2)))+('Permanent project'!B164&lt;=Parameters!$B$2)</f>
        <v>0.21871188695221475</v>
      </c>
      <c r="K160" s="2">
        <f>H160*I160*('Permanent project'!B164&gt;=Parameters!$B$2)</f>
        <v>0.19897625323066098</v>
      </c>
      <c r="L160" s="2">
        <f>H160*I160*J160*('Permanent project'!B164&gt;=Parameters!$B$2)*('Permanent project'!B164&lt;=Parameters!$B$3)</f>
        <v>4.3518471802759577E-2</v>
      </c>
      <c r="M160" s="26">
        <f>'Emissions of Biomass scenarios'!W158*3.66</f>
        <v>41.066670530341952</v>
      </c>
      <c r="N160" s="14">
        <f t="shared" si="10"/>
        <v>1.7871587435079039</v>
      </c>
      <c r="V160" s="4"/>
      <c r="W160" s="4"/>
      <c r="X160" s="4"/>
      <c r="Y160" s="4"/>
    </row>
    <row r="161" spans="2:25" x14ac:dyDescent="0.3">
      <c r="B161">
        <v>156</v>
      </c>
      <c r="C161" s="11">
        <f t="shared" si="11"/>
        <v>1.6779706453383088</v>
      </c>
      <c r="D161" s="11">
        <f t="shared" si="11"/>
        <v>2.720789926345387</v>
      </c>
      <c r="E161" s="11">
        <f t="shared" si="11"/>
        <v>3.4292084480011149</v>
      </c>
      <c r="F161" s="11">
        <f t="shared" si="11"/>
        <v>5.9646475032892132</v>
      </c>
      <c r="G161" s="3">
        <f>G160*(1+Parameters!$B$13)</f>
        <v>1866576.1852528669</v>
      </c>
      <c r="H161" s="5">
        <f>Parameters!$B$11*'Permanent project'!C165*Parameters!B$9*G161</f>
        <v>28.940234826350892</v>
      </c>
      <c r="I161" s="2">
        <f>EXP(-Parameters!$B$16*'Permanent project'!B165)</f>
        <v>6.7920667655053842E-3</v>
      </c>
      <c r="J161" s="2">
        <f>EXP(-(Parameters!$B$5+Parameters!$B$6)*('Permanent project'!B165-Parameters!$B$2))*(1-EXP(-Parameters!$B$7*('Permanent project'!B165-Parameters!$B$2)*('Permanent project'!B165&gt;Parameters!$B$2)))+('Permanent project'!B165&lt;=Parameters!$B$2)</f>
        <v>0.21653566731600707</v>
      </c>
      <c r="K161" s="2">
        <f>H161*I161*('Permanent project'!B165&gt;=Parameters!$B$2)</f>
        <v>0.19656400714997938</v>
      </c>
      <c r="L161" s="2">
        <f>H161*I161*J161*('Permanent project'!B165&gt;=Parameters!$B$2)*('Permanent project'!B165&lt;=Parameters!$B$3)</f>
        <v>4.256311845852917E-2</v>
      </c>
      <c r="M161" s="26">
        <f>'Emissions of Biomass scenarios'!W159*3.66</f>
        <v>41.218104588113711</v>
      </c>
      <c r="N161" s="14">
        <f t="shared" si="10"/>
        <v>1.7543710682199285</v>
      </c>
      <c r="V161" s="4"/>
      <c r="W161" s="4"/>
      <c r="X161" s="4"/>
      <c r="Y161" s="4"/>
    </row>
    <row r="162" spans="2:25" x14ac:dyDescent="0.3">
      <c r="B162">
        <v>157</v>
      </c>
      <c r="C162" s="11">
        <f t="shared" si="11"/>
        <v>1.6779706453383088</v>
      </c>
      <c r="D162" s="11">
        <f t="shared" si="11"/>
        <v>2.720789926345387</v>
      </c>
      <c r="E162" s="11">
        <f t="shared" si="11"/>
        <v>3.4292084480011149</v>
      </c>
      <c r="F162" s="11">
        <f t="shared" si="11"/>
        <v>5.9646475032892132</v>
      </c>
      <c r="G162" s="3">
        <f>G161*(1+Parameters!$B$13)</f>
        <v>1903907.7089579243</v>
      </c>
      <c r="H162" s="5">
        <f>Parameters!$B$11*'Permanent project'!C166*Parameters!B$9*G162</f>
        <v>29.519039522877911</v>
      </c>
      <c r="I162" s="2">
        <f>EXP(-Parameters!$B$16*'Permanent project'!B166)</f>
        <v>6.5781613683133303E-3</v>
      </c>
      <c r="J162" s="2">
        <f>EXP(-(Parameters!$B$5+Parameters!$B$6)*('Permanent project'!B166-Parameters!$B$2))*(1-EXP(-Parameters!$B$7*('Permanent project'!B166-Parameters!$B$2)*('Permanent project'!B166&gt;Parameters!$B$2)))+('Permanent project'!B166&lt;=Parameters!$B$2)</f>
        <v>0.21438110142697794</v>
      </c>
      <c r="K162" s="2">
        <f>H162*I162*('Permanent project'!B166&gt;=Parameters!$B$2)</f>
        <v>0.19418100541910985</v>
      </c>
      <c r="L162" s="2">
        <f>H162*I162*J162*('Permanent project'!B166&gt;=Parameters!$B$2)*('Permanent project'!B166&lt;=Parameters!$B$3)</f>
        <v>4.1628737817946744E-2</v>
      </c>
      <c r="M162" s="26">
        <f>'Emissions of Biomass scenarios'!W160*3.66</f>
        <v>41.361382145124807</v>
      </c>
      <c r="N162" s="14">
        <f t="shared" si="10"/>
        <v>1.7218221331073043</v>
      </c>
      <c r="V162" s="4"/>
      <c r="W162" s="4"/>
      <c r="X162" s="4"/>
      <c r="Y162" s="4"/>
    </row>
    <row r="163" spans="2:25" x14ac:dyDescent="0.3">
      <c r="B163">
        <v>158</v>
      </c>
      <c r="C163" s="11">
        <f t="shared" si="11"/>
        <v>1.6779706453383088</v>
      </c>
      <c r="D163" s="11">
        <f t="shared" si="11"/>
        <v>2.720789926345387</v>
      </c>
      <c r="E163" s="11">
        <f t="shared" si="11"/>
        <v>3.4292084480011149</v>
      </c>
      <c r="F163" s="11">
        <f t="shared" si="11"/>
        <v>5.9646475032892132</v>
      </c>
      <c r="G163" s="3">
        <f>G162*(1+Parameters!$B$13)</f>
        <v>1941985.8631370829</v>
      </c>
      <c r="H163" s="5">
        <f>Parameters!$B$11*'Permanent project'!C167*Parameters!B$9*G163</f>
        <v>30.10942031333547</v>
      </c>
      <c r="I163" s="2">
        <f>EXP(-Parameters!$B$16*'Permanent project'!B167)</f>
        <v>6.3709925831905607E-3</v>
      </c>
      <c r="J163" s="2">
        <f>EXP(-(Parameters!$B$5+Parameters!$B$6)*('Permanent project'!B167-Parameters!$B$2))*(1-EXP(-Parameters!$B$7*('Permanent project'!B167-Parameters!$B$2)*('Permanent project'!B167&gt;Parameters!$B$2)))+('Permanent project'!B167&lt;=Parameters!$B$2)</f>
        <v>0.21224797382674304</v>
      </c>
      <c r="K163" s="2">
        <f>H163*I163*('Permanent project'!B167&gt;=Parameters!$B$2)</f>
        <v>0.19182689350042748</v>
      </c>
      <c r="L163" s="2">
        <f>H163*I163*J163*('Permanent project'!B167&gt;=Parameters!$B$2)*('Permanent project'!B167&lt;=Parameters!$B$3)</f>
        <v>4.0714869470944152E-2</v>
      </c>
      <c r="M163" s="26">
        <f>'Emissions of Biomass scenarios'!W161*3.66</f>
        <v>41.496950032431407</v>
      </c>
      <c r="N163" s="14">
        <f t="shared" si="10"/>
        <v>1.6895429040127365</v>
      </c>
      <c r="V163" s="4"/>
      <c r="W163" s="4"/>
      <c r="X163" s="4"/>
      <c r="Y163" s="4"/>
    </row>
    <row r="164" spans="2:25" x14ac:dyDescent="0.3">
      <c r="B164">
        <v>159</v>
      </c>
      <c r="C164" s="11">
        <f t="shared" si="11"/>
        <v>1.6779706453383088</v>
      </c>
      <c r="D164" s="11">
        <f t="shared" si="11"/>
        <v>2.720789926345387</v>
      </c>
      <c r="E164" s="11">
        <f t="shared" si="11"/>
        <v>3.4292084480011149</v>
      </c>
      <c r="F164" s="11">
        <f t="shared" si="11"/>
        <v>5.9646475032892132</v>
      </c>
      <c r="G164" s="3">
        <f>G163*(1+Parameters!$B$13)</f>
        <v>1980825.5803998245</v>
      </c>
      <c r="H164" s="5">
        <f>Parameters!$B$11*'Permanent project'!C168*Parameters!B$9*G164</f>
        <v>30.711608719602179</v>
      </c>
      <c r="I164" s="2">
        <f>EXP(-Parameters!$B$16*'Permanent project'!B168)</f>
        <v>6.1703482511978082E-3</v>
      </c>
      <c r="J164" s="2">
        <f>EXP(-(Parameters!$B$5+Parameters!$B$6)*('Permanent project'!B168-Parameters!$B$2))*(1-EXP(-Parameters!$B$7*('Permanent project'!B168-Parameters!$B$2)*('Permanent project'!B168&gt;Parameters!$B$2)))+('Permanent project'!B168&lt;=Parameters!$B$2)</f>
        <v>0.21013607120076472</v>
      </c>
      <c r="K164" s="2">
        <f>H164*I164*('Permanent project'!B168&gt;=Parameters!$B$2)</f>
        <v>0.18950132115446866</v>
      </c>
      <c r="L164" s="2">
        <f>H164*I164*J164*('Permanent project'!B168&gt;=Parameters!$B$2)*('Permanent project'!B168&lt;=Parameters!$B$3)</f>
        <v>3.9821063114754411E-2</v>
      </c>
      <c r="M164" s="26">
        <f>'Emissions of Biomass scenarios'!W162*3.66</f>
        <v>41.625230137835274</v>
      </c>
      <c r="N164" s="14">
        <f t="shared" si="10"/>
        <v>1.6575609164849159</v>
      </c>
      <c r="V164" s="4"/>
      <c r="W164" s="4"/>
      <c r="X164" s="4"/>
      <c r="Y164" s="4"/>
    </row>
    <row r="165" spans="2:25" x14ac:dyDescent="0.3">
      <c r="B165">
        <v>160</v>
      </c>
      <c r="C165" s="11">
        <f t="shared" si="11"/>
        <v>1.6779706453383088</v>
      </c>
      <c r="D165" s="11">
        <f t="shared" si="11"/>
        <v>2.720789926345387</v>
      </c>
      <c r="E165" s="11">
        <f t="shared" si="11"/>
        <v>3.4292084480011149</v>
      </c>
      <c r="F165" s="11">
        <f t="shared" si="11"/>
        <v>5.9646475032892132</v>
      </c>
      <c r="G165" s="3">
        <f>G164*(1+Parameters!$B$13)</f>
        <v>2020442.092007821</v>
      </c>
      <c r="H165" s="5">
        <f>Parameters!$B$11*'Permanent project'!C169*Parameters!B$9*G165</f>
        <v>31.325840893994222</v>
      </c>
      <c r="I165" s="2">
        <f>EXP(-Parameters!$B$16*'Permanent project'!B169)</f>
        <v>5.9760228950059427E-3</v>
      </c>
      <c r="J165" s="2">
        <f>EXP(-(Parameters!$B$5+Parameters!$B$6)*('Permanent project'!B169-Parameters!$B$2))*(1-EXP(-Parameters!$B$7*('Permanent project'!B169-Parameters!$B$2)*('Permanent project'!B169&gt;Parameters!$B$2)))+('Permanent project'!B169&lt;=Parameters!$B$2)</f>
        <v>0.20804518235702046</v>
      </c>
      <c r="K165" s="2">
        <f>H165*I165*('Permanent project'!B169&gt;=Parameters!$B$2)</f>
        <v>0.1872039423878229</v>
      </c>
      <c r="L165" s="2">
        <f>H165*I165*J165*('Permanent project'!B169&gt;=Parameters!$B$2)*('Permanent project'!B169&lt;=Parameters!$B$3)</f>
        <v>3.8946878332027771E-2</v>
      </c>
      <c r="M165" s="26">
        <f>'Emissions of Biomass scenarios'!W163*3.66</f>
        <v>41.746620826580376</v>
      </c>
      <c r="N165" s="14">
        <f t="shared" si="10"/>
        <v>1.6259005621061224</v>
      </c>
      <c r="V165" s="4"/>
      <c r="W165" s="4"/>
      <c r="X165" s="4"/>
      <c r="Y165" s="4"/>
    </row>
    <row r="166" spans="2:25" x14ac:dyDescent="0.3">
      <c r="B166">
        <v>161</v>
      </c>
      <c r="C166" s="11">
        <f t="shared" si="11"/>
        <v>1.6779706453383088</v>
      </c>
      <c r="D166" s="11">
        <f t="shared" si="11"/>
        <v>2.720789926345387</v>
      </c>
      <c r="E166" s="11">
        <f t="shared" si="11"/>
        <v>3.4292084480011149</v>
      </c>
      <c r="F166" s="11">
        <f t="shared" si="11"/>
        <v>5.9646475032892132</v>
      </c>
      <c r="G166" s="3">
        <f>G165*(1+Parameters!$B$13)</f>
        <v>2060850.9338479773</v>
      </c>
      <c r="H166" s="5">
        <f>Parameters!$B$11*'Permanent project'!C170*Parameters!B$9*G166</f>
        <v>31.952357711874107</v>
      </c>
      <c r="I166" s="2">
        <f>EXP(-Parameters!$B$16*'Permanent project'!B170)</f>
        <v>5.787817508469237E-3</v>
      </c>
      <c r="J166" s="2">
        <f>EXP(-(Parameters!$B$5+Parameters!$B$6)*('Permanent project'!B170-Parameters!$B$2))*(1-EXP(-Parameters!$B$7*('Permanent project'!B170-Parameters!$B$2)*('Permanent project'!B170&gt;Parameters!$B$2)))+('Permanent project'!B170&lt;=Parameters!$B$2)</f>
        <v>0.20597509820488344</v>
      </c>
      <c r="K166" s="2">
        <f>H166*I166*('Permanent project'!B170&gt;=Parameters!$B$2)</f>
        <v>0.184934415401657</v>
      </c>
      <c r="L166" s="2">
        <f>H166*I166*J166*('Permanent project'!B170&gt;=Parameters!$B$2)*('Permanent project'!B170&lt;=Parameters!$B$3)</f>
        <v>3.809188437381901E-2</v>
      </c>
      <c r="M166" s="26">
        <f>'Emissions of Biomass scenarios'!W164*3.66</f>
        <v>41.861498279439296</v>
      </c>
      <c r="N166" s="14">
        <f t="shared" si="10"/>
        <v>1.5945833521752251</v>
      </c>
      <c r="V166" s="4"/>
      <c r="W166" s="4"/>
      <c r="X166" s="4"/>
      <c r="Y166" s="4"/>
    </row>
    <row r="167" spans="2:25" x14ac:dyDescent="0.3">
      <c r="B167">
        <v>162</v>
      </c>
      <c r="C167" s="11">
        <f t="shared" si="11"/>
        <v>1.6779706453383088</v>
      </c>
      <c r="D167" s="11">
        <f t="shared" si="11"/>
        <v>2.720789926345387</v>
      </c>
      <c r="E167" s="11">
        <f t="shared" si="11"/>
        <v>3.4292084480011149</v>
      </c>
      <c r="F167" s="11">
        <f t="shared" si="11"/>
        <v>5.9646475032892132</v>
      </c>
      <c r="G167" s="3">
        <f>G166*(1+Parameters!$B$13)</f>
        <v>2102067.9525249368</v>
      </c>
      <c r="H167" s="5">
        <f>Parameters!$B$11*'Permanent project'!C171*Parameters!B$9*G167</f>
        <v>32.591404866111588</v>
      </c>
      <c r="I167" s="2">
        <f>EXP(-Parameters!$B$16*'Permanent project'!B171)</f>
        <v>5.6055393528256781E-3</v>
      </c>
      <c r="J167" s="2">
        <f>EXP(-(Parameters!$B$5+Parameters!$B$6)*('Permanent project'!B171-Parameters!$B$2))*(1-EXP(-Parameters!$B$7*('Permanent project'!B171-Parameters!$B$2)*('Permanent project'!B171&gt;Parameters!$B$2)))+('Permanent project'!B171&lt;=Parameters!$B$2)</f>
        <v>0.20392561173421342</v>
      </c>
      <c r="K167" s="2">
        <f>H167*I167*('Permanent project'!B171&gt;=Parameters!$B$2)</f>
        <v>0.1826924025408628</v>
      </c>
      <c r="L167" s="2">
        <f>H167*I167*J167*('Permanent project'!B171&gt;=Parameters!$B$2)*('Permanent project'!B171&lt;=Parameters!$B$3)</f>
        <v>3.7255659947338614E-2</v>
      </c>
      <c r="M167" s="26">
        <f>'Emissions of Biomass scenarios'!W165*3.66</f>
        <v>41.970217753092847</v>
      </c>
      <c r="N167" s="14">
        <f t="shared" si="10"/>
        <v>1.5636281605249811</v>
      </c>
      <c r="V167" s="4"/>
      <c r="W167" s="4"/>
      <c r="X167" s="4"/>
      <c r="Y167" s="4"/>
    </row>
    <row r="168" spans="2:25" x14ac:dyDescent="0.3">
      <c r="B168">
        <v>163</v>
      </c>
      <c r="C168" s="11">
        <f t="shared" si="11"/>
        <v>1.6779706453383088</v>
      </c>
      <c r="D168" s="11">
        <f t="shared" si="11"/>
        <v>2.720789926345387</v>
      </c>
      <c r="E168" s="11">
        <f t="shared" si="11"/>
        <v>3.4292084480011149</v>
      </c>
      <c r="F168" s="11">
        <f t="shared" si="11"/>
        <v>5.9646475032892132</v>
      </c>
      <c r="G168" s="3">
        <f>G167*(1+Parameters!$B$13)</f>
        <v>2144109.3115754356</v>
      </c>
      <c r="H168" s="5">
        <f>Parameters!$B$11*'Permanent project'!C172*Parameters!B$9*G168</f>
        <v>33.243232963433819</v>
      </c>
      <c r="I168" s="2">
        <f>EXP(-Parameters!$B$16*'Permanent project'!B172)</f>
        <v>5.4290017593156339E-3</v>
      </c>
      <c r="J168" s="2">
        <f>EXP(-(Parameters!$B$5+Parameters!$B$6)*('Permanent project'!B172-Parameters!$B$2))*(1-EXP(-Parameters!$B$7*('Permanent project'!B172-Parameters!$B$2)*('Permanent project'!B172&gt;Parameters!$B$2)))+('Permanent project'!B172&lt;=Parameters!$B$2)</f>
        <v>0.20189651799465538</v>
      </c>
      <c r="K168" s="2">
        <f>H168*I168*('Permanent project'!B172&gt;=Parameters!$B$2)</f>
        <v>0.18047757024382169</v>
      </c>
      <c r="L168" s="2">
        <f>H168*I168*J168*('Permanent project'!B172&gt;=Parameters!$B$2)*('Permanent project'!B172&lt;=Parameters!$B$3)</f>
        <v>3.6437793008363424E-2</v>
      </c>
      <c r="M168" s="26">
        <f>'Emissions of Biomass scenarios'!W166*3.66</f>
        <v>42.07311476740913</v>
      </c>
      <c r="N168" s="14">
        <f t="shared" si="10"/>
        <v>1.5330514471119723</v>
      </c>
      <c r="V168" s="4"/>
      <c r="W168" s="4"/>
      <c r="X168" s="4"/>
      <c r="Y168" s="4"/>
    </row>
    <row r="169" spans="2:25" x14ac:dyDescent="0.3">
      <c r="B169">
        <v>164</v>
      </c>
      <c r="C169" s="11">
        <f t="shared" si="11"/>
        <v>1.6779706453383088</v>
      </c>
      <c r="D169" s="11">
        <f t="shared" si="11"/>
        <v>2.720789926345387</v>
      </c>
      <c r="E169" s="11">
        <f t="shared" si="11"/>
        <v>3.4292084480011149</v>
      </c>
      <c r="F169" s="11">
        <f t="shared" si="11"/>
        <v>5.9646475032892132</v>
      </c>
      <c r="G169" s="3">
        <f>G168*(1+Parameters!$B$13)</f>
        <v>2186991.4978069444</v>
      </c>
      <c r="H169" s="5">
        <f>Parameters!$B$11*'Permanent project'!C173*Parameters!B$9*G169</f>
        <v>33.908097622702499</v>
      </c>
      <c r="I169" s="2">
        <f>EXP(-Parameters!$B$16*'Permanent project'!B173)</f>
        <v>5.2580239380167352E-3</v>
      </c>
      <c r="J169" s="2">
        <f>EXP(-(Parameters!$B$5+Parameters!$B$6)*('Permanent project'!B173-Parameters!$B$2))*(1-EXP(-Parameters!$B$7*('Permanent project'!B173-Parameters!$B$2)*('Permanent project'!B173&gt;Parameters!$B$2)))+('Permanent project'!B173&lt;=Parameters!$B$2)</f>
        <v>0.19988761407514449</v>
      </c>
      <c r="K169" s="2">
        <f>H169*I169*('Permanent project'!B173&gt;=Parameters!$B$2)</f>
        <v>0.17828958899277808</v>
      </c>
      <c r="L169" s="2">
        <f>H169*I169*J169*('Permanent project'!B173&gt;=Parameters!$B$2)*('Permanent project'!B173&lt;=Parameters!$B$3)</f>
        <v>3.5637880558204556E-2</v>
      </c>
      <c r="M169" s="26">
        <f>'Emissions of Biomass scenarios'!W167*3.66</f>
        <v>42.170506223948152</v>
      </c>
      <c r="N169" s="14">
        <f t="shared" si="10"/>
        <v>1.5028674638880861</v>
      </c>
      <c r="V169" s="4"/>
      <c r="W169" s="4"/>
      <c r="X169" s="4"/>
      <c r="Y169" s="4"/>
    </row>
    <row r="170" spans="2:25" x14ac:dyDescent="0.3">
      <c r="B170">
        <v>165</v>
      </c>
      <c r="C170" s="11">
        <f t="shared" si="11"/>
        <v>1.6779706453383088</v>
      </c>
      <c r="D170" s="11">
        <f t="shared" si="11"/>
        <v>2.720789926345387</v>
      </c>
      <c r="E170" s="11">
        <f t="shared" si="11"/>
        <v>3.4292084480011149</v>
      </c>
      <c r="F170" s="11">
        <f t="shared" si="11"/>
        <v>5.9646475032892132</v>
      </c>
      <c r="G170" s="3">
        <f>G169*(1+Parameters!$B$13)</f>
        <v>2230731.3277630834</v>
      </c>
      <c r="H170" s="5">
        <f>Parameters!$B$11*'Permanent project'!C174*Parameters!B$9*G170</f>
        <v>34.586259575156546</v>
      </c>
      <c r="I170" s="2">
        <f>EXP(-Parameters!$B$16*'Permanent project'!B174)</f>
        <v>5.0924307926991904E-3</v>
      </c>
      <c r="J170" s="2">
        <f>EXP(-(Parameters!$B$5+Parameters!$B$6)*('Permanent project'!B174-Parameters!$B$2))*(1-EXP(-Parameters!$B$7*('Permanent project'!B174-Parameters!$B$2)*('Permanent project'!B174&gt;Parameters!$B$2)))+('Permanent project'!B174&lt;=Parameters!$B$2)</f>
        <v>0.19789869908361465</v>
      </c>
      <c r="K170" s="2">
        <f>H170*I170*('Permanent project'!B174&gt;=Parameters!$B$2)</f>
        <v>0.17612813326481441</v>
      </c>
      <c r="L170" s="2">
        <f>H170*I170*J170*('Permanent project'!B174&gt;=Parameters!$B$2)*('Permanent project'!B174&lt;=Parameters!$B$3)</f>
        <v>3.4855528445132289E-2</v>
      </c>
      <c r="M170" s="26">
        <f>'Emissions of Biomass scenarios'!W168*3.66</f>
        <v>42.262691459759765</v>
      </c>
      <c r="N170" s="14">
        <f t="shared" si="10"/>
        <v>1.4730884443435059</v>
      </c>
      <c r="V170" s="4"/>
      <c r="W170" s="4"/>
      <c r="X170" s="4"/>
      <c r="Y170" s="4"/>
    </row>
    <row r="171" spans="2:25" x14ac:dyDescent="0.3">
      <c r="B171">
        <v>166</v>
      </c>
      <c r="C171" s="11">
        <f t="shared" ref="C171:F186" si="12">C170</f>
        <v>1.6779706453383088</v>
      </c>
      <c r="D171" s="11">
        <f t="shared" si="12"/>
        <v>2.720789926345387</v>
      </c>
      <c r="E171" s="11">
        <f t="shared" si="12"/>
        <v>3.4292084480011149</v>
      </c>
      <c r="F171" s="11">
        <f t="shared" si="12"/>
        <v>5.9646475032892132</v>
      </c>
      <c r="G171" s="3">
        <f>G170*(1+Parameters!$B$13)</f>
        <v>2275345.9543183451</v>
      </c>
      <c r="H171" s="5">
        <f>Parameters!$B$11*'Permanent project'!C175*Parameters!B$9*G171</f>
        <v>35.277984766659678</v>
      </c>
      <c r="I171" s="2">
        <f>EXP(-Parameters!$B$16*'Permanent project'!B175)</f>
        <v>4.9320527415119518E-3</v>
      </c>
      <c r="J171" s="2">
        <f>EXP(-(Parameters!$B$5+Parameters!$B$6)*('Permanent project'!B175-Parameters!$B$2))*(1-EXP(-Parameters!$B$7*('Permanent project'!B175-Parameters!$B$2)*('Permanent project'!B175&gt;Parameters!$B$2)))+('Permanent project'!B175&lt;=Parameters!$B$2)</f>
        <v>0.19592957412690934</v>
      </c>
      <c r="K171" s="2">
        <f>H171*I171*('Permanent project'!B175&gt;=Parameters!$B$2)</f>
        <v>0.17399288148342074</v>
      </c>
      <c r="L171" s="2">
        <f>H171*I171*J171*('Permanent project'!B175&gt;=Parameters!$B$2)*('Permanent project'!B175&lt;=Parameters!$B$3)</f>
        <v>3.4090351170160432E-2</v>
      </c>
      <c r="M171" s="26">
        <f>'Emissions of Biomass scenarios'!W169*3.66</f>
        <v>42.349953240295285</v>
      </c>
      <c r="N171" s="14">
        <f t="shared" si="10"/>
        <v>1.4437247780015399</v>
      </c>
      <c r="V171" s="4"/>
      <c r="W171" s="4"/>
      <c r="X171" s="4"/>
      <c r="Y171" s="4"/>
    </row>
    <row r="172" spans="2:25" x14ac:dyDescent="0.3">
      <c r="B172">
        <v>167</v>
      </c>
      <c r="C172" s="11">
        <f t="shared" si="12"/>
        <v>1.6779706453383088</v>
      </c>
      <c r="D172" s="11">
        <f t="shared" si="12"/>
        <v>2.720789926345387</v>
      </c>
      <c r="E172" s="11">
        <f t="shared" si="12"/>
        <v>3.4292084480011149</v>
      </c>
      <c r="F172" s="11">
        <f t="shared" si="12"/>
        <v>5.9646475032892132</v>
      </c>
      <c r="G172" s="3">
        <f>G171*(1+Parameters!$B$13)</f>
        <v>2320852.873404712</v>
      </c>
      <c r="H172" s="5">
        <f>Parameters!$B$11*'Permanent project'!C176*Parameters!B$9*G172</f>
        <v>35.983544461992871</v>
      </c>
      <c r="I172" s="2">
        <f>EXP(-Parameters!$B$16*'Permanent project'!B176)</f>
        <v>4.7767255433160769E-3</v>
      </c>
      <c r="J172" s="2">
        <f>EXP(-(Parameters!$B$5+Parameters!$B$6)*('Permanent project'!B176-Parameters!$B$2))*(1-EXP(-Parameters!$B$7*('Permanent project'!B176-Parameters!$B$2)*('Permanent project'!B176&gt;Parameters!$B$2)))+('Permanent project'!B176&lt;=Parameters!$B$2)</f>
        <v>0.19398004229089189</v>
      </c>
      <c r="K172" s="2">
        <f>H172*I172*('Permanent project'!B176&gt;=Parameters!$B$2)</f>
        <v>0.1718835159706511</v>
      </c>
      <c r="L172" s="2">
        <f>H172*I172*J172*('Permanent project'!B176&gt;=Parameters!$B$2)*('Permanent project'!B176&lt;=Parameters!$B$3)</f>
        <v>3.3341971697094089E-2</v>
      </c>
      <c r="M172" s="26">
        <f>'Emissions of Biomass scenarios'!W170*3.66</f>
        <v>42.432558695024021</v>
      </c>
      <c r="N172" s="14">
        <f t="shared" si="10"/>
        <v>1.4147851710447745</v>
      </c>
      <c r="V172" s="4"/>
      <c r="W172" s="4"/>
      <c r="X172" s="4"/>
      <c r="Y172" s="4"/>
    </row>
    <row r="173" spans="2:25" x14ac:dyDescent="0.3">
      <c r="B173">
        <v>168</v>
      </c>
      <c r="C173" s="11">
        <f t="shared" si="12"/>
        <v>1.6779706453383088</v>
      </c>
      <c r="D173" s="11">
        <f t="shared" si="12"/>
        <v>2.720789926345387</v>
      </c>
      <c r="E173" s="11">
        <f t="shared" si="12"/>
        <v>3.4292084480011149</v>
      </c>
      <c r="F173" s="11">
        <f t="shared" si="12"/>
        <v>5.9646475032892132</v>
      </c>
      <c r="G173" s="3">
        <f>G172*(1+Parameters!$B$13)</f>
        <v>2367269.9308728063</v>
      </c>
      <c r="H173" s="5">
        <f>Parameters!$B$11*'Permanent project'!C177*Parameters!B$9*G173</f>
        <v>36.703215351232735</v>
      </c>
      <c r="I173" s="2">
        <f>EXP(-Parameters!$B$16*'Permanent project'!B177)</f>
        <v>4.6262901294874511E-3</v>
      </c>
      <c r="J173" s="2">
        <f>EXP(-(Parameters!$B$5+Parameters!$B$6)*('Permanent project'!B177-Parameters!$B$2))*(1-EXP(-Parameters!$B$7*('Permanent project'!B177-Parameters!$B$2)*('Permanent project'!B177&gt;Parameters!$B$2)))+('Permanent project'!B177&lt;=Parameters!$B$2)</f>
        <v>0.19204990862075408</v>
      </c>
      <c r="K173" s="2">
        <f>H173*I173*('Permanent project'!B177&gt;=Parameters!$B$2)</f>
        <v>0.16979972289986028</v>
      </c>
      <c r="L173" s="2">
        <f>H173*I173*J173*('Permanent project'!B177&gt;=Parameters!$B$2)*('Permanent project'!B177&lt;=Parameters!$B$3)</f>
        <v>3.261002126674753E-2</v>
      </c>
      <c r="M173" s="26">
        <f>'Emissions of Biomass scenarios'!W171*3.66</f>
        <v>42.510760199129535</v>
      </c>
      <c r="N173" s="14">
        <f t="shared" si="10"/>
        <v>1.3862767941592187</v>
      </c>
      <c r="V173" s="4"/>
      <c r="W173" s="4"/>
      <c r="X173" s="4"/>
      <c r="Y173" s="4"/>
    </row>
    <row r="174" spans="2:25" x14ac:dyDescent="0.3">
      <c r="B174">
        <v>169</v>
      </c>
      <c r="C174" s="11">
        <f t="shared" si="12"/>
        <v>1.6779706453383088</v>
      </c>
      <c r="D174" s="11">
        <f t="shared" si="12"/>
        <v>2.720789926345387</v>
      </c>
      <c r="E174" s="11">
        <f t="shared" si="12"/>
        <v>3.4292084480011149</v>
      </c>
      <c r="F174" s="11">
        <f t="shared" si="12"/>
        <v>5.9646475032892132</v>
      </c>
      <c r="G174" s="3">
        <f>G173*(1+Parameters!$B$13)</f>
        <v>2414615.3294902625</v>
      </c>
      <c r="H174" s="5">
        <f>Parameters!$B$11*'Permanent project'!C178*Parameters!B$9*G174</f>
        <v>37.437279658257388</v>
      </c>
      <c r="I174" s="2">
        <f>EXP(-Parameters!$B$16*'Permanent project'!B178)</f>
        <v>4.4805924410166193E-3</v>
      </c>
      <c r="J174" s="2">
        <f>EXP(-(Parameters!$B$5+Parameters!$B$6)*('Permanent project'!B178-Parameters!$B$2))*(1-EXP(-Parameters!$B$7*('Permanent project'!B178-Parameters!$B$2)*('Permanent project'!B178&gt;Parameters!$B$2)))+('Permanent project'!B178&lt;=Parameters!$B$2)</f>
        <v>0.1901389801015205</v>
      </c>
      <c r="K174" s="2">
        <f>H174*I174*('Permanent project'!B178&gt;=Parameters!$B$2)</f>
        <v>0.16774119224901329</v>
      </c>
      <c r="L174" s="2">
        <f>H174*I174*J174*('Permanent project'!B178&gt;=Parameters!$B$2)*('Permanent project'!B178&lt;=Parameters!$B$3)</f>
        <v>3.1894139215240466E-2</v>
      </c>
      <c r="M174" s="26">
        <f>'Emissions of Biomass scenarios'!W172*3.66</f>
        <v>42.584796204457994</v>
      </c>
      <c r="N174" s="14">
        <f t="shared" si="10"/>
        <v>1.3582054185976271</v>
      </c>
      <c r="V174" s="4"/>
      <c r="W174" s="4"/>
      <c r="X174" s="4"/>
      <c r="Y174" s="4"/>
    </row>
    <row r="175" spans="2:25" x14ac:dyDescent="0.3">
      <c r="B175">
        <v>170</v>
      </c>
      <c r="C175" s="11">
        <f t="shared" si="12"/>
        <v>1.6779706453383088</v>
      </c>
      <c r="D175" s="11">
        <f t="shared" si="12"/>
        <v>2.720789926345387</v>
      </c>
      <c r="E175" s="11">
        <f t="shared" si="12"/>
        <v>3.4292084480011149</v>
      </c>
      <c r="F175" s="11">
        <f t="shared" si="12"/>
        <v>5.9646475032892132</v>
      </c>
      <c r="G175" s="3">
        <f>G174*(1+Parameters!$B$13)</f>
        <v>2462907.6360800681</v>
      </c>
      <c r="H175" s="5">
        <f>Parameters!$B$11*'Permanent project'!C179*Parameters!B$9*G175</f>
        <v>38.186025251422542</v>
      </c>
      <c r="I175" s="2">
        <f>EXP(-Parameters!$B$16*'Permanent project'!B179)</f>
        <v>4.3394832707388947E-3</v>
      </c>
      <c r="J175" s="2">
        <f>EXP(-(Parameters!$B$5+Parameters!$B$6)*('Permanent project'!B179-Parameters!$B$2))*(1-EXP(-Parameters!$B$7*('Permanent project'!B179-Parameters!$B$2)*('Permanent project'!B179&gt;Parameters!$B$2)))+('Permanent project'!B179&lt;=Parameters!$B$2)</f>
        <v>0.1882470656387468</v>
      </c>
      <c r="K175" s="2">
        <f>H175*I175*('Permanent project'!B179&gt;=Parameters!$B$2)</f>
        <v>0.16570761775456111</v>
      </c>
      <c r="L175" s="2">
        <f>H175*I175*J175*('Permanent project'!B179&gt;=Parameters!$B$2)*('Permanent project'!B179&lt;=Parameters!$B$3)</f>
        <v>3.1193972796283231E-2</v>
      </c>
      <c r="M175" s="26">
        <f>'Emissions of Biomass scenarios'!W173*3.66</f>
        <v>42.654892022700558</v>
      </c>
      <c r="N175" s="14">
        <f t="shared" si="10"/>
        <v>1.3305755413845197</v>
      </c>
      <c r="V175" s="4"/>
      <c r="W175" s="4"/>
      <c r="X175" s="4"/>
      <c r="Y175" s="4"/>
    </row>
    <row r="176" spans="2:25" x14ac:dyDescent="0.3">
      <c r="B176">
        <v>171</v>
      </c>
      <c r="C176" s="11">
        <f t="shared" si="12"/>
        <v>1.6779706453383088</v>
      </c>
      <c r="D176" s="11">
        <f t="shared" si="12"/>
        <v>2.720789926345387</v>
      </c>
      <c r="E176" s="11">
        <f t="shared" si="12"/>
        <v>3.4292084480011149</v>
      </c>
      <c r="F176" s="11">
        <f t="shared" si="12"/>
        <v>5.9646475032892132</v>
      </c>
      <c r="G176" s="3">
        <f>G175*(1+Parameters!$B$13)</f>
        <v>2512165.7888016696</v>
      </c>
      <c r="H176" s="5">
        <f>Parameters!$B$11*'Permanent project'!C180*Parameters!B$9*G176</f>
        <v>38.949745756450994</v>
      </c>
      <c r="I176" s="2">
        <f>EXP(-Parameters!$B$16*'Permanent project'!B180)</f>
        <v>4.2028181105331838E-3</v>
      </c>
      <c r="J176" s="2">
        <f>EXP(-(Parameters!$B$5+Parameters!$B$6)*('Permanent project'!B180-Parameters!$B$2))*(1-EXP(-Parameters!$B$7*('Permanent project'!B180-Parameters!$B$2)*('Permanent project'!B180&gt;Parameters!$B$2)))+('Permanent project'!B180&lt;=Parameters!$B$2)</f>
        <v>0.18637397603940997</v>
      </c>
      <c r="K176" s="2">
        <f>H176*I176*('Permanent project'!B180&gt;=Parameters!$B$2)</f>
        <v>0.16369869686587527</v>
      </c>
      <c r="L176" s="2">
        <f>H176*I176*J176*('Permanent project'!B180&gt;=Parameters!$B$2)*('Permanent project'!B180&lt;=Parameters!$B$3)</f>
        <v>3.0509177007363272E-2</v>
      </c>
      <c r="M176" s="26">
        <f>'Emissions of Biomass scenarios'!W174*3.66</f>
        <v>42.721260563612304</v>
      </c>
      <c r="N176" s="14">
        <f t="shared" si="10"/>
        <v>1.3033905005129358</v>
      </c>
      <c r="V176" s="4"/>
      <c r="W176" s="4"/>
      <c r="X176" s="4"/>
      <c r="Y176" s="4"/>
    </row>
    <row r="177" spans="2:25" x14ac:dyDescent="0.3">
      <c r="B177">
        <v>172</v>
      </c>
      <c r="C177" s="11">
        <f t="shared" si="12"/>
        <v>1.6779706453383088</v>
      </c>
      <c r="D177" s="11">
        <f t="shared" si="12"/>
        <v>2.720789926345387</v>
      </c>
      <c r="E177" s="11">
        <f t="shared" si="12"/>
        <v>3.4292084480011149</v>
      </c>
      <c r="F177" s="11">
        <f t="shared" si="12"/>
        <v>5.9646475032892132</v>
      </c>
      <c r="G177" s="3">
        <f>G176*(1+Parameters!$B$13)</f>
        <v>2562409.1045777029</v>
      </c>
      <c r="H177" s="5">
        <f>Parameters!$B$11*'Permanent project'!C181*Parameters!B$9*G177</f>
        <v>39.728740671580013</v>
      </c>
      <c r="I177" s="2">
        <f>EXP(-Parameters!$B$16*'Permanent project'!B181)</f>
        <v>4.0704570033330452E-3</v>
      </c>
      <c r="J177" s="2">
        <f>EXP(-(Parameters!$B$5+Parameters!$B$6)*('Permanent project'!B181-Parameters!$B$2))*(1-EXP(-Parameters!$B$7*('Permanent project'!B181-Parameters!$B$2)*('Permanent project'!B181&gt;Parameters!$B$2)))+('Permanent project'!B181&lt;=Parameters!$B$2)</f>
        <v>0.18451952399298926</v>
      </c>
      <c r="K177" s="2">
        <f>H177*I177*('Permanent project'!B181&gt;=Parameters!$B$2)</f>
        <v>0.16171413070023524</v>
      </c>
      <c r="L177" s="2">
        <f>H177*I177*J177*('Permanent project'!B181&gt;=Parameters!$B$2)*('Permanent project'!B181&lt;=Parameters!$B$3)</f>
        <v>2.9839414419747457E-2</v>
      </c>
      <c r="M177" s="26">
        <f>'Emissions of Biomass scenarios'!W175*3.66</f>
        <v>42.784103030904042</v>
      </c>
      <c r="N177" s="14">
        <f t="shared" si="10"/>
        <v>1.2766525809163189</v>
      </c>
      <c r="V177" s="4"/>
      <c r="W177" s="4"/>
      <c r="X177" s="4"/>
      <c r="Y177" s="4"/>
    </row>
    <row r="178" spans="2:25" x14ac:dyDescent="0.3">
      <c r="B178">
        <v>173</v>
      </c>
      <c r="C178" s="11">
        <f t="shared" si="12"/>
        <v>1.6779706453383088</v>
      </c>
      <c r="D178" s="11">
        <f t="shared" si="12"/>
        <v>2.720789926345387</v>
      </c>
      <c r="E178" s="11">
        <f t="shared" si="12"/>
        <v>3.4292084480011149</v>
      </c>
      <c r="F178" s="11">
        <f t="shared" si="12"/>
        <v>5.9646475032892132</v>
      </c>
      <c r="G178" s="3">
        <f>G177*(1+Parameters!$B$13)</f>
        <v>2613657.2866692571</v>
      </c>
      <c r="H178" s="5">
        <f>Parameters!$B$11*'Permanent project'!C182*Parameters!B$9*G178</f>
        <v>40.523315485011615</v>
      </c>
      <c r="I178" s="2">
        <f>EXP(-Parameters!$B$16*'Permanent project'!B182)</f>
        <v>3.9422643997984209E-3</v>
      </c>
      <c r="J178" s="2">
        <f>EXP(-(Parameters!$B$5+Parameters!$B$6)*('Permanent project'!B182-Parameters!$B$2))*(1-EXP(-Parameters!$B$7*('Permanent project'!B182-Parameters!$B$2)*('Permanent project'!B182&gt;Parameters!$B$2)))+('Permanent project'!B182&lt;=Parameters!$B$2)</f>
        <v>0.18268352405273466</v>
      </c>
      <c r="K178" s="2">
        <f>H178*I178*('Permanent project'!B182&gt;=Parameters!$B$2)</f>
        <v>0.15975362399836138</v>
      </c>
      <c r="L178" s="2">
        <f>H178*I178*J178*('Permanent project'!B182&gt;=Parameters!$B$2)*('Permanent project'!B182&lt;=Parameters!$B$3)</f>
        <v>2.9184355012216182E-2</v>
      </c>
      <c r="M178" s="26">
        <f>'Emissions of Biomass scenarios'!W176*3.66</f>
        <v>42.843609578283065</v>
      </c>
      <c r="N178" s="14">
        <f t="shared" si="10"/>
        <v>1.2503631119373986</v>
      </c>
      <c r="V178" s="4"/>
      <c r="W178" s="4"/>
      <c r="X178" s="4"/>
      <c r="Y178" s="4"/>
    </row>
    <row r="179" spans="2:25" x14ac:dyDescent="0.3">
      <c r="B179">
        <v>174</v>
      </c>
      <c r="C179" s="11">
        <f t="shared" si="12"/>
        <v>1.6779706453383088</v>
      </c>
      <c r="D179" s="11">
        <f t="shared" si="12"/>
        <v>2.720789926345387</v>
      </c>
      <c r="E179" s="11">
        <f t="shared" si="12"/>
        <v>3.4292084480011149</v>
      </c>
      <c r="F179" s="11">
        <f t="shared" si="12"/>
        <v>5.9646475032892132</v>
      </c>
      <c r="G179" s="3">
        <f>G178*(1+Parameters!$B$13)</f>
        <v>2665930.4324026424</v>
      </c>
      <c r="H179" s="5">
        <f>Parameters!$B$11*'Permanent project'!C183*Parameters!B$9*G179</f>
        <v>41.333781794711854</v>
      </c>
      <c r="I179" s="2">
        <f>EXP(-Parameters!$B$16*'Permanent project'!B183)</f>
        <v>3.8181090195012674E-3</v>
      </c>
      <c r="J179" s="2">
        <f>EXP(-(Parameters!$B$5+Parameters!$B$6)*('Permanent project'!B183-Parameters!$B$2))*(1-EXP(-Parameters!$B$7*('Permanent project'!B183-Parameters!$B$2)*('Permanent project'!B183&gt;Parameters!$B$2)))+('Permanent project'!B183&lt;=Parameters!$B$2)</f>
        <v>0.1808657926171221</v>
      </c>
      <c r="K179" s="2">
        <f>H179*I179*('Permanent project'!B183&gt;=Parameters!$B$2)</f>
        <v>0.15781688508048661</v>
      </c>
      <c r="L179" s="2">
        <f>H179*I179*J179*('Permanent project'!B183&gt;=Parameters!$B$2)*('Permanent project'!B183&lt;=Parameters!$B$3)</f>
        <v>2.8543676008447483E-2</v>
      </c>
      <c r="M179" s="26">
        <f>'Emissions of Biomass scenarios'!W177*3.66</f>
        <v>42.899959927974955</v>
      </c>
      <c r="N179" s="14">
        <f t="shared" si="10"/>
        <v>1.2245225569594971</v>
      </c>
      <c r="V179" s="4"/>
      <c r="W179" s="4"/>
      <c r="X179" s="4"/>
      <c r="Y179" s="4"/>
    </row>
    <row r="180" spans="2:25" x14ac:dyDescent="0.3">
      <c r="B180">
        <v>175</v>
      </c>
      <c r="C180" s="11">
        <f t="shared" si="12"/>
        <v>1.6779706453383088</v>
      </c>
      <c r="D180" s="11">
        <f t="shared" si="12"/>
        <v>2.720789926345387</v>
      </c>
      <c r="E180" s="11">
        <f t="shared" si="12"/>
        <v>3.4292084480011149</v>
      </c>
      <c r="F180" s="11">
        <f t="shared" si="12"/>
        <v>5.9646475032892132</v>
      </c>
      <c r="G180" s="3">
        <f>G179*(1+Parameters!$B$13)</f>
        <v>2719249.0410506953</v>
      </c>
      <c r="H180" s="5">
        <f>Parameters!$B$11*'Permanent project'!C184*Parameters!B$9*G180</f>
        <v>42.160457430606087</v>
      </c>
      <c r="I180" s="2">
        <f>EXP(-Parameters!$B$16*'Permanent project'!B184)</f>
        <v>3.697863716482929E-3</v>
      </c>
      <c r="J180" s="2">
        <f>EXP(-(Parameters!$B$5+Parameters!$B$6)*('Permanent project'!B184-Parameters!$B$2))*(1-EXP(-Parameters!$B$7*('Permanent project'!B184-Parameters!$B$2)*('Permanent project'!B184&gt;Parameters!$B$2)))+('Permanent project'!B184&lt;=Parameters!$B$2)</f>
        <v>0.17906614791149322</v>
      </c>
      <c r="K180" s="2">
        <f>H180*I180*('Permanent project'!B184&gt;=Parameters!$B$2)</f>
        <v>0.15590362580296135</v>
      </c>
      <c r="L180" s="2">
        <f>H180*I180*J180*('Permanent project'!B184&gt;=Parameters!$B$2)*('Permanent project'!B184&lt;=Parameters!$B$3)</f>
        <v>2.7917061717971169E-2</v>
      </c>
      <c r="M180" s="26">
        <f>'Emissions of Biomass scenarios'!W178*3.66</f>
        <v>42.953323953914257</v>
      </c>
      <c r="N180" s="14">
        <f t="shared" si="10"/>
        <v>1.1991305958134337</v>
      </c>
      <c r="V180" s="4"/>
      <c r="W180" s="4"/>
      <c r="X180" s="4"/>
      <c r="Y180" s="4"/>
    </row>
    <row r="181" spans="2:25" x14ac:dyDescent="0.3">
      <c r="B181">
        <v>176</v>
      </c>
      <c r="C181" s="11">
        <f t="shared" si="12"/>
        <v>1.6779706453383088</v>
      </c>
      <c r="D181" s="11">
        <f t="shared" si="12"/>
        <v>2.720789926345387</v>
      </c>
      <c r="E181" s="11">
        <f t="shared" si="12"/>
        <v>3.4292084480011149</v>
      </c>
      <c r="F181" s="11">
        <f t="shared" si="12"/>
        <v>5.9646475032892132</v>
      </c>
      <c r="G181" s="3">
        <f>G180*(1+Parameters!$B$13)</f>
        <v>2773634.0218717093</v>
      </c>
      <c r="H181" s="5">
        <f>Parameters!$B$11*'Permanent project'!C185*Parameters!B$9*G181</f>
        <v>43.003666579218212</v>
      </c>
      <c r="I181" s="2">
        <f>EXP(-Parameters!$B$16*'Permanent project'!B185)</f>
        <v>3.5814053490455635E-3</v>
      </c>
      <c r="J181" s="2">
        <f>EXP(-(Parameters!$B$5+Parameters!$B$6)*('Permanent project'!B185-Parameters!$B$2))*(1-EXP(-Parameters!$B$7*('Permanent project'!B185-Parameters!$B$2)*('Permanent project'!B185&gt;Parameters!$B$2)))+('Permanent project'!B185&lt;=Parameters!$B$2)</f>
        <v>0.17728440996987782</v>
      </c>
      <c r="K181" s="2">
        <f>H181*I181*('Permanent project'!B185&gt;=Parameters!$B$2)</f>
        <v>0.15401356151538403</v>
      </c>
      <c r="L181" s="2">
        <f>H181*I181*J181*('Permanent project'!B185&gt;=Parameters!$B$2)*('Permanent project'!B185&lt;=Parameters!$B$3)</f>
        <v>2.7304203380614341E-2</v>
      </c>
      <c r="M181" s="26">
        <f>'Emissions of Biomass scenarios'!W179*3.66</f>
        <v>43.003862231666567</v>
      </c>
      <c r="N181" s="14">
        <f t="shared" si="10"/>
        <v>1.1741862005253436</v>
      </c>
      <c r="V181" s="4"/>
      <c r="W181" s="4"/>
      <c r="X181" s="4"/>
      <c r="Y181" s="4"/>
    </row>
    <row r="182" spans="2:25" x14ac:dyDescent="0.3">
      <c r="B182">
        <v>177</v>
      </c>
      <c r="C182" s="11">
        <f t="shared" si="12"/>
        <v>1.6779706453383088</v>
      </c>
      <c r="D182" s="11">
        <f t="shared" si="12"/>
        <v>2.720789926345387</v>
      </c>
      <c r="E182" s="11">
        <f t="shared" si="12"/>
        <v>3.4292084480011149</v>
      </c>
      <c r="F182" s="11">
        <f t="shared" si="12"/>
        <v>5.9646475032892132</v>
      </c>
      <c r="G182" s="3">
        <f>G181*(1+Parameters!$B$13)</f>
        <v>2829106.7023091437</v>
      </c>
      <c r="H182" s="5">
        <f>Parameters!$B$11*'Permanent project'!C186*Parameters!B$9*G182</f>
        <v>43.863739910802579</v>
      </c>
      <c r="I182" s="2">
        <f>EXP(-Parameters!$B$16*'Permanent project'!B186)</f>
        <v>3.4686146536442742E-3</v>
      </c>
      <c r="J182" s="2">
        <f>EXP(-(Parameters!$B$5+Parameters!$B$6)*('Permanent project'!B186-Parameters!$B$2))*(1-EXP(-Parameters!$B$7*('Permanent project'!B186-Parameters!$B$2)*('Permanent project'!B186&gt;Parameters!$B$2)))+('Permanent project'!B186&lt;=Parameters!$B$2)</f>
        <v>0.17552040061699686</v>
      </c>
      <c r="K182" s="2">
        <f>H182*I182*('Permanent project'!B186&gt;=Parameters!$B$2)</f>
        <v>0.15214641101825102</v>
      </c>
      <c r="L182" s="2">
        <f>H182*I182*J182*('Permanent project'!B186&gt;=Parameters!$B$2)*('Permanent project'!B186&lt;=Parameters!$B$3)</f>
        <v>2.6704799014361683E-2</v>
      </c>
      <c r="M182" s="26">
        <f>'Emissions of Biomass scenarios'!W180*3.66</f>
        <v>43.051726557018917</v>
      </c>
      <c r="N182" s="14">
        <f t="shared" si="10"/>
        <v>1.1496877049264476</v>
      </c>
      <c r="V182" s="4"/>
      <c r="W182" s="4"/>
      <c r="X182" s="4"/>
      <c r="Y182" s="4"/>
    </row>
    <row r="183" spans="2:25" x14ac:dyDescent="0.3">
      <c r="B183">
        <v>178</v>
      </c>
      <c r="C183" s="11">
        <f t="shared" si="12"/>
        <v>1.6779706453383088</v>
      </c>
      <c r="D183" s="11">
        <f t="shared" si="12"/>
        <v>2.720789926345387</v>
      </c>
      <c r="E183" s="11">
        <f t="shared" si="12"/>
        <v>3.4292084480011149</v>
      </c>
      <c r="F183" s="11">
        <f t="shared" si="12"/>
        <v>5.9646475032892132</v>
      </c>
      <c r="G183" s="3">
        <f>G182*(1+Parameters!$B$13)</f>
        <v>2885688.8363553267</v>
      </c>
      <c r="H183" s="5">
        <f>Parameters!$B$11*'Permanent project'!C187*Parameters!B$9*G183</f>
        <v>44.741014709018636</v>
      </c>
      <c r="I183" s="2">
        <f>EXP(-Parameters!$B$16*'Permanent project'!B187)</f>
        <v>3.3593761227508358E-3</v>
      </c>
      <c r="J183" s="2">
        <f>EXP(-(Parameters!$B$5+Parameters!$B$6)*('Permanent project'!B187-Parameters!$B$2))*(1-EXP(-Parameters!$B$7*('Permanent project'!B187-Parameters!$B$2)*('Permanent project'!B187&gt;Parameters!$B$2)))+('Permanent project'!B187&lt;=Parameters!$B$2)</f>
        <v>0.17377394345044514</v>
      </c>
      <c r="K183" s="2">
        <f>H183*I183*('Permanent project'!B187&gt;=Parameters!$B$2)</f>
        <v>0.15030189652112114</v>
      </c>
      <c r="L183" s="2">
        <f>H183*I183*J183*('Permanent project'!B187&gt;=Parameters!$B$2)*('Permanent project'!B187&lt;=Parameters!$B$3)</f>
        <v>2.6118553266555961E-2</v>
      </c>
      <c r="M183" s="26">
        <f>'Emissions of Biomass scenarios'!W181*3.66</f>
        <v>43.097060435060037</v>
      </c>
      <c r="N183" s="14">
        <f t="shared" si="10"/>
        <v>1.1256328686050969</v>
      </c>
      <c r="V183" s="4"/>
      <c r="W183" s="4"/>
      <c r="X183" s="4"/>
      <c r="Y183" s="4"/>
    </row>
    <row r="184" spans="2:25" x14ac:dyDescent="0.3">
      <c r="B184">
        <v>179</v>
      </c>
      <c r="C184" s="11">
        <f t="shared" si="12"/>
        <v>1.6779706453383088</v>
      </c>
      <c r="D184" s="11">
        <f t="shared" si="12"/>
        <v>2.720789926345387</v>
      </c>
      <c r="E184" s="11">
        <f t="shared" si="12"/>
        <v>3.4292084480011149</v>
      </c>
      <c r="F184" s="11">
        <f t="shared" si="12"/>
        <v>5.9646475032892132</v>
      </c>
      <c r="G184" s="3">
        <f>G183*(1+Parameters!$B$13)</f>
        <v>2943402.6130824331</v>
      </c>
      <c r="H184" s="5">
        <f>Parameters!$B$11*'Permanent project'!C188*Parameters!B$9*G184</f>
        <v>45.635835003199006</v>
      </c>
      <c r="I184" s="2">
        <f>EXP(-Parameters!$B$16*'Permanent project'!B188)</f>
        <v>3.2535778865638784E-3</v>
      </c>
      <c r="J184" s="2">
        <f>EXP(-(Parameters!$B$5+Parameters!$B$6)*('Permanent project'!B188-Parameters!$B$2))*(1-EXP(-Parameters!$B$7*('Permanent project'!B188-Parameters!$B$2)*('Permanent project'!B188&gt;Parameters!$B$2)))+('Permanent project'!B188&lt;=Parameters!$B$2)</f>
        <v>0.17204486382305054</v>
      </c>
      <c r="K184" s="2">
        <f>H184*I184*('Permanent project'!B188&gt;=Parameters!$B$2)</f>
        <v>0.14847974360128607</v>
      </c>
      <c r="L184" s="2">
        <f>H184*I184*J184*('Permanent project'!B188&gt;=Parameters!$B$2)*('Permanent project'!B188&lt;=Parameters!$B$3)</f>
        <v>2.5545177268364722E-2</v>
      </c>
      <c r="M184" s="26">
        <f>'Emissions of Biomass scenarios'!W182*3.66</f>
        <v>43.139999541466132</v>
      </c>
      <c r="N184" s="14">
        <f t="shared" si="10"/>
        <v>1.1020189356439252</v>
      </c>
      <c r="V184" s="4"/>
      <c r="W184" s="4"/>
      <c r="X184" s="4"/>
      <c r="Y184" s="4"/>
    </row>
    <row r="185" spans="2:25" x14ac:dyDescent="0.3">
      <c r="B185">
        <v>180</v>
      </c>
      <c r="C185" s="11">
        <f t="shared" si="12"/>
        <v>1.6779706453383088</v>
      </c>
      <c r="D185" s="11">
        <f t="shared" si="12"/>
        <v>2.720789926345387</v>
      </c>
      <c r="E185" s="11">
        <f t="shared" si="12"/>
        <v>3.4292084480011149</v>
      </c>
      <c r="F185" s="11">
        <f t="shared" si="12"/>
        <v>5.9646475032892132</v>
      </c>
      <c r="G185" s="3">
        <f>G184*(1+Parameters!$B$13)</f>
        <v>3002270.6653440818</v>
      </c>
      <c r="H185" s="5">
        <f>Parameters!$B$11*'Permanent project'!C189*Parameters!B$9*G185</f>
        <v>46.548551703262987</v>
      </c>
      <c r="I185" s="2">
        <f>EXP(-Parameters!$B$16*'Permanent project'!B189)</f>
        <v>3.1511115984444414E-3</v>
      </c>
      <c r="J185" s="2">
        <f>EXP(-(Parameters!$B$5+Parameters!$B$6)*('Permanent project'!B189-Parameters!$B$2))*(1-EXP(-Parameters!$B$7*('Permanent project'!B189-Parameters!$B$2)*('Permanent project'!B189&gt;Parameters!$B$2)))+('Permanent project'!B189&lt;=Parameters!$B$2)</f>
        <v>0.17033298882540943</v>
      </c>
      <c r="K185" s="2">
        <f>H185*I185*('Permanent project'!B189&gt;=Parameters!$B$2)</f>
        <v>0.14667968116294275</v>
      </c>
      <c r="L185" s="2">
        <f>H185*I185*J185*('Permanent project'!B189&gt;=Parameters!$B$2)*('Permanent project'!B189&lt;=Parameters!$B$3)</f>
        <v>2.4984388492442146E-2</v>
      </c>
      <c r="M185" s="26">
        <f>'Emissions of Biomass scenarios'!W183*3.66</f>
        <v>43.180672157603695</v>
      </c>
      <c r="N185" s="14">
        <f t="shared" si="10"/>
        <v>1.0788426885503508</v>
      </c>
      <c r="V185" s="4"/>
      <c r="W185" s="4"/>
      <c r="X185" s="4"/>
      <c r="Y185" s="4"/>
    </row>
    <row r="186" spans="2:25" x14ac:dyDescent="0.3">
      <c r="B186">
        <v>181</v>
      </c>
      <c r="C186" s="11">
        <f t="shared" si="12"/>
        <v>1.6779706453383088</v>
      </c>
      <c r="D186" s="11">
        <f t="shared" si="12"/>
        <v>2.720789926345387</v>
      </c>
      <c r="E186" s="11">
        <f t="shared" si="12"/>
        <v>3.4292084480011149</v>
      </c>
      <c r="F186" s="11">
        <f t="shared" si="12"/>
        <v>5.9646475032892132</v>
      </c>
      <c r="G186" s="3">
        <f>G185*(1+Parameters!$B$13)</f>
        <v>3062316.0786509635</v>
      </c>
      <c r="H186" s="5">
        <f>Parameters!$B$11*'Permanent project'!C190*Parameters!B$9*G186</f>
        <v>47.479522737328246</v>
      </c>
      <c r="I186" s="2">
        <f>EXP(-Parameters!$B$16*'Permanent project'!B190)</f>
        <v>3.0518723239595425E-3</v>
      </c>
      <c r="J186" s="2">
        <f>EXP(-(Parameters!$B$5+Parameters!$B$6)*('Permanent project'!B190-Parameters!$B$2))*(1-EXP(-Parameters!$B$7*('Permanent project'!B190-Parameters!$B$2)*('Permanent project'!B190&gt;Parameters!$B$2)))+('Permanent project'!B190&lt;=Parameters!$B$2)</f>
        <v>0.1686381472685955</v>
      </c>
      <c r="K186" s="2">
        <f>H186*I186*('Permanent project'!B190&gt;=Parameters!$B$2)</f>
        <v>0.1449014413968599</v>
      </c>
      <c r="L186" s="2">
        <f>H186*I186*J186*('Permanent project'!B190&gt;=Parameters!$B$2)*('Permanent project'!B190&lt;=Parameters!$B$3)</f>
        <v>2.443591061371542E-2</v>
      </c>
      <c r="M186" s="26">
        <f>'Emissions of Biomass scenarios'!W184*3.66</f>
        <v>43.219199580967171</v>
      </c>
      <c r="N186" s="14">
        <f t="shared" si="10"/>
        <v>1.0561004977568407</v>
      </c>
      <c r="V186" s="4"/>
      <c r="W186" s="4"/>
      <c r="X186" s="4"/>
      <c r="Y186" s="4"/>
    </row>
    <row r="187" spans="2:25" x14ac:dyDescent="0.3">
      <c r="B187">
        <v>182</v>
      </c>
      <c r="C187" s="11">
        <f t="shared" ref="C187:F202" si="13">C186</f>
        <v>1.6779706453383088</v>
      </c>
      <c r="D187" s="11">
        <f t="shared" si="13"/>
        <v>2.720789926345387</v>
      </c>
      <c r="E187" s="11">
        <f t="shared" si="13"/>
        <v>3.4292084480011149</v>
      </c>
      <c r="F187" s="11">
        <f t="shared" si="13"/>
        <v>5.9646475032892132</v>
      </c>
      <c r="G187" s="3">
        <f>G186*(1+Parameters!$B$13)</f>
        <v>3123562.400223983</v>
      </c>
      <c r="H187" s="5">
        <f>Parameters!$B$11*'Permanent project'!C191*Parameters!B$9*G187</f>
        <v>48.429113192074816</v>
      </c>
      <c r="I187" s="2">
        <f>EXP(-Parameters!$B$16*'Permanent project'!B191)</f>
        <v>2.9557584334201541E-3</v>
      </c>
      <c r="J187" s="2">
        <f>EXP(-(Parameters!$B$5+Parameters!$B$6)*('Permanent project'!B191-Parameters!$B$2))*(1-EXP(-Parameters!$B$7*('Permanent project'!B191-Parameters!$B$2)*('Permanent project'!B191&gt;Parameters!$B$2)))+('Permanent project'!B191&lt;=Parameters!$B$2)</f>
        <v>0.16696016966704069</v>
      </c>
      <c r="K187" s="2">
        <f>H187*I187*('Permanent project'!B191&gt;=Parameters!$B$2)</f>
        <v>0.14314475974053437</v>
      </c>
      <c r="L187" s="2">
        <f>H187*I187*J187*('Permanent project'!B191&gt;=Parameters!$B$2)*('Permanent project'!B191&lt;=Parameters!$B$3)</f>
        <v>2.3899473373227394E-2</v>
      </c>
      <c r="M187" s="26">
        <f>'Emissions of Biomass scenarios'!W185*3.66</f>
        <v>43.255696512378599</v>
      </c>
      <c r="N187" s="14">
        <f t="shared" si="10"/>
        <v>1.0337883670379975</v>
      </c>
      <c r="V187" s="4"/>
      <c r="W187" s="4"/>
      <c r="X187" s="4"/>
      <c r="Y187" s="4"/>
    </row>
    <row r="188" spans="2:25" x14ac:dyDescent="0.3">
      <c r="B188">
        <v>183</v>
      </c>
      <c r="C188" s="11">
        <f t="shared" si="13"/>
        <v>1.6779706453383088</v>
      </c>
      <c r="D188" s="11">
        <f t="shared" si="13"/>
        <v>2.720789926345387</v>
      </c>
      <c r="E188" s="11">
        <f t="shared" si="13"/>
        <v>3.4292084480011149</v>
      </c>
      <c r="F188" s="11">
        <f t="shared" si="13"/>
        <v>5.9646475032892132</v>
      </c>
      <c r="G188" s="3">
        <f>G187*(1+Parameters!$B$13)</f>
        <v>3186033.6482284628</v>
      </c>
      <c r="H188" s="5">
        <f>Parameters!$B$11*'Permanent project'!C192*Parameters!B$9*G188</f>
        <v>49.397695455916313</v>
      </c>
      <c r="I188" s="2">
        <f>EXP(-Parameters!$B$16*'Permanent project'!B192)</f>
        <v>2.8626714978035169E-3</v>
      </c>
      <c r="J188" s="2">
        <f>EXP(-(Parameters!$B$5+Parameters!$B$6)*('Permanent project'!B192-Parameters!$B$2))*(1-EXP(-Parameters!$B$7*('Permanent project'!B192-Parameters!$B$2)*('Permanent project'!B192&gt;Parameters!$B$2)))+('Permanent project'!B192&lt;=Parameters!$B$2)</f>
        <v>0.16529888822158653</v>
      </c>
      <c r="K188" s="2">
        <f>H188*I188*('Permanent project'!B192&gt;=Parameters!$B$2)</f>
        <v>0.14140937483882993</v>
      </c>
      <c r="L188" s="2">
        <f>H188*I188*J188*('Permanent project'!B192&gt;=Parameters!$B$2)*('Permanent project'!B192&lt;=Parameters!$B$3)</f>
        <v>2.3374812444968179E-2</v>
      </c>
      <c r="M188" s="26">
        <f>'Emissions of Biomass scenarios'!W186*3.66</f>
        <v>43.290271421291713</v>
      </c>
      <c r="N188" s="14">
        <f t="shared" si="10"/>
        <v>1.0119019751644598</v>
      </c>
      <c r="V188" s="4"/>
      <c r="W188" s="4"/>
      <c r="X188" s="4"/>
      <c r="Y188" s="4"/>
    </row>
    <row r="189" spans="2:25" x14ac:dyDescent="0.3">
      <c r="B189">
        <v>184</v>
      </c>
      <c r="C189" s="11">
        <f t="shared" si="13"/>
        <v>1.6779706453383088</v>
      </c>
      <c r="D189" s="11">
        <f t="shared" si="13"/>
        <v>2.720789926345387</v>
      </c>
      <c r="E189" s="11">
        <f t="shared" si="13"/>
        <v>3.4292084480011149</v>
      </c>
      <c r="F189" s="11">
        <f t="shared" si="13"/>
        <v>5.9646475032892132</v>
      </c>
      <c r="G189" s="3">
        <f>G188*(1+Parameters!$B$13)</f>
        <v>3249754.321193032</v>
      </c>
      <c r="H189" s="5">
        <f>Parameters!$B$11*'Permanent project'!C193*Parameters!B$9*G189</f>
        <v>50.385649365034638</v>
      </c>
      <c r="I189" s="2">
        <f>EXP(-Parameters!$B$16*'Permanent project'!B193)</f>
        <v>2.7725161879532212E-3</v>
      </c>
      <c r="J189" s="2">
        <f>EXP(-(Parameters!$B$5+Parameters!$B$6)*('Permanent project'!B193-Parameters!$B$2))*(1-EXP(-Parameters!$B$7*('Permanent project'!B193-Parameters!$B$2)*('Permanent project'!B193&gt;Parameters!$B$2)))+('Permanent project'!B193&lt;=Parameters!$B$2)</f>
        <v>0.16365413680270405</v>
      </c>
      <c r="K189" s="2">
        <f>H189*I189*('Permanent project'!B193&gt;=Parameters!$B$2)</f>
        <v>0.13969502850509347</v>
      </c>
      <c r="L189" s="2">
        <f>H189*I189*J189*('Permanent project'!B193&gt;=Parameters!$B$2)*('Permanent project'!B193&lt;=Parameters!$B$3)</f>
        <v>2.2861669305630206E-2</v>
      </c>
      <c r="M189" s="26">
        <f>'Emissions of Biomass scenarios'!W187*3.66</f>
        <v>43.323026890465933</v>
      </c>
      <c r="N189" s="14">
        <f t="shared" si="10"/>
        <v>0.990436714088757</v>
      </c>
      <c r="V189" s="4"/>
      <c r="W189" s="4"/>
      <c r="X189" s="4"/>
      <c r="Y189" s="4"/>
    </row>
    <row r="190" spans="2:25" x14ac:dyDescent="0.3">
      <c r="B190">
        <v>185</v>
      </c>
      <c r="C190" s="11">
        <f t="shared" si="13"/>
        <v>1.6779706453383088</v>
      </c>
      <c r="D190" s="11">
        <f t="shared" si="13"/>
        <v>2.720789926345387</v>
      </c>
      <c r="E190" s="11">
        <f t="shared" si="13"/>
        <v>3.4292084480011149</v>
      </c>
      <c r="F190" s="11">
        <f t="shared" si="13"/>
        <v>5.9646475032892132</v>
      </c>
      <c r="G190" s="3">
        <f>G189*(1+Parameters!$B$13)</f>
        <v>3314749.4076168928</v>
      </c>
      <c r="H190" s="5">
        <f>Parameters!$B$11*'Permanent project'!C194*Parameters!B$9*G190</f>
        <v>51.39336235233533</v>
      </c>
      <c r="I190" s="2">
        <f>EXP(-Parameters!$B$16*'Permanent project'!B194)</f>
        <v>2.6852001769538205E-3</v>
      </c>
      <c r="J190" s="2">
        <f>EXP(-(Parameters!$B$5+Parameters!$B$6)*('Permanent project'!B194-Parameters!$B$2))*(1-EXP(-Parameters!$B$7*('Permanent project'!B194-Parameters!$B$2)*('Permanent project'!B194&gt;Parameters!$B$2)))+('Permanent project'!B194&lt;=Parameters!$B$2)</f>
        <v>0.16202575093388075</v>
      </c>
      <c r="K190" s="2">
        <f>H190*I190*('Permanent project'!B194&gt;=Parameters!$B$2)</f>
        <v>0.13800146568274266</v>
      </c>
      <c r="L190" s="2">
        <f>H190*I190*J190*('Permanent project'!B194&gt;=Parameters!$B$2)*('Permanent project'!B194&lt;=Parameters!$B$3)</f>
        <v>2.2359791107222554E-2</v>
      </c>
      <c r="M190" s="26">
        <f>'Emissions of Biomass scenarios'!W188*3.66</f>
        <v>43.354059941197455</v>
      </c>
      <c r="N190" s="14">
        <f t="shared" si="10"/>
        <v>0.96938772393518047</v>
      </c>
      <c r="V190" s="4"/>
      <c r="W190" s="4"/>
      <c r="X190" s="4"/>
      <c r="Y190" s="4"/>
    </row>
    <row r="191" spans="2:25" x14ac:dyDescent="0.3">
      <c r="B191">
        <v>186</v>
      </c>
      <c r="C191" s="11">
        <f t="shared" si="13"/>
        <v>1.6779706453383088</v>
      </c>
      <c r="D191" s="11">
        <f t="shared" si="13"/>
        <v>2.720789926345387</v>
      </c>
      <c r="E191" s="11">
        <f t="shared" si="13"/>
        <v>3.4292084480011149</v>
      </c>
      <c r="F191" s="11">
        <f t="shared" si="13"/>
        <v>5.9646475032892132</v>
      </c>
      <c r="G191" s="3">
        <f>G190*(1+Parameters!$B$13)</f>
        <v>3381044.3957692306</v>
      </c>
      <c r="H191" s="5">
        <f>Parameters!$B$11*'Permanent project'!C195*Parameters!B$9*G191</f>
        <v>52.421229599382038</v>
      </c>
      <c r="I191" s="2">
        <f>EXP(-Parameters!$B$16*'Permanent project'!B195)</f>
        <v>2.6006340455800013E-3</v>
      </c>
      <c r="J191" s="2">
        <f>EXP(-(Parameters!$B$5+Parameters!$B$6)*('Permanent project'!B195-Parameters!$B$2))*(1-EXP(-Parameters!$B$7*('Permanent project'!B195-Parameters!$B$2)*('Permanent project'!B195&gt;Parameters!$B$2)))+('Permanent project'!B195&lt;=Parameters!$B$2)</f>
        <v>0.16041356777517274</v>
      </c>
      <c r="K191" s="2">
        <f>H191*I191*('Permanent project'!B195&gt;=Parameters!$B$2)</f>
        <v>0.13632843440731901</v>
      </c>
      <c r="L191" s="2">
        <f>H191*I191*J191*('Permanent project'!B195&gt;=Parameters!$B$2)*('Permanent project'!B195&lt;=Parameters!$B$3)</f>
        <v>2.1868930552481659E-2</v>
      </c>
      <c r="M191" s="26">
        <f>'Emissions of Biomass scenarios'!W189*3.66</f>
        <v>43.383462340228924</v>
      </c>
      <c r="N191" s="14">
        <f t="shared" si="10"/>
        <v>0.94874992504466982</v>
      </c>
      <c r="V191" s="4"/>
      <c r="W191" s="4"/>
      <c r="X191" s="4"/>
      <c r="Y191" s="4"/>
    </row>
    <row r="192" spans="2:25" x14ac:dyDescent="0.3">
      <c r="B192">
        <v>187</v>
      </c>
      <c r="C192" s="11">
        <f t="shared" si="13"/>
        <v>1.6779706453383088</v>
      </c>
      <c r="D192" s="11">
        <f t="shared" si="13"/>
        <v>2.720789926345387</v>
      </c>
      <c r="E192" s="11">
        <f t="shared" si="13"/>
        <v>3.4292084480011149</v>
      </c>
      <c r="F192" s="11">
        <f t="shared" si="13"/>
        <v>5.9646475032892132</v>
      </c>
      <c r="G192" s="3">
        <f>G191*(1+Parameters!$B$13)</f>
        <v>3448665.283684615</v>
      </c>
      <c r="H192" s="5">
        <f>Parameters!$B$11*'Permanent project'!C196*Parameters!B$9*G192</f>
        <v>53.469654191369678</v>
      </c>
      <c r="I192" s="2">
        <f>EXP(-Parameters!$B$16*'Permanent project'!B196)</f>
        <v>2.5187311907234828E-3</v>
      </c>
      <c r="J192" s="2">
        <f>EXP(-(Parameters!$B$5+Parameters!$B$6)*('Permanent project'!B196-Parameters!$B$2))*(1-EXP(-Parameters!$B$7*('Permanent project'!B196-Parameters!$B$2)*('Permanent project'!B196&gt;Parameters!$B$2)))+('Permanent project'!B196&lt;=Parameters!$B$2)</f>
        <v>0.15881742610692068</v>
      </c>
      <c r="K192" s="2">
        <f>H192*I192*('Permanent project'!B196&gt;=Parameters!$B$2)</f>
        <v>0.13467568576900141</v>
      </c>
      <c r="L192" s="2">
        <f>H192*I192*J192*('Permanent project'!B196&gt;=Parameters!$B$2)*('Permanent project'!B196&lt;=Parameters!$B$3)</f>
        <v>2.1388845773017251E-2</v>
      </c>
      <c r="M192" s="26">
        <f>'Emissions of Biomass scenarios'!W190*3.66</f>
        <v>43.411320889389536</v>
      </c>
      <c r="N192" s="14">
        <f t="shared" si="10"/>
        <v>0.92851804730611487</v>
      </c>
      <c r="V192" s="4"/>
      <c r="W192" s="4"/>
      <c r="X192" s="4"/>
      <c r="Y192" s="4"/>
    </row>
    <row r="193" spans="2:25" x14ac:dyDescent="0.3">
      <c r="B193">
        <v>188</v>
      </c>
      <c r="C193" s="11">
        <f t="shared" si="13"/>
        <v>1.6779706453383088</v>
      </c>
      <c r="D193" s="11">
        <f t="shared" si="13"/>
        <v>2.720789926345387</v>
      </c>
      <c r="E193" s="11">
        <f t="shared" si="13"/>
        <v>3.4292084480011149</v>
      </c>
      <c r="F193" s="11">
        <f t="shared" si="13"/>
        <v>5.9646475032892132</v>
      </c>
      <c r="G193" s="3">
        <f>G192*(1+Parameters!$B$13)</f>
        <v>3517638.5893583074</v>
      </c>
      <c r="H193" s="5">
        <f>Parameters!$B$11*'Permanent project'!C197*Parameters!B$9*G193</f>
        <v>54.539047275197071</v>
      </c>
      <c r="I193" s="2">
        <f>EXP(-Parameters!$B$16*'Permanent project'!B197)</f>
        <v>2.4394077367038678E-3</v>
      </c>
      <c r="J193" s="2">
        <f>EXP(-(Parameters!$B$5+Parameters!$B$6)*('Permanent project'!B197-Parameters!$B$2))*(1-EXP(-Parameters!$B$7*('Permanent project'!B197-Parameters!$B$2)*('Permanent project'!B197&gt;Parameters!$B$2)))+('Permanent project'!B197&lt;=Parameters!$B$2)</f>
        <v>0.15723716631362761</v>
      </c>
      <c r="K193" s="2">
        <f>H193*I193*('Permanent project'!B197&gt;=Parameters!$B$2)</f>
        <v>0.13304297387557373</v>
      </c>
      <c r="L193" s="2">
        <f>H193*I193*J193*('Permanent project'!B197&gt;=Parameters!$B$2)*('Permanent project'!B197&lt;=Parameters!$B$3)</f>
        <v>2.0919300210133201E-2</v>
      </c>
      <c r="M193" s="26">
        <f>'Emissions of Biomass scenarios'!W191*3.66</f>
        <v>43.437717698958487</v>
      </c>
      <c r="N193" s="14">
        <f t="shared" si="10"/>
        <v>0.90868665698752893</v>
      </c>
      <c r="V193" s="4"/>
      <c r="W193" s="4"/>
      <c r="X193" s="4"/>
      <c r="Y193" s="4"/>
    </row>
    <row r="194" spans="2:25" x14ac:dyDescent="0.3">
      <c r="B194">
        <v>189</v>
      </c>
      <c r="C194" s="11">
        <f t="shared" si="13"/>
        <v>1.6779706453383088</v>
      </c>
      <c r="D194" s="11">
        <f t="shared" si="13"/>
        <v>2.720789926345387</v>
      </c>
      <c r="E194" s="11">
        <f t="shared" si="13"/>
        <v>3.4292084480011149</v>
      </c>
      <c r="F194" s="11">
        <f t="shared" si="13"/>
        <v>5.9646475032892132</v>
      </c>
      <c r="G194" s="3">
        <f>G193*(1+Parameters!$B$13)</f>
        <v>3587991.3611454736</v>
      </c>
      <c r="H194" s="5">
        <f>Parameters!$B$11*'Permanent project'!C198*Parameters!B$9*G194</f>
        <v>55.629828220701015</v>
      </c>
      <c r="I194" s="2">
        <f>EXP(-Parameters!$B$16*'Permanent project'!B198)</f>
        <v>2.362582449372614E-3</v>
      </c>
      <c r="J194" s="2">
        <f>EXP(-(Parameters!$B$5+Parameters!$B$6)*('Permanent project'!B198-Parameters!$B$2))*(1-EXP(-Parameters!$B$7*('Permanent project'!B198-Parameters!$B$2)*('Permanent project'!B198&gt;Parameters!$B$2)))+('Permanent project'!B198&lt;=Parameters!$B$2)</f>
        <v>0.15567263036799731</v>
      </c>
      <c r="K194" s="2">
        <f>H194*I194*('Permanent project'!B198&gt;=Parameters!$B$2)</f>
        <v>0.13143005581584158</v>
      </c>
      <c r="L194" s="2">
        <f>H194*I194*J194*('Permanent project'!B198&gt;=Parameters!$B$2)*('Permanent project'!B198&lt;=Parameters!$B$3)</f>
        <v>2.046006249826476E-2</v>
      </c>
      <c r="M194" s="26">
        <f>'Emissions of Biomass scenarios'!W192*3.66</f>
        <v>43.462730445684642</v>
      </c>
      <c r="N194" s="14">
        <f t="shared" si="10"/>
        <v>0.8892501812639424</v>
      </c>
      <c r="V194" s="4"/>
      <c r="W194" s="4"/>
      <c r="X194" s="4"/>
      <c r="Y194" s="4"/>
    </row>
    <row r="195" spans="2:25" x14ac:dyDescent="0.3">
      <c r="B195">
        <v>190</v>
      </c>
      <c r="C195" s="11">
        <f t="shared" si="13"/>
        <v>1.6779706453383088</v>
      </c>
      <c r="D195" s="11">
        <f t="shared" si="13"/>
        <v>2.720789926345387</v>
      </c>
      <c r="E195" s="11">
        <f t="shared" si="13"/>
        <v>3.4292084480011149</v>
      </c>
      <c r="F195" s="11">
        <f t="shared" si="13"/>
        <v>5.9646475032892132</v>
      </c>
      <c r="G195" s="3">
        <f>G194*(1+Parameters!$B$13)</f>
        <v>3659751.1883683829</v>
      </c>
      <c r="H195" s="5">
        <f>Parameters!$B$11*'Permanent project'!C199*Parameters!B$9*G195</f>
        <v>56.742424785115027</v>
      </c>
      <c r="I195" s="2">
        <f>EXP(-Parameters!$B$16*'Permanent project'!B199)</f>
        <v>2.2881766529221693E-3</v>
      </c>
      <c r="J195" s="2">
        <f>EXP(-(Parameters!$B$5+Parameters!$B$6)*('Permanent project'!B199-Parameters!$B$2))*(1-EXP(-Parameters!$B$7*('Permanent project'!B199-Parameters!$B$2)*('Permanent project'!B199&gt;Parameters!$B$2)))+('Permanent project'!B199&lt;=Parameters!$B$2)</f>
        <v>0.1541236618151314</v>
      </c>
      <c r="K195" s="2">
        <f>H195*I195*('Permanent project'!B199&gt;=Parameters!$B$2)</f>
        <v>0.12983669162349246</v>
      </c>
      <c r="L195" s="2">
        <f>H195*I195*J195*('Permanent project'!B199&gt;=Parameters!$B$2)*('Permanent project'!B199&lt;=Parameters!$B$3)</f>
        <v>2.0010906350974654E-2</v>
      </c>
      <c r="M195" s="26">
        <f>'Emissions of Biomass scenarios'!W193*3.66</f>
        <v>43.486432616341716</v>
      </c>
      <c r="N195" s="14">
        <f t="shared" si="10"/>
        <v>0.87020293062358378</v>
      </c>
      <c r="V195" s="4"/>
      <c r="W195" s="4"/>
      <c r="X195" s="4"/>
      <c r="Y195" s="4"/>
    </row>
    <row r="196" spans="2:25" x14ac:dyDescent="0.3">
      <c r="B196">
        <v>191</v>
      </c>
      <c r="C196" s="11">
        <f t="shared" si="13"/>
        <v>1.6779706453383088</v>
      </c>
      <c r="D196" s="11">
        <f t="shared" si="13"/>
        <v>2.720789926345387</v>
      </c>
      <c r="E196" s="11">
        <f t="shared" si="13"/>
        <v>3.4292084480011149</v>
      </c>
      <c r="F196" s="11">
        <f t="shared" si="13"/>
        <v>5.9646475032892132</v>
      </c>
      <c r="G196" s="3">
        <f>G195*(1+Parameters!$B$13)</f>
        <v>3732946.2121357508</v>
      </c>
      <c r="H196" s="5">
        <f>Parameters!$B$11*'Permanent project'!C200*Parameters!B$9*G196</f>
        <v>57.877273280817334</v>
      </c>
      <c r="I196" s="2">
        <f>EXP(-Parameters!$B$16*'Permanent project'!B200)</f>
        <v>2.2161141493150685E-3</v>
      </c>
      <c r="J196" s="2">
        <f>EXP(-(Parameters!$B$5+Parameters!$B$6)*('Permanent project'!B200-Parameters!$B$2))*(1-EXP(-Parameters!$B$7*('Permanent project'!B200-Parameters!$B$2)*('Permanent project'!B200&gt;Parameters!$B$2)))+('Permanent project'!B200&lt;=Parameters!$B$2)</f>
        <v>0.15259010575688386</v>
      </c>
      <c r="K196" s="2">
        <f>H196*I196*('Permanent project'!B200&gt;=Parameters!$B$2)</f>
        <v>0.12826264424139425</v>
      </c>
      <c r="L196" s="2">
        <f>H196*I196*J196*('Permanent project'!B200&gt;=Parameters!$B$2)*('Permanent project'!B200&lt;=Parameters!$B$3)</f>
        <v>1.957161044945192E-2</v>
      </c>
      <c r="M196" s="26">
        <f>'Emissions of Biomass scenarios'!W194*3.66</f>
        <v>43.508893737646822</v>
      </c>
      <c r="N196" s="14">
        <f t="shared" si="10"/>
        <v>0.85153911931982174</v>
      </c>
      <c r="V196" s="4"/>
      <c r="W196" s="4"/>
      <c r="X196" s="4"/>
      <c r="Y196" s="4"/>
    </row>
    <row r="197" spans="2:25" x14ac:dyDescent="0.3">
      <c r="B197">
        <v>192</v>
      </c>
      <c r="C197" s="11">
        <f t="shared" si="13"/>
        <v>1.6779706453383088</v>
      </c>
      <c r="D197" s="11">
        <f t="shared" si="13"/>
        <v>2.720789926345387</v>
      </c>
      <c r="E197" s="11">
        <f t="shared" si="13"/>
        <v>3.4292084480011149</v>
      </c>
      <c r="F197" s="11">
        <f t="shared" si="13"/>
        <v>5.9646475032892132</v>
      </c>
      <c r="G197" s="3">
        <f>G196*(1+Parameters!$B$13)</f>
        <v>3807605.1363784657</v>
      </c>
      <c r="H197" s="5">
        <f>Parameters!$B$11*'Permanent project'!C201*Parameters!B$9*G197</f>
        <v>59.034818746433679</v>
      </c>
      <c r="I197" s="2">
        <f>EXP(-Parameters!$B$16*'Permanent project'!B201)</f>
        <v>2.1463211402504854E-3</v>
      </c>
      <c r="J197" s="2">
        <f>EXP(-(Parameters!$B$5+Parameters!$B$6)*('Permanent project'!B201-Parameters!$B$2))*(1-EXP(-Parameters!$B$7*('Permanent project'!B201-Parameters!$B$2)*('Permanent project'!B201&gt;Parameters!$B$2)))+('Permanent project'!B201&lt;=Parameters!$B$2)</f>
        <v>0.15107180883637084</v>
      </c>
      <c r="K197" s="2">
        <f>H197*I197*('Permanent project'!B201&gt;=Parameters!$B$2)</f>
        <v>0.12670767948632627</v>
      </c>
      <c r="L197" s="2">
        <f>H197*I197*J197*('Permanent project'!B201&gt;=Parameters!$B$2)*('Permanent project'!B201&lt;=Parameters!$B$3)</f>
        <v>1.9141958333458428E-2</v>
      </c>
      <c r="M197" s="26">
        <f>'Emissions of Biomass scenarios'!W195*3.66</f>
        <v>43.530179593320156</v>
      </c>
      <c r="N197" s="14">
        <f t="shared" si="10"/>
        <v>0.83325288402329678</v>
      </c>
      <c r="V197" s="4"/>
      <c r="W197" s="4"/>
      <c r="X197" s="4"/>
      <c r="Y197" s="4"/>
    </row>
    <row r="198" spans="2:25" x14ac:dyDescent="0.3">
      <c r="B198">
        <v>193</v>
      </c>
      <c r="C198" s="11">
        <f t="shared" si="13"/>
        <v>1.6779706453383088</v>
      </c>
      <c r="D198" s="11">
        <f t="shared" si="13"/>
        <v>2.720789926345387</v>
      </c>
      <c r="E198" s="11">
        <f t="shared" si="13"/>
        <v>3.4292084480011149</v>
      </c>
      <c r="F198" s="11">
        <f t="shared" si="13"/>
        <v>5.9646475032892132</v>
      </c>
      <c r="G198" s="3">
        <f>G197*(1+Parameters!$B$13)</f>
        <v>3883757.2391060349</v>
      </c>
      <c r="H198" s="5">
        <f>Parameters!$B$11*'Permanent project'!C202*Parameters!B$9*G198</f>
        <v>60.215515121362351</v>
      </c>
      <c r="I198" s="2">
        <f>EXP(-Parameters!$B$16*'Permanent project'!B202)</f>
        <v>2.0787261515883238E-3</v>
      </c>
      <c r="J198" s="2">
        <f>EXP(-(Parameters!$B$5+Parameters!$B$6)*('Permanent project'!B202-Parameters!$B$2))*(1-EXP(-Parameters!$B$7*('Permanent project'!B202-Parameters!$B$2)*('Permanent project'!B202&gt;Parameters!$B$2)))+('Permanent project'!B202&lt;=Parameters!$B$2)</f>
        <v>0.14956861922263504</v>
      </c>
      <c r="K198" s="2">
        <f>H198*I198*('Permanent project'!B202&gt;=Parameters!$B$2)</f>
        <v>0.12517156601413809</v>
      </c>
      <c r="L198" s="2">
        <f>H198*I198*J198*('Permanent project'!B202&gt;=Parameters!$B$2)*('Permanent project'!B202&lt;=Parameters!$B$3)</f>
        <v>1.8721738294669544E-2</v>
      </c>
      <c r="M198" s="26">
        <f>'Emissions of Biomass scenarios'!W196*3.66</f>
        <v>43.550352429021295</v>
      </c>
      <c r="N198" s="14">
        <f t="shared" si="10"/>
        <v>0.81533830081676273</v>
      </c>
      <c r="V198" s="4"/>
      <c r="W198" s="4"/>
      <c r="X198" s="4"/>
      <c r="Y198" s="4"/>
    </row>
    <row r="199" spans="2:25" x14ac:dyDescent="0.3">
      <c r="B199">
        <v>194</v>
      </c>
      <c r="C199" s="11">
        <f t="shared" si="13"/>
        <v>1.6779706453383088</v>
      </c>
      <c r="D199" s="11">
        <f t="shared" si="13"/>
        <v>2.720789926345387</v>
      </c>
      <c r="E199" s="11">
        <f t="shared" si="13"/>
        <v>3.4292084480011149</v>
      </c>
      <c r="F199" s="11">
        <f t="shared" si="13"/>
        <v>5.9646475032892132</v>
      </c>
      <c r="G199" s="3">
        <f>G198*(1+Parameters!$B$13)</f>
        <v>3961432.3838881557</v>
      </c>
      <c r="H199" s="5">
        <f>Parameters!$B$11*'Permanent project'!C203*Parameters!B$9*G199</f>
        <v>61.419825423789597</v>
      </c>
      <c r="I199" s="2">
        <f>EXP(-Parameters!$B$16*'Permanent project'!B203)</f>
        <v>2.0132599601534514E-3</v>
      </c>
      <c r="J199" s="2">
        <f>EXP(-(Parameters!$B$5+Parameters!$B$6)*('Permanent project'!B203-Parameters!$B$2))*(1-EXP(-Parameters!$B$7*('Permanent project'!B203-Parameters!$B$2)*('Permanent project'!B203&gt;Parameters!$B$2)))+('Permanent project'!B203&lt;=Parameters!$B$2)</f>
        <v>0.14808038659546244</v>
      </c>
      <c r="K199" s="2">
        <f>H199*I199*('Permanent project'!B203&gt;=Parameters!$B$2)</f>
        <v>0.12365407528533058</v>
      </c>
      <c r="L199" s="2">
        <f>H199*I199*J199*('Permanent project'!B203&gt;=Parameters!$B$2)*('Permanent project'!B203&lt;=Parameters!$B$3)</f>
        <v>1.831074327235617E-2</v>
      </c>
      <c r="M199" s="26">
        <f>'Emissions of Biomass scenarios'!W197*3.66</f>
        <v>43.569471145852411</v>
      </c>
      <c r="N199" s="14">
        <f t="shared" si="10"/>
        <v>0.79778940066403325</v>
      </c>
      <c r="V199" s="4"/>
      <c r="W199" s="4"/>
      <c r="X199" s="4"/>
      <c r="Y199" s="4"/>
    </row>
    <row r="200" spans="2:25" x14ac:dyDescent="0.3">
      <c r="B200">
        <v>195</v>
      </c>
      <c r="C200" s="11">
        <f t="shared" si="13"/>
        <v>1.6779706453383088</v>
      </c>
      <c r="D200" s="11">
        <f t="shared" si="13"/>
        <v>2.720789926345387</v>
      </c>
      <c r="E200" s="11">
        <f t="shared" si="13"/>
        <v>3.4292084480011149</v>
      </c>
      <c r="F200" s="11">
        <f t="shared" si="13"/>
        <v>5.9646475032892132</v>
      </c>
      <c r="G200" s="3">
        <f>G199*(1+Parameters!$B$13)</f>
        <v>4040661.0315659191</v>
      </c>
      <c r="H200" s="5">
        <f>Parameters!$B$11*'Permanent project'!C204*Parameters!B$9*G200</f>
        <v>62.648221932265393</v>
      </c>
      <c r="I200" s="2">
        <f>EXP(-Parameters!$B$16*'Permanent project'!B204)</f>
        <v>1.9498555228451206E-3</v>
      </c>
      <c r="J200" s="2">
        <f>EXP(-(Parameters!$B$5+Parameters!$B$6)*('Permanent project'!B204-Parameters!$B$2))*(1-EXP(-Parameters!$B$7*('Permanent project'!B204-Parameters!$B$2)*('Permanent project'!B204&gt;Parameters!$B$2)))+('Permanent project'!B204&lt;=Parameters!$B$2)</f>
        <v>0.14660696213035015</v>
      </c>
      <c r="K200" s="2">
        <f>H200*I200*('Permanent project'!B204&gt;=Parameters!$B$2)</f>
        <v>0.12215498153105449</v>
      </c>
      <c r="L200" s="2">
        <f>H200*I200*J200*('Permanent project'!B204&gt;=Parameters!$B$2)*('Permanent project'!B204&lt;=Parameters!$B$3)</f>
        <v>1.7908770751356929E-2</v>
      </c>
      <c r="M200" s="26">
        <f>'Emissions of Biomass scenarios'!W198*3.66</f>
        <v>43.587591483078569</v>
      </c>
      <c r="N200" s="14">
        <f t="shared" si="10"/>
        <v>0.78060018347425186</v>
      </c>
      <c r="V200" s="4"/>
      <c r="W200" s="4"/>
      <c r="X200" s="4"/>
      <c r="Y200" s="4"/>
    </row>
    <row r="201" spans="2:25" x14ac:dyDescent="0.3">
      <c r="B201">
        <v>196</v>
      </c>
      <c r="C201" s="11">
        <f t="shared" si="13"/>
        <v>1.6779706453383088</v>
      </c>
      <c r="D201" s="11">
        <f t="shared" si="13"/>
        <v>2.720789926345387</v>
      </c>
      <c r="E201" s="11">
        <f t="shared" si="13"/>
        <v>3.4292084480011149</v>
      </c>
      <c r="F201" s="11">
        <f t="shared" si="13"/>
        <v>5.9646475032892132</v>
      </c>
      <c r="G201" s="3">
        <f>G200*(1+Parameters!$B$13)</f>
        <v>4121474.2521972377</v>
      </c>
      <c r="H201" s="5">
        <f>Parameters!$B$11*'Permanent project'!C205*Parameters!B$9*G201</f>
        <v>63.901186370910708</v>
      </c>
      <c r="I201" s="2">
        <f>EXP(-Parameters!$B$16*'Permanent project'!B205)</f>
        <v>1.8884479079789745E-3</v>
      </c>
      <c r="J201" s="2">
        <f>EXP(-(Parameters!$B$5+Parameters!$B$6)*('Permanent project'!B205-Parameters!$B$2))*(1-EXP(-Parameters!$B$7*('Permanent project'!B205-Parameters!$B$2)*('Permanent project'!B205&gt;Parameters!$B$2)))+('Permanent project'!B205&lt;=Parameters!$B$2)</f>
        <v>0.14514819848362373</v>
      </c>
      <c r="K201" s="2">
        <f>H201*I201*('Permanent project'!B205&gt;=Parameters!$B$2)</f>
        <v>0.12067406171952089</v>
      </c>
      <c r="L201" s="2">
        <f>H201*I201*J201*('Permanent project'!B205&gt;=Parameters!$B$2)*('Permanent project'!B205&lt;=Parameters!$B$3)</f>
        <v>1.7515622662290078E-2</v>
      </c>
      <c r="M201" s="26">
        <f>'Emissions of Biomass scenarios'!W199*3.66</f>
        <v>43.604766190678959</v>
      </c>
      <c r="N201" s="14">
        <f t="shared" si="10"/>
        <v>0.76376463087331659</v>
      </c>
      <c r="V201" s="4"/>
      <c r="W201" s="4"/>
      <c r="X201" s="4"/>
      <c r="Y201" s="4"/>
    </row>
    <row r="202" spans="2:25" x14ac:dyDescent="0.3">
      <c r="B202">
        <v>197</v>
      </c>
      <c r="C202" s="11">
        <f t="shared" si="13"/>
        <v>1.6779706453383088</v>
      </c>
      <c r="D202" s="11">
        <f t="shared" si="13"/>
        <v>2.720789926345387</v>
      </c>
      <c r="E202" s="11">
        <f t="shared" si="13"/>
        <v>3.4292084480011149</v>
      </c>
      <c r="F202" s="11">
        <f t="shared" si="13"/>
        <v>5.9646475032892132</v>
      </c>
      <c r="G202" s="3">
        <f>G201*(1+Parameters!$B$13)</f>
        <v>4203903.7372411825</v>
      </c>
      <c r="H202" s="5">
        <f>Parameters!$B$11*'Permanent project'!C206*Parameters!B$9*G202</f>
        <v>65.179210098328923</v>
      </c>
      <c r="I202" s="2">
        <f>EXP(-Parameters!$B$16*'Permanent project'!B206)</f>
        <v>1.8289742287913276E-3</v>
      </c>
      <c r="J202" s="2">
        <f>EXP(-(Parameters!$B$5+Parameters!$B$6)*('Permanent project'!B206-Parameters!$B$2))*(1-EXP(-Parameters!$B$7*('Permanent project'!B206-Parameters!$B$2)*('Permanent project'!B206&gt;Parameters!$B$2)))+('Permanent project'!B206&lt;=Parameters!$B$2)</f>
        <v>0.14370394977770293</v>
      </c>
      <c r="K202" s="2">
        <f>H202*I202*('Permanent project'!B206&gt;=Parameters!$B$2)</f>
        <v>0.11921109552281905</v>
      </c>
      <c r="L202" s="2">
        <f>H202*I202*J202*('Permanent project'!B206&gt;=Parameters!$B$2)*('Permanent project'!B206&lt;=Parameters!$B$3)</f>
        <v>1.7131105283956137E-2</v>
      </c>
      <c r="M202" s="26">
        <f>'Emissions of Biomass scenarios'!W200*3.66</f>
        <v>43.621045192306354</v>
      </c>
      <c r="N202" s="14">
        <f t="shared" si="10"/>
        <v>0.74727671778560889</v>
      </c>
      <c r="V202" s="4"/>
      <c r="W202" s="4"/>
      <c r="X202" s="4"/>
      <c r="Y202" s="4"/>
    </row>
    <row r="203" spans="2:25" x14ac:dyDescent="0.3">
      <c r="B203">
        <v>198</v>
      </c>
      <c r="C203" s="11">
        <f t="shared" ref="C203:F218" si="14">C202</f>
        <v>1.6779706453383088</v>
      </c>
      <c r="D203" s="11">
        <f t="shared" si="14"/>
        <v>2.720789926345387</v>
      </c>
      <c r="E203" s="11">
        <f t="shared" si="14"/>
        <v>3.4292084480011149</v>
      </c>
      <c r="F203" s="11">
        <f t="shared" si="14"/>
        <v>5.9646475032892132</v>
      </c>
      <c r="G203" s="3">
        <f>G202*(1+Parameters!$B$13)</f>
        <v>4287981.8119860059</v>
      </c>
      <c r="H203" s="5">
        <f>Parameters!$B$11*'Permanent project'!C207*Parameters!B$9*G203</f>
        <v>66.482794300295495</v>
      </c>
      <c r="I203" s="2">
        <f>EXP(-Parameters!$B$16*'Permanent project'!B207)</f>
        <v>1.7713735790376251E-3</v>
      </c>
      <c r="J203" s="2">
        <f>EXP(-(Parameters!$B$5+Parameters!$B$6)*('Permanent project'!B207-Parameters!$B$2))*(1-EXP(-Parameters!$B$7*('Permanent project'!B207-Parameters!$B$2)*('Permanent project'!B207&gt;Parameters!$B$2)))+('Permanent project'!B207&lt;=Parameters!$B$2)</f>
        <v>0.14227407158651359</v>
      </c>
      <c r="K203" s="2">
        <f>H203*I203*('Permanent project'!B207&gt;=Parameters!$B$2)</f>
        <v>0.11776586528413666</v>
      </c>
      <c r="L203" s="2">
        <f>H203*I203*J203*('Permanent project'!B207&gt;=Parameters!$B$2)*('Permanent project'!B207&lt;=Parameters!$B$3)</f>
        <v>1.6755029147882974E-2</v>
      </c>
      <c r="M203" s="26">
        <f>'Emissions of Biomass scenarios'!W201*3.66</f>
        <v>43.636475739197941</v>
      </c>
      <c r="N203" s="14">
        <f t="shared" si="10"/>
        <v>0.73113042292114971</v>
      </c>
      <c r="V203" s="4"/>
      <c r="W203" s="4"/>
      <c r="X203" s="4"/>
      <c r="Y203" s="4"/>
    </row>
    <row r="204" spans="2:25" x14ac:dyDescent="0.3">
      <c r="B204">
        <v>199</v>
      </c>
      <c r="C204" s="11">
        <f t="shared" si="14"/>
        <v>1.6779706453383088</v>
      </c>
      <c r="D204" s="11">
        <f t="shared" si="14"/>
        <v>2.720789926345387</v>
      </c>
      <c r="E204" s="11">
        <f t="shared" si="14"/>
        <v>3.4292084480011149</v>
      </c>
      <c r="F204" s="11">
        <f t="shared" si="14"/>
        <v>5.9646475032892132</v>
      </c>
      <c r="G204" s="3">
        <f>G203*(1+Parameters!$B$13)</f>
        <v>4373741.4482257264</v>
      </c>
      <c r="H204" s="5">
        <f>Parameters!$B$11*'Permanent project'!C208*Parameters!B$9*G204</f>
        <v>67.812450186301419</v>
      </c>
      <c r="I204" s="2">
        <f>EXP(-Parameters!$B$16*'Permanent project'!B208)</f>
        <v>1.7155869706191255E-3</v>
      </c>
      <c r="J204" s="2">
        <f>EXP(-(Parameters!$B$5+Parameters!$B$6)*('Permanent project'!B208-Parameters!$B$2))*(1-EXP(-Parameters!$B$7*('Permanent project'!B208-Parameters!$B$2)*('Permanent project'!B208&gt;Parameters!$B$2)))+('Permanent project'!B208&lt;=Parameters!$B$2)</f>
        <v>0.140858420921045</v>
      </c>
      <c r="K204" s="2">
        <f>H204*I204*('Permanent project'!B208&gt;=Parameters!$B$2)</f>
        <v>0.11633815598537721</v>
      </c>
      <c r="L204" s="2">
        <f>H204*I204*J204*('Permanent project'!B208&gt;=Parameters!$B$2)*('Permanent project'!B208&lt;=Parameters!$B$3)</f>
        <v>1.6387208944966453E-2</v>
      </c>
      <c r="M204" s="26">
        <f>'Emissions of Biomass scenarios'!W202*3.66</f>
        <v>43.651102555550935</v>
      </c>
      <c r="N204" s="14">
        <f t="shared" si="10"/>
        <v>0.71531973825597228</v>
      </c>
      <c r="V204" s="4"/>
      <c r="W204" s="4"/>
      <c r="X204" s="4"/>
      <c r="Y204" s="4"/>
    </row>
    <row r="205" spans="2:25" x14ac:dyDescent="0.3">
      <c r="B205">
        <v>200</v>
      </c>
      <c r="C205" s="11">
        <f t="shared" si="14"/>
        <v>1.6779706453383088</v>
      </c>
      <c r="D205" s="11">
        <f t="shared" si="14"/>
        <v>2.720789926345387</v>
      </c>
      <c r="E205" s="11">
        <f t="shared" si="14"/>
        <v>3.4292084480011149</v>
      </c>
      <c r="F205" s="11">
        <f t="shared" si="14"/>
        <v>5.9646475032892132</v>
      </c>
      <c r="G205" s="3">
        <f>G204*(1+Parameters!$B$13)</f>
        <v>4461216.277190241</v>
      </c>
      <c r="H205" s="5">
        <f>Parameters!$B$11*'Permanent project'!C209*Parameters!B$9*G205</f>
        <v>69.168699190027439</v>
      </c>
      <c r="I205" s="2">
        <f>EXP(-Parameters!$B$16*'Permanent project'!B209)</f>
        <v>1.6615572731739339E-3</v>
      </c>
      <c r="J205" s="2">
        <f>EXP(-(Parameters!$B$5+Parameters!$B$6)*('Permanent project'!B209-Parameters!$B$2))*(1-EXP(-Parameters!$B$7*('Permanent project'!B209-Parameters!$B$2)*('Permanent project'!B209&gt;Parameters!$B$2)))+('Permanent project'!B209&lt;=Parameters!$B$2)</f>
        <v>0.13945685621505094</v>
      </c>
      <c r="K205" s="2">
        <f>H205*I205*('Permanent project'!B209&gt;=Parameters!$B$2)</f>
        <v>0.11492775521517008</v>
      </c>
      <c r="L205" s="2">
        <f>H205*I205*J205*('Permanent project'!B209&gt;=Parameters!$B$2)*('Permanent project'!B209&lt;=Parameters!$B$3)</f>
        <v>1.6027463434160547E-2</v>
      </c>
      <c r="M205" s="26">
        <f>'Emissions of Biomass scenarios'!W203*3.66</f>
        <v>43.664967975845272</v>
      </c>
      <c r="N205" s="14">
        <f t="shared" si="10"/>
        <v>0.6998386775866513</v>
      </c>
      <c r="V205" s="4"/>
      <c r="W205" s="4"/>
      <c r="X205" s="4"/>
      <c r="Y205" s="4"/>
    </row>
    <row r="206" spans="2:25" x14ac:dyDescent="0.3">
      <c r="B206">
        <v>201</v>
      </c>
      <c r="C206" s="11">
        <f t="shared" si="14"/>
        <v>1.6779706453383088</v>
      </c>
      <c r="D206" s="11">
        <f t="shared" si="14"/>
        <v>2.720789926345387</v>
      </c>
      <c r="E206" s="11">
        <f t="shared" si="14"/>
        <v>3.4292084480011149</v>
      </c>
      <c r="F206" s="11">
        <f t="shared" si="14"/>
        <v>5.9646475032892132</v>
      </c>
      <c r="G206" s="3">
        <f>G205*(1+Parameters!$B$13)</f>
        <v>4550440.6027340461</v>
      </c>
      <c r="H206" s="5">
        <f>Parameters!$B$11*'Permanent project'!C210*Parameters!B$9*G206</f>
        <v>70.552073173827992</v>
      </c>
      <c r="I206" s="2">
        <f>EXP(-Parameters!$B$16*'Permanent project'!B210)</f>
        <v>1.6092291555705183E-3</v>
      </c>
      <c r="J206" s="2">
        <f>EXP(-(Parameters!$B$5+Parameters!$B$6)*('Permanent project'!B210-Parameters!$B$2))*(1-EXP(-Parameters!$B$7*('Permanent project'!B210-Parameters!$B$2)*('Permanent project'!B210&gt;Parameters!$B$2)))+('Permanent project'!B210&lt;=Parameters!$B$2)</f>
        <v>0.13806923731089282</v>
      </c>
      <c r="K206" s="2">
        <f>H206*I206*('Permanent project'!B210&gt;=Parameters!$B$2)</f>
        <v>0.11353445313726863</v>
      </c>
      <c r="L206" s="2">
        <f>H206*I206*J206*('Permanent project'!B210&gt;=Parameters!$B$2)*('Permanent project'!B210&lt;=Parameters!$B$3)</f>
        <v>1.5675615353171982E-2</v>
      </c>
      <c r="M206" s="26">
        <f>'Emissions of Biomass scenarios'!W204*3.66</f>
        <v>43.678112074568482</v>
      </c>
      <c r="N206" s="14">
        <f t="shared" si="10"/>
        <v>0.68468128423367225</v>
      </c>
      <c r="V206" s="4"/>
      <c r="W206" s="4"/>
      <c r="X206" s="4"/>
      <c r="Y206" s="4"/>
    </row>
    <row r="207" spans="2:25" x14ac:dyDescent="0.3">
      <c r="B207">
        <v>202</v>
      </c>
      <c r="C207" s="11">
        <f t="shared" si="14"/>
        <v>1.6779706453383088</v>
      </c>
      <c r="D207" s="11">
        <f t="shared" si="14"/>
        <v>2.720789926345387</v>
      </c>
      <c r="E207" s="11">
        <f t="shared" si="14"/>
        <v>3.4292084480011149</v>
      </c>
      <c r="F207" s="11">
        <f t="shared" si="14"/>
        <v>5.9646475032892132</v>
      </c>
      <c r="G207" s="3">
        <f>G206*(1+Parameters!$B$13)</f>
        <v>4641449.4147887267</v>
      </c>
      <c r="H207" s="5">
        <f>Parameters!$B$11*'Permanent project'!C211*Parameters!B$9*G207</f>
        <v>71.963114637304557</v>
      </c>
      <c r="I207" s="2">
        <f>EXP(-Parameters!$B$16*'Permanent project'!B211)</f>
        <v>1.558549029243796E-3</v>
      </c>
      <c r="J207" s="2">
        <f>EXP(-(Parameters!$B$5+Parameters!$B$6)*('Permanent project'!B211-Parameters!$B$2))*(1-EXP(-Parameters!$B$7*('Permanent project'!B211-Parameters!$B$2)*('Permanent project'!B211&gt;Parameters!$B$2)))+('Permanent project'!B211&lt;=Parameters!$B$2)</f>
        <v>0.13669542544552385</v>
      </c>
      <c r="K207" s="2">
        <f>H207*I207*('Permanent project'!B211&gt;=Parameters!$B$2)</f>
        <v>0.11215804245933102</v>
      </c>
      <c r="L207" s="2">
        <f>H207*I207*J207*('Permanent project'!B211&gt;=Parameters!$B$2)*('Permanent project'!B211&lt;=Parameters!$B$3)</f>
        <v>1.5331491331115381E-2</v>
      </c>
      <c r="M207" s="26">
        <f>'Emissions of Biomass scenarios'!W205*3.66</f>
        <v>43.690572788771298</v>
      </c>
      <c r="N207" s="14">
        <f t="shared" si="10"/>
        <v>0.66984163796251273</v>
      </c>
      <c r="V207" s="4"/>
      <c r="W207" s="4"/>
      <c r="X207" s="4"/>
      <c r="Y207" s="4"/>
    </row>
    <row r="208" spans="2:25" x14ac:dyDescent="0.3">
      <c r="B208">
        <v>203</v>
      </c>
      <c r="C208" s="11">
        <f t="shared" si="14"/>
        <v>1.6779706453383088</v>
      </c>
      <c r="D208" s="11">
        <f t="shared" si="14"/>
        <v>2.720789926345387</v>
      </c>
      <c r="E208" s="11">
        <f t="shared" si="14"/>
        <v>3.4292084480011149</v>
      </c>
      <c r="F208" s="11">
        <f t="shared" si="14"/>
        <v>5.9646475032892132</v>
      </c>
      <c r="G208" s="3">
        <f>G207*(1+Parameters!$B$13)</f>
        <v>4734278.4030845016</v>
      </c>
      <c r="H208" s="5">
        <f>Parameters!$B$11*'Permanent project'!C212*Parameters!B$9*G208</f>
        <v>73.40237693005065</v>
      </c>
      <c r="I208" s="2">
        <f>EXP(-Parameters!$B$16*'Permanent project'!B212)</f>
        <v>1.5094649933157602E-3</v>
      </c>
      <c r="J208" s="2">
        <f>EXP(-(Parameters!$B$5+Parameters!$B$6)*('Permanent project'!B212-Parameters!$B$2))*(1-EXP(-Parameters!$B$7*('Permanent project'!B212-Parameters!$B$2)*('Permanent project'!B212&gt;Parameters!$B$2)))+('Permanent project'!B212&lt;=Parameters!$B$2)</f>
        <v>0.1353352832366127</v>
      </c>
      <c r="K208" s="2">
        <f>H208*I208*('Permanent project'!B212&gt;=Parameters!$B$2)</f>
        <v>0.11079831840207982</v>
      </c>
      <c r="L208" s="2">
        <f>H208*I208*J208*('Permanent project'!B212&gt;=Parameters!$B$2)*('Permanent project'!B212&lt;=Parameters!$B$3)</f>
        <v>1.499492180308587E-2</v>
      </c>
      <c r="M208" s="26">
        <f>'Emissions of Biomass scenarios'!W206*3.66</f>
        <v>43.702386033857955</v>
      </c>
      <c r="N208" s="14">
        <f t="shared" si="10"/>
        <v>0.65531386118597212</v>
      </c>
      <c r="V208" s="4"/>
      <c r="W208" s="4"/>
      <c r="X208" s="4"/>
      <c r="Y208" s="4"/>
    </row>
    <row r="209" spans="2:25" x14ac:dyDescent="0.3">
      <c r="B209">
        <v>204</v>
      </c>
      <c r="C209" s="11">
        <f t="shared" si="14"/>
        <v>1.6779706453383088</v>
      </c>
      <c r="D209" s="11">
        <f t="shared" si="14"/>
        <v>2.720789926345387</v>
      </c>
      <c r="E209" s="11">
        <f t="shared" si="14"/>
        <v>3.4292084480011149</v>
      </c>
      <c r="F209" s="11">
        <f t="shared" si="14"/>
        <v>5.9646475032892132</v>
      </c>
      <c r="G209" s="3">
        <f>G208*(1+Parameters!$B$13)</f>
        <v>4828963.9711461915</v>
      </c>
      <c r="H209" s="5">
        <f>Parameters!$B$11*'Permanent project'!C213*Parameters!B$9*G209</f>
        <v>74.870424468651663</v>
      </c>
      <c r="I209" s="2">
        <f>EXP(-Parameters!$B$16*'Permanent project'!B213)</f>
        <v>1.4619267814444457E-3</v>
      </c>
      <c r="J209" s="2">
        <f>EXP(-(Parameters!$B$5+Parameters!$B$6)*('Permanent project'!B213-Parameters!$B$2))*(1-EXP(-Parameters!$B$7*('Permanent project'!B213-Parameters!$B$2)*('Permanent project'!B213&gt;Parameters!$B$2)))+('Permanent project'!B213&lt;=Parameters!$B$2)</f>
        <v>0.13398867466880493</v>
      </c>
      <c r="K209" s="2">
        <f>H209*I209*('Permanent project'!B213&gt;=Parameters!$B$2)</f>
        <v>0.1094550786688354</v>
      </c>
      <c r="L209" s="2">
        <f>H209*I209*J209*('Permanent project'!B213&gt;=Parameters!$B$2)*('Permanent project'!B213&lt;=Parameters!$B$3)</f>
        <v>1.4665740926607036E-2</v>
      </c>
      <c r="M209" s="26">
        <f>'Emissions of Biomass scenarios'!W207*3.66</f>
        <v>0</v>
      </c>
      <c r="N209" s="14">
        <f t="shared" si="10"/>
        <v>0</v>
      </c>
      <c r="V209" s="4"/>
      <c r="W209" s="4"/>
      <c r="X209" s="4"/>
      <c r="Y209" s="4"/>
    </row>
    <row r="210" spans="2:25" x14ac:dyDescent="0.3">
      <c r="B210">
        <v>205</v>
      </c>
      <c r="C210" s="11">
        <f t="shared" si="14"/>
        <v>1.6779706453383088</v>
      </c>
      <c r="D210" s="11">
        <f t="shared" si="14"/>
        <v>2.720789926345387</v>
      </c>
      <c r="E210" s="11">
        <f t="shared" si="14"/>
        <v>3.4292084480011149</v>
      </c>
      <c r="F210" s="11">
        <f t="shared" si="14"/>
        <v>5.9646475032892132</v>
      </c>
      <c r="G210" s="3">
        <f>G209*(1+Parameters!$B$13)</f>
        <v>4925543.2505691154</v>
      </c>
      <c r="H210" s="5">
        <f>Parameters!$B$11*'Permanent project'!C214*Parameters!B$9*G210</f>
        <v>76.367832958024692</v>
      </c>
      <c r="I210" s="2">
        <f>EXP(-Parameters!$B$16*'Permanent project'!B214)</f>
        <v>1.4158857103468022E-3</v>
      </c>
      <c r="J210" s="2">
        <f>EXP(-(Parameters!$B$5+Parameters!$B$6)*('Permanent project'!B214-Parameters!$B$2))*(1-EXP(-Parameters!$B$7*('Permanent project'!B214-Parameters!$B$2)*('Permanent project'!B214&gt;Parameters!$B$2)))+('Permanent project'!B214&lt;=Parameters!$B$2)</f>
        <v>0.13265546508012172</v>
      </c>
      <c r="K210" s="2">
        <f>H210*I210*('Permanent project'!B214&gt;=Parameters!$B$2)</f>
        <v>0.10812812341541872</v>
      </c>
      <c r="L210" s="2">
        <f>H210*I210*J210*('Permanent project'!B214&gt;=Parameters!$B$2)*('Permanent project'!B214&lt;=Parameters!$B$3)</f>
        <v>1.4343786499913169E-2</v>
      </c>
      <c r="M210" s="26">
        <f>'Emissions of Biomass scenarios'!W208*3.66</f>
        <v>0</v>
      </c>
      <c r="N210" s="14">
        <f t="shared" si="10"/>
        <v>0</v>
      </c>
      <c r="V210" s="4"/>
      <c r="W210" s="4"/>
      <c r="X210" s="4"/>
      <c r="Y210" s="4"/>
    </row>
    <row r="211" spans="2:25" x14ac:dyDescent="0.3">
      <c r="B211">
        <v>206</v>
      </c>
      <c r="C211" s="11">
        <f t="shared" si="14"/>
        <v>1.6779706453383088</v>
      </c>
      <c r="D211" s="11">
        <f t="shared" si="14"/>
        <v>2.720789926345387</v>
      </c>
      <c r="E211" s="11">
        <f t="shared" si="14"/>
        <v>3.4292084480011149</v>
      </c>
      <c r="F211" s="11">
        <f t="shared" si="14"/>
        <v>5.9646475032892132</v>
      </c>
      <c r="G211" s="3">
        <f>G210*(1+Parameters!$B$13)</f>
        <v>5024054.1155804982</v>
      </c>
      <c r="H211" s="5">
        <f>Parameters!$B$11*'Permanent project'!C215*Parameters!B$9*G211</f>
        <v>77.895189617185196</v>
      </c>
      <c r="I211" s="2">
        <f>EXP(-Parameters!$B$16*'Permanent project'!B215)</f>
        <v>1.371294629942758E-3</v>
      </c>
      <c r="J211" s="2">
        <f>EXP(-(Parameters!$B$5+Parameters!$B$6)*('Permanent project'!B215-Parameters!$B$2))*(1-EXP(-Parameters!$B$7*('Permanent project'!B215-Parameters!$B$2)*('Permanent project'!B215&gt;Parameters!$B$2)))+('Permanent project'!B215&lt;=Parameters!$B$2)</f>
        <v>0.13133552114849303</v>
      </c>
      <c r="K211" s="2">
        <f>H211*I211*('Permanent project'!B215&gt;=Parameters!$B$2)</f>
        <v>0.10681725522041893</v>
      </c>
      <c r="L211" s="2">
        <f>H211*I211*J211*('Permanent project'!B215&gt;=Parameters!$B$2)*('Permanent project'!B215&lt;=Parameters!$B$3)</f>
        <v>1.4028899882025308E-2</v>
      </c>
      <c r="M211" s="26">
        <f>'Emissions of Biomass scenarios'!W209*3.66</f>
        <v>0</v>
      </c>
      <c r="N211" s="14">
        <f t="shared" si="10"/>
        <v>0</v>
      </c>
      <c r="V211" s="4"/>
      <c r="W211" s="4"/>
      <c r="X211" s="4"/>
      <c r="Y211" s="4"/>
    </row>
    <row r="212" spans="2:25" x14ac:dyDescent="0.3">
      <c r="B212">
        <v>207</v>
      </c>
      <c r="C212" s="11">
        <f t="shared" si="14"/>
        <v>1.6779706453383088</v>
      </c>
      <c r="D212" s="11">
        <f t="shared" si="14"/>
        <v>2.720789926345387</v>
      </c>
      <c r="E212" s="11">
        <f t="shared" si="14"/>
        <v>3.4292084480011149</v>
      </c>
      <c r="F212" s="11">
        <f t="shared" si="14"/>
        <v>5.9646475032892132</v>
      </c>
      <c r="G212" s="3">
        <f>G211*(1+Parameters!$B$13)</f>
        <v>5124535.197892108</v>
      </c>
      <c r="H212" s="5">
        <f>Parameters!$B$11*'Permanent project'!C216*Parameters!B$9*G212</f>
        <v>79.45309340952889</v>
      </c>
      <c r="I212" s="2">
        <f>EXP(-Parameters!$B$16*'Permanent project'!B216)</f>
        <v>1.3281078750694186E-3</v>
      </c>
      <c r="J212" s="2">
        <f>EXP(-(Parameters!$B$5+Parameters!$B$6)*('Permanent project'!B216-Parameters!$B$2))*(1-EXP(-Parameters!$B$7*('Permanent project'!B216-Parameters!$B$2)*('Permanent project'!B216&gt;Parameters!$B$2)))+('Permanent project'!B216&lt;=Parameters!$B$2)</f>
        <v>0.13002871087842591</v>
      </c>
      <c r="K212" s="2">
        <f>H212*I212*('Permanent project'!B216&gt;=Parameters!$B$2)</f>
        <v>0.10552227905582144</v>
      </c>
      <c r="L212" s="2">
        <f>H212*I212*J212*('Permanent project'!B216&gt;=Parameters!$B$2)*('Permanent project'!B216&lt;=Parameters!$B$3)</f>
        <v>1.3720925914581983E-2</v>
      </c>
      <c r="M212" s="26">
        <f>'Emissions of Biomass scenarios'!W210*3.66</f>
        <v>0</v>
      </c>
      <c r="N212" s="14">
        <f t="shared" si="10"/>
        <v>0</v>
      </c>
      <c r="V212" s="4"/>
      <c r="W212" s="4"/>
      <c r="X212" s="4"/>
      <c r="Y212" s="4"/>
    </row>
    <row r="213" spans="2:25" x14ac:dyDescent="0.3">
      <c r="B213">
        <v>208</v>
      </c>
      <c r="C213" s="11">
        <f t="shared" si="14"/>
        <v>1.6779706453383088</v>
      </c>
      <c r="D213" s="11">
        <f t="shared" si="14"/>
        <v>2.720789926345387</v>
      </c>
      <c r="E213" s="11">
        <f t="shared" si="14"/>
        <v>3.4292084480011149</v>
      </c>
      <c r="F213" s="11">
        <f t="shared" si="14"/>
        <v>5.9646475032892132</v>
      </c>
      <c r="G213" s="3">
        <f>G212*(1+Parameters!$B$13)</f>
        <v>5227025.9018499507</v>
      </c>
      <c r="H213" s="5">
        <f>Parameters!$B$11*'Permanent project'!C217*Parameters!B$9*G213</f>
        <v>81.042155277719488</v>
      </c>
      <c r="I213" s="2">
        <f>EXP(-Parameters!$B$16*'Permanent project'!B217)</f>
        <v>1.2862812187159486E-3</v>
      </c>
      <c r="J213" s="2">
        <f>EXP(-(Parameters!$B$5+Parameters!$B$6)*('Permanent project'!B217-Parameters!$B$2))*(1-EXP(-Parameters!$B$7*('Permanent project'!B217-Parameters!$B$2)*('Permanent project'!B217&gt;Parameters!$B$2)))+('Permanent project'!B217&lt;=Parameters!$B$2)</f>
        <v>0.12873490358780423</v>
      </c>
      <c r="K213" s="2">
        <f>H213*I213*('Permanent project'!B217&gt;=Parameters!$B$2)</f>
        <v>0.10424300225799217</v>
      </c>
      <c r="L213" s="2">
        <f>H213*I213*J213*('Permanent project'!B217&gt;=Parameters!$B$2)*('Permanent project'!B217&lt;=Parameters!$B$3)</f>
        <v>1.3419712845385881E-2</v>
      </c>
      <c r="M213" s="26">
        <f>'Emissions of Biomass scenarios'!W211*3.66</f>
        <v>0</v>
      </c>
      <c r="N213" s="14">
        <f t="shared" si="10"/>
        <v>0</v>
      </c>
      <c r="V213" s="4"/>
      <c r="W213" s="4"/>
      <c r="X213" s="4"/>
      <c r="Y213" s="4"/>
    </row>
    <row r="214" spans="2:25" x14ac:dyDescent="0.3">
      <c r="B214">
        <v>209</v>
      </c>
      <c r="C214" s="11">
        <f t="shared" si="14"/>
        <v>1.6779706453383088</v>
      </c>
      <c r="D214" s="11">
        <f t="shared" si="14"/>
        <v>2.720789926345387</v>
      </c>
      <c r="E214" s="11">
        <f t="shared" si="14"/>
        <v>3.4292084480011149</v>
      </c>
      <c r="F214" s="11">
        <f t="shared" si="14"/>
        <v>5.9646475032892132</v>
      </c>
      <c r="G214" s="3">
        <f>G213*(1+Parameters!$B$13)</f>
        <v>5331566.4198869495</v>
      </c>
      <c r="H214" s="5">
        <f>Parameters!$B$11*'Permanent project'!C218*Parameters!B$9*G214</f>
        <v>82.662998383273873</v>
      </c>
      <c r="I214" s="2">
        <f>EXP(-Parameters!$B$16*'Permanent project'!B218)</f>
        <v>1.2457718267312491E-3</v>
      </c>
      <c r="J214" s="2">
        <f>EXP(-(Parameters!$B$5+Parameters!$B$6)*('Permanent project'!B218-Parameters!$B$2))*(1-EXP(-Parameters!$B$7*('Permanent project'!B218-Parameters!$B$2)*('Permanent project'!B218&gt;Parameters!$B$2)))+('Permanent project'!B218&lt;=Parameters!$B$2)</f>
        <v>0.12745396989482075</v>
      </c>
      <c r="K214" s="2">
        <f>H214*I214*('Permanent project'!B218&gt;=Parameters!$B$2)</f>
        <v>0.10297923449901339</v>
      </c>
      <c r="L214" s="2">
        <f>H214*I214*J214*('Permanent project'!B218&gt;=Parameters!$B$2)*('Permanent project'!B218&lt;=Parameters!$B$3)</f>
        <v>1.3125112253628939E-2</v>
      </c>
      <c r="M214" s="26">
        <f>'Emissions of Biomass scenarios'!W212*3.66</f>
        <v>0</v>
      </c>
      <c r="N214" s="14">
        <f t="shared" ref="N214:N277" si="15">L214*M214</f>
        <v>0</v>
      </c>
      <c r="V214" s="4"/>
      <c r="W214" s="4"/>
      <c r="X214" s="4"/>
      <c r="Y214" s="4"/>
    </row>
    <row r="215" spans="2:25" x14ac:dyDescent="0.3">
      <c r="B215">
        <v>210</v>
      </c>
      <c r="C215" s="11">
        <f t="shared" si="14"/>
        <v>1.6779706453383088</v>
      </c>
      <c r="D215" s="11">
        <f t="shared" si="14"/>
        <v>2.720789926345387</v>
      </c>
      <c r="E215" s="11">
        <f t="shared" si="14"/>
        <v>3.4292084480011149</v>
      </c>
      <c r="F215" s="11">
        <f t="shared" si="14"/>
        <v>5.9646475032892132</v>
      </c>
      <c r="G215" s="3">
        <f>G214*(1+Parameters!$B$13)</f>
        <v>5438197.7482846882</v>
      </c>
      <c r="H215" s="5">
        <f>Parameters!$B$11*'Permanent project'!C219*Parameters!B$9*G215</f>
        <v>84.316258350939336</v>
      </c>
      <c r="I215" s="2">
        <f>EXP(-Parameters!$B$16*'Permanent project'!B219)</f>
        <v>1.2065382139580404E-3</v>
      </c>
      <c r="J215" s="2">
        <f>EXP(-(Parameters!$B$5+Parameters!$B$6)*('Permanent project'!B219-Parameters!$B$2))*(1-EXP(-Parameters!$B$7*('Permanent project'!B219-Parameters!$B$2)*('Permanent project'!B219&gt;Parameters!$B$2)))+('Permanent project'!B219&lt;=Parameters!$B$2)</f>
        <v>0.12618578170503877</v>
      </c>
      <c r="K215" s="2">
        <f>H215*I215*('Permanent project'!B219&gt;=Parameters!$B$2)</f>
        <v>0.10173078775836705</v>
      </c>
      <c r="L215" s="2">
        <f>H215*I215*J215*('Permanent project'!B219&gt;=Parameters!$B$2)*('Permanent project'!B219&lt;=Parameters!$B$3)</f>
        <v>1.2836978976758937E-2</v>
      </c>
      <c r="M215" s="26">
        <f>'Emissions of Biomass scenarios'!W213*3.66</f>
        <v>0</v>
      </c>
      <c r="N215" s="14">
        <f t="shared" si="15"/>
        <v>0</v>
      </c>
      <c r="V215" s="4"/>
      <c r="W215" s="4"/>
      <c r="X215" s="4"/>
      <c r="Y215" s="4"/>
    </row>
    <row r="216" spans="2:25" x14ac:dyDescent="0.3">
      <c r="B216">
        <v>211</v>
      </c>
      <c r="C216" s="11">
        <f t="shared" si="14"/>
        <v>1.6779706453383088</v>
      </c>
      <c r="D216" s="11">
        <f t="shared" si="14"/>
        <v>2.720789926345387</v>
      </c>
      <c r="E216" s="11">
        <f t="shared" si="14"/>
        <v>3.4292084480011149</v>
      </c>
      <c r="F216" s="11">
        <f t="shared" si="14"/>
        <v>5.9646475032892132</v>
      </c>
      <c r="G216" s="3">
        <f>G215*(1+Parameters!$B$13)</f>
        <v>5546961.7032503821</v>
      </c>
      <c r="H216" s="5">
        <f>Parameters!$B$11*'Permanent project'!C220*Parameters!B$9*G216</f>
        <v>86.002583517958129</v>
      </c>
      <c r="I216" s="2">
        <f>EXP(-Parameters!$B$16*'Permanent project'!B220)</f>
        <v>1.1685402017484413E-3</v>
      </c>
      <c r="J216" s="2">
        <f>EXP(-(Parameters!$B$5+Parameters!$B$6)*('Permanent project'!B220-Parameters!$B$2))*(1-EXP(-Parameters!$B$7*('Permanent project'!B220-Parameters!$B$2)*('Permanent project'!B220&gt;Parameters!$B$2)))+('Permanent project'!B220&lt;=Parameters!$B$2)</f>
        <v>0.12493021219858241</v>
      </c>
      <c r="K216" s="2">
        <f>H216*I216*('Permanent project'!B220&gt;=Parameters!$B$2)</f>
        <v>0.10049747629496197</v>
      </c>
      <c r="L216" s="2">
        <f>H216*I216*J216*('Permanent project'!B220&gt;=Parameters!$B$2)*('Permanent project'!B220&lt;=Parameters!$B$3)</f>
        <v>1.2555171038951604E-2</v>
      </c>
      <c r="M216" s="26">
        <f>'Emissions of Biomass scenarios'!W214*3.66</f>
        <v>0</v>
      </c>
      <c r="N216" s="14">
        <f t="shared" si="15"/>
        <v>0</v>
      </c>
      <c r="V216" s="4"/>
      <c r="W216" s="4"/>
      <c r="X216" s="4"/>
      <c r="Y216" s="4"/>
    </row>
    <row r="217" spans="2:25" x14ac:dyDescent="0.3">
      <c r="B217">
        <v>212</v>
      </c>
      <c r="C217" s="11">
        <f t="shared" si="14"/>
        <v>1.6779706453383088</v>
      </c>
      <c r="D217" s="11">
        <f t="shared" si="14"/>
        <v>2.720789926345387</v>
      </c>
      <c r="E217" s="11">
        <f t="shared" si="14"/>
        <v>3.4292084480011149</v>
      </c>
      <c r="F217" s="11">
        <f t="shared" si="14"/>
        <v>5.9646475032892132</v>
      </c>
      <c r="G217" s="3">
        <f>G216*(1+Parameters!$B$13)</f>
        <v>5657900.9373153895</v>
      </c>
      <c r="H217" s="5">
        <f>Parameters!$B$11*'Permanent project'!C221*Parameters!B$9*G217</f>
        <v>87.722635188317284</v>
      </c>
      <c r="I217" s="2">
        <f>EXP(-Parameters!$B$16*'Permanent project'!B221)</f>
        <v>1.131738876817519E-3</v>
      </c>
      <c r="J217" s="2">
        <f>EXP(-(Parameters!$B$5+Parameters!$B$6)*('Permanent project'!B221-Parameters!$B$2))*(1-EXP(-Parameters!$B$7*('Permanent project'!B221-Parameters!$B$2)*('Permanent project'!B221&gt;Parameters!$B$2)))+('Permanent project'!B221&lt;=Parameters!$B$2)</f>
        <v>0.12368713581745483</v>
      </c>
      <c r="K217" s="2">
        <f>H217*I217*('Permanent project'!B221&gt;=Parameters!$B$2)</f>
        <v>9.9279116619499175E-2</v>
      </c>
      <c r="L217" s="2">
        <f>H217*I217*J217*('Permanent project'!B221&gt;=Parameters!$B$2)*('Permanent project'!B221&lt;=Parameters!$B$3)</f>
        <v>1.2279549581152932E-2</v>
      </c>
      <c r="M217" s="26">
        <f>'Emissions of Biomass scenarios'!W215*3.66</f>
        <v>0</v>
      </c>
      <c r="N217" s="14">
        <f t="shared" si="15"/>
        <v>0</v>
      </c>
      <c r="V217" s="4"/>
      <c r="W217" s="4"/>
      <c r="X217" s="4"/>
      <c r="Y217" s="4"/>
    </row>
    <row r="218" spans="2:25" x14ac:dyDescent="0.3">
      <c r="B218">
        <v>213</v>
      </c>
      <c r="C218" s="11">
        <f t="shared" si="14"/>
        <v>1.6779706453383088</v>
      </c>
      <c r="D218" s="11">
        <f t="shared" si="14"/>
        <v>2.720789926345387</v>
      </c>
      <c r="E218" s="11">
        <f t="shared" si="14"/>
        <v>3.4292084480011149</v>
      </c>
      <c r="F218" s="11">
        <f t="shared" si="14"/>
        <v>5.9646475032892132</v>
      </c>
      <c r="G218" s="3">
        <f>G217*(1+Parameters!$B$13)</f>
        <v>5771058.9560616976</v>
      </c>
      <c r="H218" s="5">
        <f>Parameters!$B$11*'Permanent project'!C222*Parameters!B$9*G218</f>
        <v>89.477087892083645</v>
      </c>
      <c r="I218" s="2">
        <f>EXP(-Parameters!$B$16*'Permanent project'!B222)</f>
        <v>1.0960965513926852E-3</v>
      </c>
      <c r="J218" s="2">
        <f>EXP(-(Parameters!$B$5+Parameters!$B$6)*('Permanent project'!B222-Parameters!$B$2))*(1-EXP(-Parameters!$B$7*('Permanent project'!B222-Parameters!$B$2)*('Permanent project'!B222&gt;Parameters!$B$2)))+('Permanent project'!B222&lt;=Parameters!$B$2)</f>
        <v>0.12245642825298191</v>
      </c>
      <c r="K218" s="2">
        <f>H218*I218*('Permanent project'!B222&gt;=Parameters!$B$2)</f>
        <v>9.8075527467173074E-2</v>
      </c>
      <c r="L218" s="2">
        <f>H218*I218*J218*('Permanent project'!B222&gt;=Parameters!$B$2)*('Permanent project'!B222&lt;=Parameters!$B$3)</f>
        <v>1.2009978792657236E-2</v>
      </c>
      <c r="M218" s="26">
        <f>'Emissions of Biomass scenarios'!W216*3.66</f>
        <v>0</v>
      </c>
      <c r="N218" s="14">
        <f t="shared" si="15"/>
        <v>0</v>
      </c>
      <c r="V218" s="4"/>
      <c r="W218" s="4"/>
      <c r="X218" s="4"/>
      <c r="Y218" s="4"/>
    </row>
    <row r="219" spans="2:25" x14ac:dyDescent="0.3">
      <c r="B219">
        <v>214</v>
      </c>
      <c r="C219" s="11">
        <f t="shared" ref="C219:F234" si="16">C218</f>
        <v>1.6779706453383088</v>
      </c>
      <c r="D219" s="11">
        <f t="shared" si="16"/>
        <v>2.720789926345387</v>
      </c>
      <c r="E219" s="11">
        <f t="shared" si="16"/>
        <v>3.4292084480011149</v>
      </c>
      <c r="F219" s="11">
        <f t="shared" si="16"/>
        <v>5.9646475032892132</v>
      </c>
      <c r="G219" s="3">
        <f>G218*(1+Parameters!$B$13)</f>
        <v>5886480.135182932</v>
      </c>
      <c r="H219" s="5">
        <f>Parameters!$B$11*'Permanent project'!C223*Parameters!B$9*G219</f>
        <v>91.266629649925321</v>
      </c>
      <c r="I219" s="2">
        <f>EXP(-Parameters!$B$16*'Permanent project'!B223)</f>
        <v>1.0615767246181251E-3</v>
      </c>
      <c r="J219" s="2">
        <f>EXP(-(Parameters!$B$5+Parameters!$B$6)*('Permanent project'!B223-Parameters!$B$2))*(1-EXP(-Parameters!$B$7*('Permanent project'!B223-Parameters!$B$2)*('Permanent project'!B223&gt;Parameters!$B$2)))+('Permanent project'!B223&lt;=Parameters!$B$2)</f>
        <v>0.12123796643338168</v>
      </c>
      <c r="K219" s="2">
        <f>H219*I219*('Permanent project'!B223&gt;=Parameters!$B$2)</f>
        <v>9.6886529770703181E-2</v>
      </c>
      <c r="L219" s="2">
        <f>H219*I219*J219*('Permanent project'!B223&gt;=Parameters!$B$2)*('Permanent project'!B223&lt;=Parameters!$B$3)</f>
        <v>1.1746325844187347E-2</v>
      </c>
      <c r="M219" s="26">
        <f>'Emissions of Biomass scenarios'!W217*3.66</f>
        <v>0</v>
      </c>
      <c r="N219" s="14">
        <f t="shared" si="15"/>
        <v>0</v>
      </c>
      <c r="V219" s="4"/>
      <c r="W219" s="4"/>
      <c r="X219" s="4"/>
      <c r="Y219" s="4"/>
    </row>
    <row r="220" spans="2:25" x14ac:dyDescent="0.3">
      <c r="B220">
        <v>215</v>
      </c>
      <c r="C220" s="11">
        <f t="shared" si="16"/>
        <v>1.6779706453383088</v>
      </c>
      <c r="D220" s="11">
        <f t="shared" si="16"/>
        <v>2.720789926345387</v>
      </c>
      <c r="E220" s="11">
        <f t="shared" si="16"/>
        <v>3.4292084480011149</v>
      </c>
      <c r="F220" s="11">
        <f t="shared" si="16"/>
        <v>5.9646475032892132</v>
      </c>
      <c r="G220" s="3">
        <f>G219*(1+Parameters!$B$13)</f>
        <v>6004209.7378865909</v>
      </c>
      <c r="H220" s="5">
        <f>Parameters!$B$11*'Permanent project'!C224*Parameters!B$9*G220</f>
        <v>93.091962242923827</v>
      </c>
      <c r="I220" s="2">
        <f>EXP(-Parameters!$B$16*'Permanent project'!B224)</f>
        <v>1.0281440451747298E-3</v>
      </c>
      <c r="J220" s="2">
        <f>EXP(-(Parameters!$B$5+Parameters!$B$6)*('Permanent project'!B224-Parameters!$B$2))*(1-EXP(-Parameters!$B$7*('Permanent project'!B224-Parameters!$B$2)*('Permanent project'!B224&gt;Parameters!$B$2)))+('Permanent project'!B224&lt;=Parameters!$B$2)</f>
        <v>0.12003162851145673</v>
      </c>
      <c r="K220" s="2">
        <f>H220*I220*('Permanent project'!B224&gt;=Parameters!$B$2)</f>
        <v>9.571194663369291E-2</v>
      </c>
      <c r="L220" s="2">
        <f>H220*I220*J220*('Permanent project'!B224&gt;=Parameters!$B$2)*('Permanent project'!B224&lt;=Parameters!$B$3)</f>
        <v>1.1488460822443798E-2</v>
      </c>
      <c r="M220" s="26">
        <f>'Emissions of Biomass scenarios'!W218*3.66</f>
        <v>0</v>
      </c>
      <c r="N220" s="14">
        <f t="shared" si="15"/>
        <v>0</v>
      </c>
      <c r="V220" s="4"/>
      <c r="W220" s="4"/>
      <c r="X220" s="4"/>
      <c r="Y220" s="4"/>
    </row>
    <row r="221" spans="2:25" x14ac:dyDescent="0.3">
      <c r="B221">
        <v>216</v>
      </c>
      <c r="C221" s="11">
        <f t="shared" si="16"/>
        <v>1.6779706453383088</v>
      </c>
      <c r="D221" s="11">
        <f t="shared" si="16"/>
        <v>2.720789926345387</v>
      </c>
      <c r="E221" s="11">
        <f t="shared" si="16"/>
        <v>3.4292084480011149</v>
      </c>
      <c r="F221" s="11">
        <f t="shared" si="16"/>
        <v>5.9646475032892132</v>
      </c>
      <c r="G221" s="3">
        <f>G220*(1+Parameters!$B$13)</f>
        <v>6124293.9326443225</v>
      </c>
      <c r="H221" s="5">
        <f>Parameters!$B$11*'Permanent project'!C225*Parameters!B$9*G221</f>
        <v>94.9538014877823</v>
      </c>
      <c r="I221" s="2">
        <f>EXP(-Parameters!$B$16*'Permanent project'!B225)</f>
        <v>9.9576427507725774E-4</v>
      </c>
      <c r="J221" s="2">
        <f>EXP(-(Parameters!$B$5+Parameters!$B$6)*('Permanent project'!B225-Parameters!$B$2))*(1-EXP(-Parameters!$B$7*('Permanent project'!B225-Parameters!$B$2)*('Permanent project'!B225&gt;Parameters!$B$2)))+('Permanent project'!B225&lt;=Parameters!$B$2)</f>
        <v>0.11883729385240965</v>
      </c>
      <c r="K221" s="2">
        <f>H221*I221*('Permanent project'!B225&gt;=Parameters!$B$2)</f>
        <v>9.455160330431138E-2</v>
      </c>
      <c r="L221" s="2">
        <f>H221*I221*J221*('Permanent project'!B225&gt;=Parameters!$B$2)*('Permanent project'!B225&lt;=Parameters!$B$3)</f>
        <v>1.1236256666090919E-2</v>
      </c>
      <c r="M221" s="26">
        <f>'Emissions of Biomass scenarios'!W219*3.66</f>
        <v>0</v>
      </c>
      <c r="N221" s="14">
        <f t="shared" si="15"/>
        <v>0</v>
      </c>
      <c r="V221" s="4"/>
      <c r="W221" s="4"/>
      <c r="X221" s="4"/>
      <c r="Y221" s="4"/>
    </row>
    <row r="222" spans="2:25" x14ac:dyDescent="0.3">
      <c r="B222">
        <v>217</v>
      </c>
      <c r="C222" s="11">
        <f t="shared" si="16"/>
        <v>1.6779706453383088</v>
      </c>
      <c r="D222" s="11">
        <f t="shared" si="16"/>
        <v>2.720789926345387</v>
      </c>
      <c r="E222" s="11">
        <f t="shared" si="16"/>
        <v>3.4292084480011149</v>
      </c>
      <c r="F222" s="11">
        <f t="shared" si="16"/>
        <v>5.9646475032892132</v>
      </c>
      <c r="G222" s="3">
        <f>G221*(1+Parameters!$B$13)</f>
        <v>6246779.811297209</v>
      </c>
      <c r="H222" s="5">
        <f>Parameters!$B$11*'Permanent project'!C226*Parameters!B$9*G222</f>
        <v>96.852877517537948</v>
      </c>
      <c r="I222" s="2">
        <f>EXP(-Parameters!$B$16*'Permanent project'!B226)</f>
        <v>9.6440425461164468E-4</v>
      </c>
      <c r="J222" s="2">
        <f>EXP(-(Parameters!$B$5+Parameters!$B$6)*('Permanent project'!B226-Parameters!$B$2))*(1-EXP(-Parameters!$B$7*('Permanent project'!B226-Parameters!$B$2)*('Permanent project'!B226&gt;Parameters!$B$2)))+('Permanent project'!B226&lt;=Parameters!$B$2)</f>
        <v>0.11765484302177918</v>
      </c>
      <c r="K222" s="2">
        <f>H222*I222*('Permanent project'!B226&gt;=Parameters!$B$2)</f>
        <v>9.3405327149294101E-2</v>
      </c>
      <c r="L222" s="2">
        <f>H222*I222*J222*('Permanent project'!B226&gt;=Parameters!$B$2)*('Permanent project'!B226&lt;=Parameters!$B$3)</f>
        <v>1.0989589103148126E-2</v>
      </c>
      <c r="M222" s="26">
        <f>'Emissions of Biomass scenarios'!W220*3.66</f>
        <v>0</v>
      </c>
      <c r="N222" s="14">
        <f t="shared" si="15"/>
        <v>0</v>
      </c>
      <c r="V222" s="4"/>
      <c r="W222" s="4"/>
      <c r="X222" s="4"/>
      <c r="Y222" s="4"/>
    </row>
    <row r="223" spans="2:25" x14ac:dyDescent="0.3">
      <c r="B223">
        <v>218</v>
      </c>
      <c r="C223" s="11">
        <f t="shared" si="16"/>
        <v>1.6779706453383088</v>
      </c>
      <c r="D223" s="11">
        <f t="shared" si="16"/>
        <v>2.720789926345387</v>
      </c>
      <c r="E223" s="11">
        <f t="shared" si="16"/>
        <v>3.4292084480011149</v>
      </c>
      <c r="F223" s="11">
        <f t="shared" si="16"/>
        <v>5.9646475032892132</v>
      </c>
      <c r="G223" s="3">
        <f>G222*(1+Parameters!$B$13)</f>
        <v>6371715.4075231533</v>
      </c>
      <c r="H223" s="5">
        <f>Parameters!$B$11*'Permanent project'!C227*Parameters!B$9*G223</f>
        <v>98.789935067888706</v>
      </c>
      <c r="I223" s="2">
        <f>EXP(-Parameters!$B$16*'Permanent project'!B227)</f>
        <v>9.3403186837656021E-4</v>
      </c>
      <c r="J223" s="2">
        <f>EXP(-(Parameters!$B$5+Parameters!$B$6)*('Permanent project'!B227-Parameters!$B$2))*(1-EXP(-Parameters!$B$7*('Permanent project'!B227-Parameters!$B$2)*('Permanent project'!B227&gt;Parameters!$B$2)))+('Permanent project'!B227&lt;=Parameters!$B$2)</f>
        <v>0.11648415777349697</v>
      </c>
      <c r="K223" s="2">
        <f>H223*I223*('Permanent project'!B227&gt;=Parameters!$B$2)</f>
        <v>9.2272947628259147E-2</v>
      </c>
      <c r="L223" s="2">
        <f>H223*I223*J223*('Permanent project'!B227&gt;=Parameters!$B$2)*('Permanent project'!B227&lt;=Parameters!$B$3)</f>
        <v>1.0748336589755761E-2</v>
      </c>
      <c r="M223" s="26">
        <f>'Emissions of Biomass scenarios'!W221*3.66</f>
        <v>0</v>
      </c>
      <c r="N223" s="14">
        <f t="shared" si="15"/>
        <v>0</v>
      </c>
      <c r="V223" s="4"/>
      <c r="W223" s="4"/>
      <c r="X223" s="4"/>
      <c r="Y223" s="4"/>
    </row>
    <row r="224" spans="2:25" x14ac:dyDescent="0.3">
      <c r="B224">
        <v>219</v>
      </c>
      <c r="C224" s="11">
        <f t="shared" si="16"/>
        <v>1.6779706453383088</v>
      </c>
      <c r="D224" s="11">
        <f t="shared" si="16"/>
        <v>2.720789926345387</v>
      </c>
      <c r="E224" s="11">
        <f t="shared" si="16"/>
        <v>3.4292084480011149</v>
      </c>
      <c r="F224" s="11">
        <f t="shared" si="16"/>
        <v>5.9646475032892132</v>
      </c>
      <c r="G224" s="3">
        <f>G223*(1+Parameters!$B$13)</f>
        <v>6499149.7156736162</v>
      </c>
      <c r="H224" s="5">
        <f>Parameters!$B$11*'Permanent project'!C228*Parameters!B$9*G224</f>
        <v>100.76573376924648</v>
      </c>
      <c r="I224" s="2">
        <f>EXP(-Parameters!$B$16*'Permanent project'!B228)</f>
        <v>9.0461601239442925E-4</v>
      </c>
      <c r="J224" s="2">
        <f>EXP(-(Parameters!$B$5+Parameters!$B$6)*('Permanent project'!B228-Parameters!$B$2))*(1-EXP(-Parameters!$B$7*('Permanent project'!B228-Parameters!$B$2)*('Permanent project'!B228&gt;Parameters!$B$2)))+('Permanent project'!B228&lt;=Parameters!$B$2)</f>
        <v>0.11532512103806251</v>
      </c>
      <c r="K224" s="2">
        <f>H224*I224*('Permanent project'!B228&gt;=Parameters!$B$2)</f>
        <v>9.1154296268334434E-2</v>
      </c>
      <c r="L224" s="2">
        <f>H224*I224*J224*('Permanent project'!B228&gt;=Parameters!$B$2)*('Permanent project'!B228&lt;=Parameters!$B$3)</f>
        <v>1.0512380250285079E-2</v>
      </c>
      <c r="M224" s="26">
        <f>'Emissions of Biomass scenarios'!W222*3.66</f>
        <v>0</v>
      </c>
      <c r="N224" s="14">
        <f t="shared" si="15"/>
        <v>0</v>
      </c>
      <c r="V224" s="4"/>
      <c r="W224" s="4"/>
      <c r="X224" s="4"/>
      <c r="Y224" s="4"/>
    </row>
    <row r="225" spans="2:25" x14ac:dyDescent="0.3">
      <c r="B225">
        <v>220</v>
      </c>
      <c r="C225" s="11">
        <f t="shared" si="16"/>
        <v>1.6779706453383088</v>
      </c>
      <c r="D225" s="11">
        <f t="shared" si="16"/>
        <v>2.720789926345387</v>
      </c>
      <c r="E225" s="11">
        <f t="shared" si="16"/>
        <v>3.4292084480011149</v>
      </c>
      <c r="F225" s="11">
        <f t="shared" si="16"/>
        <v>5.9646475032892132</v>
      </c>
      <c r="G225" s="3">
        <f>G224*(1+Parameters!$B$13)</f>
        <v>6629132.709987089</v>
      </c>
      <c r="H225" s="5">
        <f>Parameters!$B$11*'Permanent project'!C229*Parameters!B$9*G225</f>
        <v>102.78104844463142</v>
      </c>
      <c r="I225" s="2">
        <f>EXP(-Parameters!$B$16*'Permanent project'!B229)</f>
        <v>8.7612656225824167E-4</v>
      </c>
      <c r="J225" s="2">
        <f>EXP(-(Parameters!$B$5+Parameters!$B$6)*('Permanent project'!B229-Parameters!$B$2))*(1-EXP(-Parameters!$B$7*('Permanent project'!B229-Parameters!$B$2)*('Permanent project'!B229&gt;Parameters!$B$2)))+('Permanent project'!B229&lt;=Parameters!$B$2)</f>
        <v>0.1141776169108365</v>
      </c>
      <c r="K225" s="2">
        <f>H225*I225*('Permanent project'!B229&gt;=Parameters!$B$2)</f>
        <v>9.004920663909273E-2</v>
      </c>
      <c r="L225" s="2">
        <f>H225*I225*J225*('Permanent project'!B229&gt;=Parameters!$B$2)*('Permanent project'!B229&lt;=Parameters!$B$3)</f>
        <v>1.0281603818763084E-2</v>
      </c>
      <c r="M225" s="26">
        <f>'Emissions of Biomass scenarios'!W223*3.66</f>
        <v>0</v>
      </c>
      <c r="N225" s="14">
        <f t="shared" si="15"/>
        <v>0</v>
      </c>
      <c r="V225" s="4"/>
      <c r="W225" s="4"/>
      <c r="X225" s="4"/>
      <c r="Y225" s="4"/>
    </row>
    <row r="226" spans="2:25" x14ac:dyDescent="0.3">
      <c r="B226">
        <v>221</v>
      </c>
      <c r="C226" s="11">
        <f t="shared" si="16"/>
        <v>1.6779706453383088</v>
      </c>
      <c r="D226" s="11">
        <f t="shared" si="16"/>
        <v>2.720789926345387</v>
      </c>
      <c r="E226" s="11">
        <f t="shared" si="16"/>
        <v>3.4292084480011149</v>
      </c>
      <c r="F226" s="11">
        <f t="shared" si="16"/>
        <v>5.9646475032892132</v>
      </c>
      <c r="G226" s="3">
        <f>G225*(1+Parameters!$B$13)</f>
        <v>6761715.3641868308</v>
      </c>
      <c r="H226" s="5">
        <f>Parameters!$B$11*'Permanent project'!C230*Parameters!B$9*G226</f>
        <v>104.83666941352405</v>
      </c>
      <c r="I226" s="2">
        <f>EXP(-Parameters!$B$16*'Permanent project'!B230)</f>
        <v>8.4853434228152698E-4</v>
      </c>
      <c r="J226" s="2">
        <f>EXP(-(Parameters!$B$5+Parameters!$B$6)*('Permanent project'!B230-Parameters!$B$2))*(1-EXP(-Parameters!$B$7*('Permanent project'!B230-Parameters!$B$2)*('Permanent project'!B230&gt;Parameters!$B$2)))+('Permanent project'!B230&lt;=Parameters!$B$2)</f>
        <v>0.11304153064044985</v>
      </c>
      <c r="K226" s="2">
        <f>H226*I226*('Permanent project'!B230&gt;=Parameters!$B$2)</f>
        <v>8.8957514327790504E-2</v>
      </c>
      <c r="L226" s="2">
        <f>H226*I226*J226*('Permanent project'!B230&gt;=Parameters!$B$2)*('Permanent project'!B230&lt;=Parameters!$B$3)</f>
        <v>1.0055893581583186E-2</v>
      </c>
      <c r="M226" s="26">
        <f>'Emissions of Biomass scenarios'!W224*3.66</f>
        <v>0</v>
      </c>
      <c r="N226" s="14">
        <f t="shared" si="15"/>
        <v>0</v>
      </c>
      <c r="V226" s="4"/>
      <c r="W226" s="4"/>
      <c r="X226" s="4"/>
      <c r="Y226" s="4"/>
    </row>
    <row r="227" spans="2:25" x14ac:dyDescent="0.3">
      <c r="B227">
        <v>222</v>
      </c>
      <c r="C227" s="11">
        <f t="shared" si="16"/>
        <v>1.6779706453383088</v>
      </c>
      <c r="D227" s="11">
        <f t="shared" si="16"/>
        <v>2.720789926345387</v>
      </c>
      <c r="E227" s="11">
        <f t="shared" si="16"/>
        <v>3.4292084480011149</v>
      </c>
      <c r="F227" s="11">
        <f t="shared" si="16"/>
        <v>5.9646475032892132</v>
      </c>
      <c r="G227" s="3">
        <f>G226*(1+Parameters!$B$13)</f>
        <v>6896949.6714705676</v>
      </c>
      <c r="H227" s="5">
        <f>Parameters!$B$11*'Permanent project'!C231*Parameters!B$9*G227</f>
        <v>106.93340280179453</v>
      </c>
      <c r="I227" s="2">
        <f>EXP(-Parameters!$B$16*'Permanent project'!B231)</f>
        <v>8.2181109561990163E-4</v>
      </c>
      <c r="J227" s="2">
        <f>EXP(-(Parameters!$B$5+Parameters!$B$6)*('Permanent project'!B231-Parameters!$B$2))*(1-EXP(-Parameters!$B$7*('Permanent project'!B231-Parameters!$B$2)*('Permanent project'!B231&gt;Parameters!$B$2)))+('Permanent project'!B231&lt;=Parameters!$B$2)</f>
        <v>0.11191674861732888</v>
      </c>
      <c r="K227" s="2">
        <f>H227*I227*('Permanent project'!B231&gt;=Parameters!$B$2)</f>
        <v>8.7879056914907022E-2</v>
      </c>
      <c r="L227" s="2">
        <f>H227*I227*J227*('Permanent project'!B231&gt;=Parameters!$B$2)*('Permanent project'!B231&lt;=Parameters!$B$3)</f>
        <v>9.8351383214735858E-3</v>
      </c>
      <c r="M227" s="26">
        <f>'Emissions of Biomass scenarios'!W225*3.66</f>
        <v>0</v>
      </c>
      <c r="N227" s="14">
        <f t="shared" si="15"/>
        <v>0</v>
      </c>
      <c r="V227" s="4"/>
      <c r="W227" s="4"/>
      <c r="X227" s="4"/>
      <c r="Y227" s="4"/>
    </row>
    <row r="228" spans="2:25" x14ac:dyDescent="0.3">
      <c r="B228">
        <v>223</v>
      </c>
      <c r="C228" s="11">
        <f t="shared" si="16"/>
        <v>1.6779706453383088</v>
      </c>
      <c r="D228" s="11">
        <f t="shared" si="16"/>
        <v>2.720789926345387</v>
      </c>
      <c r="E228" s="11">
        <f t="shared" si="16"/>
        <v>3.4292084480011149</v>
      </c>
      <c r="F228" s="11">
        <f t="shared" si="16"/>
        <v>5.9646475032892132</v>
      </c>
      <c r="G228" s="3">
        <f>G227*(1+Parameters!$B$13)</f>
        <v>7034888.6648999788</v>
      </c>
      <c r="H228" s="5">
        <f>Parameters!$B$11*'Permanent project'!C232*Parameters!B$9*G228</f>
        <v>109.07207085783043</v>
      </c>
      <c r="I228" s="2">
        <f>EXP(-Parameters!$B$16*'Permanent project'!B232)</f>
        <v>7.9592945533359149E-4</v>
      </c>
      <c r="J228" s="2">
        <f>EXP(-(Parameters!$B$5+Parameters!$B$6)*('Permanent project'!B232-Parameters!$B$2))*(1-EXP(-Parameters!$B$7*('Permanent project'!B232-Parameters!$B$2)*('Permanent project'!B232&gt;Parameters!$B$2)))+('Permanent project'!B232&lt;=Parameters!$B$2)</f>
        <v>0.11080315836233387</v>
      </c>
      <c r="K228" s="2">
        <f>H228*I228*('Permanent project'!B232&gt;=Parameters!$B$2)</f>
        <v>8.6813673949979867E-2</v>
      </c>
      <c r="L228" s="2">
        <f>H228*I228*J228*('Permanent project'!B232&gt;=Parameters!$B$2)*('Permanent project'!B232&lt;=Parameters!$B$3)</f>
        <v>9.6192292626956378E-3</v>
      </c>
      <c r="M228" s="26">
        <f>'Emissions of Biomass scenarios'!W226*3.66</f>
        <v>0</v>
      </c>
      <c r="N228" s="14">
        <f t="shared" si="15"/>
        <v>0</v>
      </c>
      <c r="V228" s="4"/>
      <c r="W228" s="4"/>
      <c r="X228" s="4"/>
      <c r="Y228" s="4"/>
    </row>
    <row r="229" spans="2:25" x14ac:dyDescent="0.3">
      <c r="B229">
        <v>224</v>
      </c>
      <c r="C229" s="11">
        <f t="shared" si="16"/>
        <v>1.6779706453383088</v>
      </c>
      <c r="D229" s="11">
        <f t="shared" si="16"/>
        <v>2.720789926345387</v>
      </c>
      <c r="E229" s="11">
        <f t="shared" si="16"/>
        <v>3.4292084480011149</v>
      </c>
      <c r="F229" s="11">
        <f t="shared" si="16"/>
        <v>5.9646475032892132</v>
      </c>
      <c r="G229" s="3">
        <f>G228*(1+Parameters!$B$13)</f>
        <v>7175586.4381979788</v>
      </c>
      <c r="H229" s="5">
        <f>Parameters!$B$11*'Permanent project'!C233*Parameters!B$9*G229</f>
        <v>111.25351227498703</v>
      </c>
      <c r="I229" s="2">
        <f>EXP(-Parameters!$B$16*'Permanent project'!B233)</f>
        <v>7.7086291636129401E-4</v>
      </c>
      <c r="J229" s="2">
        <f>EXP(-(Parameters!$B$5+Parameters!$B$6)*('Permanent project'!B233-Parameters!$B$2))*(1-EXP(-Parameters!$B$7*('Permanent project'!B233-Parameters!$B$2)*('Permanent project'!B233&gt;Parameters!$B$2)))+('Permanent project'!B233&lt;=Parameters!$B$2)</f>
        <v>0.10970064851551141</v>
      </c>
      <c r="K229" s="2">
        <f>H229*I229*('Permanent project'!B233&gt;=Parameters!$B$2)</f>
        <v>8.5761206927733521E-2</v>
      </c>
      <c r="L229" s="2">
        <f>H229*I229*J229*('Permanent project'!B233&gt;=Parameters!$B$2)*('Permanent project'!B233&lt;=Parameters!$B$3)</f>
        <v>9.4080600174453379E-3</v>
      </c>
      <c r="M229" s="26">
        <f>'Emissions of Biomass scenarios'!W227*3.66</f>
        <v>0</v>
      </c>
      <c r="N229" s="14">
        <f t="shared" si="15"/>
        <v>0</v>
      </c>
      <c r="V229" s="4"/>
      <c r="W229" s="4"/>
      <c r="X229" s="4"/>
      <c r="Y229" s="4"/>
    </row>
    <row r="230" spans="2:25" x14ac:dyDescent="0.3">
      <c r="B230">
        <v>225</v>
      </c>
      <c r="C230" s="11">
        <f t="shared" si="16"/>
        <v>1.6779706453383088</v>
      </c>
      <c r="D230" s="11">
        <f t="shared" si="16"/>
        <v>2.720789926345387</v>
      </c>
      <c r="E230" s="11">
        <f t="shared" si="16"/>
        <v>3.4292084480011149</v>
      </c>
      <c r="F230" s="11">
        <f t="shared" si="16"/>
        <v>5.9646475032892132</v>
      </c>
      <c r="G230" s="3">
        <f>G229*(1+Parameters!$B$13)</f>
        <v>7319098.1669619381</v>
      </c>
      <c r="H230" s="5">
        <f>Parameters!$B$11*'Permanent project'!C234*Parameters!B$9*G230</f>
        <v>113.47858252048677</v>
      </c>
      <c r="I230" s="2">
        <f>EXP(-Parameters!$B$16*'Permanent project'!B234)</f>
        <v>7.465858083766792E-4</v>
      </c>
      <c r="J230" s="2">
        <f>EXP(-(Parameters!$B$5+Parameters!$B$6)*('Permanent project'!B234-Parameters!$B$2))*(1-EXP(-Parameters!$B$7*('Permanent project'!B234-Parameters!$B$2)*('Permanent project'!B234&gt;Parameters!$B$2)))+('Permanent project'!B234&lt;=Parameters!$B$2)</f>
        <v>0.10860910882495796</v>
      </c>
      <c r="K230" s="2">
        <f>H230*I230*('Permanent project'!B234&gt;=Parameters!$B$2)</f>
        <v>8.4721499264497319E-2</v>
      </c>
      <c r="L230" s="2">
        <f>H230*I230*J230*('Permanent project'!B234&gt;=Parameters!$B$2)*('Permanent project'!B234&lt;=Parameters!$B$3)</f>
        <v>9.2015265334313857E-3</v>
      </c>
      <c r="M230" s="26">
        <f>'Emissions of Biomass scenarios'!W228*3.66</f>
        <v>0</v>
      </c>
      <c r="N230" s="14">
        <f t="shared" si="15"/>
        <v>0</v>
      </c>
      <c r="V230" s="4"/>
      <c r="W230" s="4"/>
      <c r="X230" s="4"/>
      <c r="Y230" s="4"/>
    </row>
    <row r="231" spans="2:25" x14ac:dyDescent="0.3">
      <c r="B231">
        <v>226</v>
      </c>
      <c r="C231" s="11">
        <f t="shared" si="16"/>
        <v>1.6779706453383088</v>
      </c>
      <c r="D231" s="11">
        <f t="shared" si="16"/>
        <v>2.720789926345387</v>
      </c>
      <c r="E231" s="11">
        <f t="shared" si="16"/>
        <v>3.4292084480011149</v>
      </c>
      <c r="F231" s="11">
        <f t="shared" si="16"/>
        <v>5.9646475032892132</v>
      </c>
      <c r="G231" s="3">
        <f>G230*(1+Parameters!$B$13)</f>
        <v>7465480.1303011766</v>
      </c>
      <c r="H231" s="5">
        <f>Parameters!$B$11*'Permanent project'!C235*Parameters!B$9*G231</f>
        <v>115.7481541708965</v>
      </c>
      <c r="I231" s="2">
        <f>EXP(-Parameters!$B$16*'Permanent project'!B235)</f>
        <v>7.2307326949973239E-4</v>
      </c>
      <c r="J231" s="2">
        <f>EXP(-(Parameters!$B$5+Parameters!$B$6)*('Permanent project'!B235-Parameters!$B$2))*(1-EXP(-Parameters!$B$7*('Permanent project'!B235-Parameters!$B$2)*('Permanent project'!B235&gt;Parameters!$B$2)))+('Permanent project'!B235&lt;=Parameters!$B$2)</f>
        <v>0.10752843013579495</v>
      </c>
      <c r="K231" s="2">
        <f>H231*I231*('Permanent project'!B235&gt;=Parameters!$B$2)</f>
        <v>8.3694396274909225E-2</v>
      </c>
      <c r="L231" s="2">
        <f>H231*I231*J231*('Permanent project'!B235&gt;=Parameters!$B$2)*('Permanent project'!B235&lt;=Parameters!$B$3)</f>
        <v>8.9995270426041132E-3</v>
      </c>
      <c r="M231" s="26">
        <f>'Emissions of Biomass scenarios'!W229*3.66</f>
        <v>0</v>
      </c>
      <c r="N231" s="14">
        <f t="shared" si="15"/>
        <v>0</v>
      </c>
      <c r="V231" s="4"/>
      <c r="W231" s="4"/>
      <c r="X231" s="4"/>
      <c r="Y231" s="4"/>
    </row>
    <row r="232" spans="2:25" x14ac:dyDescent="0.3">
      <c r="B232">
        <v>227</v>
      </c>
      <c r="C232" s="11">
        <f t="shared" si="16"/>
        <v>1.6779706453383088</v>
      </c>
      <c r="D232" s="11">
        <f t="shared" si="16"/>
        <v>2.720789926345387</v>
      </c>
      <c r="E232" s="11">
        <f t="shared" si="16"/>
        <v>3.4292084480011149</v>
      </c>
      <c r="F232" s="11">
        <f t="shared" si="16"/>
        <v>5.9646475032892132</v>
      </c>
      <c r="G232" s="3">
        <f>G231*(1+Parameters!$B$13)</f>
        <v>7614789.7329072002</v>
      </c>
      <c r="H232" s="5">
        <f>Parameters!$B$11*'Permanent project'!C236*Parameters!B$9*G232</f>
        <v>118.06311725431443</v>
      </c>
      <c r="I232" s="2">
        <f>EXP(-Parameters!$B$16*'Permanent project'!B236)</f>
        <v>7.0030122083601621E-4</v>
      </c>
      <c r="J232" s="2">
        <f>EXP(-(Parameters!$B$5+Parameters!$B$6)*('Permanent project'!B236-Parameters!$B$2))*(1-EXP(-Parameters!$B$7*('Permanent project'!B236-Parameters!$B$2)*('Permanent project'!B236&gt;Parameters!$B$2)))+('Permanent project'!B236&lt;=Parameters!$B$2)</f>
        <v>0.10645850437925281</v>
      </c>
      <c r="K232" s="2">
        <f>H232*I232*('Permanent project'!B236&gt;=Parameters!$B$2)</f>
        <v>8.2679745148902126E-2</v>
      </c>
      <c r="L232" s="2">
        <f>H232*I232*J232*('Permanent project'!B236&gt;=Parameters!$B$2)*('Permanent project'!B236&lt;=Parameters!$B$3)</f>
        <v>8.801962011009903E-3</v>
      </c>
      <c r="M232" s="26">
        <f>'Emissions of Biomass scenarios'!W230*3.66</f>
        <v>0</v>
      </c>
      <c r="N232" s="14">
        <f t="shared" si="15"/>
        <v>0</v>
      </c>
      <c r="V232" s="4"/>
      <c r="W232" s="4"/>
      <c r="X232" s="4"/>
      <c r="Y232" s="4"/>
    </row>
    <row r="233" spans="2:25" x14ac:dyDescent="0.3">
      <c r="B233">
        <v>228</v>
      </c>
      <c r="C233" s="11">
        <f t="shared" si="16"/>
        <v>1.6779706453383088</v>
      </c>
      <c r="D233" s="11">
        <f t="shared" si="16"/>
        <v>2.720789926345387</v>
      </c>
      <c r="E233" s="11">
        <f t="shared" si="16"/>
        <v>3.4292084480011149</v>
      </c>
      <c r="F233" s="11">
        <f t="shared" si="16"/>
        <v>5.9646475032892132</v>
      </c>
      <c r="G233" s="3">
        <f>G232*(1+Parameters!$B$13)</f>
        <v>7767085.5275653442</v>
      </c>
      <c r="H233" s="5">
        <f>Parameters!$B$11*'Permanent project'!C237*Parameters!B$9*G233</f>
        <v>120.42437959940072</v>
      </c>
      <c r="I233" s="2">
        <f>EXP(-Parameters!$B$16*'Permanent project'!B237)</f>
        <v>6.7824634181777946E-4</v>
      </c>
      <c r="J233" s="2">
        <f>EXP(-(Parameters!$B$5+Parameters!$B$6)*('Permanent project'!B237-Parameters!$B$2))*(1-EXP(-Parameters!$B$7*('Permanent project'!B237-Parameters!$B$2)*('Permanent project'!B237&gt;Parameters!$B$2)))+('Permanent project'!B237&lt;=Parameters!$B$2)</f>
        <v>0.10539922456186433</v>
      </c>
      <c r="K233" s="2">
        <f>H233*I233*('Permanent project'!B237&gt;=Parameters!$B$2)</f>
        <v>8.1677394928969166E-2</v>
      </c>
      <c r="L233" s="2">
        <f>H233*I233*J233*('Permanent project'!B237&gt;=Parameters!$B$2)*('Permanent project'!B237&lt;=Parameters!$B$3)</f>
        <v>8.6087340897465E-3</v>
      </c>
      <c r="M233" s="26">
        <f>'Emissions of Biomass scenarios'!W231*3.66</f>
        <v>0</v>
      </c>
      <c r="N233" s="14">
        <f t="shared" si="15"/>
        <v>0</v>
      </c>
      <c r="V233" s="4"/>
      <c r="W233" s="4"/>
      <c r="X233" s="4"/>
      <c r="Y233" s="4"/>
    </row>
    <row r="234" spans="2:25" x14ac:dyDescent="0.3">
      <c r="B234">
        <v>229</v>
      </c>
      <c r="C234" s="11">
        <f t="shared" si="16"/>
        <v>1.6779706453383088</v>
      </c>
      <c r="D234" s="11">
        <f t="shared" si="16"/>
        <v>2.720789926345387</v>
      </c>
      <c r="E234" s="11">
        <f t="shared" si="16"/>
        <v>3.4292084480011149</v>
      </c>
      <c r="F234" s="11">
        <f t="shared" si="16"/>
        <v>5.9646475032892132</v>
      </c>
      <c r="G234" s="3">
        <f>G233*(1+Parameters!$B$13)</f>
        <v>7922427.2381166508</v>
      </c>
      <c r="H234" s="5">
        <f>Parameters!$B$11*'Permanent project'!C238*Parameters!B$9*G234</f>
        <v>122.83286719138873</v>
      </c>
      <c r="I234" s="2">
        <f>EXP(-Parameters!$B$16*'Permanent project'!B238)</f>
        <v>6.5688604632165666E-4</v>
      </c>
      <c r="J234" s="2">
        <f>EXP(-(Parameters!$B$5+Parameters!$B$6)*('Permanent project'!B238-Parameters!$B$2))*(1-EXP(-Parameters!$B$7*('Permanent project'!B238-Parameters!$B$2)*('Permanent project'!B238&gt;Parameters!$B$2)))+('Permanent project'!B238&lt;=Parameters!$B$2)</f>
        <v>0.10435048475476499</v>
      </c>
      <c r="K234" s="2">
        <f>H234*I234*('Permanent project'!B238&gt;=Parameters!$B$2)</f>
        <v>8.0687196487704477E-2</v>
      </c>
      <c r="L234" s="2">
        <f>H234*I234*J234*('Permanent project'!B238&gt;=Parameters!$B$2)*('Permanent project'!B238&lt;=Parameters!$B$3)</f>
        <v>8.4197480669949334E-3</v>
      </c>
      <c r="M234" s="26">
        <f>'Emissions of Biomass scenarios'!W232*3.66</f>
        <v>0</v>
      </c>
      <c r="N234" s="14">
        <f t="shared" si="15"/>
        <v>0</v>
      </c>
      <c r="V234" s="4"/>
      <c r="W234" s="4"/>
      <c r="X234" s="4"/>
      <c r="Y234" s="4"/>
    </row>
    <row r="235" spans="2:25" x14ac:dyDescent="0.3">
      <c r="B235">
        <v>230</v>
      </c>
      <c r="C235" s="11">
        <f t="shared" ref="C235:F250" si="17">C234</f>
        <v>1.6779706453383088</v>
      </c>
      <c r="D235" s="11">
        <f t="shared" si="17"/>
        <v>2.720789926345387</v>
      </c>
      <c r="E235" s="11">
        <f t="shared" si="17"/>
        <v>3.4292084480011149</v>
      </c>
      <c r="F235" s="11">
        <f t="shared" si="17"/>
        <v>5.9646475032892132</v>
      </c>
      <c r="G235" s="3">
        <f>G234*(1+Parameters!$B$13)</f>
        <v>8080875.7828789838</v>
      </c>
      <c r="H235" s="5">
        <f>Parameters!$B$11*'Permanent project'!C239*Parameters!B$9*G235</f>
        <v>125.2895245352165</v>
      </c>
      <c r="I235" s="2">
        <f>EXP(-Parameters!$B$16*'Permanent project'!B239)</f>
        <v>6.3619845953850516E-4</v>
      </c>
      <c r="J235" s="2">
        <f>EXP(-(Parameters!$B$5+Parameters!$B$6)*('Permanent project'!B239-Parameters!$B$2))*(1-EXP(-Parameters!$B$7*('Permanent project'!B239-Parameters!$B$2)*('Permanent project'!B239&gt;Parameters!$B$2)))+('Permanent project'!B239&lt;=Parameters!$B$2)</f>
        <v>0.1033121800831002</v>
      </c>
      <c r="K235" s="2">
        <f>H235*I235*('Permanent project'!B239&gt;=Parameters!$B$2)</f>
        <v>7.970900250561648E-2</v>
      </c>
      <c r="L235" s="2">
        <f>H235*I235*J235*('Permanent project'!B239&gt;=Parameters!$B$2)*('Permanent project'!B239&lt;=Parameters!$B$3)</f>
        <v>8.2349108211045349E-3</v>
      </c>
      <c r="M235" s="26">
        <f>'Emissions of Biomass scenarios'!W233*3.66</f>
        <v>0</v>
      </c>
      <c r="N235" s="14">
        <f t="shared" si="15"/>
        <v>0</v>
      </c>
      <c r="V235" s="4"/>
      <c r="W235" s="4"/>
      <c r="X235" s="4"/>
      <c r="Y235" s="4"/>
    </row>
    <row r="236" spans="2:25" x14ac:dyDescent="0.3">
      <c r="B236">
        <v>231</v>
      </c>
      <c r="C236" s="11">
        <f t="shared" si="17"/>
        <v>1.6779706453383088</v>
      </c>
      <c r="D236" s="11">
        <f t="shared" si="17"/>
        <v>2.720789926345387</v>
      </c>
      <c r="E236" s="11">
        <f t="shared" si="17"/>
        <v>3.4292084480011149</v>
      </c>
      <c r="F236" s="11">
        <f t="shared" si="17"/>
        <v>5.9646475032892132</v>
      </c>
      <c r="G236" s="3">
        <f>G235*(1+Parameters!$B$13)</f>
        <v>8242493.2985365633</v>
      </c>
      <c r="H236" s="5">
        <f>Parameters!$B$11*'Permanent project'!C240*Parameters!B$9*G236</f>
        <v>127.79531502592083</v>
      </c>
      <c r="I236" s="2">
        <f>EXP(-Parameters!$B$16*'Permanent project'!B240)</f>
        <v>6.1616239557168832E-4</v>
      </c>
      <c r="J236" s="2">
        <f>EXP(-(Parameters!$B$5+Parameters!$B$6)*('Permanent project'!B240-Parameters!$B$2))*(1-EXP(-Parameters!$B$7*('Permanent project'!B240-Parameters!$B$2)*('Permanent project'!B240&gt;Parameters!$B$2)))+('Permanent project'!B240&lt;=Parameters!$B$2)</f>
        <v>0.10228420671553744</v>
      </c>
      <c r="K236" s="2">
        <f>H236*I236*('Permanent project'!B240&gt;=Parameters!$B$2)</f>
        <v>7.8742667449209949E-2</v>
      </c>
      <c r="L236" s="2">
        <f>H236*I236*J236*('Permanent project'!B240&gt;=Parameters!$B$2)*('Permanent project'!B240&lt;=Parameters!$B$3)</f>
        <v>8.0541312747078112E-3</v>
      </c>
      <c r="M236" s="26">
        <f>'Emissions of Biomass scenarios'!W234*3.66</f>
        <v>0</v>
      </c>
      <c r="N236" s="14">
        <f t="shared" si="15"/>
        <v>0</v>
      </c>
      <c r="V236" s="4"/>
      <c r="W236" s="4"/>
      <c r="X236" s="4"/>
      <c r="Y236" s="4"/>
    </row>
    <row r="237" spans="2:25" x14ac:dyDescent="0.3">
      <c r="B237">
        <v>232</v>
      </c>
      <c r="C237" s="11">
        <f t="shared" si="17"/>
        <v>1.6779706453383088</v>
      </c>
      <c r="D237" s="11">
        <f t="shared" si="17"/>
        <v>2.720789926345387</v>
      </c>
      <c r="E237" s="11">
        <f t="shared" si="17"/>
        <v>3.4292084480011149</v>
      </c>
      <c r="F237" s="11">
        <f t="shared" si="17"/>
        <v>5.9646475032892132</v>
      </c>
      <c r="G237" s="3">
        <f>G236*(1+Parameters!$B$13)</f>
        <v>8407343.1645072941</v>
      </c>
      <c r="H237" s="5">
        <f>Parameters!$B$11*'Permanent project'!C241*Parameters!B$9*G237</f>
        <v>130.35122132643923</v>
      </c>
      <c r="I237" s="2">
        <f>EXP(-Parameters!$B$16*'Permanent project'!B241)</f>
        <v>5.9675733574086627E-4</v>
      </c>
      <c r="J237" s="2">
        <f>EXP(-(Parameters!$B$5+Parameters!$B$6)*('Permanent project'!B241-Parameters!$B$2))*(1-EXP(-Parameters!$B$7*('Permanent project'!B241-Parameters!$B$2)*('Permanent project'!B241&gt;Parameters!$B$2)))+('Permanent project'!B241&lt;=Parameters!$B$2)</f>
        <v>0.1012664618538834</v>
      </c>
      <c r="K237" s="2">
        <f>H237*I237*('Permanent project'!B241&gt;=Parameters!$B$2)</f>
        <v>7.7788047549333869E-2</v>
      </c>
      <c r="L237" s="2">
        <f>H237*I237*J237*('Permanent project'!B241&gt;=Parameters!$B$2)*('Permanent project'!B241&lt;=Parameters!$B$3)</f>
        <v>7.8773203498426862E-3</v>
      </c>
      <c r="M237" s="26">
        <f>'Emissions of Biomass scenarios'!W235*3.66</f>
        <v>0</v>
      </c>
      <c r="N237" s="14">
        <f t="shared" si="15"/>
        <v>0</v>
      </c>
      <c r="V237" s="4"/>
      <c r="W237" s="4"/>
      <c r="X237" s="4"/>
      <c r="Y237" s="4"/>
    </row>
    <row r="238" spans="2:25" x14ac:dyDescent="0.3">
      <c r="B238">
        <v>233</v>
      </c>
      <c r="C238" s="11">
        <f t="shared" si="17"/>
        <v>1.6779706453383088</v>
      </c>
      <c r="D238" s="11">
        <f t="shared" si="17"/>
        <v>2.720789926345387</v>
      </c>
      <c r="E238" s="11">
        <f t="shared" si="17"/>
        <v>3.4292084480011149</v>
      </c>
      <c r="F238" s="11">
        <f t="shared" si="17"/>
        <v>5.9646475032892132</v>
      </c>
      <c r="G238" s="3">
        <f>G237*(1+Parameters!$B$13)</f>
        <v>8575490.0277974401</v>
      </c>
      <c r="H238" s="5">
        <f>Parameters!$B$11*'Permanent project'!C242*Parameters!B$9*G238</f>
        <v>132.95824575296803</v>
      </c>
      <c r="I238" s="2">
        <f>EXP(-Parameters!$B$16*'Permanent project'!B242)</f>
        <v>5.7796340756907465E-4</v>
      </c>
      <c r="J238" s="2">
        <f>EXP(-(Parameters!$B$5+Parameters!$B$6)*('Permanent project'!B242-Parameters!$B$2))*(1-EXP(-Parameters!$B$7*('Permanent project'!B242-Parameters!$B$2)*('Permanent project'!B242&gt;Parameters!$B$2)))+('Permanent project'!B242&lt;=Parameters!$B$2)</f>
        <v>0.10025884372280371</v>
      </c>
      <c r="K238" s="2">
        <f>H238*I238*('Permanent project'!B242&gt;=Parameters!$B$2)</f>
        <v>7.6845000779791853E-2</v>
      </c>
      <c r="L238" s="2">
        <f>H238*I238*J238*('Permanent project'!B242&gt;=Parameters!$B$2)*('Permanent project'!B242&lt;=Parameters!$B$3)</f>
        <v>7.70439092405988E-3</v>
      </c>
      <c r="M238" s="26">
        <f>'Emissions of Biomass scenarios'!W236*3.66</f>
        <v>0</v>
      </c>
      <c r="N238" s="14">
        <f t="shared" si="15"/>
        <v>0</v>
      </c>
      <c r="V238" s="4"/>
      <c r="W238" s="4"/>
      <c r="X238" s="4"/>
      <c r="Y238" s="4"/>
    </row>
    <row r="239" spans="2:25" x14ac:dyDescent="0.3">
      <c r="B239">
        <v>234</v>
      </c>
      <c r="C239" s="11">
        <f t="shared" si="17"/>
        <v>1.6779706453383088</v>
      </c>
      <c r="D239" s="11">
        <f t="shared" si="17"/>
        <v>2.720789926345387</v>
      </c>
      <c r="E239" s="11">
        <f t="shared" si="17"/>
        <v>3.4292084480011149</v>
      </c>
      <c r="F239" s="11">
        <f t="shared" si="17"/>
        <v>5.9646475032892132</v>
      </c>
      <c r="G239" s="3">
        <f>G238*(1+Parameters!$B$13)</f>
        <v>8746999.8283533882</v>
      </c>
      <c r="H239" s="5">
        <f>Parameters!$B$11*'Permanent project'!C243*Parameters!B$9*G239</f>
        <v>135.61741066802739</v>
      </c>
      <c r="I239" s="2">
        <f>EXP(-Parameters!$B$16*'Permanent project'!B243)</f>
        <v>5.5976136443157062E-4</v>
      </c>
      <c r="J239" s="2">
        <f>EXP(-(Parameters!$B$5+Parameters!$B$6)*('Permanent project'!B243-Parameters!$B$2))*(1-EXP(-Parameters!$B$7*('Permanent project'!B243-Parameters!$B$2)*('Permanent project'!B243&gt;Parameters!$B$2)))+('Permanent project'!B243&lt;=Parameters!$B$2)</f>
        <v>9.9261251559645658E-2</v>
      </c>
      <c r="K239" s="2">
        <f>H239*I239*('Permanent project'!B243&gt;=Parameters!$B$2)</f>
        <v>7.5913386836211655E-2</v>
      </c>
      <c r="L239" s="2">
        <f>H239*I239*J239*('Permanent project'!B243&gt;=Parameters!$B$2)*('Permanent project'!B243&lt;=Parameters!$B$3)</f>
        <v>7.5352577874938983E-3</v>
      </c>
      <c r="M239" s="26">
        <f>'Emissions of Biomass scenarios'!W237*3.66</f>
        <v>0</v>
      </c>
      <c r="N239" s="14">
        <f t="shared" si="15"/>
        <v>0</v>
      </c>
      <c r="V239" s="4"/>
      <c r="W239" s="4"/>
      <c r="X239" s="4"/>
      <c r="Y239" s="4"/>
    </row>
    <row r="240" spans="2:25" x14ac:dyDescent="0.3">
      <c r="B240">
        <v>235</v>
      </c>
      <c r="C240" s="11">
        <f t="shared" si="17"/>
        <v>1.6779706453383088</v>
      </c>
      <c r="D240" s="11">
        <f t="shared" si="17"/>
        <v>2.720789926345387</v>
      </c>
      <c r="E240" s="11">
        <f t="shared" si="17"/>
        <v>3.4292084480011149</v>
      </c>
      <c r="F240" s="11">
        <f t="shared" si="17"/>
        <v>5.9646475032892132</v>
      </c>
      <c r="G240" s="3">
        <f>G239*(1+Parameters!$B$13)</f>
        <v>8921939.8249204569</v>
      </c>
      <c r="H240" s="5">
        <f>Parameters!$B$11*'Permanent project'!C244*Parameters!B$9*G240</f>
        <v>138.32975888138793</v>
      </c>
      <c r="I240" s="2">
        <f>EXP(-Parameters!$B$16*'Permanent project'!B244)</f>
        <v>5.4213256584560862E-4</v>
      </c>
      <c r="J240" s="2">
        <f>EXP(-(Parameters!$B$5+Parameters!$B$6)*('Permanent project'!B244-Parameters!$B$2))*(1-EXP(-Parameters!$B$7*('Permanent project'!B244-Parameters!$B$2)*('Permanent project'!B244&gt;Parameters!$B$2)))+('Permanent project'!B244&lt;=Parameters!$B$2)</f>
        <v>9.8273585604361544E-2</v>
      </c>
      <c r="K240" s="2">
        <f>H240*I240*('Permanent project'!B244&gt;=Parameters!$B$2)</f>
        <v>7.4993067115171202E-2</v>
      </c>
      <c r="L240" s="2">
        <f>H240*I240*J240*('Permanent project'!B244&gt;=Parameters!$B$2)*('Permanent project'!B244&lt;=Parameters!$B$3)</f>
        <v>7.3698376008764074E-3</v>
      </c>
      <c r="M240" s="26">
        <f>'Emissions of Biomass scenarios'!W238*3.66</f>
        <v>0</v>
      </c>
      <c r="N240" s="14">
        <f t="shared" si="15"/>
        <v>0</v>
      </c>
      <c r="V240" s="4"/>
      <c r="W240" s="4"/>
      <c r="X240" s="4"/>
      <c r="Y240" s="4"/>
    </row>
    <row r="241" spans="2:25" x14ac:dyDescent="0.3">
      <c r="B241">
        <v>236</v>
      </c>
      <c r="C241" s="11">
        <f t="shared" si="17"/>
        <v>1.6779706453383088</v>
      </c>
      <c r="D241" s="11">
        <f t="shared" si="17"/>
        <v>2.720789926345387</v>
      </c>
      <c r="E241" s="11">
        <f t="shared" si="17"/>
        <v>3.4292084480011149</v>
      </c>
      <c r="F241" s="11">
        <f t="shared" si="17"/>
        <v>5.9646475032892132</v>
      </c>
      <c r="G241" s="3">
        <f>G240*(1+Parameters!$B$13)</f>
        <v>9100378.6214188654</v>
      </c>
      <c r="H241" s="5">
        <f>Parameters!$B$11*'Permanent project'!C245*Parameters!B$9*G241</f>
        <v>141.09635405901568</v>
      </c>
      <c r="I241" s="2">
        <f>EXP(-Parameters!$B$16*'Permanent project'!B245)</f>
        <v>5.2505895838095588E-4</v>
      </c>
      <c r="J241" s="2">
        <f>EXP(-(Parameters!$B$5+Parameters!$B$6)*('Permanent project'!B245-Parameters!$B$2))*(1-EXP(-Parameters!$B$7*('Permanent project'!B245-Parameters!$B$2)*('Permanent project'!B245&gt;Parameters!$B$2)))+('Permanent project'!B245&lt;=Parameters!$B$2)</f>
        <v>9.7295747089532758E-2</v>
      </c>
      <c r="K241" s="2">
        <f>H241*I241*('Permanent project'!B245&gt;=Parameters!$B$2)</f>
        <v>7.4083904693577327E-2</v>
      </c>
      <c r="L241" s="2">
        <f>H241*I241*J241*('Permanent project'!B245&gt;=Parameters!$B$2)*('Permanent project'!B245&lt;=Parameters!$B$3)</f>
        <v>7.2080488544713486E-3</v>
      </c>
      <c r="M241" s="26">
        <f>'Emissions of Biomass scenarios'!W239*3.66</f>
        <v>0</v>
      </c>
      <c r="N241" s="14">
        <f t="shared" si="15"/>
        <v>0</v>
      </c>
      <c r="V241" s="4"/>
      <c r="W241" s="4"/>
      <c r="X241" s="4"/>
      <c r="Y241" s="4"/>
    </row>
    <row r="242" spans="2:25" x14ac:dyDescent="0.3">
      <c r="B242">
        <v>237</v>
      </c>
      <c r="C242" s="11">
        <f t="shared" si="17"/>
        <v>1.6779706453383088</v>
      </c>
      <c r="D242" s="11">
        <f t="shared" si="17"/>
        <v>2.720789926345387</v>
      </c>
      <c r="E242" s="11">
        <f t="shared" si="17"/>
        <v>3.4292084480011149</v>
      </c>
      <c r="F242" s="11">
        <f t="shared" si="17"/>
        <v>5.9646475032892132</v>
      </c>
      <c r="G242" s="3">
        <f>G241*(1+Parameters!$B$13)</f>
        <v>9282386.1938472427</v>
      </c>
      <c r="H242" s="5">
        <f>Parameters!$B$11*'Permanent project'!C246*Parameters!B$9*G242</f>
        <v>143.918281140196</v>
      </c>
      <c r="I242" s="2">
        <f>EXP(-Parameters!$B$16*'Permanent project'!B246)</f>
        <v>5.0852305717160326E-4</v>
      </c>
      <c r="J242" s="2">
        <f>EXP(-(Parameters!$B$5+Parameters!$B$6)*('Permanent project'!B246-Parameters!$B$2))*(1-EXP(-Parameters!$B$7*('Permanent project'!B246-Parameters!$B$2)*('Permanent project'!B246&gt;Parameters!$B$2)))+('Permanent project'!B246&lt;=Parameters!$B$2)</f>
        <v>9.6327638230493035E-2</v>
      </c>
      <c r="K242" s="2">
        <f>H242*I242*('Permanent project'!B246&gt;=Parameters!$B$2)</f>
        <v>7.3185764308294765E-2</v>
      </c>
      <c r="L242" s="2">
        <f>H242*I242*J242*('Permanent project'!B246&gt;=Parameters!$B$2)*('Permanent project'!B246&lt;=Parameters!$B$3)</f>
        <v>7.0498118279115471E-3</v>
      </c>
      <c r="M242" s="26">
        <f>'Emissions of Biomass scenarios'!W240*3.66</f>
        <v>0</v>
      </c>
      <c r="N242" s="14">
        <f t="shared" si="15"/>
        <v>0</v>
      </c>
      <c r="V242" s="4"/>
      <c r="W242" s="4"/>
      <c r="X242" s="4"/>
      <c r="Y242" s="4"/>
    </row>
    <row r="243" spans="2:25" x14ac:dyDescent="0.3">
      <c r="B243">
        <v>238</v>
      </c>
      <c r="C243" s="11">
        <f t="shared" si="17"/>
        <v>1.6779706453383088</v>
      </c>
      <c r="D243" s="11">
        <f t="shared" si="17"/>
        <v>2.720789926345387</v>
      </c>
      <c r="E243" s="11">
        <f t="shared" si="17"/>
        <v>3.4292084480011149</v>
      </c>
      <c r="F243" s="11">
        <f t="shared" si="17"/>
        <v>5.9646475032892132</v>
      </c>
      <c r="G243" s="3">
        <f>G242*(1+Parameters!$B$13)</f>
        <v>9468033.9177241884</v>
      </c>
      <c r="H243" s="5">
        <f>Parameters!$B$11*'Permanent project'!C247*Parameters!B$9*G243</f>
        <v>146.79664676299993</v>
      </c>
      <c r="I243" s="2">
        <f>EXP(-Parameters!$B$16*'Permanent project'!B247)</f>
        <v>4.9250792800973383E-4</v>
      </c>
      <c r="J243" s="2">
        <f>EXP(-(Parameters!$B$5+Parameters!$B$6)*('Permanent project'!B247-Parameters!$B$2))*(1-EXP(-Parameters!$B$7*('Permanent project'!B247-Parameters!$B$2)*('Permanent project'!B247&gt;Parameters!$B$2)))+('Permanent project'!B247&lt;=Parameters!$B$2)</f>
        <v>9.5369162215549613E-2</v>
      </c>
      <c r="K243" s="2">
        <f>H243*I243*('Permanent project'!B247&gt;=Parameters!$B$2)</f>
        <v>7.22985123360219E-2</v>
      </c>
      <c r="L243" s="2">
        <f>H243*I243*J243*('Permanent project'!B247&gt;=Parameters!$B$2)*('Permanent project'!B247&lt;=Parameters!$B$3)</f>
        <v>6.8950485509169874E-3</v>
      </c>
      <c r="M243" s="26">
        <f>'Emissions of Biomass scenarios'!W241*3.66</f>
        <v>0</v>
      </c>
      <c r="N243" s="14">
        <f t="shared" si="15"/>
        <v>0</v>
      </c>
      <c r="V243" s="4"/>
      <c r="W243" s="4"/>
      <c r="X243" s="4"/>
      <c r="Y243" s="4"/>
    </row>
    <row r="244" spans="2:25" x14ac:dyDescent="0.3">
      <c r="B244">
        <v>239</v>
      </c>
      <c r="C244" s="11">
        <f t="shared" si="17"/>
        <v>1.6779706453383088</v>
      </c>
      <c r="D244" s="11">
        <f t="shared" si="17"/>
        <v>2.720789926345387</v>
      </c>
      <c r="E244" s="11">
        <f t="shared" si="17"/>
        <v>3.4292084480011149</v>
      </c>
      <c r="F244" s="11">
        <f t="shared" si="17"/>
        <v>5.9646475032892132</v>
      </c>
      <c r="G244" s="3">
        <f>G243*(1+Parameters!$B$13)</f>
        <v>9657394.5960786715</v>
      </c>
      <c r="H244" s="5">
        <f>Parameters!$B$11*'Permanent project'!C248*Parameters!B$9*G244</f>
        <v>149.73257969825991</v>
      </c>
      <c r="I244" s="2">
        <f>EXP(-Parameters!$B$16*'Permanent project'!B248)</f>
        <v>4.7699717000361481E-4</v>
      </c>
      <c r="J244" s="2">
        <f>EXP(-(Parameters!$B$5+Parameters!$B$6)*('Permanent project'!B248-Parameters!$B$2))*(1-EXP(-Parameters!$B$7*('Permanent project'!B248-Parameters!$B$2)*('Permanent project'!B248&gt;Parameters!$B$2)))+('Permanent project'!B248&lt;=Parameters!$B$2)</f>
        <v>9.4420223196302347E-2</v>
      </c>
      <c r="K244" s="2">
        <f>H244*I244*('Permanent project'!B248&gt;=Parameters!$B$2)</f>
        <v>7.1422016773410688E-2</v>
      </c>
      <c r="L244" s="2">
        <f>H244*I244*J244*('Permanent project'!B248&gt;=Parameters!$B$2)*('Permanent project'!B248&lt;=Parameters!$B$3)</f>
        <v>6.7436827648754867E-3</v>
      </c>
      <c r="M244" s="26">
        <f>'Emissions of Biomass scenarios'!W242*3.66</f>
        <v>0</v>
      </c>
      <c r="N244" s="14">
        <f t="shared" si="15"/>
        <v>0</v>
      </c>
      <c r="V244" s="4"/>
      <c r="W244" s="4"/>
      <c r="X244" s="4"/>
      <c r="Y244" s="4"/>
    </row>
    <row r="245" spans="2:25" x14ac:dyDescent="0.3">
      <c r="B245">
        <v>240</v>
      </c>
      <c r="C245" s="11">
        <f t="shared" si="17"/>
        <v>1.6779706453383088</v>
      </c>
      <c r="D245" s="11">
        <f t="shared" si="17"/>
        <v>2.720789926345387</v>
      </c>
      <c r="E245" s="11">
        <f t="shared" si="17"/>
        <v>3.4292084480011149</v>
      </c>
      <c r="F245" s="11">
        <f t="shared" si="17"/>
        <v>5.9646475032892132</v>
      </c>
      <c r="G245" s="3">
        <f>G244*(1+Parameters!$B$13)</f>
        <v>9850542.4880002458</v>
      </c>
      <c r="H245" s="5">
        <f>Parameters!$B$11*'Permanent project'!C249*Parameters!B$9*G245</f>
        <v>152.72723129222513</v>
      </c>
      <c r="I245" s="2">
        <f>EXP(-Parameters!$B$16*'Permanent project'!B249)</f>
        <v>4.619748987816513E-4</v>
      </c>
      <c r="J245" s="2">
        <f>EXP(-(Parameters!$B$5+Parameters!$B$6)*('Permanent project'!B249-Parameters!$B$2))*(1-EXP(-Parameters!$B$7*('Permanent project'!B249-Parameters!$B$2)*('Permanent project'!B249&gt;Parameters!$B$2)))+('Permanent project'!B249&lt;=Parameters!$B$2)</f>
        <v>9.3480726278058465E-2</v>
      </c>
      <c r="K245" s="2">
        <f>H245*I245*('Permanent project'!B249&gt;=Parameters!$B$2)</f>
        <v>7.0556147217427548E-2</v>
      </c>
      <c r="L245" s="2">
        <f>H245*I245*J245*('Permanent project'!B249&gt;=Parameters!$B$2)*('Permanent project'!B249&lt;=Parameters!$B$3)</f>
        <v>6.5956398852667414E-3</v>
      </c>
      <c r="M245" s="26">
        <f>'Emissions of Biomass scenarios'!W243*3.66</f>
        <v>0</v>
      </c>
      <c r="N245" s="14">
        <f t="shared" si="15"/>
        <v>0</v>
      </c>
      <c r="V245" s="4"/>
      <c r="W245" s="4"/>
      <c r="X245" s="4"/>
      <c r="Y245" s="4"/>
    </row>
    <row r="246" spans="2:25" x14ac:dyDescent="0.3">
      <c r="B246">
        <v>241</v>
      </c>
      <c r="C246" s="11">
        <f t="shared" si="17"/>
        <v>1.6779706453383088</v>
      </c>
      <c r="D246" s="11">
        <f t="shared" si="17"/>
        <v>2.720789926345387</v>
      </c>
      <c r="E246" s="11">
        <f t="shared" si="17"/>
        <v>3.4292084480011149</v>
      </c>
      <c r="F246" s="11">
        <f t="shared" si="17"/>
        <v>5.9646475032892132</v>
      </c>
      <c r="G246" s="3">
        <f>G245*(1+Parameters!$B$13)</f>
        <v>10047553.337760251</v>
      </c>
      <c r="H246" s="5">
        <f>Parameters!$B$11*'Permanent project'!C250*Parameters!B$9*G246</f>
        <v>155.78177591806966</v>
      </c>
      <c r="I246" s="2">
        <f>EXP(-Parameters!$B$16*'Permanent project'!B250)</f>
        <v>4.4742573022540038E-4</v>
      </c>
      <c r="J246" s="2">
        <f>EXP(-(Parameters!$B$5+Parameters!$B$6)*('Permanent project'!B250-Parameters!$B$2))*(1-EXP(-Parameters!$B$7*('Permanent project'!B250-Parameters!$B$2)*('Permanent project'!B250&gt;Parameters!$B$2)))+('Permanent project'!B250&lt;=Parameters!$B$2)</f>
        <v>9.255057751034329E-2</v>
      </c>
      <c r="K246" s="2">
        <f>H246*I246*('Permanent project'!B250&gt;=Parameters!$B$2)</f>
        <v>6.970077484595201E-2</v>
      </c>
      <c r="L246" s="2">
        <f>H246*I246*J246*('Permanent project'!B250&gt;=Parameters!$B$2)*('Permanent project'!B250&lt;=Parameters!$B$3)</f>
        <v>6.4508469649112677E-3</v>
      </c>
      <c r="M246" s="26">
        <f>'Emissions of Biomass scenarios'!W244*3.66</f>
        <v>0</v>
      </c>
      <c r="N246" s="14">
        <f t="shared" si="15"/>
        <v>0</v>
      </c>
      <c r="V246" s="4"/>
      <c r="W246" s="4"/>
      <c r="X246" s="4"/>
      <c r="Y246" s="4"/>
    </row>
    <row r="247" spans="2:25" x14ac:dyDescent="0.3">
      <c r="B247">
        <v>242</v>
      </c>
      <c r="C247" s="11">
        <f t="shared" si="17"/>
        <v>1.6779706453383088</v>
      </c>
      <c r="D247" s="11">
        <f t="shared" si="17"/>
        <v>2.720789926345387</v>
      </c>
      <c r="E247" s="11">
        <f t="shared" si="17"/>
        <v>3.4292084480011149</v>
      </c>
      <c r="F247" s="11">
        <f t="shared" si="17"/>
        <v>5.9646475032892132</v>
      </c>
      <c r="G247" s="3">
        <f>G246*(1+Parameters!$B$13)</f>
        <v>10248504.404515456</v>
      </c>
      <c r="H247" s="5">
        <f>Parameters!$B$11*'Permanent project'!C251*Parameters!B$9*G247</f>
        <v>158.89741143643104</v>
      </c>
      <c r="I247" s="2">
        <f>EXP(-Parameters!$B$16*'Permanent project'!B251)</f>
        <v>4.3333476471489162E-4</v>
      </c>
      <c r="J247" s="2">
        <f>EXP(-(Parameters!$B$5+Parameters!$B$6)*('Permanent project'!B251-Parameters!$B$2))*(1-EXP(-Parameters!$B$7*('Permanent project'!B251-Parameters!$B$2)*('Permanent project'!B251&gt;Parameters!$B$2)))+('Permanent project'!B251&lt;=Parameters!$B$2)</f>
        <v>9.1629683877504836E-2</v>
      </c>
      <c r="K247" s="2">
        <f>H247*I247*('Permanent project'!B251&gt;=Parameters!$B$2)</f>
        <v>6.8855772398611181E-2</v>
      </c>
      <c r="L247" s="2">
        <f>H247*I247*J247*('Permanent project'!B251&gt;=Parameters!$B$2)*('Permanent project'!B251&lt;=Parameters!$B$3)</f>
        <v>6.3092326580261654E-3</v>
      </c>
      <c r="M247" s="26">
        <f>'Emissions of Biomass scenarios'!W245*3.66</f>
        <v>0</v>
      </c>
      <c r="N247" s="14">
        <f t="shared" si="15"/>
        <v>0</v>
      </c>
      <c r="V247" s="4"/>
      <c r="W247" s="4"/>
      <c r="X247" s="4"/>
      <c r="Y247" s="4"/>
    </row>
    <row r="248" spans="2:25" x14ac:dyDescent="0.3">
      <c r="B248">
        <v>243</v>
      </c>
      <c r="C248" s="11">
        <f t="shared" si="17"/>
        <v>1.6779706453383088</v>
      </c>
      <c r="D248" s="11">
        <f t="shared" si="17"/>
        <v>2.720789926345387</v>
      </c>
      <c r="E248" s="11">
        <f t="shared" si="17"/>
        <v>3.4292084480011149</v>
      </c>
      <c r="F248" s="11">
        <f t="shared" si="17"/>
        <v>5.9646475032892132</v>
      </c>
      <c r="G248" s="3">
        <f>G247*(1+Parameters!$B$13)</f>
        <v>10453474.492605766</v>
      </c>
      <c r="H248" s="5">
        <f>Parameters!$B$11*'Permanent project'!C252*Parameters!B$9*G248</f>
        <v>162.07535966515968</v>
      </c>
      <c r="I248" s="2">
        <f>EXP(-Parameters!$B$16*'Permanent project'!B252)</f>
        <v>4.1968757187011292E-4</v>
      </c>
      <c r="J248" s="2">
        <f>EXP(-(Parameters!$B$5+Parameters!$B$6)*('Permanent project'!B252-Parameters!$B$2))*(1-EXP(-Parameters!$B$7*('Permanent project'!B252-Parameters!$B$2)*('Permanent project'!B252&gt;Parameters!$B$2)))+('Permanent project'!B252&lt;=Parameters!$B$2)</f>
        <v>9.0717953289412512E-2</v>
      </c>
      <c r="K248" s="2">
        <f>H248*I248*('Permanent project'!B252&gt;=Parameters!$B$2)</f>
        <v>6.8021014157846102E-2</v>
      </c>
      <c r="L248" s="2">
        <f>H248*I248*J248*('Permanent project'!B252&gt;=Parameters!$B$2)*('Permanent project'!B252&lt;=Parameters!$B$3)</f>
        <v>6.1707271850699498E-3</v>
      </c>
      <c r="M248" s="26">
        <f>'Emissions of Biomass scenarios'!W246*3.66</f>
        <v>0</v>
      </c>
      <c r="N248" s="14">
        <f t="shared" si="15"/>
        <v>0</v>
      </c>
      <c r="V248" s="4"/>
      <c r="W248" s="4"/>
      <c r="X248" s="4"/>
      <c r="Y248" s="4"/>
    </row>
    <row r="249" spans="2:25" x14ac:dyDescent="0.3">
      <c r="B249">
        <v>244</v>
      </c>
      <c r="C249" s="11">
        <f t="shared" si="17"/>
        <v>1.6779706453383088</v>
      </c>
      <c r="D249" s="11">
        <f t="shared" si="17"/>
        <v>2.720789926345387</v>
      </c>
      <c r="E249" s="11">
        <f t="shared" si="17"/>
        <v>3.4292084480011149</v>
      </c>
      <c r="F249" s="11">
        <f t="shared" si="17"/>
        <v>5.9646475032892132</v>
      </c>
      <c r="G249" s="3">
        <f>G248*(1+Parameters!$B$13)</f>
        <v>10662543.982457882</v>
      </c>
      <c r="H249" s="5">
        <f>Parameters!$B$11*'Permanent project'!C253*Parameters!B$9*G249</f>
        <v>165.31686685846287</v>
      </c>
      <c r="I249" s="2">
        <f>EXP(-Parameters!$B$16*'Permanent project'!B253)</f>
        <v>4.0647017577304068E-4</v>
      </c>
      <c r="J249" s="2">
        <f>EXP(-(Parameters!$B$5+Parameters!$B$6)*('Permanent project'!B253-Parameters!$B$2))*(1-EXP(-Parameters!$B$7*('Permanent project'!B253-Parameters!$B$2)*('Permanent project'!B253&gt;Parameters!$B$2)))+('Permanent project'!B253&lt;=Parameters!$B$2)</f>
        <v>8.9815294572247628E-2</v>
      </c>
      <c r="K249" s="2">
        <f>H249*I249*('Permanent project'!B253&gt;=Parameters!$B$2)</f>
        <v>6.7196375930207775E-2</v>
      </c>
      <c r="L249" s="2">
        <f>H249*I249*J249*('Permanent project'!B253&gt;=Parameters!$B$2)*('Permanent project'!B253&lt;=Parameters!$B$3)</f>
        <v>6.0352622983591018E-3</v>
      </c>
      <c r="M249" s="26">
        <f>'Emissions of Biomass scenarios'!W247*3.66</f>
        <v>0</v>
      </c>
      <c r="N249" s="14">
        <f t="shared" si="15"/>
        <v>0</v>
      </c>
      <c r="V249" s="4"/>
      <c r="W249" s="4"/>
      <c r="X249" s="4"/>
      <c r="Y249" s="4"/>
    </row>
    <row r="250" spans="2:25" x14ac:dyDescent="0.3">
      <c r="B250">
        <v>245</v>
      </c>
      <c r="C250" s="11">
        <f t="shared" si="17"/>
        <v>1.6779706453383088</v>
      </c>
      <c r="D250" s="11">
        <f t="shared" si="17"/>
        <v>2.720789926345387</v>
      </c>
      <c r="E250" s="11">
        <f t="shared" si="17"/>
        <v>3.4292084480011149</v>
      </c>
      <c r="F250" s="11">
        <f t="shared" si="17"/>
        <v>5.9646475032892132</v>
      </c>
      <c r="G250" s="3">
        <f>G249*(1+Parameters!$B$13)</f>
        <v>10875794.86210704</v>
      </c>
      <c r="H250" s="5">
        <f>Parameters!$B$11*'Permanent project'!C254*Parameters!B$9*G250</f>
        <v>168.62320419563216</v>
      </c>
      <c r="I250" s="2">
        <f>EXP(-Parameters!$B$16*'Permanent project'!B254)</f>
        <v>3.9366904065507829E-4</v>
      </c>
      <c r="J250" s="2">
        <f>EXP(-(Parameters!$B$5+Parameters!$B$6)*('Permanent project'!B254-Parameters!$B$2))*(1-EXP(-Parameters!$B$7*('Permanent project'!B254-Parameters!$B$2)*('Permanent project'!B254&gt;Parameters!$B$2)))+('Permanent project'!B254&lt;=Parameters!$B$2)</f>
        <v>8.8921617459386343E-2</v>
      </c>
      <c r="K250" s="2">
        <f>H250*I250*('Permanent project'!B254&gt;=Parameters!$B$2)</f>
        <v>6.6381735027879876E-2</v>
      </c>
      <c r="L250" s="2">
        <f>H250*I250*J250*('Permanent project'!B254&gt;=Parameters!$B$2)*('Permanent project'!B254&lt;=Parameters!$B$3)</f>
        <v>5.902771248439481E-3</v>
      </c>
      <c r="M250" s="26">
        <f>'Emissions of Biomass scenarios'!W248*3.66</f>
        <v>0</v>
      </c>
      <c r="N250" s="14">
        <f t="shared" si="15"/>
        <v>0</v>
      </c>
      <c r="V250" s="4"/>
      <c r="W250" s="4"/>
      <c r="X250" s="4"/>
      <c r="Y250" s="4"/>
    </row>
    <row r="251" spans="2:25" x14ac:dyDescent="0.3">
      <c r="B251">
        <v>246</v>
      </c>
      <c r="C251" s="11">
        <f t="shared" ref="C251:F266" si="18">C250</f>
        <v>1.6779706453383088</v>
      </c>
      <c r="D251" s="11">
        <f t="shared" si="18"/>
        <v>2.720789926345387</v>
      </c>
      <c r="E251" s="11">
        <f t="shared" si="18"/>
        <v>3.4292084480011149</v>
      </c>
      <c r="F251" s="11">
        <f t="shared" si="18"/>
        <v>5.9646475032892132</v>
      </c>
      <c r="G251" s="3">
        <f>G250*(1+Parameters!$B$13)</f>
        <v>11093310.759349182</v>
      </c>
      <c r="H251" s="5">
        <f>Parameters!$B$11*'Permanent project'!C255*Parameters!B$9*G251</f>
        <v>171.99566827954482</v>
      </c>
      <c r="I251" s="2">
        <f>EXP(-Parameters!$B$16*'Permanent project'!B255)</f>
        <v>3.8127105703524651E-4</v>
      </c>
      <c r="J251" s="2">
        <f>EXP(-(Parameters!$B$5+Parameters!$B$6)*('Permanent project'!B255-Parameters!$B$2))*(1-EXP(-Parameters!$B$7*('Permanent project'!B255-Parameters!$B$2)*('Permanent project'!B255&gt;Parameters!$B$2)))+('Permanent project'!B255&lt;=Parameters!$B$2)</f>
        <v>8.8036832582372548E-2</v>
      </c>
      <c r="K251" s="2">
        <f>H251*I251*('Permanent project'!B255&gt;=Parameters!$B$2)</f>
        <v>6.5576970250425665E-2</v>
      </c>
      <c r="L251" s="2">
        <f>H251*I251*J251*('Permanent project'!B255&gt;=Parameters!$B$2)*('Permanent project'!B255&lt;=Parameters!$B$3)</f>
        <v>5.7731887511959495E-3</v>
      </c>
      <c r="M251" s="26">
        <f>'Emissions of Biomass scenarios'!W249*3.66</f>
        <v>0</v>
      </c>
      <c r="N251" s="14">
        <f t="shared" si="15"/>
        <v>0</v>
      </c>
      <c r="V251" s="4"/>
      <c r="W251" s="4"/>
      <c r="X251" s="4"/>
      <c r="Y251" s="4"/>
    </row>
    <row r="252" spans="2:25" x14ac:dyDescent="0.3">
      <c r="B252">
        <v>247</v>
      </c>
      <c r="C252" s="11">
        <f t="shared" si="18"/>
        <v>1.6779706453383088</v>
      </c>
      <c r="D252" s="11">
        <f t="shared" si="18"/>
        <v>2.720789926345387</v>
      </c>
      <c r="E252" s="11">
        <f t="shared" si="18"/>
        <v>3.4292084480011149</v>
      </c>
      <c r="F252" s="11">
        <f t="shared" si="18"/>
        <v>5.9646475032892132</v>
      </c>
      <c r="G252" s="3">
        <f>G251*(1+Parameters!$B$13)</f>
        <v>11315176.974536166</v>
      </c>
      <c r="H252" s="5">
        <f>Parameters!$B$11*'Permanent project'!C256*Parameters!B$9*G252</f>
        <v>175.4355816451357</v>
      </c>
      <c r="I252" s="2">
        <f>EXP(-Parameters!$B$16*'Permanent project'!B256)</f>
        <v>3.6926352829492939E-4</v>
      </c>
      <c r="J252" s="2">
        <f>EXP(-(Parameters!$B$5+Parameters!$B$6)*('Permanent project'!B256-Parameters!$B$2))*(1-EXP(-Parameters!$B$7*('Permanent project'!B256-Parameters!$B$2)*('Permanent project'!B256&gt;Parameters!$B$2)))+('Permanent project'!B256&lt;=Parameters!$B$2)</f>
        <v>8.7160851461981298E-2</v>
      </c>
      <c r="K252" s="2">
        <f>H252*I252*('Permanent project'!B256&gt;=Parameters!$B$2)</f>
        <v>6.4781961866755958E-2</v>
      </c>
      <c r="L252" s="2">
        <f>H252*I252*J252*('Permanent project'!B256&gt;=Parameters!$B$2)*('Permanent project'!B256&lt;=Parameters!$B$3)</f>
        <v>5.6464509556840526E-3</v>
      </c>
      <c r="M252" s="26">
        <f>'Emissions of Biomass scenarios'!W250*3.66</f>
        <v>0</v>
      </c>
      <c r="N252" s="14">
        <f t="shared" si="15"/>
        <v>0</v>
      </c>
      <c r="V252" s="4"/>
      <c r="W252" s="4"/>
      <c r="X252" s="4"/>
      <c r="Y252" s="4"/>
    </row>
    <row r="253" spans="2:25" x14ac:dyDescent="0.3">
      <c r="B253">
        <v>248</v>
      </c>
      <c r="C253" s="11">
        <f t="shared" si="18"/>
        <v>1.6779706453383088</v>
      </c>
      <c r="D253" s="11">
        <f t="shared" si="18"/>
        <v>2.720789926345387</v>
      </c>
      <c r="E253" s="11">
        <f t="shared" si="18"/>
        <v>3.4292084480011149</v>
      </c>
      <c r="F253" s="11">
        <f t="shared" si="18"/>
        <v>5.9646475032892132</v>
      </c>
      <c r="G253" s="3">
        <f>G252*(1+Parameters!$B$13)</f>
        <v>11541480.51402689</v>
      </c>
      <c r="H253" s="5">
        <f>Parameters!$B$11*'Permanent project'!C257*Parameters!B$9*G253</f>
        <v>178.94429327803843</v>
      </c>
      <c r="I253" s="2">
        <f>EXP(-Parameters!$B$16*'Permanent project'!B257)</f>
        <v>3.5763415767542714E-4</v>
      </c>
      <c r="J253" s="2">
        <f>EXP(-(Parameters!$B$5+Parameters!$B$6)*('Permanent project'!B257-Parameters!$B$2))*(1-EXP(-Parameters!$B$7*('Permanent project'!B257-Parameters!$B$2)*('Permanent project'!B257&gt;Parameters!$B$2)))+('Permanent project'!B257&lt;=Parameters!$B$2)</f>
        <v>8.6293586499370495E-2</v>
      </c>
      <c r="K253" s="2">
        <f>H253*I253*('Permanent project'!B257&gt;=Parameters!$B$2)</f>
        <v>6.3996591597315869E-2</v>
      </c>
      <c r="L253" s="2">
        <f>H253*I253*J253*('Permanent project'!B257&gt;=Parameters!$B$2)*('Permanent project'!B257&lt;=Parameters!$B$3)</f>
        <v>5.522495412667864E-3</v>
      </c>
      <c r="M253" s="26">
        <f>'Emissions of Biomass scenarios'!W251*3.66</f>
        <v>0</v>
      </c>
      <c r="N253" s="14">
        <f t="shared" si="15"/>
        <v>0</v>
      </c>
      <c r="V253" s="4"/>
      <c r="W253" s="4"/>
      <c r="X253" s="4"/>
      <c r="Y253" s="4"/>
    </row>
    <row r="254" spans="2:25" x14ac:dyDescent="0.3">
      <c r="B254">
        <v>249</v>
      </c>
      <c r="C254" s="11">
        <f t="shared" si="18"/>
        <v>1.6779706453383088</v>
      </c>
      <c r="D254" s="11">
        <f t="shared" si="18"/>
        <v>2.720789926345387</v>
      </c>
      <c r="E254" s="11">
        <f t="shared" si="18"/>
        <v>3.4292084480011149</v>
      </c>
      <c r="F254" s="11">
        <f t="shared" si="18"/>
        <v>5.9646475032892132</v>
      </c>
      <c r="G254" s="3">
        <f>G253*(1+Parameters!$B$13)</f>
        <v>11772310.124307428</v>
      </c>
      <c r="H254" s="5">
        <f>Parameters!$B$11*'Permanent project'!C258*Parameters!B$9*G254</f>
        <v>182.52317914359918</v>
      </c>
      <c r="I254" s="2">
        <f>EXP(-Parameters!$B$16*'Permanent project'!B258)</f>
        <v>3.4637103568500074E-4</v>
      </c>
      <c r="J254" s="2">
        <f>EXP(-(Parameters!$B$5+Parameters!$B$6)*('Permanent project'!B258-Parameters!$B$2))*(1-EXP(-Parameters!$B$7*('Permanent project'!B258-Parameters!$B$2)*('Permanent project'!B258&gt;Parameters!$B$2)))+('Permanent project'!B258&lt;=Parameters!$B$2)</f>
        <v>8.5434950967321233E-2</v>
      </c>
      <c r="K254" s="2">
        <f>H254*I254*('Permanent project'!B258&gt;=Parameters!$B$2)</f>
        <v>6.322074259648737E-2</v>
      </c>
      <c r="L254" s="2">
        <f>H254*I254*J254*('Permanent project'!B258&gt;=Parameters!$B$2)*('Permanent project'!B258&lt;=Parameters!$B$3)</f>
        <v>5.4012610438485351E-3</v>
      </c>
      <c r="M254" s="26">
        <f>'Emissions of Biomass scenarios'!W252*3.66</f>
        <v>0</v>
      </c>
      <c r="N254" s="14">
        <f t="shared" si="15"/>
        <v>0</v>
      </c>
      <c r="V254" s="4"/>
      <c r="W254" s="4"/>
      <c r="X254" s="4"/>
      <c r="Y254" s="4"/>
    </row>
    <row r="255" spans="2:25" x14ac:dyDescent="0.3">
      <c r="B255">
        <v>250</v>
      </c>
      <c r="C255" s="11">
        <f t="shared" si="18"/>
        <v>1.6779706453383088</v>
      </c>
      <c r="D255" s="11">
        <f t="shared" si="18"/>
        <v>2.720789926345387</v>
      </c>
      <c r="E255" s="11">
        <f t="shared" si="18"/>
        <v>3.4292084480011149</v>
      </c>
      <c r="F255" s="11">
        <f t="shared" si="18"/>
        <v>5.9646475032892132</v>
      </c>
      <c r="G255" s="3">
        <f>G254*(1+Parameters!$B$13)</f>
        <v>12007756.326793576</v>
      </c>
      <c r="H255" s="5">
        <f>Parameters!$B$11*'Permanent project'!C259*Parameters!B$9*G255</f>
        <v>186.17364272647117</v>
      </c>
      <c r="I255" s="2">
        <f>EXP(-Parameters!$B$16*'Permanent project'!B259)</f>
        <v>3.3546262790251185E-4</v>
      </c>
      <c r="J255" s="2">
        <f>EXP(-(Parameters!$B$5+Parameters!$B$6)*('Permanent project'!B259-Parameters!$B$2))*(1-EXP(-Parameters!$B$7*('Permanent project'!B259-Parameters!$B$2)*('Permanent project'!B259&gt;Parameters!$B$2)))+('Permanent project'!B259&lt;=Parameters!$B$2)</f>
        <v>8.4584859001564691E-2</v>
      </c>
      <c r="K255" s="2">
        <f>H255*I255*('Permanent project'!B259&gt;=Parameters!$B$2)</f>
        <v>6.2454299435205383E-2</v>
      </c>
      <c r="L255" s="2">
        <f>H255*I255*J255*('Permanent project'!B259&gt;=Parameters!$B$2)*('Permanent project'!B259&lt;=Parameters!$B$3)</f>
        <v>5.2826881117683487E-3</v>
      </c>
      <c r="M255" s="26">
        <f>'Emissions of Biomass scenarios'!W253*3.66</f>
        <v>0</v>
      </c>
      <c r="N255" s="14">
        <f t="shared" si="15"/>
        <v>0</v>
      </c>
      <c r="V255" s="4"/>
      <c r="W255" s="4"/>
      <c r="X255" s="4"/>
      <c r="Y255" s="4"/>
    </row>
    <row r="256" spans="2:25" x14ac:dyDescent="0.3">
      <c r="B256">
        <v>251</v>
      </c>
      <c r="C256" s="11">
        <f t="shared" si="18"/>
        <v>1.6779706453383088</v>
      </c>
      <c r="D256" s="11">
        <f t="shared" si="18"/>
        <v>2.720789926345387</v>
      </c>
      <c r="E256" s="11">
        <f t="shared" si="18"/>
        <v>3.4292084480011149</v>
      </c>
      <c r="F256" s="11">
        <f t="shared" si="18"/>
        <v>5.9646475032892132</v>
      </c>
      <c r="G256" s="3">
        <f>G255*(1+Parameters!$B$13)</f>
        <v>12247911.453329448</v>
      </c>
      <c r="H256" s="5">
        <f>Parameters!$B$11*'Permanent project'!C260*Parameters!B$9*G256</f>
        <v>189.89711558100061</v>
      </c>
      <c r="I256" s="2">
        <f>EXP(-Parameters!$B$16*'Permanent project'!B260)</f>
        <v>3.2489776316516739E-4</v>
      </c>
      <c r="J256" s="2">
        <f>EXP(-(Parameters!$B$5+Parameters!$B$6)*('Permanent project'!B260-Parameters!$B$2))*(1-EXP(-Parameters!$B$7*('Permanent project'!B260-Parameters!$B$2)*('Permanent project'!B260&gt;Parameters!$B$2)))+('Permanent project'!B260&lt;=Parameters!$B$2)</f>
        <v>8.3743225592195963E-2</v>
      </c>
      <c r="K256" s="2">
        <f>H256*I256*('Permanent project'!B260&gt;=Parameters!$B$2)</f>
        <v>6.1697148083784355E-2</v>
      </c>
      <c r="L256" s="2">
        <f>H256*I256*J256*('Permanent project'!B260&gt;=Parameters!$B$2)*('Permanent project'!B260&lt;=Parameters!$B$3)</f>
        <v>5.1667181903754739E-3</v>
      </c>
      <c r="M256" s="26">
        <f>'Emissions of Biomass scenarios'!W254*3.66</f>
        <v>0</v>
      </c>
      <c r="N256" s="14">
        <f t="shared" si="15"/>
        <v>0</v>
      </c>
      <c r="V256" s="4"/>
      <c r="W256" s="4"/>
      <c r="X256" s="4"/>
      <c r="Y256" s="4"/>
    </row>
    <row r="257" spans="2:25" x14ac:dyDescent="0.3">
      <c r="B257">
        <v>252</v>
      </c>
      <c r="C257" s="11">
        <f t="shared" si="18"/>
        <v>1.6779706453383088</v>
      </c>
      <c r="D257" s="11">
        <f t="shared" si="18"/>
        <v>2.720789926345387</v>
      </c>
      <c r="E257" s="11">
        <f t="shared" si="18"/>
        <v>3.4292084480011149</v>
      </c>
      <c r="F257" s="11">
        <f t="shared" si="18"/>
        <v>5.9646475032892132</v>
      </c>
      <c r="G257" s="3">
        <f>G256*(1+Parameters!$B$13)</f>
        <v>12492869.682396038</v>
      </c>
      <c r="H257" s="5">
        <f>Parameters!$B$11*'Permanent project'!C261*Parameters!B$9*G257</f>
        <v>193.69505789262061</v>
      </c>
      <c r="I257" s="2">
        <f>EXP(-Parameters!$B$16*'Permanent project'!B261)</f>
        <v>3.1466562212827289E-4</v>
      </c>
      <c r="J257" s="2">
        <f>EXP(-(Parameters!$B$5+Parameters!$B$6)*('Permanent project'!B261-Parameters!$B$2))*(1-EXP(-Parameters!$B$7*('Permanent project'!B261-Parameters!$B$2)*('Permanent project'!B261&gt;Parameters!$B$2)))+('Permanent project'!B261&lt;=Parameters!$B$2)</f>
        <v>8.2909966575172661E-2</v>
      </c>
      <c r="K257" s="2">
        <f>H257*I257*('Permanent project'!B261&gt;=Parameters!$B$2)</f>
        <v>6.09491758949533E-2</v>
      </c>
      <c r="L257" s="2">
        <f>H257*I257*J257*('Permanent project'!B261&gt;=Parameters!$B$2)*('Permanent project'!B261&lt;=Parameters!$B$3)</f>
        <v>5.0532941362348973E-3</v>
      </c>
      <c r="M257" s="26">
        <f>'Emissions of Biomass scenarios'!W255*3.66</f>
        <v>0</v>
      </c>
      <c r="N257" s="14">
        <f t="shared" si="15"/>
        <v>0</v>
      </c>
      <c r="V257" s="4"/>
      <c r="W257" s="4"/>
      <c r="X257" s="4"/>
      <c r="Y257" s="4"/>
    </row>
    <row r="258" spans="2:25" x14ac:dyDescent="0.3">
      <c r="B258">
        <v>253</v>
      </c>
      <c r="C258" s="11">
        <f t="shared" si="18"/>
        <v>1.6779706453383088</v>
      </c>
      <c r="D258" s="11">
        <f t="shared" si="18"/>
        <v>2.720789926345387</v>
      </c>
      <c r="E258" s="11">
        <f t="shared" si="18"/>
        <v>3.4292084480011149</v>
      </c>
      <c r="F258" s="11">
        <f t="shared" si="18"/>
        <v>5.9646475032892132</v>
      </c>
      <c r="G258" s="3">
        <f>G257*(1+Parameters!$B$13)</f>
        <v>12742727.076043958</v>
      </c>
      <c r="H258" s="5">
        <f>Parameters!$B$11*'Permanent project'!C262*Parameters!B$9*G258</f>
        <v>197.56895905047304</v>
      </c>
      <c r="I258" s="2">
        <f>EXP(-Parameters!$B$16*'Permanent project'!B262)</f>
        <v>3.047557261852779E-4</v>
      </c>
      <c r="J258" s="2">
        <f>EXP(-(Parameters!$B$5+Parameters!$B$6)*('Permanent project'!B262-Parameters!$B$2))*(1-EXP(-Parameters!$B$7*('Permanent project'!B262-Parameters!$B$2)*('Permanent project'!B262&gt;Parameters!$B$2)))+('Permanent project'!B262&lt;=Parameters!$B$2)</f>
        <v>8.20849986238988E-2</v>
      </c>
      <c r="K258" s="2">
        <f>H258*I258*('Permanent project'!B262&gt;=Parameters!$B$2)</f>
        <v>6.0210271587096346E-2</v>
      </c>
      <c r="L258" s="2">
        <f>H258*I258*J258*('Permanent project'!B262&gt;=Parameters!$B$2)*('Permanent project'!B262&lt;=Parameters!$B$3)</f>
        <v>4.942360060371377E-3</v>
      </c>
      <c r="M258" s="26">
        <f>'Emissions of Biomass scenarios'!W256*3.66</f>
        <v>0</v>
      </c>
      <c r="N258" s="14">
        <f t="shared" si="15"/>
        <v>0</v>
      </c>
      <c r="V258" s="4"/>
      <c r="W258" s="4"/>
      <c r="X258" s="4"/>
      <c r="Y258" s="4"/>
    </row>
    <row r="259" spans="2:25" x14ac:dyDescent="0.3">
      <c r="B259">
        <v>254</v>
      </c>
      <c r="C259" s="11">
        <f t="shared" si="18"/>
        <v>1.6779706453383088</v>
      </c>
      <c r="D259" s="11">
        <f t="shared" si="18"/>
        <v>2.720789926345387</v>
      </c>
      <c r="E259" s="11">
        <f t="shared" si="18"/>
        <v>3.4292084480011149</v>
      </c>
      <c r="F259" s="11">
        <f t="shared" si="18"/>
        <v>5.9646475032892132</v>
      </c>
      <c r="G259" s="3">
        <f>G258*(1+Parameters!$B$13)</f>
        <v>12997581.617564837</v>
      </c>
      <c r="H259" s="5">
        <f>Parameters!$B$11*'Permanent project'!C263*Parameters!B$9*G259</f>
        <v>201.52033823148247</v>
      </c>
      <c r="I259" s="2">
        <f>EXP(-Parameters!$B$16*'Permanent project'!B263)</f>
        <v>2.9515792673676729E-4</v>
      </c>
      <c r="J259" s="2">
        <f>EXP(-(Parameters!$B$5+Parameters!$B$6)*('Permanent project'!B263-Parameters!$B$2))*(1-EXP(-Parameters!$B$7*('Permanent project'!B263-Parameters!$B$2)*('Permanent project'!B263&gt;Parameters!$B$2)))+('Permanent project'!B263&lt;=Parameters!$B$2)</f>
        <v>8.1268239240891674E-2</v>
      </c>
      <c r="K259" s="2">
        <f>H259*I259*('Permanent project'!B263&gt;=Parameters!$B$2)</f>
        <v>5.9480325227696466E-2</v>
      </c>
      <c r="L259" s="2">
        <f>H259*I259*J259*('Permanent project'!B263&gt;=Parameters!$B$2)*('Permanent project'!B263&lt;=Parameters!$B$3)</f>
        <v>4.8338613007304814E-3</v>
      </c>
      <c r="M259" s="26">
        <f>'Emissions of Biomass scenarios'!W257*3.66</f>
        <v>0</v>
      </c>
      <c r="N259" s="14">
        <f t="shared" si="15"/>
        <v>0</v>
      </c>
      <c r="V259" s="4"/>
      <c r="W259" s="4"/>
      <c r="X259" s="4"/>
      <c r="Y259" s="4"/>
    </row>
    <row r="260" spans="2:25" x14ac:dyDescent="0.3">
      <c r="B260">
        <v>255</v>
      </c>
      <c r="C260" s="11">
        <f t="shared" si="18"/>
        <v>1.6779706453383088</v>
      </c>
      <c r="D260" s="11">
        <f t="shared" si="18"/>
        <v>2.720789926345387</v>
      </c>
      <c r="E260" s="11">
        <f t="shared" si="18"/>
        <v>3.4292084480011149</v>
      </c>
      <c r="F260" s="11">
        <f t="shared" si="18"/>
        <v>5.9646475032892132</v>
      </c>
      <c r="G260" s="3">
        <f>G259*(1+Parameters!$B$13)</f>
        <v>13257533.249916134</v>
      </c>
      <c r="H260" s="5">
        <f>Parameters!$B$11*'Permanent project'!C264*Parameters!B$9*G260</f>
        <v>205.55074499611214</v>
      </c>
      <c r="I260" s="2">
        <f>EXP(-Parameters!$B$16*'Permanent project'!B264)</f>
        <v>2.8586239479740869E-4</v>
      </c>
      <c r="J260" s="2">
        <f>EXP(-(Parameters!$B$5+Parameters!$B$6)*('Permanent project'!B264-Parameters!$B$2))*(1-EXP(-Parameters!$B$7*('Permanent project'!B264-Parameters!$B$2)*('Permanent project'!B264&gt;Parameters!$B$2)))+('Permanent project'!B264&lt;=Parameters!$B$2)</f>
        <v>8.0459606749532439E-2</v>
      </c>
      <c r="K260" s="2">
        <f>H260*I260*('Permanent project'!B264&gt;=Parameters!$B$2)</f>
        <v>5.875922821698009E-2</v>
      </c>
      <c r="L260" s="2">
        <f>H260*I260*J260*('Permanent project'!B264&gt;=Parameters!$B$2)*('Permanent project'!B264&lt;=Parameters!$B$3)</f>
        <v>4.7277443952442478E-3</v>
      </c>
      <c r="M260" s="26">
        <f>'Emissions of Biomass scenarios'!W258*3.66</f>
        <v>0</v>
      </c>
      <c r="N260" s="14">
        <f t="shared" si="15"/>
        <v>0</v>
      </c>
      <c r="V260" s="4"/>
      <c r="W260" s="4"/>
      <c r="X260" s="4"/>
      <c r="Y260" s="4"/>
    </row>
    <row r="261" spans="2:25" x14ac:dyDescent="0.3">
      <c r="B261">
        <v>256</v>
      </c>
      <c r="C261" s="11">
        <f t="shared" si="18"/>
        <v>1.6779706453383088</v>
      </c>
      <c r="D261" s="11">
        <f t="shared" si="18"/>
        <v>2.720789926345387</v>
      </c>
      <c r="E261" s="11">
        <f t="shared" si="18"/>
        <v>3.4292084480011149</v>
      </c>
      <c r="F261" s="11">
        <f t="shared" si="18"/>
        <v>5.9646475032892132</v>
      </c>
      <c r="G261" s="3">
        <f>G260*(1+Parameters!$B$13)</f>
        <v>13522683.914914457</v>
      </c>
      <c r="H261" s="5">
        <f>Parameters!$B$11*'Permanent project'!C265*Parameters!B$9*G261</f>
        <v>209.6617598960344</v>
      </c>
      <c r="I261" s="2">
        <f>EXP(-Parameters!$B$16*'Permanent project'!B265)</f>
        <v>2.7685961093021247E-4</v>
      </c>
      <c r="J261" s="2">
        <f>EXP(-(Parameters!$B$5+Parameters!$B$6)*('Permanent project'!B265-Parameters!$B$2))*(1-EXP(-Parameters!$B$7*('Permanent project'!B265-Parameters!$B$2)*('Permanent project'!B265&gt;Parameters!$B$2)))+('Permanent project'!B265&lt;=Parameters!$B$2)</f>
        <v>7.9659020285898011E-2</v>
      </c>
      <c r="K261" s="2">
        <f>H261*I261*('Permanent project'!B265&gt;=Parameters!$B$2)</f>
        <v>5.8046873271759704E-2</v>
      </c>
      <c r="L261" s="2">
        <f>H261*I261*J261*('Permanent project'!B265&gt;=Parameters!$B$2)*('Permanent project'!B265&lt;=Parameters!$B$3)</f>
        <v>4.6239570554880574E-3</v>
      </c>
      <c r="M261" s="26">
        <f>'Emissions of Biomass scenarios'!W259*3.66</f>
        <v>0</v>
      </c>
      <c r="N261" s="14">
        <f t="shared" si="15"/>
        <v>0</v>
      </c>
      <c r="V261" s="4"/>
      <c r="W261" s="4"/>
      <c r="X261" s="4"/>
      <c r="Y261" s="4"/>
    </row>
    <row r="262" spans="2:25" x14ac:dyDescent="0.3">
      <c r="B262">
        <v>257</v>
      </c>
      <c r="C262" s="11">
        <f t="shared" si="18"/>
        <v>1.6779706453383088</v>
      </c>
      <c r="D262" s="11">
        <f t="shared" si="18"/>
        <v>2.720789926345387</v>
      </c>
      <c r="E262" s="11">
        <f t="shared" si="18"/>
        <v>3.4292084480011149</v>
      </c>
      <c r="F262" s="11">
        <f t="shared" si="18"/>
        <v>5.9646475032892132</v>
      </c>
      <c r="G262" s="3">
        <f>G261*(1+Parameters!$B$13)</f>
        <v>13793137.593212746</v>
      </c>
      <c r="H262" s="5">
        <f>Parameters!$B$11*'Permanent project'!C266*Parameters!B$9*G262</f>
        <v>213.85499509395507</v>
      </c>
      <c r="I262" s="2">
        <f>EXP(-Parameters!$B$16*'Permanent project'!B266)</f>
        <v>2.681403554977965E-4</v>
      </c>
      <c r="J262" s="2">
        <f>EXP(-(Parameters!$B$5+Parameters!$B$6)*('Permanent project'!B266-Parameters!$B$2))*(1-EXP(-Parameters!$B$7*('Permanent project'!B266-Parameters!$B$2)*('Permanent project'!B266&gt;Parameters!$B$2)))+('Permanent project'!B266&lt;=Parameters!$B$2)</f>
        <v>7.8866399790674946E-2</v>
      </c>
      <c r="K262" s="2">
        <f>H262*I262*('Permanent project'!B266&gt;=Parameters!$B$2)</f>
        <v>5.7343154409472637E-2</v>
      </c>
      <c r="L262" s="2">
        <f>H262*I262*J262*('Permanent project'!B266&gt;=Parameters!$B$2)*('Permanent project'!B266&lt;=Parameters!$B$3)</f>
        <v>4.5224481409158737E-3</v>
      </c>
      <c r="M262" s="26">
        <f>'Emissions of Biomass scenarios'!W260*3.66</f>
        <v>0</v>
      </c>
      <c r="N262" s="14">
        <f t="shared" si="15"/>
        <v>0</v>
      </c>
      <c r="V262" s="4"/>
      <c r="W262" s="4"/>
      <c r="X262" s="4"/>
      <c r="Y262" s="4"/>
    </row>
    <row r="263" spans="2:25" x14ac:dyDescent="0.3">
      <c r="B263">
        <v>258</v>
      </c>
      <c r="C263" s="11">
        <f t="shared" si="18"/>
        <v>1.6779706453383088</v>
      </c>
      <c r="D263" s="11">
        <f t="shared" si="18"/>
        <v>2.720789926345387</v>
      </c>
      <c r="E263" s="11">
        <f t="shared" si="18"/>
        <v>3.4292084480011149</v>
      </c>
      <c r="F263" s="11">
        <f t="shared" si="18"/>
        <v>5.9646475032892132</v>
      </c>
      <c r="G263" s="3">
        <f>G262*(1+Parameters!$B$13)</f>
        <v>14069000.345077001</v>
      </c>
      <c r="H263" s="5">
        <f>Parameters!$B$11*'Permanent project'!C267*Parameters!B$9*G263</f>
        <v>218.13209499583417</v>
      </c>
      <c r="I263" s="2">
        <f>EXP(-Parameters!$B$16*'Permanent project'!B267)</f>
        <v>2.5969569922067187E-4</v>
      </c>
      <c r="J263" s="2">
        <f>EXP(-(Parameters!$B$5+Parameters!$B$6)*('Permanent project'!B267-Parameters!$B$2))*(1-EXP(-Parameters!$B$7*('Permanent project'!B267-Parameters!$B$2)*('Permanent project'!B267&gt;Parameters!$B$2)))+('Permanent project'!B267&lt;=Parameters!$B$2)</f>
        <v>7.8081666001153127E-2</v>
      </c>
      <c r="K263" s="2">
        <f>H263*I263*('Permanent project'!B267&gt;=Parameters!$B$2)</f>
        <v>5.6647966932413175E-2</v>
      </c>
      <c r="L263" s="2">
        <f>H263*I263*J263*('Permanent project'!B267&gt;=Parameters!$B$2)*('Permanent project'!B267&lt;=Parameters!$B$3)</f>
        <v>4.4231676336610529E-3</v>
      </c>
      <c r="M263" s="26">
        <f>'Emissions of Biomass scenarios'!W261*3.66</f>
        <v>0</v>
      </c>
      <c r="N263" s="14">
        <f t="shared" si="15"/>
        <v>0</v>
      </c>
      <c r="V263" s="4"/>
      <c r="W263" s="4"/>
      <c r="X263" s="4"/>
      <c r="Y263" s="4"/>
    </row>
    <row r="264" spans="2:25" x14ac:dyDescent="0.3">
      <c r="B264">
        <v>259</v>
      </c>
      <c r="C264" s="11">
        <f t="shared" si="18"/>
        <v>1.6779706453383088</v>
      </c>
      <c r="D264" s="11">
        <f t="shared" si="18"/>
        <v>2.720789926345387</v>
      </c>
      <c r="E264" s="11">
        <f t="shared" si="18"/>
        <v>3.4292084480011149</v>
      </c>
      <c r="F264" s="11">
        <f t="shared" si="18"/>
        <v>5.9646475032892132</v>
      </c>
      <c r="G264" s="3">
        <f>G263*(1+Parameters!$B$13)</f>
        <v>14350380.35197854</v>
      </c>
      <c r="H264" s="5">
        <f>Parameters!$B$11*'Permanent project'!C268*Parameters!B$9*G264</f>
        <v>222.49473689575086</v>
      </c>
      <c r="I264" s="2">
        <f>EXP(-Parameters!$B$16*'Permanent project'!B268)</f>
        <v>2.5151699403288028E-4</v>
      </c>
      <c r="J264" s="2">
        <f>EXP(-(Parameters!$B$5+Parameters!$B$6)*('Permanent project'!B268-Parameters!$B$2))*(1-EXP(-Parameters!$B$7*('Permanent project'!B268-Parameters!$B$2)*('Permanent project'!B268&gt;Parameters!$B$2)))+('Permanent project'!B268&lt;=Parameters!$B$2)</f>
        <v>7.7304740443299741E-2</v>
      </c>
      <c r="K264" s="2">
        <f>H264*I264*('Permanent project'!B268&gt;=Parameters!$B$2)</f>
        <v>5.5961207412155836E-2</v>
      </c>
      <c r="L264" s="2">
        <f>H264*I264*J264*('Permanent project'!B268&gt;=Parameters!$B$2)*('Permanent project'!B268&lt;=Parameters!$B$3)</f>
        <v>4.3260666138903682E-3</v>
      </c>
      <c r="M264" s="26">
        <f>'Emissions of Biomass scenarios'!W262*3.66</f>
        <v>0</v>
      </c>
      <c r="N264" s="14">
        <f t="shared" si="15"/>
        <v>0</v>
      </c>
      <c r="V264" s="4"/>
      <c r="W264" s="4"/>
      <c r="X264" s="4"/>
      <c r="Y264" s="4"/>
    </row>
    <row r="265" spans="2:25" x14ac:dyDescent="0.3">
      <c r="B265">
        <v>260</v>
      </c>
      <c r="C265" s="11">
        <f t="shared" si="18"/>
        <v>1.6779706453383088</v>
      </c>
      <c r="D265" s="11">
        <f t="shared" si="18"/>
        <v>2.720789926345387</v>
      </c>
      <c r="E265" s="11">
        <f t="shared" si="18"/>
        <v>3.4292084480011149</v>
      </c>
      <c r="F265" s="11">
        <f t="shared" si="18"/>
        <v>5.9646475032892132</v>
      </c>
      <c r="G265" s="3">
        <f>G264*(1+Parameters!$B$13)</f>
        <v>14637387.959018111</v>
      </c>
      <c r="H265" s="5">
        <f>Parameters!$B$11*'Permanent project'!C269*Parameters!B$9*G265</f>
        <v>226.94463163366586</v>
      </c>
      <c r="I265" s="2">
        <f>EXP(-Parameters!$B$16*'Permanent project'!B269)</f>
        <v>2.4359586422561879E-4</v>
      </c>
      <c r="J265" s="2">
        <f>EXP(-(Parameters!$B$5+Parameters!$B$6)*('Permanent project'!B269-Parameters!$B$2))*(1-EXP(-Parameters!$B$7*('Permanent project'!B269-Parameters!$B$2)*('Permanent project'!B269&gt;Parameters!$B$2)))+('Permanent project'!B269&lt;=Parameters!$B$2)</f>
        <v>7.6535545423911513E-2</v>
      </c>
      <c r="K265" s="2">
        <f>H265*I265*('Permanent project'!B269&gt;=Parameters!$B$2)</f>
        <v>5.5282773674167542E-2</v>
      </c>
      <c r="L265" s="2">
        <f>H265*I265*J265*('Permanent project'!B269&gt;=Parameters!$B$2)*('Permanent project'!B269&lt;=Parameters!$B$3)</f>
        <v>4.2310972356990693E-3</v>
      </c>
      <c r="M265" s="26">
        <f>'Emissions of Biomass scenarios'!W263*3.66</f>
        <v>0</v>
      </c>
      <c r="N265" s="14">
        <f t="shared" si="15"/>
        <v>0</v>
      </c>
      <c r="V265" s="4"/>
      <c r="W265" s="4"/>
      <c r="X265" s="4"/>
      <c r="Y265" s="4"/>
    </row>
    <row r="266" spans="2:25" x14ac:dyDescent="0.3">
      <c r="B266">
        <v>261</v>
      </c>
      <c r="C266" s="11">
        <f t="shared" si="18"/>
        <v>1.6779706453383088</v>
      </c>
      <c r="D266" s="11">
        <f t="shared" si="18"/>
        <v>2.720789926345387</v>
      </c>
      <c r="E266" s="11">
        <f t="shared" si="18"/>
        <v>3.4292084480011149</v>
      </c>
      <c r="F266" s="11">
        <f t="shared" si="18"/>
        <v>5.9646475032892132</v>
      </c>
      <c r="G266" s="3">
        <f>G265*(1+Parameters!$B$13)</f>
        <v>14930135.718198474</v>
      </c>
      <c r="H266" s="5">
        <f>Parameters!$B$11*'Permanent project'!C270*Parameters!B$9*G266</f>
        <v>231.4835242663392</v>
      </c>
      <c r="I266" s="2">
        <f>EXP(-Parameters!$B$16*'Permanent project'!B270)</f>
        <v>2.3592419786978231E-4</v>
      </c>
      <c r="J266" s="2">
        <f>EXP(-(Parameters!$B$5+Parameters!$B$6)*('Permanent project'!B270-Parameters!$B$2))*(1-EXP(-Parameters!$B$7*('Permanent project'!B270-Parameters!$B$2)*('Permanent project'!B270&gt;Parameters!$B$2)))+('Permanent project'!B270&lt;=Parameters!$B$2)</f>
        <v>7.5774004022845481E-2</v>
      </c>
      <c r="K266" s="2">
        <f>H266*I266*('Permanent project'!B270&gt;=Parameters!$B$2)</f>
        <v>5.4612564782606364E-2</v>
      </c>
      <c r="L266" s="2">
        <f>H266*I266*J266*('Permanent project'!B270&gt;=Parameters!$B$2)*('Permanent project'!B270&lt;=Parameters!$B$3)</f>
        <v>4.1382127035351239E-3</v>
      </c>
      <c r="M266" s="26">
        <f>'Emissions of Biomass scenarios'!W264*3.66</f>
        <v>0</v>
      </c>
      <c r="N266" s="14">
        <f t="shared" si="15"/>
        <v>0</v>
      </c>
      <c r="V266" s="4"/>
      <c r="W266" s="4"/>
      <c r="X266" s="4"/>
      <c r="Y266" s="4"/>
    </row>
    <row r="267" spans="2:25" x14ac:dyDescent="0.3">
      <c r="B267">
        <v>262</v>
      </c>
      <c r="C267" s="11">
        <f t="shared" ref="C267:F282" si="19">C266</f>
        <v>1.6779706453383088</v>
      </c>
      <c r="D267" s="11">
        <f t="shared" si="19"/>
        <v>2.720789926345387</v>
      </c>
      <c r="E267" s="11">
        <f t="shared" si="19"/>
        <v>3.4292084480011149</v>
      </c>
      <c r="F267" s="11">
        <f t="shared" si="19"/>
        <v>5.9646475032892132</v>
      </c>
      <c r="G267" s="3">
        <f>G266*(1+Parameters!$B$13)</f>
        <v>15228738.432562444</v>
      </c>
      <c r="H267" s="5">
        <f>Parameters!$B$11*'Permanent project'!C271*Parameters!B$9*G267</f>
        <v>236.11319475166599</v>
      </c>
      <c r="I267" s="2">
        <f>EXP(-Parameters!$B$16*'Permanent project'!B271)</f>
        <v>2.2849413850863917E-4</v>
      </c>
      <c r="J267" s="2">
        <f>EXP(-(Parameters!$B$5+Parameters!$B$6)*('Permanent project'!B271-Parameters!$B$2))*(1-EXP(-Parameters!$B$7*('Permanent project'!B271-Parameters!$B$2)*('Permanent project'!B271&gt;Parameters!$B$2)))+('Permanent project'!B271&lt;=Parameters!$B$2)</f>
        <v>7.5020040085326978E-2</v>
      </c>
      <c r="K267" s="2">
        <f>H267*I267*('Permanent project'!B271&gt;=Parameters!$B$2)</f>
        <v>5.3950481025304461E-2</v>
      </c>
      <c r="L267" s="2">
        <f>H267*I267*J267*('Permanent project'!B271&gt;=Parameters!$B$2)*('Permanent project'!B271&lt;=Parameters!$B$3)</f>
        <v>4.047367249141013E-3</v>
      </c>
      <c r="M267" s="26">
        <f>'Emissions of Biomass scenarios'!W265*3.66</f>
        <v>0</v>
      </c>
      <c r="N267" s="14">
        <f t="shared" si="15"/>
        <v>0</v>
      </c>
      <c r="V267" s="4"/>
      <c r="W267" s="4"/>
      <c r="X267" s="4"/>
      <c r="Y267" s="4"/>
    </row>
    <row r="268" spans="2:25" x14ac:dyDescent="0.3">
      <c r="B268">
        <v>263</v>
      </c>
      <c r="C268" s="11">
        <f t="shared" si="19"/>
        <v>1.6779706453383088</v>
      </c>
      <c r="D268" s="11">
        <f t="shared" si="19"/>
        <v>2.720789926345387</v>
      </c>
      <c r="E268" s="11">
        <f t="shared" si="19"/>
        <v>3.4292084480011149</v>
      </c>
      <c r="F268" s="11">
        <f t="shared" si="19"/>
        <v>5.9646475032892132</v>
      </c>
      <c r="G268" s="3">
        <f>G267*(1+Parameters!$B$13)</f>
        <v>15533313.201213693</v>
      </c>
      <c r="H268" s="5">
        <f>Parameters!$B$11*'Permanent project'!C272*Parameters!B$9*G268</f>
        <v>240.83545864669932</v>
      </c>
      <c r="I268" s="2">
        <f>EXP(-Parameters!$B$16*'Permanent project'!B272)</f>
        <v>2.2129807711213288E-4</v>
      </c>
      <c r="J268" s="2">
        <f>EXP(-(Parameters!$B$5+Parameters!$B$6)*('Permanent project'!B272-Parameters!$B$2))*(1-EXP(-Parameters!$B$7*('Permanent project'!B272-Parameters!$B$2)*('Permanent project'!B272&gt;Parameters!$B$2)))+('Permanent project'!B272&lt;=Parameters!$B$2)</f>
        <v>7.4273578214333877E-2</v>
      </c>
      <c r="K268" s="2">
        <f>H268*I268*('Permanent project'!B272&gt;=Parameters!$B$2)</f>
        <v>5.3296423898933153E-2</v>
      </c>
      <c r="L268" s="2">
        <f>H268*I268*J268*('Permanent project'!B272&gt;=Parameters!$B$2)*('Permanent project'!B272&lt;=Parameters!$B$3)</f>
        <v>3.9585161090017048E-3</v>
      </c>
      <c r="M268" s="26">
        <f>'Emissions of Biomass scenarios'!W266*3.66</f>
        <v>0</v>
      </c>
      <c r="N268" s="14">
        <f t="shared" si="15"/>
        <v>0</v>
      </c>
      <c r="V268" s="4"/>
      <c r="W268" s="4"/>
      <c r="X268" s="4"/>
      <c r="Y268" s="4"/>
    </row>
    <row r="269" spans="2:25" x14ac:dyDescent="0.3">
      <c r="B269">
        <v>264</v>
      </c>
      <c r="C269" s="11">
        <f t="shared" si="19"/>
        <v>1.6779706453383088</v>
      </c>
      <c r="D269" s="11">
        <f t="shared" si="19"/>
        <v>2.720789926345387</v>
      </c>
      <c r="E269" s="11">
        <f t="shared" si="19"/>
        <v>3.4292084480011149</v>
      </c>
      <c r="F269" s="11">
        <f t="shared" si="19"/>
        <v>5.9646475032892132</v>
      </c>
      <c r="G269" s="3">
        <f>G268*(1+Parameters!$B$13)</f>
        <v>15843979.465237968</v>
      </c>
      <c r="H269" s="5">
        <f>Parameters!$B$11*'Permanent project'!C273*Parameters!B$9*G269</f>
        <v>245.65216781963332</v>
      </c>
      <c r="I269" s="2">
        <f>EXP(-Parameters!$B$16*'Permanent project'!B273)</f>
        <v>2.1432864428457053E-4</v>
      </c>
      <c r="J269" s="2">
        <f>EXP(-(Parameters!$B$5+Parameters!$B$6)*('Permanent project'!B273-Parameters!$B$2))*(1-EXP(-Parameters!$B$7*('Permanent project'!B273-Parameters!$B$2)*('Permanent project'!B273&gt;Parameters!$B$2)))+('Permanent project'!B273&lt;=Parameters!$B$2)</f>
        <v>7.3534543763057097E-2</v>
      </c>
      <c r="K269" s="2">
        <f>H269*I269*('Permanent project'!B273&gt;=Parameters!$B$2)</f>
        <v>5.2650296094347813E-2</v>
      </c>
      <c r="L269" s="2">
        <f>H269*I269*J269*('Permanent project'!B273&gt;=Parameters!$B$2)*('Permanent project'!B273&lt;=Parameters!$B$3)</f>
        <v>3.8716155022877337E-3</v>
      </c>
      <c r="M269" s="26">
        <f>'Emissions of Biomass scenarios'!W267*3.66</f>
        <v>0</v>
      </c>
      <c r="N269" s="14">
        <f t="shared" si="15"/>
        <v>0</v>
      </c>
      <c r="V269" s="4"/>
      <c r="W269" s="4"/>
      <c r="X269" s="4"/>
      <c r="Y269" s="4"/>
    </row>
    <row r="270" spans="2:25" x14ac:dyDescent="0.3">
      <c r="B270">
        <v>265</v>
      </c>
      <c r="C270" s="11">
        <f t="shared" si="19"/>
        <v>1.6779706453383088</v>
      </c>
      <c r="D270" s="11">
        <f t="shared" si="19"/>
        <v>2.720789926345387</v>
      </c>
      <c r="E270" s="11">
        <f t="shared" si="19"/>
        <v>3.4292084480011149</v>
      </c>
      <c r="F270" s="11">
        <f t="shared" si="19"/>
        <v>5.9646475032892132</v>
      </c>
      <c r="G270" s="3">
        <f>G269*(1+Parameters!$B$13)</f>
        <v>16160859.054542728</v>
      </c>
      <c r="H270" s="5">
        <f>Parameters!$B$11*'Permanent project'!C274*Parameters!B$9*G270</f>
        <v>250.565211176026</v>
      </c>
      <c r="I270" s="2">
        <f>EXP(-Parameters!$B$16*'Permanent project'!B274)</f>
        <v>2.0757870271771752E-4</v>
      </c>
      <c r="J270" s="2">
        <f>EXP(-(Parameters!$B$5+Parameters!$B$6)*('Permanent project'!B274-Parameters!$B$2))*(1-EXP(-Parameters!$B$7*('Permanent project'!B274-Parameters!$B$2)*('Permanent project'!B274&gt;Parameters!$B$2)))+('Permanent project'!B274&lt;=Parameters!$B$2)</f>
        <v>7.2802862827435588E-2</v>
      </c>
      <c r="K270" s="2">
        <f>H270*I270*('Permanent project'!B274&gt;=Parameters!$B$2)</f>
        <v>5.2012001482110409E-2</v>
      </c>
      <c r="L270" s="2">
        <f>H270*I270*J270*('Permanent project'!B274&gt;=Parameters!$B$2)*('Permanent project'!B274&lt;=Parameters!$B$3)</f>
        <v>3.7866226092824608E-3</v>
      </c>
      <c r="M270" s="26">
        <f>'Emissions of Biomass scenarios'!W268*3.66</f>
        <v>0</v>
      </c>
      <c r="N270" s="14">
        <f t="shared" si="15"/>
        <v>0</v>
      </c>
      <c r="V270" s="4"/>
      <c r="W270" s="4"/>
      <c r="X270" s="4"/>
      <c r="Y270" s="4"/>
    </row>
    <row r="271" spans="2:25" x14ac:dyDescent="0.3">
      <c r="B271">
        <v>266</v>
      </c>
      <c r="C271" s="11">
        <f t="shared" si="19"/>
        <v>1.6779706453383088</v>
      </c>
      <c r="D271" s="11">
        <f t="shared" si="19"/>
        <v>2.720789926345387</v>
      </c>
      <c r="E271" s="11">
        <f t="shared" si="19"/>
        <v>3.4292084480011149</v>
      </c>
      <c r="F271" s="11">
        <f t="shared" si="19"/>
        <v>5.9646475032892132</v>
      </c>
      <c r="G271" s="3">
        <f>G270*(1+Parameters!$B$13)</f>
        <v>16484076.235633582</v>
      </c>
      <c r="H271" s="5">
        <f>Parameters!$B$11*'Permanent project'!C275*Parameters!B$9*G271</f>
        <v>255.57651539954651</v>
      </c>
      <c r="I271" s="2">
        <f>EXP(-Parameters!$B$16*'Permanent project'!B275)</f>
        <v>2.0104133988157045E-4</v>
      </c>
      <c r="J271" s="2">
        <f>EXP(-(Parameters!$B$5+Parameters!$B$6)*('Permanent project'!B275-Parameters!$B$2))*(1-EXP(-Parameters!$B$7*('Permanent project'!B275-Parameters!$B$2)*('Permanent project'!B275&gt;Parameters!$B$2)))+('Permanent project'!B275&lt;=Parameters!$B$2)</f>
        <v>7.20784622387661E-2</v>
      </c>
      <c r="K271" s="2">
        <f>H271*I271*('Permanent project'!B275&gt;=Parameters!$B$2)</f>
        <v>5.1381445098187657E-2</v>
      </c>
      <c r="L271" s="2">
        <f>H271*I271*J271*('Permanent project'!B275&gt;=Parameters!$B$2)*('Permanent project'!B275&lt;=Parameters!$B$3)</f>
        <v>3.7034955502829527E-3</v>
      </c>
      <c r="M271" s="26">
        <f>'Emissions of Biomass scenarios'!W269*3.66</f>
        <v>0</v>
      </c>
      <c r="N271" s="14">
        <f t="shared" si="15"/>
        <v>0</v>
      </c>
      <c r="V271" s="4"/>
      <c r="W271" s="4"/>
      <c r="X271" s="4"/>
      <c r="Y271" s="4"/>
    </row>
    <row r="272" spans="2:25" x14ac:dyDescent="0.3">
      <c r="B272">
        <v>267</v>
      </c>
      <c r="C272" s="11">
        <f t="shared" si="19"/>
        <v>1.6779706453383088</v>
      </c>
      <c r="D272" s="11">
        <f t="shared" si="19"/>
        <v>2.720789926345387</v>
      </c>
      <c r="E272" s="11">
        <f t="shared" si="19"/>
        <v>3.4292084480011149</v>
      </c>
      <c r="F272" s="11">
        <f t="shared" si="19"/>
        <v>5.9646475032892132</v>
      </c>
      <c r="G272" s="3">
        <f>G271*(1+Parameters!$B$13)</f>
        <v>16813757.760346252</v>
      </c>
      <c r="H272" s="5">
        <f>Parameters!$B$11*'Permanent project'!C276*Parameters!B$9*G272</f>
        <v>260.68804570753741</v>
      </c>
      <c r="I272" s="2">
        <f>EXP(-Parameters!$B$16*'Permanent project'!B276)</f>
        <v>1.9470986094532206E-4</v>
      </c>
      <c r="J272" s="2">
        <f>EXP(-(Parameters!$B$5+Parameters!$B$6)*('Permanent project'!B276-Parameters!$B$2))*(1-EXP(-Parameters!$B$7*('Permanent project'!B276-Parameters!$B$2)*('Permanent project'!B276&gt;Parameters!$B$2)))+('Permanent project'!B276&lt;=Parameters!$B$2)</f>
        <v>7.1361269556386053E-2</v>
      </c>
      <c r="K272" s="2">
        <f>H272*I272*('Permanent project'!B276&gt;=Parameters!$B$2)</f>
        <v>5.075853312982237E-2</v>
      </c>
      <c r="L272" s="2">
        <f>H272*I272*J272*('Permanent project'!B276&gt;=Parameters!$B$2)*('Permanent project'!B276&lt;=Parameters!$B$3)</f>
        <v>3.6221933649640057E-3</v>
      </c>
      <c r="M272" s="26">
        <f>'Emissions of Biomass scenarios'!W270*3.66</f>
        <v>0</v>
      </c>
      <c r="N272" s="14">
        <f t="shared" si="15"/>
        <v>0</v>
      </c>
      <c r="V272" s="4"/>
      <c r="W272" s="4"/>
      <c r="X272" s="4"/>
      <c r="Y272" s="4"/>
    </row>
    <row r="273" spans="2:25" x14ac:dyDescent="0.3">
      <c r="B273">
        <v>268</v>
      </c>
      <c r="C273" s="11">
        <f t="shared" si="19"/>
        <v>1.6779706453383088</v>
      </c>
      <c r="D273" s="11">
        <f t="shared" si="19"/>
        <v>2.720789926345387</v>
      </c>
      <c r="E273" s="11">
        <f t="shared" si="19"/>
        <v>3.4292084480011149</v>
      </c>
      <c r="F273" s="11">
        <f t="shared" si="19"/>
        <v>5.9646475032892132</v>
      </c>
      <c r="G273" s="3">
        <f>G272*(1+Parameters!$B$13)</f>
        <v>17150032.915553179</v>
      </c>
      <c r="H273" s="5">
        <f>Parameters!$B$11*'Permanent project'!C277*Parameters!B$9*G273</f>
        <v>265.90180662168819</v>
      </c>
      <c r="I273" s="2">
        <f>EXP(-Parameters!$B$16*'Permanent project'!B277)</f>
        <v>1.885777819212697E-4</v>
      </c>
      <c r="J273" s="2">
        <f>EXP(-(Parameters!$B$5+Parameters!$B$6)*('Permanent project'!B277-Parameters!$B$2))*(1-EXP(-Parameters!$B$7*('Permanent project'!B277-Parameters!$B$2)*('Permanent project'!B277&gt;Parameters!$B$2)))+('Permanent project'!B277&lt;=Parameters!$B$2)</f>
        <v>7.0651213060429596E-2</v>
      </c>
      <c r="K273" s="2">
        <f>H273*I273*('Permanent project'!B277&gt;=Parameters!$B$2)</f>
        <v>5.0143172901576341E-2</v>
      </c>
      <c r="L273" s="2">
        <f>H273*I273*J273*('Permanent project'!B277&gt;=Parameters!$B$2)*('Permanent project'!B277&lt;=Parameters!$B$3)</f>
        <v>3.54267599219523E-3</v>
      </c>
      <c r="M273" s="26">
        <f>'Emissions of Biomass scenarios'!W271*3.66</f>
        <v>0</v>
      </c>
      <c r="N273" s="14">
        <f t="shared" si="15"/>
        <v>0</v>
      </c>
      <c r="V273" s="4"/>
      <c r="W273" s="4"/>
      <c r="X273" s="4"/>
      <c r="Y273" s="4"/>
    </row>
    <row r="274" spans="2:25" x14ac:dyDescent="0.3">
      <c r="B274">
        <v>269</v>
      </c>
      <c r="C274" s="11">
        <f t="shared" si="19"/>
        <v>1.6779706453383088</v>
      </c>
      <c r="D274" s="11">
        <f t="shared" si="19"/>
        <v>2.720789926345387</v>
      </c>
      <c r="E274" s="11">
        <f t="shared" si="19"/>
        <v>3.4292084480011149</v>
      </c>
      <c r="F274" s="11">
        <f t="shared" si="19"/>
        <v>5.9646475032892132</v>
      </c>
      <c r="G274" s="3">
        <f>G273*(1+Parameters!$B$13)</f>
        <v>17493033.573864244</v>
      </c>
      <c r="H274" s="5">
        <f>Parameters!$B$11*'Permanent project'!C278*Parameters!B$9*G274</f>
        <v>271.219842754122</v>
      </c>
      <c r="I274" s="2">
        <f>EXP(-Parameters!$B$16*'Permanent project'!B278)</f>
        <v>1.826388230246452E-4</v>
      </c>
      <c r="J274" s="2">
        <f>EXP(-(Parameters!$B$5+Parameters!$B$6)*('Permanent project'!B278-Parameters!$B$2))*(1-EXP(-Parameters!$B$7*('Permanent project'!B278-Parameters!$B$2)*('Permanent project'!B278&gt;Parameters!$B$2)))+('Permanent project'!B278&lt;=Parameters!$B$2)</f>
        <v>6.9948221744655356E-2</v>
      </c>
      <c r="K274" s="2">
        <f>H274*I274*('Permanent project'!B278&gt;=Parameters!$B$2)</f>
        <v>4.953527286154219E-2</v>
      </c>
      <c r="L274" s="2">
        <f>H274*I274*J274*('Permanent project'!B278&gt;=Parameters!$B$2)*('Permanent project'!B278&lt;=Parameters!$B$3)</f>
        <v>3.4649042503011617E-3</v>
      </c>
      <c r="M274" s="26">
        <f>'Emissions of Biomass scenarios'!W272*3.66</f>
        <v>0</v>
      </c>
      <c r="N274" s="14">
        <f t="shared" si="15"/>
        <v>0</v>
      </c>
      <c r="V274" s="4"/>
      <c r="W274" s="4"/>
      <c r="X274" s="4"/>
      <c r="Y274" s="4"/>
    </row>
    <row r="275" spans="2:25" x14ac:dyDescent="0.3">
      <c r="B275">
        <v>270</v>
      </c>
      <c r="C275" s="11">
        <f t="shared" si="19"/>
        <v>1.6779706453383088</v>
      </c>
      <c r="D275" s="11">
        <f t="shared" si="19"/>
        <v>2.720789926345387</v>
      </c>
      <c r="E275" s="11">
        <f t="shared" si="19"/>
        <v>3.4292084480011149</v>
      </c>
      <c r="F275" s="11">
        <f t="shared" si="19"/>
        <v>5.9646475032892132</v>
      </c>
      <c r="G275" s="3">
        <f>G274*(1+Parameters!$B$13)</f>
        <v>17842894.245341528</v>
      </c>
      <c r="H275" s="5">
        <f>Parameters!$B$11*'Permanent project'!C279*Parameters!B$9*G275</f>
        <v>276.64423960920442</v>
      </c>
      <c r="I275" s="2">
        <f>EXP(-Parameters!$B$16*'Permanent project'!B279)</f>
        <v>1.7688690224256659E-4</v>
      </c>
      <c r="J275" s="2">
        <f>EXP(-(Parameters!$B$5+Parameters!$B$6)*('Permanent project'!B279-Parameters!$B$2))*(1-EXP(-Parameters!$B$7*('Permanent project'!B279-Parameters!$B$2)*('Permanent project'!B279&gt;Parameters!$B$2)))+('Permanent project'!B279&lt;=Parameters!$B$2)</f>
        <v>6.9252225309345994E-2</v>
      </c>
      <c r="K275" s="2">
        <f>H275*I275*('Permanent project'!B279&gt;=Parameters!$B$2)</f>
        <v>4.8934742567722511E-2</v>
      </c>
      <c r="L275" s="2">
        <f>H275*I275*J275*('Permanent project'!B279&gt;=Parameters!$B$2)*('Permanent project'!B279&lt;=Parameters!$B$3)</f>
        <v>3.3888398177547635E-3</v>
      </c>
      <c r="M275" s="26">
        <f>'Emissions of Biomass scenarios'!W273*3.66</f>
        <v>0</v>
      </c>
      <c r="N275" s="14">
        <f t="shared" si="15"/>
        <v>0</v>
      </c>
      <c r="V275" s="4"/>
      <c r="W275" s="4"/>
      <c r="X275" s="4"/>
      <c r="Y275" s="4"/>
    </row>
    <row r="276" spans="2:25" x14ac:dyDescent="0.3">
      <c r="B276">
        <v>271</v>
      </c>
      <c r="C276" s="11">
        <f t="shared" si="19"/>
        <v>1.6779706453383088</v>
      </c>
      <c r="D276" s="11">
        <f t="shared" si="19"/>
        <v>2.720789926345387</v>
      </c>
      <c r="E276" s="11">
        <f t="shared" si="19"/>
        <v>3.4292084480011149</v>
      </c>
      <c r="F276" s="11">
        <f t="shared" si="19"/>
        <v>5.9646475032892132</v>
      </c>
      <c r="G276" s="3">
        <f>G275*(1+Parameters!$B$13)</f>
        <v>18199752.13024836</v>
      </c>
      <c r="H276" s="5">
        <f>Parameters!$B$11*'Permanent project'!C280*Parameters!B$9*G276</f>
        <v>282.17712440138854</v>
      </c>
      <c r="I276" s="2">
        <f>EXP(-Parameters!$B$16*'Permanent project'!B280)</f>
        <v>1.7131612910552531E-4</v>
      </c>
      <c r="J276" s="2">
        <f>EXP(-(Parameters!$B$5+Parameters!$B$6)*('Permanent project'!B280-Parameters!$B$2))*(1-EXP(-Parameters!$B$7*('Permanent project'!B280-Parameters!$B$2)*('Permanent project'!B280&gt;Parameters!$B$2)))+('Permanent project'!B280&lt;=Parameters!$B$2)</f>
        <v>6.8563154154277911E-2</v>
      </c>
      <c r="K276" s="2">
        <f>H276*I276*('Permanent project'!B280&gt;=Parameters!$B$2)</f>
        <v>4.8341492674574153E-2</v>
      </c>
      <c r="L276" s="2">
        <f>H276*I276*J276*('Permanent project'!B280&gt;=Parameters!$B$2)*('Permanent project'!B280&lt;=Parameters!$B$3)</f>
        <v>3.314445214294724E-3</v>
      </c>
      <c r="M276" s="26">
        <f>'Emissions of Biomass scenarios'!W274*3.66</f>
        <v>0</v>
      </c>
      <c r="N276" s="14">
        <f t="shared" si="15"/>
        <v>0</v>
      </c>
      <c r="V276" s="4"/>
      <c r="W276" s="4"/>
      <c r="X276" s="4"/>
      <c r="Y276" s="4"/>
    </row>
    <row r="277" spans="2:25" x14ac:dyDescent="0.3">
      <c r="B277">
        <v>272</v>
      </c>
      <c r="C277" s="11">
        <f t="shared" si="19"/>
        <v>1.6779706453383088</v>
      </c>
      <c r="D277" s="11">
        <f t="shared" si="19"/>
        <v>2.720789926345387</v>
      </c>
      <c r="E277" s="11">
        <f t="shared" si="19"/>
        <v>3.4292084480011149</v>
      </c>
      <c r="F277" s="11">
        <f t="shared" si="19"/>
        <v>5.9646475032892132</v>
      </c>
      <c r="G277" s="3">
        <f>G276*(1+Parameters!$B$13)</f>
        <v>18563747.172853328</v>
      </c>
      <c r="H277" s="5">
        <f>Parameters!$B$11*'Permanent project'!C281*Parameters!B$9*G277</f>
        <v>287.82066688941632</v>
      </c>
      <c r="I277" s="2">
        <f>EXP(-Parameters!$B$16*'Permanent project'!B281)</f>
        <v>1.6592079865503085E-4</v>
      </c>
      <c r="J277" s="2">
        <f>EXP(-(Parameters!$B$5+Parameters!$B$6)*('Permanent project'!B281-Parameters!$B$2))*(1-EXP(-Parameters!$B$7*('Permanent project'!B281-Parameters!$B$2)*('Permanent project'!B281&gt;Parameters!$B$2)))+('Permanent project'!B281&lt;=Parameters!$B$2)</f>
        <v>6.7880939371761442E-2</v>
      </c>
      <c r="K277" s="2">
        <f>H277*I277*('Permanent project'!B281&gt;=Parameters!$B$2)</f>
        <v>4.7755434919715546E-2</v>
      </c>
      <c r="L277" s="2">
        <f>H277*I277*J277*('Permanent project'!B281&gt;=Parameters!$B$2)*('Permanent project'!B281&lt;=Parameters!$B$3)</f>
        <v>3.2416837824573103E-3</v>
      </c>
      <c r="M277" s="26">
        <f>'Emissions of Biomass scenarios'!W275*3.66</f>
        <v>0</v>
      </c>
      <c r="N277" s="14">
        <f t="shared" si="15"/>
        <v>0</v>
      </c>
      <c r="V277" s="4"/>
      <c r="W277" s="4"/>
      <c r="X277" s="4"/>
      <c r="Y277" s="4"/>
    </row>
    <row r="278" spans="2:25" x14ac:dyDescent="0.3">
      <c r="B278">
        <v>273</v>
      </c>
      <c r="C278" s="11">
        <f t="shared" si="19"/>
        <v>1.6779706453383088</v>
      </c>
      <c r="D278" s="11">
        <f t="shared" si="19"/>
        <v>2.720789926345387</v>
      </c>
      <c r="E278" s="11">
        <f t="shared" si="19"/>
        <v>3.4292084480011149</v>
      </c>
      <c r="F278" s="11">
        <f t="shared" si="19"/>
        <v>5.9646475032892132</v>
      </c>
      <c r="G278" s="3">
        <f>G277*(1+Parameters!$B$13)</f>
        <v>18935022.116310395</v>
      </c>
      <c r="H278" s="5">
        <f>Parameters!$B$11*'Permanent project'!C282*Parameters!B$9*G278</f>
        <v>293.57708022720465</v>
      </c>
      <c r="I278" s="2">
        <f>EXP(-Parameters!$B$16*'Permanent project'!B282)</f>
        <v>1.6069538560123465E-4</v>
      </c>
      <c r="J278" s="2">
        <f>EXP(-(Parameters!$B$5+Parameters!$B$6)*('Permanent project'!B282-Parameters!$B$2))*(1-EXP(-Parameters!$B$7*('Permanent project'!B282-Parameters!$B$2)*('Permanent project'!B282&gt;Parameters!$B$2)))+('Permanent project'!B282&lt;=Parameters!$B$2)</f>
        <v>6.7205512739749756E-2</v>
      </c>
      <c r="K278" s="2">
        <f>H278*I278*('Permanent project'!B282&gt;=Parameters!$B$2)</f>
        <v>4.7176482110795254E-2</v>
      </c>
      <c r="L278" s="2">
        <f>H278*I278*J278*('Permanent project'!B282&gt;=Parameters!$B$2)*('Permanent project'!B282&lt;=Parameters!$B$3)</f>
        <v>3.1705196695136269E-3</v>
      </c>
      <c r="M278" s="26">
        <f>'Emissions of Biomass scenarios'!W276*3.66</f>
        <v>0</v>
      </c>
      <c r="N278" s="14">
        <f t="shared" ref="N278:N341" si="20">L278*M278</f>
        <v>0</v>
      </c>
      <c r="V278" s="4"/>
      <c r="W278" s="4"/>
      <c r="X278" s="4"/>
      <c r="Y278" s="4"/>
    </row>
    <row r="279" spans="2:25" x14ac:dyDescent="0.3">
      <c r="B279">
        <v>274</v>
      </c>
      <c r="C279" s="11">
        <f t="shared" si="19"/>
        <v>1.6779706453383088</v>
      </c>
      <c r="D279" s="11">
        <f t="shared" si="19"/>
        <v>2.720789926345387</v>
      </c>
      <c r="E279" s="11">
        <f t="shared" si="19"/>
        <v>3.4292084480011149</v>
      </c>
      <c r="F279" s="11">
        <f t="shared" si="19"/>
        <v>5.9646475032892132</v>
      </c>
      <c r="G279" s="3">
        <f>G278*(1+Parameters!$B$13)</f>
        <v>19313722.558636602</v>
      </c>
      <c r="H279" s="5">
        <f>Parameters!$B$11*'Permanent project'!C283*Parameters!B$9*G279</f>
        <v>299.44862183174871</v>
      </c>
      <c r="I279" s="2">
        <f>EXP(-Parameters!$B$16*'Permanent project'!B283)</f>
        <v>1.5563453866455047E-4</v>
      </c>
      <c r="J279" s="2">
        <f>EXP(-(Parameters!$B$5+Parameters!$B$6)*('Permanent project'!B283-Parameters!$B$2))*(1-EXP(-Parameters!$B$7*('Permanent project'!B283-Parameters!$B$2)*('Permanent project'!B283&gt;Parameters!$B$2)))+('Permanent project'!B283&lt;=Parameters!$B$2)</f>
        <v>6.6536806715016855E-2</v>
      </c>
      <c r="K279" s="2">
        <f>H279*I279*('Permanent project'!B283&gt;=Parameters!$B$2)</f>
        <v>4.6604548112519649E-2</v>
      </c>
      <c r="L279" s="2">
        <f>H279*I279*J279*('Permanent project'!B283&gt;=Parameters!$B$2)*('Permanent project'!B283&lt;=Parameters!$B$3)</f>
        <v>3.1009178098034234E-3</v>
      </c>
      <c r="M279" s="26">
        <f>'Emissions of Biomass scenarios'!W277*3.66</f>
        <v>0</v>
      </c>
      <c r="N279" s="14">
        <f t="shared" si="20"/>
        <v>0</v>
      </c>
      <c r="V279" s="4"/>
      <c r="W279" s="4"/>
      <c r="X279" s="4"/>
      <c r="Y279" s="4"/>
    </row>
    <row r="280" spans="2:25" x14ac:dyDescent="0.3">
      <c r="B280">
        <v>275</v>
      </c>
      <c r="C280" s="11">
        <f t="shared" si="19"/>
        <v>1.6779706453383088</v>
      </c>
      <c r="D280" s="11">
        <f t="shared" si="19"/>
        <v>2.720789926345387</v>
      </c>
      <c r="E280" s="11">
        <f t="shared" si="19"/>
        <v>3.4292084480011149</v>
      </c>
      <c r="F280" s="11">
        <f t="shared" si="19"/>
        <v>5.9646475032892132</v>
      </c>
      <c r="G280" s="3">
        <f>G279*(1+Parameters!$B$13)</f>
        <v>19699997.009809334</v>
      </c>
      <c r="H280" s="5">
        <f>Parameters!$B$11*'Permanent project'!C284*Parameters!B$9*G280</f>
        <v>305.43759426838369</v>
      </c>
      <c r="I280" s="2">
        <f>EXP(-Parameters!$B$16*'Permanent project'!B284)</f>
        <v>1.507330750954765E-4</v>
      </c>
      <c r="J280" s="2">
        <f>EXP(-(Parameters!$B$5+Parameters!$B$6)*('Permanent project'!B284-Parameters!$B$2))*(1-EXP(-Parameters!$B$7*('Permanent project'!B284-Parameters!$B$2)*('Permanent project'!B284&gt;Parameters!$B$2)))+('Permanent project'!B284&lt;=Parameters!$B$2)</f>
        <v>6.5874754426402948E-2</v>
      </c>
      <c r="K280" s="2">
        <f>H280*I280*('Permanent project'!B284&gt;=Parameters!$B$2)</f>
        <v>4.6039547833837964E-2</v>
      </c>
      <c r="L280" s="2">
        <f>H280*I280*J280*('Permanent project'!B284&gt;=Parameters!$B$2)*('Permanent project'!B284&lt;=Parameters!$B$3)</f>
        <v>3.0328439074567078E-3</v>
      </c>
      <c r="M280" s="26">
        <f>'Emissions of Biomass scenarios'!W278*3.66</f>
        <v>0</v>
      </c>
      <c r="N280" s="14">
        <f t="shared" si="20"/>
        <v>0</v>
      </c>
      <c r="V280" s="4"/>
      <c r="W280" s="4"/>
      <c r="X280" s="4"/>
      <c r="Y280" s="4"/>
    </row>
    <row r="281" spans="2:25" x14ac:dyDescent="0.3">
      <c r="B281">
        <v>276</v>
      </c>
      <c r="C281" s="11">
        <f t="shared" si="19"/>
        <v>1.6779706453383088</v>
      </c>
      <c r="D281" s="11">
        <f t="shared" si="19"/>
        <v>2.720789926345387</v>
      </c>
      <c r="E281" s="11">
        <f t="shared" si="19"/>
        <v>3.4292084480011149</v>
      </c>
      <c r="F281" s="11">
        <f t="shared" si="19"/>
        <v>5.9646475032892132</v>
      </c>
      <c r="G281" s="3">
        <f>G280*(1+Parameters!$B$13)</f>
        <v>20093996.95000552</v>
      </c>
      <c r="H281" s="5">
        <f>Parameters!$B$11*'Permanent project'!C285*Parameters!B$9*G281</f>
        <v>311.54634615375136</v>
      </c>
      <c r="I281" s="2">
        <f>EXP(-Parameters!$B$16*'Permanent project'!B285)</f>
        <v>1.4598597536700695E-4</v>
      </c>
      <c r="J281" s="2">
        <f>EXP(-(Parameters!$B$5+Parameters!$B$6)*('Permanent project'!B285-Parameters!$B$2))*(1-EXP(-Parameters!$B$7*('Permanent project'!B285-Parameters!$B$2)*('Permanent project'!B285&gt;Parameters!$B$2)))+('Permanent project'!B285&lt;=Parameters!$B$2)</f>
        <v>6.5219289668127525E-2</v>
      </c>
      <c r="K281" s="2">
        <f>H281*I281*('Permanent project'!B285&gt;=Parameters!$B$2)</f>
        <v>4.5481397215282562E-2</v>
      </c>
      <c r="L281" s="2">
        <f>H281*I281*J281*('Permanent project'!B285&gt;=Parameters!$B$2)*('Permanent project'!B285&lt;=Parameters!$B$3)</f>
        <v>2.9662644194946822E-3</v>
      </c>
      <c r="M281" s="26">
        <f>'Emissions of Biomass scenarios'!W279*3.66</f>
        <v>0</v>
      </c>
      <c r="N281" s="14">
        <f t="shared" si="20"/>
        <v>0</v>
      </c>
      <c r="V281" s="4"/>
      <c r="W281" s="4"/>
      <c r="X281" s="4"/>
      <c r="Y281" s="4"/>
    </row>
    <row r="282" spans="2:25" x14ac:dyDescent="0.3">
      <c r="B282">
        <v>277</v>
      </c>
      <c r="C282" s="11">
        <f t="shared" si="19"/>
        <v>1.6779706453383088</v>
      </c>
      <c r="D282" s="11">
        <f t="shared" si="19"/>
        <v>2.720789926345387</v>
      </c>
      <c r="E282" s="11">
        <f t="shared" si="19"/>
        <v>3.4292084480011149</v>
      </c>
      <c r="F282" s="11">
        <f t="shared" si="19"/>
        <v>5.9646475032892132</v>
      </c>
      <c r="G282" s="3">
        <f>G281*(1+Parameters!$B$13)</f>
        <v>20495876.889005631</v>
      </c>
      <c r="H282" s="5">
        <f>Parameters!$B$11*'Permanent project'!C286*Parameters!B$9*G282</f>
        <v>317.77727307682636</v>
      </c>
      <c r="I282" s="2">
        <f>EXP(-Parameters!$B$16*'Permanent project'!B286)</f>
        <v>1.4138837803419783E-4</v>
      </c>
      <c r="J282" s="2">
        <f>EXP(-(Parameters!$B$5+Parameters!$B$6)*('Permanent project'!B286-Parameters!$B$2))*(1-EXP(-Parameters!$B$7*('Permanent project'!B286-Parameters!$B$2)*('Permanent project'!B286&gt;Parameters!$B$2)))+('Permanent project'!B286&lt;=Parameters!$B$2)</f>
        <v>6.457034689316847E-2</v>
      </c>
      <c r="K282" s="2">
        <f>H282*I282*('Permanent project'!B286&gt;=Parameters!$B$2)</f>
        <v>4.4930013216462839E-2</v>
      </c>
      <c r="L282" s="2">
        <f>H282*I282*J282*('Permanent project'!B286&gt;=Parameters!$B$2)*('Permanent project'!B286&lt;=Parameters!$B$3)</f>
        <v>2.9011465393016496E-3</v>
      </c>
      <c r="M282" s="26">
        <f>'Emissions of Biomass scenarios'!W280*3.66</f>
        <v>0</v>
      </c>
      <c r="N282" s="14">
        <f t="shared" si="20"/>
        <v>0</v>
      </c>
      <c r="V282" s="4"/>
      <c r="W282" s="4"/>
      <c r="X282" s="4"/>
      <c r="Y282" s="4"/>
    </row>
    <row r="283" spans="2:25" x14ac:dyDescent="0.3">
      <c r="B283">
        <v>278</v>
      </c>
      <c r="C283" s="11">
        <f t="shared" ref="C283:F298" si="21">C282</f>
        <v>1.6779706453383088</v>
      </c>
      <c r="D283" s="11">
        <f t="shared" si="21"/>
        <v>2.720789926345387</v>
      </c>
      <c r="E283" s="11">
        <f t="shared" si="21"/>
        <v>3.4292084480011149</v>
      </c>
      <c r="F283" s="11">
        <f t="shared" si="21"/>
        <v>5.9646475032892132</v>
      </c>
      <c r="G283" s="3">
        <f>G282*(1+Parameters!$B$13)</f>
        <v>20905794.426785745</v>
      </c>
      <c r="H283" s="5">
        <f>Parameters!$B$11*'Permanent project'!C287*Parameters!B$9*G283</f>
        <v>324.13281853836293</v>
      </c>
      <c r="I283" s="2">
        <f>EXP(-Parameters!$B$16*'Permanent project'!B287)</f>
        <v>1.3693557475562244E-4</v>
      </c>
      <c r="J283" s="2">
        <f>EXP(-(Parameters!$B$5+Parameters!$B$6)*('Permanent project'!B287-Parameters!$B$2))*(1-EXP(-Parameters!$B$7*('Permanent project'!B287-Parameters!$B$2)*('Permanent project'!B287&gt;Parameters!$B$2)))+('Permanent project'!B287&lt;=Parameters!$B$2)</f>
        <v>6.392786120670757E-2</v>
      </c>
      <c r="K283" s="2">
        <f>H283*I283*('Permanent project'!B287&gt;=Parameters!$B$2)</f>
        <v>4.4385313803710601E-2</v>
      </c>
      <c r="L283" s="2">
        <f>H283*I283*J283*('Permanent project'!B287&gt;=Parameters!$B$2)*('Permanent project'!B287&lt;=Parameters!$B$3)</f>
        <v>2.8374581804597727E-3</v>
      </c>
      <c r="M283" s="26">
        <f>'Emissions of Biomass scenarios'!W281*3.66</f>
        <v>0</v>
      </c>
      <c r="N283" s="14">
        <f t="shared" si="20"/>
        <v>0</v>
      </c>
      <c r="V283" s="4"/>
      <c r="W283" s="4"/>
      <c r="X283" s="4"/>
      <c r="Y283" s="4"/>
    </row>
    <row r="284" spans="2:25" x14ac:dyDescent="0.3">
      <c r="B284">
        <v>279</v>
      </c>
      <c r="C284" s="11">
        <f t="shared" si="21"/>
        <v>1.6779706453383088</v>
      </c>
      <c r="D284" s="11">
        <f t="shared" si="21"/>
        <v>2.720789926345387</v>
      </c>
      <c r="E284" s="11">
        <f t="shared" si="21"/>
        <v>3.4292084480011149</v>
      </c>
      <c r="F284" s="11">
        <f t="shared" si="21"/>
        <v>5.9646475032892132</v>
      </c>
      <c r="G284" s="3">
        <f>G283*(1+Parameters!$B$13)</f>
        <v>21323910.31532146</v>
      </c>
      <c r="H284" s="5">
        <f>Parameters!$B$11*'Permanent project'!C288*Parameters!B$9*G284</f>
        <v>330.61547490913017</v>
      </c>
      <c r="I284" s="2">
        <f>EXP(-Parameters!$B$16*'Permanent project'!B288)</f>
        <v>1.3262300547161834E-4</v>
      </c>
      <c r="J284" s="2">
        <f>EXP(-(Parameters!$B$5+Parameters!$B$6)*('Permanent project'!B288-Parameters!$B$2))*(1-EXP(-Parameters!$B$7*('Permanent project'!B288-Parameters!$B$2)*('Permanent project'!B288&gt;Parameters!$B$2)))+('Permanent project'!B288&lt;=Parameters!$B$2)</f>
        <v>6.3291768359640704E-2</v>
      </c>
      <c r="K284" s="2">
        <f>H284*I284*('Permanent project'!B288&gt;=Parameters!$B$2)</f>
        <v>4.3847217937875264E-2</v>
      </c>
      <c r="L284" s="2">
        <f>H284*I284*J284*('Permanent project'!B288&gt;=Parameters!$B$2)*('Permanent project'!B288&lt;=Parameters!$B$3)</f>
        <v>2.7751679609386839E-3</v>
      </c>
      <c r="M284" s="26">
        <f>'Emissions of Biomass scenarios'!W282*3.66</f>
        <v>0</v>
      </c>
      <c r="N284" s="14">
        <f t="shared" si="20"/>
        <v>0</v>
      </c>
      <c r="V284" s="4"/>
      <c r="W284" s="4"/>
      <c r="X284" s="4"/>
      <c r="Y284" s="4"/>
    </row>
    <row r="285" spans="2:25" x14ac:dyDescent="0.3">
      <c r="B285">
        <v>280</v>
      </c>
      <c r="C285" s="11">
        <f t="shared" si="21"/>
        <v>1.6779706453383088</v>
      </c>
      <c r="D285" s="11">
        <f t="shared" si="21"/>
        <v>2.720789926345387</v>
      </c>
      <c r="E285" s="11">
        <f t="shared" si="21"/>
        <v>3.4292084480011149</v>
      </c>
      <c r="F285" s="11">
        <f t="shared" si="21"/>
        <v>5.9646475032892132</v>
      </c>
      <c r="G285" s="3">
        <f>G284*(1+Parameters!$B$13)</f>
        <v>21750388.521627892</v>
      </c>
      <c r="H285" s="5">
        <f>Parameters!$B$11*'Permanent project'!C289*Parameters!B$9*G285</f>
        <v>337.22778440731281</v>
      </c>
      <c r="I285" s="2">
        <f>EXP(-Parameters!$B$16*'Permanent project'!B289)</f>
        <v>1.284462537343878E-4</v>
      </c>
      <c r="J285" s="2">
        <f>EXP(-(Parameters!$B$5+Parameters!$B$6)*('Permanent project'!B289-Parameters!$B$2))*(1-EXP(-Parameters!$B$7*('Permanent project'!B289-Parameters!$B$2)*('Permanent project'!B289&gt;Parameters!$B$2)))+('Permanent project'!B289&lt;=Parameters!$B$2)</f>
        <v>6.2662004742153152E-2</v>
      </c>
      <c r="K285" s="2">
        <f>H285*I285*('Permanent project'!B289&gt;=Parameters!$B$2)</f>
        <v>4.3315645562267129E-2</v>
      </c>
      <c r="L285" s="2">
        <f>H285*I285*J285*('Permanent project'!B289&gt;=Parameters!$B$2)*('Permanent project'!B289&lt;=Parameters!$B$3)</f>
        <v>2.7142451876322081E-3</v>
      </c>
      <c r="M285" s="26">
        <f>'Emissions of Biomass scenarios'!W283*3.66</f>
        <v>0</v>
      </c>
      <c r="N285" s="14">
        <f t="shared" si="20"/>
        <v>0</v>
      </c>
      <c r="V285" s="4"/>
      <c r="W285" s="4"/>
      <c r="X285" s="4"/>
      <c r="Y285" s="4"/>
    </row>
    <row r="286" spans="2:25" x14ac:dyDescent="0.3">
      <c r="B286">
        <v>281</v>
      </c>
      <c r="C286" s="11">
        <f t="shared" si="21"/>
        <v>1.6779706453383088</v>
      </c>
      <c r="D286" s="11">
        <f t="shared" si="21"/>
        <v>2.720789926345387</v>
      </c>
      <c r="E286" s="11">
        <f t="shared" si="21"/>
        <v>3.4292084480011149</v>
      </c>
      <c r="F286" s="11">
        <f t="shared" si="21"/>
        <v>5.9646475032892132</v>
      </c>
      <c r="G286" s="3">
        <f>G285*(1+Parameters!$B$13)</f>
        <v>22185396.29206045</v>
      </c>
      <c r="H286" s="5">
        <f>Parameters!$B$11*'Permanent project'!C290*Parameters!B$9*G286</f>
        <v>343.97234009545906</v>
      </c>
      <c r="I286" s="2">
        <f>EXP(-Parameters!$B$16*'Permanent project'!B290)</f>
        <v>1.2440104218516929E-4</v>
      </c>
      <c r="J286" s="2">
        <f>EXP(-(Parameters!$B$5+Parameters!$B$6)*('Permanent project'!B290-Parameters!$B$2))*(1-EXP(-Parameters!$B$7*('Permanent project'!B290-Parameters!$B$2)*('Permanent project'!B290&gt;Parameters!$B$2)))+('Permanent project'!B290&lt;=Parameters!$B$2)</f>
        <v>6.203850737735829E-2</v>
      </c>
      <c r="K286" s="2">
        <f>H286*I286*('Permanent project'!B290&gt;=Parameters!$B$2)</f>
        <v>4.2790517590746598E-2</v>
      </c>
      <c r="L286" s="2">
        <f>H286*I286*J286*('Permanent project'!B290&gt;=Parameters!$B$2)*('Permanent project'!B290&lt;=Parameters!$B$3)</f>
        <v>2.6546598412345124E-3</v>
      </c>
      <c r="M286" s="26">
        <f>'Emissions of Biomass scenarios'!W284*3.66</f>
        <v>0</v>
      </c>
      <c r="N286" s="14">
        <f t="shared" si="20"/>
        <v>0</v>
      </c>
      <c r="V286" s="4"/>
      <c r="W286" s="4"/>
      <c r="X286" s="4"/>
      <c r="Y286" s="4"/>
    </row>
    <row r="287" spans="2:25" x14ac:dyDescent="0.3">
      <c r="B287">
        <v>282</v>
      </c>
      <c r="C287" s="11">
        <f t="shared" si="21"/>
        <v>1.6779706453383088</v>
      </c>
      <c r="D287" s="11">
        <f t="shared" si="21"/>
        <v>2.720789926345387</v>
      </c>
      <c r="E287" s="11">
        <f t="shared" si="21"/>
        <v>3.4292084480011149</v>
      </c>
      <c r="F287" s="11">
        <f t="shared" si="21"/>
        <v>5.9646475032892132</v>
      </c>
      <c r="G287" s="3">
        <f>G286*(1+Parameters!$B$13)</f>
        <v>22629104.217901658</v>
      </c>
      <c r="H287" s="5">
        <f>Parameters!$B$11*'Permanent project'!C291*Parameters!B$9*G287</f>
        <v>350.85178689736824</v>
      </c>
      <c r="I287" s="2">
        <f>EXP(-Parameters!$B$16*'Permanent project'!B291)</f>
        <v>1.2048322817384838E-4</v>
      </c>
      <c r="J287" s="2">
        <f>EXP(-(Parameters!$B$5+Parameters!$B$6)*('Permanent project'!B291-Parameters!$B$2))*(1-EXP(-Parameters!$B$7*('Permanent project'!B291-Parameters!$B$2)*('Permanent project'!B291&gt;Parameters!$B$2)))+('Permanent project'!B291&lt;=Parameters!$B$2)</f>
        <v>6.1421213915000127E-2</v>
      </c>
      <c r="K287" s="2">
        <f>H287*I287*('Permanent project'!B291&gt;=Parameters!$B$2)</f>
        <v>4.2271755895958045E-2</v>
      </c>
      <c r="L287" s="2">
        <f>H287*I287*J287*('Permanent project'!B291&gt;=Parameters!$B$2)*('Permanent project'!B291&lt;=Parameters!$B$3)</f>
        <v>2.5963825614483071E-3</v>
      </c>
      <c r="M287" s="26">
        <f>'Emissions of Biomass scenarios'!W285*3.66</f>
        <v>0</v>
      </c>
      <c r="N287" s="14">
        <f t="shared" si="20"/>
        <v>0</v>
      </c>
      <c r="V287" s="4"/>
      <c r="W287" s="4"/>
      <c r="X287" s="4"/>
      <c r="Y287" s="4"/>
    </row>
    <row r="288" spans="2:25" x14ac:dyDescent="0.3">
      <c r="B288">
        <v>283</v>
      </c>
      <c r="C288" s="11">
        <f t="shared" si="21"/>
        <v>1.6779706453383088</v>
      </c>
      <c r="D288" s="11">
        <f t="shared" si="21"/>
        <v>2.720789926345387</v>
      </c>
      <c r="E288" s="11">
        <f t="shared" si="21"/>
        <v>3.4292084480011149</v>
      </c>
      <c r="F288" s="11">
        <f t="shared" si="21"/>
        <v>5.9646475032892132</v>
      </c>
      <c r="G288" s="3">
        <f>G287*(1+Parameters!$B$13)</f>
        <v>23081686.302259691</v>
      </c>
      <c r="H288" s="5">
        <f>Parameters!$B$11*'Permanent project'!C292*Parameters!B$9*G288</f>
        <v>357.86882263531561</v>
      </c>
      <c r="I288" s="2">
        <f>EXP(-Parameters!$B$16*'Permanent project'!B292)</f>
        <v>1.1668879951652196E-4</v>
      </c>
      <c r="J288" s="2">
        <f>EXP(-(Parameters!$B$5+Parameters!$B$6)*('Permanent project'!B292-Parameters!$B$2))*(1-EXP(-Parameters!$B$7*('Permanent project'!B292-Parameters!$B$2)*('Permanent project'!B292&gt;Parameters!$B$2)))+('Permanent project'!B292&lt;=Parameters!$B$2)</f>
        <v>6.0810062625217952E-2</v>
      </c>
      <c r="K288" s="2">
        <f>H288*I288*('Permanent project'!B292&gt;=Parameters!$B$2)</f>
        <v>4.1759283297706097E-2</v>
      </c>
      <c r="L288" s="2">
        <f>H288*I288*J288*('Permanent project'!B292&gt;=Parameters!$B$2)*('Permanent project'!B292&lt;=Parameters!$B$3)</f>
        <v>2.5393846325177257E-3</v>
      </c>
      <c r="M288" s="26">
        <f>'Emissions of Biomass scenarios'!W286*3.66</f>
        <v>0</v>
      </c>
      <c r="N288" s="14">
        <f t="shared" si="20"/>
        <v>0</v>
      </c>
      <c r="V288" s="4"/>
      <c r="W288" s="4"/>
      <c r="X288" s="4"/>
      <c r="Y288" s="4"/>
    </row>
    <row r="289" spans="2:25" x14ac:dyDescent="0.3">
      <c r="B289">
        <v>284</v>
      </c>
      <c r="C289" s="11">
        <f t="shared" si="21"/>
        <v>1.6779706453383088</v>
      </c>
      <c r="D289" s="11">
        <f t="shared" si="21"/>
        <v>2.720789926345387</v>
      </c>
      <c r="E289" s="11">
        <f t="shared" si="21"/>
        <v>3.4292084480011149</v>
      </c>
      <c r="F289" s="11">
        <f t="shared" si="21"/>
        <v>5.9646475032892132</v>
      </c>
      <c r="G289" s="3">
        <f>G288*(1+Parameters!$B$13)</f>
        <v>23543320.028304886</v>
      </c>
      <c r="H289" s="5">
        <f>Parameters!$B$11*'Permanent project'!C293*Parameters!B$9*G289</f>
        <v>365.02619908802194</v>
      </c>
      <c r="I289" s="2">
        <f>EXP(-Parameters!$B$16*'Permanent project'!B293)</f>
        <v>1.1301387038667141E-4</v>
      </c>
      <c r="J289" s="2">
        <f>EXP(-(Parameters!$B$5+Parameters!$B$6)*('Permanent project'!B293-Parameters!$B$2))*(1-EXP(-Parameters!$B$7*('Permanent project'!B293-Parameters!$B$2)*('Permanent project'!B293&gt;Parameters!$B$2)))+('Permanent project'!B293&lt;=Parameters!$B$2)</f>
        <v>6.0204992392373542E-2</v>
      </c>
      <c r="K289" s="2">
        <f>H289*I289*('Permanent project'!B293&gt;=Parameters!$B$2)</f>
        <v>4.1253023551473027E-2</v>
      </c>
      <c r="L289" s="2">
        <f>H289*I289*J289*('Permanent project'!B293&gt;=Parameters!$B$2)*('Permanent project'!B293&lt;=Parameters!$B$3)</f>
        <v>2.4836379690788401E-3</v>
      </c>
      <c r="M289" s="26">
        <f>'Emissions of Biomass scenarios'!W287*3.66</f>
        <v>0</v>
      </c>
      <c r="N289" s="14">
        <f t="shared" si="20"/>
        <v>0</v>
      </c>
      <c r="V289" s="4"/>
      <c r="W289" s="4"/>
      <c r="X289" s="4"/>
      <c r="Y289" s="4"/>
    </row>
    <row r="290" spans="2:25" x14ac:dyDescent="0.3">
      <c r="B290">
        <v>285</v>
      </c>
      <c r="C290" s="11">
        <f t="shared" si="21"/>
        <v>1.6779706453383088</v>
      </c>
      <c r="D290" s="11">
        <f t="shared" si="21"/>
        <v>2.720789926345387</v>
      </c>
      <c r="E290" s="11">
        <f t="shared" si="21"/>
        <v>3.4292084480011149</v>
      </c>
      <c r="F290" s="11">
        <f t="shared" si="21"/>
        <v>5.9646475032892132</v>
      </c>
      <c r="G290" s="3">
        <f>G289*(1+Parameters!$B$13)</f>
        <v>24014186.428870983</v>
      </c>
      <c r="H290" s="5">
        <f>Parameters!$B$11*'Permanent project'!C294*Parameters!B$9*G290</f>
        <v>372.32672306978236</v>
      </c>
      <c r="I290" s="2">
        <f>EXP(-Parameters!$B$16*'Permanent project'!B294)</f>
        <v>1.0945467733573657E-4</v>
      </c>
      <c r="J290" s="2">
        <f>EXP(-(Parameters!$B$5+Parameters!$B$6)*('Permanent project'!B294-Parameters!$B$2))*(1-EXP(-Parameters!$B$7*('Permanent project'!B294-Parameters!$B$2)*('Permanent project'!B294&gt;Parameters!$B$2)))+('Permanent project'!B294&lt;=Parameters!$B$2)</f>
        <v>5.9605942708939368E-2</v>
      </c>
      <c r="K290" s="2">
        <f>H290*I290*('Permanent project'!B294&gt;=Parameters!$B$2)</f>
        <v>4.0752901337075174E-2</v>
      </c>
      <c r="L290" s="2">
        <f>H290*I290*J290*('Permanent project'!B294&gt;=Parameters!$B$2)*('Permanent project'!B294&lt;=Parameters!$B$3)</f>
        <v>2.4291151023207616E-3</v>
      </c>
      <c r="M290" s="26">
        <f>'Emissions of Biomass scenarios'!W288*3.66</f>
        <v>0</v>
      </c>
      <c r="N290" s="14">
        <f t="shared" si="20"/>
        <v>0</v>
      </c>
      <c r="V290" s="4"/>
      <c r="W290" s="4"/>
      <c r="X290" s="4"/>
      <c r="Y290" s="4"/>
    </row>
    <row r="291" spans="2:25" x14ac:dyDescent="0.3">
      <c r="B291">
        <v>286</v>
      </c>
      <c r="C291" s="11">
        <f t="shared" si="21"/>
        <v>1.6779706453383088</v>
      </c>
      <c r="D291" s="11">
        <f t="shared" si="21"/>
        <v>2.720789926345387</v>
      </c>
      <c r="E291" s="11">
        <f t="shared" si="21"/>
        <v>3.4292084480011149</v>
      </c>
      <c r="F291" s="11">
        <f t="shared" si="21"/>
        <v>5.9646475032892132</v>
      </c>
      <c r="G291" s="3">
        <f>G290*(1+Parameters!$B$13)</f>
        <v>24494470.157448404</v>
      </c>
      <c r="H291" s="5">
        <f>Parameters!$B$11*'Permanent project'!C295*Parameters!B$9*G291</f>
        <v>379.77325753117805</v>
      </c>
      <c r="I291" s="2">
        <f>EXP(-Parameters!$B$16*'Permanent project'!B295)</f>
        <v>1.0600757543901563E-4</v>
      </c>
      <c r="J291" s="2">
        <f>EXP(-(Parameters!$B$5+Parameters!$B$6)*('Permanent project'!B295-Parameters!$B$2))*(1-EXP(-Parameters!$B$7*('Permanent project'!B295-Parameters!$B$2)*('Permanent project'!B295&gt;Parameters!$B$2)))+('Permanent project'!B295&lt;=Parameters!$B$2)</f>
        <v>5.9012853669447841E-2</v>
      </c>
      <c r="K291" s="2">
        <f>H291*I291*('Permanent project'!B295&gt;=Parameters!$B$2)</f>
        <v>4.0258842247457065E-2</v>
      </c>
      <c r="L291" s="2">
        <f>H291*I291*J291*('Permanent project'!B295&gt;=Parameters!$B$2)*('Permanent project'!B295&lt;=Parameters!$B$3)</f>
        <v>2.3757891664505683E-3</v>
      </c>
      <c r="M291" s="26">
        <f>'Emissions of Biomass scenarios'!W289*3.66</f>
        <v>0</v>
      </c>
      <c r="N291" s="14">
        <f t="shared" si="20"/>
        <v>0</v>
      </c>
      <c r="V291" s="4"/>
      <c r="W291" s="4"/>
      <c r="X291" s="4"/>
      <c r="Y291" s="4"/>
    </row>
    <row r="292" spans="2:25" x14ac:dyDescent="0.3">
      <c r="B292">
        <v>287</v>
      </c>
      <c r="C292" s="11">
        <f t="shared" si="21"/>
        <v>1.6779706453383088</v>
      </c>
      <c r="D292" s="11">
        <f t="shared" si="21"/>
        <v>2.720789926345387</v>
      </c>
      <c r="E292" s="11">
        <f t="shared" si="21"/>
        <v>3.4292084480011149</v>
      </c>
      <c r="F292" s="11">
        <f t="shared" si="21"/>
        <v>5.9646475032892132</v>
      </c>
      <c r="G292" s="3">
        <f>G291*(1+Parameters!$B$13)</f>
        <v>24984359.560597371</v>
      </c>
      <c r="H292" s="5">
        <f>Parameters!$B$11*'Permanent project'!C296*Parameters!B$9*G292</f>
        <v>387.36872268180161</v>
      </c>
      <c r="I292" s="2">
        <f>EXP(-Parameters!$B$16*'Permanent project'!B296)</f>
        <v>1.0266903456294372E-4</v>
      </c>
      <c r="J292" s="2">
        <f>EXP(-(Parameters!$B$5+Parameters!$B$6)*('Permanent project'!B296-Parameters!$B$2))*(1-EXP(-Parameters!$B$7*('Permanent project'!B296-Parameters!$B$2)*('Permanent project'!B296&gt;Parameters!$B$2)))+('Permanent project'!B296&lt;=Parameters!$B$2)</f>
        <v>5.8425665964500828E-2</v>
      </c>
      <c r="K292" s="2">
        <f>H292*I292*('Permanent project'!B296&gt;=Parameters!$B$2)</f>
        <v>3.9770772777621255E-2</v>
      </c>
      <c r="L292" s="2">
        <f>H292*I292*J292*('Permanent project'!B296&gt;=Parameters!$B$2)*('Permanent project'!B296&lt;=Parameters!$B$3)</f>
        <v>2.3236338854553621E-3</v>
      </c>
      <c r="M292" s="26">
        <f>'Emissions of Biomass scenarios'!W290*3.66</f>
        <v>0</v>
      </c>
      <c r="N292" s="14">
        <f t="shared" si="20"/>
        <v>0</v>
      </c>
      <c r="V292" s="4"/>
      <c r="W292" s="4"/>
      <c r="X292" s="4"/>
      <c r="Y292" s="4"/>
    </row>
    <row r="293" spans="2:25" x14ac:dyDescent="0.3">
      <c r="B293">
        <v>288</v>
      </c>
      <c r="C293" s="11">
        <f t="shared" si="21"/>
        <v>1.6779706453383088</v>
      </c>
      <c r="D293" s="11">
        <f t="shared" si="21"/>
        <v>2.720789926345387</v>
      </c>
      <c r="E293" s="11">
        <f t="shared" si="21"/>
        <v>3.4292084480011149</v>
      </c>
      <c r="F293" s="11">
        <f t="shared" si="21"/>
        <v>5.9646475032892132</v>
      </c>
      <c r="G293" s="3">
        <f>G292*(1+Parameters!$B$13)</f>
        <v>25484046.751809318</v>
      </c>
      <c r="H293" s="5">
        <f>Parameters!$B$11*'Permanent project'!C297*Parameters!B$9*G293</f>
        <v>395.1160971354376</v>
      </c>
      <c r="I293" s="2">
        <f>EXP(-Parameters!$B$16*'Permanent project'!B297)</f>
        <v>9.9435635749927623E-5</v>
      </c>
      <c r="J293" s="2">
        <f>EXP(-(Parameters!$B$5+Parameters!$B$6)*('Permanent project'!B297-Parameters!$B$2))*(1-EXP(-Parameters!$B$7*('Permanent project'!B297-Parameters!$B$2)*('Permanent project'!B297&gt;Parameters!$B$2)))+('Permanent project'!B297&lt;=Parameters!$B$2)</f>
        <v>5.7844320874838456E-2</v>
      </c>
      <c r="K293" s="2">
        <f>H293*I293*('Permanent project'!B297&gt;=Parameters!$B$2)</f>
        <v>3.9288620313692395E-2</v>
      </c>
      <c r="L293" s="2">
        <f>H293*I293*J293*('Permanent project'!B297&gt;=Parameters!$B$2)*('Permanent project'!B297&lt;=Parameters!$B$3)</f>
        <v>2.2726235601549191E-3</v>
      </c>
      <c r="M293" s="26">
        <f>'Emissions of Biomass scenarios'!W291*3.66</f>
        <v>0</v>
      </c>
      <c r="N293" s="14">
        <f t="shared" si="20"/>
        <v>0</v>
      </c>
      <c r="V293" s="4"/>
      <c r="W293" s="4"/>
      <c r="X293" s="4"/>
      <c r="Y293" s="4"/>
    </row>
    <row r="294" spans="2:25" x14ac:dyDescent="0.3">
      <c r="B294">
        <v>289</v>
      </c>
      <c r="C294" s="11">
        <f t="shared" si="21"/>
        <v>1.6779706453383088</v>
      </c>
      <c r="D294" s="11">
        <f t="shared" si="21"/>
        <v>2.720789926345387</v>
      </c>
      <c r="E294" s="11">
        <f t="shared" si="21"/>
        <v>3.4292084480011149</v>
      </c>
      <c r="F294" s="11">
        <f t="shared" si="21"/>
        <v>5.9646475032892132</v>
      </c>
      <c r="G294" s="3">
        <f>G293*(1+Parameters!$B$13)</f>
        <v>25993727.686845504</v>
      </c>
      <c r="H294" s="5">
        <f>Parameters!$B$11*'Permanent project'!C298*Parameters!B$9*G294</f>
        <v>403.01841907814634</v>
      </c>
      <c r="I294" s="2">
        <f>EXP(-Parameters!$B$16*'Permanent project'!B298)</f>
        <v>9.6304067717034635E-5</v>
      </c>
      <c r="J294" s="2">
        <f>EXP(-(Parameters!$B$5+Parameters!$B$6)*('Permanent project'!B298-Parameters!$B$2))*(1-EXP(-Parameters!$B$7*('Permanent project'!B298-Parameters!$B$2)*('Permanent project'!B298&gt;Parameters!$B$2)))+('Permanent project'!B298&lt;=Parameters!$B$2)</f>
        <v>5.7268760265467358E-2</v>
      </c>
      <c r="K294" s="2">
        <f>H294*I294*('Permanent project'!B298&gt;=Parameters!$B$2)</f>
        <v>3.8812313122114049E-2</v>
      </c>
      <c r="L294" s="2">
        <f>H294*I294*J294*('Permanent project'!B298&gt;=Parameters!$B$2)*('Permanent project'!B298&lt;=Parameters!$B$3)</f>
        <v>2.2227330555386025E-3</v>
      </c>
      <c r="M294" s="26">
        <f>'Emissions of Biomass scenarios'!W292*3.66</f>
        <v>0</v>
      </c>
      <c r="N294" s="14">
        <f t="shared" si="20"/>
        <v>0</v>
      </c>
      <c r="V294" s="4"/>
      <c r="W294" s="4"/>
      <c r="X294" s="4"/>
      <c r="Y294" s="4"/>
    </row>
    <row r="295" spans="2:25" x14ac:dyDescent="0.3">
      <c r="B295">
        <v>290</v>
      </c>
      <c r="C295" s="11">
        <f t="shared" si="21"/>
        <v>1.6779706453383088</v>
      </c>
      <c r="D295" s="11">
        <f t="shared" si="21"/>
        <v>2.720789926345387</v>
      </c>
      <c r="E295" s="11">
        <f t="shared" si="21"/>
        <v>3.4292084480011149</v>
      </c>
      <c r="F295" s="11">
        <f t="shared" si="21"/>
        <v>5.9646475032892132</v>
      </c>
      <c r="G295" s="3">
        <f>G294*(1+Parameters!$B$13)</f>
        <v>26513602.240582414</v>
      </c>
      <c r="H295" s="5">
        <f>Parameters!$B$11*'Permanent project'!C299*Parameters!B$9*G295</f>
        <v>411.0787874597093</v>
      </c>
      <c r="I295" s="2">
        <f>EXP(-Parameters!$B$16*'Permanent project'!B299)</f>
        <v>9.3271123464948804E-5</v>
      </c>
      <c r="J295" s="2">
        <f>EXP(-(Parameters!$B$5+Parameters!$B$6)*('Permanent project'!B299-Parameters!$B$2))*(1-EXP(-Parameters!$B$7*('Permanent project'!B299-Parameters!$B$2)*('Permanent project'!B299&gt;Parameters!$B$2)))+('Permanent project'!B299&lt;=Parameters!$B$2)</f>
        <v>5.6698926579846903E-2</v>
      </c>
      <c r="K295" s="2">
        <f>H295*I295*('Permanent project'!B299&gt;=Parameters!$B$2)</f>
        <v>3.8341780338975992E-2</v>
      </c>
      <c r="L295" s="2">
        <f>H295*I295*J295*('Permanent project'!B299&gt;=Parameters!$B$2)*('Permanent project'!B299&lt;=Parameters!$B$3)</f>
        <v>2.1739377883802174E-3</v>
      </c>
      <c r="M295" s="26">
        <f>'Emissions of Biomass scenarios'!W293*3.66</f>
        <v>0</v>
      </c>
      <c r="N295" s="14">
        <f t="shared" si="20"/>
        <v>0</v>
      </c>
      <c r="V295" s="4"/>
      <c r="W295" s="4"/>
      <c r="X295" s="4"/>
      <c r="Y295" s="4"/>
    </row>
    <row r="296" spans="2:25" x14ac:dyDescent="0.3">
      <c r="B296">
        <v>291</v>
      </c>
      <c r="C296" s="11">
        <f t="shared" si="21"/>
        <v>1.6779706453383088</v>
      </c>
      <c r="D296" s="11">
        <f t="shared" si="21"/>
        <v>2.720789926345387</v>
      </c>
      <c r="E296" s="11">
        <f t="shared" si="21"/>
        <v>3.4292084480011149</v>
      </c>
      <c r="F296" s="11">
        <f t="shared" si="21"/>
        <v>5.9646475032892132</v>
      </c>
      <c r="G296" s="3">
        <f>G295*(1+Parameters!$B$13)</f>
        <v>27043874.285394061</v>
      </c>
      <c r="H296" s="5">
        <f>Parameters!$B$11*'Permanent project'!C300*Parameters!B$9*G296</f>
        <v>419.30036320890343</v>
      </c>
      <c r="I296" s="2">
        <f>EXP(-Parameters!$B$16*'Permanent project'!B300)</f>
        <v>9.0333696993724418E-5</v>
      </c>
      <c r="J296" s="2">
        <f>EXP(-(Parameters!$B$5+Parameters!$B$6)*('Permanent project'!B300-Parameters!$B$2))*(1-EXP(-Parameters!$B$7*('Permanent project'!B300-Parameters!$B$2)*('Permanent project'!B300&gt;Parameters!$B$2)))+('Permanent project'!B300&lt;=Parameters!$B$2)</f>
        <v>5.6134762834133725E-2</v>
      </c>
      <c r="K296" s="2">
        <f>H296*I296*('Permanent project'!B300&gt;=Parameters!$B$2)</f>
        <v>3.7876951959471675E-2</v>
      </c>
      <c r="L296" s="2">
        <f>H296*I296*J296*('Permanent project'!B300&gt;=Parameters!$B$2)*('Permanent project'!B300&lt;=Parameters!$B$3)</f>
        <v>2.1262137151248192E-3</v>
      </c>
      <c r="M296" s="26">
        <f>'Emissions of Biomass scenarios'!W294*3.66</f>
        <v>0</v>
      </c>
      <c r="N296" s="14">
        <f t="shared" si="20"/>
        <v>0</v>
      </c>
      <c r="V296" s="4"/>
      <c r="W296" s="4"/>
      <c r="X296" s="4"/>
      <c r="Y296" s="4"/>
    </row>
    <row r="297" spans="2:25" x14ac:dyDescent="0.3">
      <c r="B297">
        <v>292</v>
      </c>
      <c r="C297" s="11">
        <f t="shared" si="21"/>
        <v>1.6779706453383088</v>
      </c>
      <c r="D297" s="11">
        <f t="shared" si="21"/>
        <v>2.720789926345387</v>
      </c>
      <c r="E297" s="11">
        <f t="shared" si="21"/>
        <v>3.4292084480011149</v>
      </c>
      <c r="F297" s="11">
        <f t="shared" si="21"/>
        <v>5.9646475032892132</v>
      </c>
      <c r="G297" s="3">
        <f>G296*(1+Parameters!$B$13)</f>
        <v>27584751.771101944</v>
      </c>
      <c r="H297" s="5">
        <f>Parameters!$B$11*'Permanent project'!C301*Parameters!B$9*G297</f>
        <v>427.68637047308152</v>
      </c>
      <c r="I297" s="2">
        <f>EXP(-Parameters!$B$16*'Permanent project'!B301)</f>
        <v>8.7488780121969912E-5</v>
      </c>
      <c r="J297" s="2">
        <f>EXP(-(Parameters!$B$5+Parameters!$B$6)*('Permanent project'!B301-Parameters!$B$2))*(1-EXP(-Parameters!$B$7*('Permanent project'!B301-Parameters!$B$2)*('Permanent project'!B301&gt;Parameters!$B$2)))+('Permanent project'!B301&lt;=Parameters!$B$2)</f>
        <v>5.5576212611483058E-2</v>
      </c>
      <c r="K297" s="2">
        <f>H297*I297*('Permanent project'!B301&gt;=Parameters!$B$2)</f>
        <v>3.7417758827482793E-2</v>
      </c>
      <c r="L297" s="2">
        <f>H297*I297*J297*('Permanent project'!B301&gt;=Parameters!$B$2)*('Permanent project'!B301&lt;=Parameters!$B$3)</f>
        <v>2.0795373200413808E-3</v>
      </c>
      <c r="M297" s="26">
        <f>'Emissions of Biomass scenarios'!W295*3.66</f>
        <v>0</v>
      </c>
      <c r="N297" s="14">
        <f t="shared" si="20"/>
        <v>0</v>
      </c>
      <c r="V297" s="4"/>
      <c r="W297" s="4"/>
      <c r="X297" s="4"/>
      <c r="Y297" s="4"/>
    </row>
    <row r="298" spans="2:25" x14ac:dyDescent="0.3">
      <c r="B298">
        <v>293</v>
      </c>
      <c r="C298" s="11">
        <f t="shared" si="21"/>
        <v>1.6779706453383088</v>
      </c>
      <c r="D298" s="11">
        <f t="shared" si="21"/>
        <v>2.720789926345387</v>
      </c>
      <c r="E298" s="11">
        <f t="shared" si="21"/>
        <v>3.4292084480011149</v>
      </c>
      <c r="F298" s="11">
        <f t="shared" si="21"/>
        <v>5.9646475032892132</v>
      </c>
      <c r="G298" s="3">
        <f>G297*(1+Parameters!$B$13)</f>
        <v>28136446.806523982</v>
      </c>
      <c r="H298" s="5">
        <f>Parameters!$B$11*'Permanent project'!C302*Parameters!B$9*G298</f>
        <v>436.24009788254318</v>
      </c>
      <c r="I298" s="2">
        <f>EXP(-Parameters!$B$16*'Permanent project'!B302)</f>
        <v>8.4733459406207524E-5</v>
      </c>
      <c r="J298" s="2">
        <f>EXP(-(Parameters!$B$5+Parameters!$B$6)*('Permanent project'!B302-Parameters!$B$2))*(1-EXP(-Parameters!$B$7*('Permanent project'!B302-Parameters!$B$2)*('Permanent project'!B302&gt;Parameters!$B$2)))+('Permanent project'!B302&lt;=Parameters!$B$2)</f>
        <v>5.5023220056407231E-2</v>
      </c>
      <c r="K298" s="2">
        <f>H298*I298*('Permanent project'!B302&gt;=Parameters!$B$2)</f>
        <v>3.6964132625290469E-2</v>
      </c>
      <c r="L298" s="2">
        <f>H298*I298*J298*('Permanent project'!B302&gt;=Parameters!$B$2)*('Permanent project'!B302&lt;=Parameters!$B$3)</f>
        <v>2.0338856036355795E-3</v>
      </c>
      <c r="M298" s="26">
        <f>'Emissions of Biomass scenarios'!W296*3.66</f>
        <v>0</v>
      </c>
      <c r="N298" s="14">
        <f t="shared" si="20"/>
        <v>0</v>
      </c>
      <c r="V298" s="4"/>
      <c r="W298" s="4"/>
      <c r="X298" s="4"/>
      <c r="Y298" s="4"/>
    </row>
    <row r="299" spans="2:25" x14ac:dyDescent="0.3">
      <c r="B299">
        <v>294</v>
      </c>
      <c r="C299" s="11">
        <f t="shared" ref="C299:F314" si="22">C298</f>
        <v>1.6779706453383088</v>
      </c>
      <c r="D299" s="11">
        <f t="shared" si="22"/>
        <v>2.720789926345387</v>
      </c>
      <c r="E299" s="11">
        <f t="shared" si="22"/>
        <v>3.4292084480011149</v>
      </c>
      <c r="F299" s="11">
        <f t="shared" si="22"/>
        <v>5.9646475032892132</v>
      </c>
      <c r="G299" s="3">
        <f>G298*(1+Parameters!$B$13)</f>
        <v>28699175.742654461</v>
      </c>
      <c r="H299" s="5">
        <f>Parameters!$B$11*'Permanent project'!C303*Parameters!B$9*G299</f>
        <v>444.96489984019405</v>
      </c>
      <c r="I299" s="2">
        <f>EXP(-Parameters!$B$16*'Permanent project'!B303)</f>
        <v>8.2064913157252483E-5</v>
      </c>
      <c r="J299" s="2">
        <f>EXP(-(Parameters!$B$5+Parameters!$B$6)*('Permanent project'!B303-Parameters!$B$2))*(1-EXP(-Parameters!$B$7*('Permanent project'!B303-Parameters!$B$2)*('Permanent project'!B303&gt;Parameters!$B$2)))+('Permanent project'!B303&lt;=Parameters!$B$2)</f>
        <v>5.4475729869189859E-2</v>
      </c>
      <c r="K299" s="2">
        <f>H299*I299*('Permanent project'!B303&gt;=Parameters!$B$2)</f>
        <v>3.6516005863411076E-2</v>
      </c>
      <c r="L299" s="2">
        <f>H299*I299*J299*('Permanent project'!B303&gt;=Parameters!$B$2)*('Permanent project'!B303&lt;=Parameters!$B$3)</f>
        <v>1.9892360713169347E-3</v>
      </c>
      <c r="M299" s="26">
        <f>'Emissions of Biomass scenarios'!W297*3.66</f>
        <v>0</v>
      </c>
      <c r="N299" s="14">
        <f t="shared" si="20"/>
        <v>0</v>
      </c>
      <c r="V299" s="4"/>
      <c r="W299" s="4"/>
      <c r="X299" s="4"/>
      <c r="Y299" s="4"/>
    </row>
    <row r="300" spans="2:25" x14ac:dyDescent="0.3">
      <c r="B300">
        <v>295</v>
      </c>
      <c r="C300" s="11">
        <f t="shared" si="22"/>
        <v>1.6779706453383088</v>
      </c>
      <c r="D300" s="11">
        <f t="shared" si="22"/>
        <v>2.720789926345387</v>
      </c>
      <c r="E300" s="11">
        <f t="shared" si="22"/>
        <v>3.4292084480011149</v>
      </c>
      <c r="F300" s="11">
        <f t="shared" si="22"/>
        <v>5.9646475032892132</v>
      </c>
      <c r="G300" s="3">
        <f>G299*(1+Parameters!$B$13)</f>
        <v>29273159.257507551</v>
      </c>
      <c r="H300" s="5">
        <f>Parameters!$B$11*'Permanent project'!C304*Parameters!B$9*G300</f>
        <v>453.8641978369979</v>
      </c>
      <c r="I300" s="2">
        <f>EXP(-Parameters!$B$16*'Permanent project'!B304)</f>
        <v>7.9480408550556766E-5</v>
      </c>
      <c r="J300" s="2">
        <f>EXP(-(Parameters!$B$5+Parameters!$B$6)*('Permanent project'!B304-Parameters!$B$2))*(1-EXP(-Parameters!$B$7*('Permanent project'!B304-Parameters!$B$2)*('Permanent project'!B304&gt;Parameters!$B$2)))+('Permanent project'!B304&lt;=Parameters!$B$2)</f>
        <v>5.3933687300356019E-2</v>
      </c>
      <c r="K300" s="2">
        <f>H300*I300*('Permanent project'!B304&gt;=Parameters!$B$2)</f>
        <v>3.6073311870555319E-2</v>
      </c>
      <c r="L300" s="2">
        <f>H300*I300*J300*('Permanent project'!B304&gt;=Parameters!$B$2)*('Permanent project'!B304&lt;=Parameters!$B$3)</f>
        <v>1.9455667223147513E-3</v>
      </c>
      <c r="M300" s="26">
        <f>'Emissions of Biomass scenarios'!W298*3.66</f>
        <v>0</v>
      </c>
      <c r="N300" s="14">
        <f t="shared" si="20"/>
        <v>0</v>
      </c>
      <c r="V300" s="4"/>
      <c r="W300" s="4"/>
      <c r="X300" s="4"/>
      <c r="Y300" s="4"/>
    </row>
    <row r="301" spans="2:25" x14ac:dyDescent="0.3">
      <c r="B301">
        <v>296</v>
      </c>
      <c r="C301" s="11">
        <f t="shared" si="22"/>
        <v>1.6779706453383088</v>
      </c>
      <c r="D301" s="11">
        <f t="shared" si="22"/>
        <v>2.720789926345387</v>
      </c>
      <c r="E301" s="11">
        <f t="shared" si="22"/>
        <v>3.4292084480011149</v>
      </c>
      <c r="F301" s="11">
        <f t="shared" si="22"/>
        <v>5.9646475032892132</v>
      </c>
      <c r="G301" s="3">
        <f>G300*(1+Parameters!$B$13)</f>
        <v>29858622.442657702</v>
      </c>
      <c r="H301" s="5">
        <f>Parameters!$B$11*'Permanent project'!C305*Parameters!B$9*G301</f>
        <v>462.94148179373786</v>
      </c>
      <c r="I301" s="2">
        <f>EXP(-Parameters!$B$16*'Permanent project'!B305)</f>
        <v>7.6977298827557959E-5</v>
      </c>
      <c r="J301" s="2">
        <f>EXP(-(Parameters!$B$5+Parameters!$B$6)*('Permanent project'!B305-Parameters!$B$2))*(1-EXP(-Parameters!$B$7*('Permanent project'!B305-Parameters!$B$2)*('Permanent project'!B305&gt;Parameters!$B$2)))+('Permanent project'!B305&lt;=Parameters!$B$2)</f>
        <v>5.3397038145197084E-2</v>
      </c>
      <c r="K301" s="2">
        <f>H301*I301*('Permanent project'!B305&gt;=Parameters!$B$2)</f>
        <v>3.5635984783709045E-2</v>
      </c>
      <c r="L301" s="2">
        <f>H301*I301*J301*('Permanent project'!B305&gt;=Parameters!$B$2)*('Permanent project'!B305&lt;=Parameters!$B$3)</f>
        <v>1.9028560388373748E-3</v>
      </c>
      <c r="M301" s="26">
        <f>'Emissions of Biomass scenarios'!W299*3.66</f>
        <v>0</v>
      </c>
      <c r="N301" s="14">
        <f t="shared" si="20"/>
        <v>0</v>
      </c>
      <c r="V301" s="4"/>
      <c r="W301" s="4"/>
      <c r="X301" s="4"/>
      <c r="Y301" s="4"/>
    </row>
    <row r="302" spans="2:25" x14ac:dyDescent="0.3">
      <c r="B302">
        <v>297</v>
      </c>
      <c r="C302" s="11">
        <f t="shared" si="22"/>
        <v>1.6779706453383088</v>
      </c>
      <c r="D302" s="11">
        <f t="shared" si="22"/>
        <v>2.720789926345387</v>
      </c>
      <c r="E302" s="11">
        <f t="shared" si="22"/>
        <v>3.4292084480011149</v>
      </c>
      <c r="F302" s="11">
        <f t="shared" si="22"/>
        <v>5.9646475032892132</v>
      </c>
      <c r="G302" s="3">
        <f>G301*(1+Parameters!$B$13)</f>
        <v>30455794.891510855</v>
      </c>
      <c r="H302" s="5">
        <f>Parameters!$B$11*'Permanent project'!C306*Parameters!B$9*G302</f>
        <v>472.20031142961261</v>
      </c>
      <c r="I302" s="2">
        <f>EXP(-Parameters!$B$16*'Permanent project'!B306)</f>
        <v>7.4553020585167186E-5</v>
      </c>
      <c r="J302" s="2">
        <f>EXP(-(Parameters!$B$5+Parameters!$B$6)*('Permanent project'!B306-Parameters!$B$2))*(1-EXP(-Parameters!$B$7*('Permanent project'!B306-Parameters!$B$2)*('Permanent project'!B306&gt;Parameters!$B$2)))+('Permanent project'!B306&lt;=Parameters!$B$2)</f>
        <v>5.2865728738350368E-2</v>
      </c>
      <c r="K302" s="2">
        <f>H302*I302*('Permanent project'!B306&gt;=Parameters!$B$2)</f>
        <v>3.5203959538334266E-2</v>
      </c>
      <c r="L302" s="2">
        <f>H302*I302*J302*('Permanent project'!B306&gt;=Parameters!$B$2)*('Permanent project'!B306&lt;=Parameters!$B$3)</f>
        <v>1.8610829754694413E-3</v>
      </c>
      <c r="M302" s="26">
        <f>'Emissions of Biomass scenarios'!W300*3.66</f>
        <v>0</v>
      </c>
      <c r="N302" s="14">
        <f t="shared" si="20"/>
        <v>0</v>
      </c>
      <c r="V302" s="4"/>
      <c r="W302" s="4"/>
      <c r="X302" s="4"/>
      <c r="Y302" s="4"/>
    </row>
    <row r="303" spans="2:25" x14ac:dyDescent="0.3">
      <c r="B303">
        <v>298</v>
      </c>
      <c r="C303" s="11">
        <f t="shared" si="22"/>
        <v>1.6779706453383088</v>
      </c>
      <c r="D303" s="11">
        <f t="shared" si="22"/>
        <v>2.720789926345387</v>
      </c>
      <c r="E303" s="11">
        <f t="shared" si="22"/>
        <v>3.4292084480011149</v>
      </c>
      <c r="F303" s="11">
        <f t="shared" si="22"/>
        <v>5.9646475032892132</v>
      </c>
      <c r="G303" s="3">
        <f>G302*(1+Parameters!$B$13)</f>
        <v>31064910.789341073</v>
      </c>
      <c r="H303" s="5">
        <f>Parameters!$B$11*'Permanent project'!C307*Parameters!B$9*G303</f>
        <v>481.6443176582049</v>
      </c>
      <c r="I303" s="2">
        <f>EXP(-Parameters!$B$16*'Permanent project'!B307)</f>
        <v>7.2205091150620327E-5</v>
      </c>
      <c r="J303" s="2">
        <f>EXP(-(Parameters!$B$5+Parameters!$B$6)*('Permanent project'!B307-Parameters!$B$2))*(1-EXP(-Parameters!$B$7*('Permanent project'!B307-Parameters!$B$2)*('Permanent project'!B307&gt;Parameters!$B$2)))+('Permanent project'!B307&lt;=Parameters!$B$2)</f>
        <v>5.2339705948432381E-2</v>
      </c>
      <c r="K303" s="2">
        <f>H303*I303*('Permanent project'!B307&gt;=Parameters!$B$2)</f>
        <v>3.4777171858689018E-2</v>
      </c>
      <c r="L303" s="2">
        <f>H303*I303*J303*('Permanent project'!B307&gt;=Parameters!$B$2)*('Permanent project'!B307&lt;=Parameters!$B$3)</f>
        <v>1.8202269488018809E-3</v>
      </c>
      <c r="M303" s="26">
        <f>'Emissions of Biomass scenarios'!W301*3.66</f>
        <v>0</v>
      </c>
      <c r="N303" s="14">
        <f t="shared" si="20"/>
        <v>0</v>
      </c>
      <c r="V303" s="4"/>
      <c r="W303" s="4"/>
      <c r="X303" s="4"/>
      <c r="Y303" s="4"/>
    </row>
    <row r="304" spans="2:25" x14ac:dyDescent="0.3">
      <c r="B304">
        <v>299</v>
      </c>
      <c r="C304" s="11">
        <f t="shared" si="22"/>
        <v>1.6779706453383088</v>
      </c>
      <c r="D304" s="11">
        <f t="shared" si="22"/>
        <v>2.720789926345387</v>
      </c>
      <c r="E304" s="11">
        <f t="shared" si="22"/>
        <v>3.4292084480011149</v>
      </c>
      <c r="F304" s="11">
        <f t="shared" si="22"/>
        <v>5.9646475032892132</v>
      </c>
      <c r="G304" s="3">
        <f>G303*(1+Parameters!$B$13)</f>
        <v>31686209.005127896</v>
      </c>
      <c r="H304" s="5">
        <f>Parameters!$B$11*'Permanent project'!C308*Parameters!B$9*G304</f>
        <v>491.27720401136901</v>
      </c>
      <c r="I304" s="2">
        <f>EXP(-Parameters!$B$16*'Permanent project'!B308)</f>
        <v>6.9931106039004202E-5</v>
      </c>
      <c r="J304" s="2">
        <f>EXP(-(Parameters!$B$5+Parameters!$B$6)*('Permanent project'!B308-Parameters!$B$2))*(1-EXP(-Parameters!$B$7*('Permanent project'!B308-Parameters!$B$2)*('Permanent project'!B308&gt;Parameters!$B$2)))+('Permanent project'!B308&lt;=Parameters!$B$2)</f>
        <v>5.1818917172725833E-2</v>
      </c>
      <c r="K304" s="2">
        <f>H304*I304*('Permanent project'!B308&gt;=Parameters!$B$2)</f>
        <v>3.4355558248264549E-2</v>
      </c>
      <c r="L304" s="2">
        <f>H304*I304*J304*('Permanent project'!B308&gt;=Parameters!$B$2)*('Permanent project'!B308&lt;=Parameters!$B$3)</f>
        <v>1.7802678272895785E-3</v>
      </c>
      <c r="M304" s="26">
        <f>'Emissions of Biomass scenarios'!W302*3.66</f>
        <v>0</v>
      </c>
      <c r="N304" s="14">
        <f t="shared" si="20"/>
        <v>0</v>
      </c>
      <c r="V304" s="4"/>
      <c r="W304" s="4"/>
      <c r="X304" s="4"/>
      <c r="Y304" s="4"/>
    </row>
    <row r="305" spans="2:25" x14ac:dyDescent="0.3">
      <c r="B305">
        <v>300</v>
      </c>
      <c r="C305" s="11">
        <f t="shared" si="22"/>
        <v>1.6779706453383088</v>
      </c>
      <c r="D305" s="11">
        <f t="shared" si="22"/>
        <v>2.720789926345387</v>
      </c>
      <c r="E305" s="11">
        <f t="shared" si="22"/>
        <v>3.4292084480011149</v>
      </c>
      <c r="F305" s="11">
        <f t="shared" si="22"/>
        <v>5.9646475032892132</v>
      </c>
      <c r="G305" s="3">
        <f>G304*(1+Parameters!$B$13)</f>
        <v>32319933.185230453</v>
      </c>
      <c r="H305" s="5">
        <f>Parameters!$B$11*'Permanent project'!C309*Parameters!B$9*G305</f>
        <v>501.10274809159637</v>
      </c>
      <c r="I305" s="2">
        <f>EXP(-Parameters!$B$16*'Permanent project'!B309)</f>
        <v>6.7728736490853898E-5</v>
      </c>
      <c r="J305" s="2">
        <f>EXP(-(Parameters!$B$5+Parameters!$B$6)*('Permanent project'!B309-Parameters!$B$2))*(1-EXP(-Parameters!$B$7*('Permanent project'!B309-Parameters!$B$2)*('Permanent project'!B309&gt;Parameters!$B$2)))+('Permanent project'!B309&lt;=Parameters!$B$2)</f>
        <v>5.1303310331919108E-2</v>
      </c>
      <c r="K305" s="2">
        <f>H305*I305*('Permanent project'!B309&gt;=Parameters!$B$2)</f>
        <v>3.3939055980338473E-2</v>
      </c>
      <c r="L305" s="2">
        <f>H305*I305*J305*('Permanent project'!B309&gt;=Parameters!$B$2)*('Permanent project'!B309&lt;=Parameters!$B$3)</f>
        <v>1.7411859213316797E-3</v>
      </c>
      <c r="M305" s="26">
        <f>'Emissions of Biomass scenarios'!W303*3.66</f>
        <v>0</v>
      </c>
      <c r="N305" s="14">
        <f t="shared" si="20"/>
        <v>0</v>
      </c>
      <c r="V305" s="4"/>
      <c r="W305" s="4"/>
      <c r="X305" s="4"/>
      <c r="Y305" s="4"/>
    </row>
    <row r="306" spans="2:25" x14ac:dyDescent="0.3">
      <c r="B306">
        <v>301</v>
      </c>
      <c r="C306" s="11">
        <f t="shared" si="22"/>
        <v>1.6779706453383088</v>
      </c>
      <c r="D306" s="11">
        <f t="shared" si="22"/>
        <v>2.720789926345387</v>
      </c>
      <c r="E306" s="11">
        <f t="shared" si="22"/>
        <v>3.4292084480011149</v>
      </c>
      <c r="F306" s="11">
        <f t="shared" si="22"/>
        <v>5.9646475032892132</v>
      </c>
      <c r="G306" s="3">
        <f>G305*(1+Parameters!$B$13)</f>
        <v>32966331.848935064</v>
      </c>
      <c r="H306" s="5">
        <f>Parameters!$B$11*'Permanent project'!C310*Parameters!B$9*G306</f>
        <v>511.12480305342831</v>
      </c>
      <c r="I306" s="2">
        <f>EXP(-Parameters!$B$16*'Permanent project'!B310)</f>
        <v>6.5595727087299532E-5</v>
      </c>
      <c r="J306" s="2">
        <f>EXP(-(Parameters!$B$5+Parameters!$B$6)*('Permanent project'!B310-Parameters!$B$2))*(1-EXP(-Parameters!$B$7*('Permanent project'!B310-Parameters!$B$2)*('Permanent project'!B310&gt;Parameters!$B$2)))+('Permanent project'!B310&lt;=Parameters!$B$2)</f>
        <v>5.0792833864898503E-2</v>
      </c>
      <c r="K306" s="2">
        <f>H306*I306*('Permanent project'!B310&gt;=Parameters!$B$2)</f>
        <v>3.3527603088642409E-2</v>
      </c>
      <c r="L306" s="2">
        <f>H306*I306*J306*('Permanent project'!B310&gt;=Parameters!$B$2)*('Permanent project'!B310&lt;=Parameters!$B$3)</f>
        <v>1.7029619735696717E-3</v>
      </c>
      <c r="M306" s="26">
        <f>'Emissions of Biomass scenarios'!W304*3.66</f>
        <v>0</v>
      </c>
      <c r="N306" s="14">
        <f t="shared" si="20"/>
        <v>0</v>
      </c>
      <c r="V306" s="4"/>
      <c r="W306" s="4"/>
      <c r="X306" s="4"/>
      <c r="Y306" s="4"/>
    </row>
    <row r="307" spans="2:25" x14ac:dyDescent="0.3">
      <c r="B307">
        <v>302</v>
      </c>
      <c r="C307" s="11">
        <f t="shared" si="22"/>
        <v>1.6779706453383088</v>
      </c>
      <c r="D307" s="11">
        <f t="shared" si="22"/>
        <v>2.720789926345387</v>
      </c>
      <c r="E307" s="11">
        <f t="shared" si="22"/>
        <v>3.4292084480011149</v>
      </c>
      <c r="F307" s="11">
        <f t="shared" si="22"/>
        <v>5.9646475032892132</v>
      </c>
      <c r="G307" s="3">
        <f>G306*(1+Parameters!$B$13)</f>
        <v>33625658.485913768</v>
      </c>
      <c r="H307" s="5">
        <f>Parameters!$B$11*'Permanent project'!C311*Parameters!B$9*G307</f>
        <v>521.34729911449699</v>
      </c>
      <c r="I307" s="2">
        <f>EXP(-Parameters!$B$16*'Permanent project'!B311)</f>
        <v>6.352989344032031E-5</v>
      </c>
      <c r="J307" s="2">
        <f>EXP(-(Parameters!$B$5+Parameters!$B$6)*('Permanent project'!B311-Parameters!$B$2))*(1-EXP(-Parameters!$B$7*('Permanent project'!B311-Parameters!$B$2)*('Permanent project'!B311&gt;Parameters!$B$2)))+('Permanent project'!B311&lt;=Parameters!$B$2)</f>
        <v>5.0287436723591865E-2</v>
      </c>
      <c r="K307" s="2">
        <f>H307*I307*('Permanent project'!B311&gt;=Parameters!$B$2)</f>
        <v>3.3121138358142795E-2</v>
      </c>
      <c r="L307" s="2">
        <f>H307*I307*J307*('Permanent project'!B311&gt;=Parameters!$B$2)*('Permanent project'!B311&lt;=Parameters!$B$3)</f>
        <v>1.6655771493984371E-3</v>
      </c>
      <c r="M307" s="26">
        <f>'Emissions of Biomass scenarios'!W305*3.66</f>
        <v>0</v>
      </c>
      <c r="N307" s="14">
        <f t="shared" si="20"/>
        <v>0</v>
      </c>
      <c r="V307" s="4"/>
      <c r="W307" s="4"/>
      <c r="X307" s="4"/>
      <c r="Y307" s="4"/>
    </row>
    <row r="308" spans="2:25" x14ac:dyDescent="0.3">
      <c r="B308">
        <v>303</v>
      </c>
      <c r="C308" s="11">
        <f t="shared" si="22"/>
        <v>1.6779706453383088</v>
      </c>
      <c r="D308" s="11">
        <f t="shared" si="22"/>
        <v>2.720789926345387</v>
      </c>
      <c r="E308" s="11">
        <f t="shared" si="22"/>
        <v>3.4292084480011149</v>
      </c>
      <c r="F308" s="11">
        <f t="shared" si="22"/>
        <v>5.9646475032892132</v>
      </c>
      <c r="G308" s="3">
        <f>G307*(1+Parameters!$B$13)</f>
        <v>34298171.655632041</v>
      </c>
      <c r="H308" s="5">
        <f>Parameters!$B$11*'Permanent project'!C312*Parameters!B$9*G308</f>
        <v>531.77424509678679</v>
      </c>
      <c r="I308" s="2">
        <f>EXP(-Parameters!$B$16*'Permanent project'!B312)</f>
        <v>6.152911995574026E-5</v>
      </c>
      <c r="J308" s="2">
        <f>EXP(-(Parameters!$B$5+Parameters!$B$6)*('Permanent project'!B312-Parameters!$B$2))*(1-EXP(-Parameters!$B$7*('Permanent project'!B312-Parameters!$B$2)*('Permanent project'!B312&gt;Parameters!$B$2)))+('Permanent project'!B312&lt;=Parameters!$B$2)</f>
        <v>4.9787068367863944E-2</v>
      </c>
      <c r="K308" s="2">
        <f>H308*I308*('Permanent project'!B312&gt;=Parameters!$B$2)</f>
        <v>3.2719601315933419E-2</v>
      </c>
      <c r="L308" s="2">
        <f>H308*I308*J308*('Permanent project'!B312&gt;=Parameters!$B$2)*('Permanent project'!B312&lt;=Parameters!$B$3)</f>
        <v>1.6290130276856282E-3</v>
      </c>
      <c r="M308" s="26">
        <f>'Emissions of Biomass scenarios'!W306*3.66</f>
        <v>0</v>
      </c>
      <c r="N308" s="14">
        <f t="shared" si="20"/>
        <v>0</v>
      </c>
      <c r="V308" s="4"/>
      <c r="W308" s="4"/>
      <c r="X308" s="4"/>
      <c r="Y308" s="4"/>
    </row>
    <row r="309" spans="2:25" x14ac:dyDescent="0.3">
      <c r="B309">
        <v>304</v>
      </c>
      <c r="C309" s="11">
        <f t="shared" si="22"/>
        <v>1.6779706453383088</v>
      </c>
      <c r="D309" s="11">
        <f t="shared" si="22"/>
        <v>2.720789926345387</v>
      </c>
      <c r="E309" s="11">
        <f t="shared" si="22"/>
        <v>3.4292084480011149</v>
      </c>
      <c r="F309" s="11">
        <f t="shared" si="22"/>
        <v>5.9646475032892132</v>
      </c>
      <c r="G309" s="3">
        <f>G308*(1+Parameters!$B$13)</f>
        <v>34984135.088744685</v>
      </c>
      <c r="H309" s="5">
        <f>Parameters!$B$11*'Permanent project'!C313*Parameters!B$9*G309</f>
        <v>542.40972999872258</v>
      </c>
      <c r="I309" s="2">
        <f>EXP(-Parameters!$B$16*'Permanent project'!B313)</f>
        <v>5.9591357666674943E-5</v>
      </c>
      <c r="J309" s="2">
        <f>EXP(-(Parameters!$B$5+Parameters!$B$6)*('Permanent project'!B313-Parameters!$B$2))*(1-EXP(-Parameters!$B$7*('Permanent project'!B313-Parameters!$B$2)*('Permanent project'!B313&gt;Parameters!$B$2)))+('Permanent project'!B313&lt;=Parameters!$B$2)</f>
        <v>4.929167876046215E-2</v>
      </c>
      <c r="K309" s="2">
        <f>H309*I309*('Permanent project'!B313&gt;=Parameters!$B$2)</f>
        <v>3.2322932222238462E-2</v>
      </c>
      <c r="L309" s="2">
        <f>H309*I309*J309*('Permanent project'!B313&gt;=Parameters!$B$2)*('Permanent project'!B313&lt;=Parameters!$B$3)</f>
        <v>1.5932515916947693E-3</v>
      </c>
      <c r="M309" s="26">
        <f>'Emissions of Biomass scenarios'!W307*3.66</f>
        <v>0</v>
      </c>
      <c r="N309" s="14">
        <f t="shared" si="20"/>
        <v>0</v>
      </c>
      <c r="V309" s="4"/>
      <c r="W309" s="4"/>
      <c r="X309" s="4"/>
      <c r="Y309" s="4"/>
    </row>
    <row r="310" spans="2:25" x14ac:dyDescent="0.3">
      <c r="B310">
        <v>305</v>
      </c>
      <c r="C310" s="11">
        <f t="shared" si="22"/>
        <v>1.6779706453383088</v>
      </c>
      <c r="D310" s="11">
        <f t="shared" si="22"/>
        <v>2.720789926345387</v>
      </c>
      <c r="E310" s="11">
        <f t="shared" si="22"/>
        <v>3.4292084480011149</v>
      </c>
      <c r="F310" s="11">
        <f t="shared" si="22"/>
        <v>5.9646475032892132</v>
      </c>
      <c r="G310" s="3">
        <f>G309*(1+Parameters!$B$13)</f>
        <v>35683817.79051958</v>
      </c>
      <c r="H310" s="5">
        <f>Parameters!$B$11*'Permanent project'!C314*Parameters!B$9*G310</f>
        <v>553.25792459869706</v>
      </c>
      <c r="I310" s="2">
        <f>EXP(-Parameters!$B$16*'Permanent project'!B314)</f>
        <v>5.7714622135210329E-5</v>
      </c>
      <c r="J310" s="2">
        <f>EXP(-(Parameters!$B$5+Parameters!$B$6)*('Permanent project'!B314-Parameters!$B$2))*(1-EXP(-Parameters!$B$7*('Permanent project'!B314-Parameters!$B$2)*('Permanent project'!B314&gt;Parameters!$B$2)))+('Permanent project'!B314&lt;=Parameters!$B$2)</f>
        <v>4.8801218362012962E-2</v>
      </c>
      <c r="K310" s="2">
        <f>H310*I310*('Permanent project'!B314&gt;=Parameters!$B$2)</f>
        <v>3.1931072061524492E-2</v>
      </c>
      <c r="L310" s="2">
        <f>H310*I310*J310*('Permanent project'!B314&gt;=Parameters!$B$2)*('Permanent project'!B314&lt;=Parameters!$B$3)</f>
        <v>1.5582752202076282E-3</v>
      </c>
      <c r="M310" s="26">
        <f>'Emissions of Biomass scenarios'!W308*3.66</f>
        <v>0</v>
      </c>
      <c r="N310" s="14">
        <f t="shared" si="20"/>
        <v>0</v>
      </c>
      <c r="V310" s="4"/>
      <c r="W310" s="4"/>
      <c r="X310" s="4"/>
      <c r="Y310" s="4"/>
    </row>
    <row r="311" spans="2:25" x14ac:dyDescent="0.3">
      <c r="B311">
        <v>306</v>
      </c>
      <c r="C311" s="11">
        <f t="shared" si="22"/>
        <v>1.6779706453383088</v>
      </c>
      <c r="D311" s="11">
        <f t="shared" si="22"/>
        <v>2.720789926345387</v>
      </c>
      <c r="E311" s="11">
        <f t="shared" si="22"/>
        <v>3.4292084480011149</v>
      </c>
      <c r="F311" s="11">
        <f t="shared" si="22"/>
        <v>5.9646475032892132</v>
      </c>
      <c r="G311" s="3">
        <f>G310*(1+Parameters!$B$13)</f>
        <v>36397494.146329969</v>
      </c>
      <c r="H311" s="5">
        <f>Parameters!$B$11*'Permanent project'!C315*Parameters!B$9*G311</f>
        <v>564.32308309067105</v>
      </c>
      <c r="I311" s="2">
        <f>EXP(-Parameters!$B$16*'Permanent project'!B315)</f>
        <v>5.589699142016496E-5</v>
      </c>
      <c r="J311" s="2">
        <f>EXP(-(Parameters!$B$5+Parameters!$B$6)*('Permanent project'!B315-Parameters!$B$2))*(1-EXP(-Parameters!$B$7*('Permanent project'!B315-Parameters!$B$2)*('Permanent project'!B315&gt;Parameters!$B$2)))+('Permanent project'!B315&lt;=Parameters!$B$2)</f>
        <v>4.8315638126067768E-2</v>
      </c>
      <c r="K311" s="2">
        <f>H311*I311*('Permanent project'!B315&gt;=Parameters!$B$2)</f>
        <v>3.1543962533720278E-2</v>
      </c>
      <c r="L311" s="2">
        <f>H311*I311*J311*('Permanent project'!B315&gt;=Parameters!$B$2)*('Permanent project'!B315&lt;=Parameters!$B$3)</f>
        <v>1.5240666788414686E-3</v>
      </c>
      <c r="M311" s="26">
        <f>'Emissions of Biomass scenarios'!W309*3.66</f>
        <v>0</v>
      </c>
      <c r="N311" s="14">
        <f t="shared" si="20"/>
        <v>0</v>
      </c>
      <c r="V311" s="4"/>
      <c r="W311" s="4"/>
      <c r="X311" s="4"/>
      <c r="Y311" s="4"/>
    </row>
    <row r="312" spans="2:25" x14ac:dyDescent="0.3">
      <c r="B312">
        <v>307</v>
      </c>
      <c r="C312" s="11">
        <f t="shared" si="22"/>
        <v>1.6779706453383088</v>
      </c>
      <c r="D312" s="11">
        <f t="shared" si="22"/>
        <v>2.720789926345387</v>
      </c>
      <c r="E312" s="11">
        <f t="shared" si="22"/>
        <v>3.4292084480011149</v>
      </c>
      <c r="F312" s="11">
        <f t="shared" si="22"/>
        <v>5.9646475032892132</v>
      </c>
      <c r="G312" s="3">
        <f>G311*(1+Parameters!$B$13)</f>
        <v>37125444.029256567</v>
      </c>
      <c r="H312" s="5">
        <f>Parameters!$B$11*'Permanent project'!C316*Parameters!B$9*G312</f>
        <v>575.60954475248445</v>
      </c>
      <c r="I312" s="2">
        <f>EXP(-Parameters!$B$16*'Permanent project'!B316)</f>
        <v>5.4136604108854193E-5</v>
      </c>
      <c r="J312" s="2">
        <f>EXP(-(Parameters!$B$5+Parameters!$B$6)*('Permanent project'!B316-Parameters!$B$2))*(1-EXP(-Parameters!$B$7*('Permanent project'!B316-Parameters!$B$2)*('Permanent project'!B316&gt;Parameters!$B$2)))+('Permanent project'!B316&lt;=Parameters!$B$2)</f>
        <v>4.7834889494198368E-2</v>
      </c>
      <c r="K312" s="2">
        <f>H312*I312*('Permanent project'!B316&gt;=Parameters!$B$2)</f>
        <v>3.116154604554304E-2</v>
      </c>
      <c r="L312" s="2">
        <f>H312*I312*J312*('Permanent project'!B316&gt;=Parameters!$B$2)*('Permanent project'!B316&lt;=Parameters!$B$3)</f>
        <v>1.4906091115569255E-3</v>
      </c>
      <c r="M312" s="26">
        <f>'Emissions of Biomass scenarios'!W310*3.66</f>
        <v>0</v>
      </c>
      <c r="N312" s="14">
        <f t="shared" si="20"/>
        <v>0</v>
      </c>
      <c r="V312" s="4"/>
      <c r="W312" s="4"/>
      <c r="X312" s="4"/>
      <c r="Y312" s="4"/>
    </row>
    <row r="313" spans="2:25" x14ac:dyDescent="0.3">
      <c r="B313">
        <v>308</v>
      </c>
      <c r="C313" s="11">
        <f t="shared" si="22"/>
        <v>1.6779706453383088</v>
      </c>
      <c r="D313" s="11">
        <f t="shared" si="22"/>
        <v>2.720789926345387</v>
      </c>
      <c r="E313" s="11">
        <f t="shared" si="22"/>
        <v>3.4292084480011149</v>
      </c>
      <c r="F313" s="11">
        <f t="shared" si="22"/>
        <v>5.9646475032892132</v>
      </c>
      <c r="G313" s="3">
        <f>G312*(1+Parameters!$B$13)</f>
        <v>37867952.909841701</v>
      </c>
      <c r="H313" s="5">
        <f>Parameters!$B$11*'Permanent project'!C317*Parameters!B$9*G313</f>
        <v>587.12173564753414</v>
      </c>
      <c r="I313" s="2">
        <f>EXP(-Parameters!$B$16*'Permanent project'!B317)</f>
        <v>5.2431657410841016E-5</v>
      </c>
      <c r="J313" s="2">
        <f>EXP(-(Parameters!$B$5+Parameters!$B$6)*('Permanent project'!B317-Parameters!$B$2))*(1-EXP(-Parameters!$B$7*('Permanent project'!B317-Parameters!$B$2)*('Permanent project'!B317&gt;Parameters!$B$2)))+('Permanent project'!B317&lt;=Parameters!$B$2)</f>
        <v>4.7358924391140908E-2</v>
      </c>
      <c r="K313" s="2">
        <f>H313*I313*('Permanent project'!B317&gt;=Parameters!$B$2)</f>
        <v>3.0783765701929873E-2</v>
      </c>
      <c r="L313" s="2">
        <f>H313*I313*J313*('Permanent project'!B317&gt;=Parameters!$B$2)*('Permanent project'!B317&lt;=Parameters!$B$3)</f>
        <v>1.4578860323522936E-3</v>
      </c>
      <c r="M313" s="26">
        <f>'Emissions of Biomass scenarios'!W311*3.66</f>
        <v>0</v>
      </c>
      <c r="N313" s="14">
        <f t="shared" si="20"/>
        <v>0</v>
      </c>
      <c r="V313" s="4"/>
      <c r="W313" s="4"/>
      <c r="X313" s="4"/>
      <c r="Y313" s="4"/>
    </row>
    <row r="314" spans="2:25" x14ac:dyDescent="0.3">
      <c r="B314">
        <v>309</v>
      </c>
      <c r="C314" s="11">
        <f t="shared" si="22"/>
        <v>1.6779706453383088</v>
      </c>
      <c r="D314" s="11">
        <f t="shared" si="22"/>
        <v>2.720789926345387</v>
      </c>
      <c r="E314" s="11">
        <f t="shared" si="22"/>
        <v>3.4292084480011149</v>
      </c>
      <c r="F314" s="11">
        <f t="shared" si="22"/>
        <v>5.9646475032892132</v>
      </c>
      <c r="G314" s="3">
        <f>G313*(1+Parameters!$B$13)</f>
        <v>38625311.968038537</v>
      </c>
      <c r="H314" s="5">
        <f>Parameters!$B$11*'Permanent project'!C318*Parameters!B$9*G314</f>
        <v>598.86417036048488</v>
      </c>
      <c r="I314" s="2">
        <f>EXP(-Parameters!$B$16*'Permanent project'!B318)</f>
        <v>5.0780405311721067E-5</v>
      </c>
      <c r="J314" s="2">
        <f>EXP(-(Parameters!$B$5+Parameters!$B$6)*('Permanent project'!B318-Parameters!$B$2))*(1-EXP(-Parameters!$B$7*('Permanent project'!B318-Parameters!$B$2)*('Permanent project'!B318&gt;Parameters!$B$2)))+('Permanent project'!B318&lt;=Parameters!$B$2)</f>
        <v>4.6887695219988486E-2</v>
      </c>
      <c r="K314" s="2">
        <f>H314*I314*('Permanent project'!B318&gt;=Parameters!$B$2)</f>
        <v>3.0410565297572995E-2</v>
      </c>
      <c r="L314" s="2">
        <f>H314*I314*J314*('Permanent project'!B318&gt;=Parameters!$B$2)*('Permanent project'!B318&lt;=Parameters!$B$3)</f>
        <v>1.4258813171401611E-3</v>
      </c>
      <c r="M314" s="26">
        <f>'Emissions of Biomass scenarios'!W312*3.66</f>
        <v>0</v>
      </c>
      <c r="N314" s="14">
        <f t="shared" si="20"/>
        <v>0</v>
      </c>
      <c r="V314" s="4"/>
      <c r="W314" s="4"/>
      <c r="X314" s="4"/>
      <c r="Y314" s="4"/>
    </row>
    <row r="315" spans="2:25" x14ac:dyDescent="0.3">
      <c r="B315">
        <v>310</v>
      </c>
      <c r="C315" s="11">
        <f t="shared" ref="C315:F330" si="23">C314</f>
        <v>1.6779706453383088</v>
      </c>
      <c r="D315" s="11">
        <f t="shared" si="23"/>
        <v>2.720789926345387</v>
      </c>
      <c r="E315" s="11">
        <f t="shared" si="23"/>
        <v>3.4292084480011149</v>
      </c>
      <c r="F315" s="11">
        <f t="shared" si="23"/>
        <v>5.9646475032892132</v>
      </c>
      <c r="G315" s="3">
        <f>G314*(1+Parameters!$B$13)</f>
        <v>39397818.207399309</v>
      </c>
      <c r="H315" s="5">
        <f>Parameters!$B$11*'Permanent project'!C319*Parameters!B$9*G315</f>
        <v>610.84145376769459</v>
      </c>
      <c r="I315" s="2">
        <f>EXP(-Parameters!$B$16*'Permanent project'!B319)</f>
        <v>4.9181156785051293E-5</v>
      </c>
      <c r="J315" s="2">
        <f>EXP(-(Parameters!$B$5+Parameters!$B$6)*('Permanent project'!B319-Parameters!$B$2))*(1-EXP(-Parameters!$B$7*('Permanent project'!B319-Parameters!$B$2)*('Permanent project'!B319&gt;Parameters!$B$2)))+('Permanent project'!B319&lt;=Parameters!$B$2)</f>
        <v>4.642115485743125E-2</v>
      </c>
      <c r="K315" s="2">
        <f>H315*I315*('Permanent project'!B319&gt;=Parameters!$B$2)</f>
        <v>3.004188930855765E-2</v>
      </c>
      <c r="L315" s="2">
        <f>H315*I315*J315*('Permanent project'!B319&gt;=Parameters!$B$2)*('Permanent project'!B319&lt;=Parameters!$B$3)</f>
        <v>1.394579195802363E-3</v>
      </c>
      <c r="M315" s="26">
        <f>'Emissions of Biomass scenarios'!W313*3.66</f>
        <v>0</v>
      </c>
      <c r="N315" s="14">
        <f t="shared" si="20"/>
        <v>0</v>
      </c>
      <c r="V315" s="4"/>
      <c r="W315" s="4"/>
      <c r="X315" s="4"/>
      <c r="Y315" s="4"/>
    </row>
    <row r="316" spans="2:25" x14ac:dyDescent="0.3">
      <c r="B316">
        <v>311</v>
      </c>
      <c r="C316" s="11">
        <f t="shared" si="23"/>
        <v>1.6779706453383088</v>
      </c>
      <c r="D316" s="11">
        <f t="shared" si="23"/>
        <v>2.720789926345387</v>
      </c>
      <c r="E316" s="11">
        <f t="shared" si="23"/>
        <v>3.4292084480011149</v>
      </c>
      <c r="F316" s="11">
        <f t="shared" si="23"/>
        <v>5.9646475032892132</v>
      </c>
      <c r="G316" s="3">
        <f>G315*(1+Parameters!$B$13)</f>
        <v>40185774.571547292</v>
      </c>
      <c r="H316" s="5">
        <f>Parameters!$B$11*'Permanent project'!C320*Parameters!B$9*G316</f>
        <v>623.05828284304835</v>
      </c>
      <c r="I316" s="2">
        <f>EXP(-Parameters!$B$16*'Permanent project'!B320)</f>
        <v>4.7632274060591164E-5</v>
      </c>
      <c r="J316" s="2">
        <f>EXP(-(Parameters!$B$5+Parameters!$B$6)*('Permanent project'!B320-Parameters!$B$2))*(1-EXP(-Parameters!$B$7*('Permanent project'!B320-Parameters!$B$2)*('Permanent project'!B320&gt;Parameters!$B$2)))+('Permanent project'!B320&lt;=Parameters!$B$2)</f>
        <v>4.5959256649044204E-2</v>
      </c>
      <c r="K316" s="2">
        <f>H316*I316*('Permanent project'!B320&gt;=Parameters!$B$2)</f>
        <v>2.9677682884101404E-2</v>
      </c>
      <c r="L316" s="2">
        <f>H316*I316*J316*('Permanent project'!B320&gt;=Parameters!$B$2)*('Permanent project'!B320&lt;=Parameters!$B$3)</f>
        <v>1.3639642444193628E-3</v>
      </c>
      <c r="M316" s="26">
        <f>'Emissions of Biomass scenarios'!W314*3.66</f>
        <v>0</v>
      </c>
      <c r="N316" s="14">
        <f t="shared" si="20"/>
        <v>0</v>
      </c>
      <c r="V316" s="4"/>
      <c r="W316" s="4"/>
      <c r="X316" s="4"/>
      <c r="Y316" s="4"/>
    </row>
    <row r="317" spans="2:25" x14ac:dyDescent="0.3">
      <c r="B317">
        <v>312</v>
      </c>
      <c r="C317" s="11">
        <f t="shared" si="23"/>
        <v>1.6779706453383088</v>
      </c>
      <c r="D317" s="11">
        <f t="shared" si="23"/>
        <v>2.720789926345387</v>
      </c>
      <c r="E317" s="11">
        <f t="shared" si="23"/>
        <v>3.4292084480011149</v>
      </c>
      <c r="F317" s="11">
        <f t="shared" si="23"/>
        <v>5.9646475032892132</v>
      </c>
      <c r="G317" s="3">
        <f>G316*(1+Parameters!$B$13)</f>
        <v>40989490.062978238</v>
      </c>
      <c r="H317" s="5">
        <f>Parameters!$B$11*'Permanent project'!C321*Parameters!B$9*G317</f>
        <v>635.51944849990934</v>
      </c>
      <c r="I317" s="2">
        <f>EXP(-Parameters!$B$16*'Permanent project'!B321)</f>
        <v>4.6132170947082775E-5</v>
      </c>
      <c r="J317" s="2">
        <f>EXP(-(Parameters!$B$5+Parameters!$B$6)*('Permanent project'!B321-Parameters!$B$2))*(1-EXP(-Parameters!$B$7*('Permanent project'!B321-Parameters!$B$2)*('Permanent project'!B321&gt;Parameters!$B$2)))+('Permanent project'!B321&lt;=Parameters!$B$2)</f>
        <v>4.550195440462157E-2</v>
      </c>
      <c r="K317" s="2">
        <f>H317*I317*('Permanent project'!B321&gt;=Parameters!$B$2)</f>
        <v>2.9317891838393586E-2</v>
      </c>
      <c r="L317" s="2">
        <f>H317*I317*J317*('Permanent project'!B321&gt;=Parameters!$B$2)*('Permanent project'!B321&lt;=Parameters!$B$3)</f>
        <v>1.3340213776702118E-3</v>
      </c>
      <c r="M317" s="26">
        <f>'Emissions of Biomass scenarios'!W315*3.66</f>
        <v>0</v>
      </c>
      <c r="N317" s="14">
        <f t="shared" si="20"/>
        <v>0</v>
      </c>
      <c r="V317" s="4"/>
      <c r="W317" s="4"/>
      <c r="X317" s="4"/>
      <c r="Y317" s="4"/>
    </row>
    <row r="318" spans="2:25" x14ac:dyDescent="0.3">
      <c r="B318">
        <v>313</v>
      </c>
      <c r="C318" s="11">
        <f t="shared" si="23"/>
        <v>1.6779706453383088</v>
      </c>
      <c r="D318" s="11">
        <f t="shared" si="23"/>
        <v>2.720789926345387</v>
      </c>
      <c r="E318" s="11">
        <f t="shared" si="23"/>
        <v>3.4292084480011149</v>
      </c>
      <c r="F318" s="11">
        <f t="shared" si="23"/>
        <v>5.9646475032892132</v>
      </c>
      <c r="G318" s="3">
        <f>G317*(1+Parameters!$B$13)</f>
        <v>41809279.8642378</v>
      </c>
      <c r="H318" s="5">
        <f>Parameters!$B$11*'Permanent project'!C322*Parameters!B$9*G318</f>
        <v>648.22983746990747</v>
      </c>
      <c r="I318" s="2">
        <f>EXP(-Parameters!$B$16*'Permanent project'!B322)</f>
        <v>4.4679311207852393E-5</v>
      </c>
      <c r="J318" s="2">
        <f>EXP(-(Parameters!$B$5+Parameters!$B$6)*('Permanent project'!B322-Parameters!$B$2))*(1-EXP(-Parameters!$B$7*('Permanent project'!B322-Parameters!$B$2)*('Permanent project'!B322&gt;Parameters!$B$2)))+('Permanent project'!B322&lt;=Parameters!$B$2)</f>
        <v>4.5049202393557801E-2</v>
      </c>
      <c r="K318" s="2">
        <f>H318*I318*('Permanent project'!B322&gt;=Parameters!$B$2)</f>
        <v>2.8962462642533573E-2</v>
      </c>
      <c r="L318" s="2">
        <f>H318*I318*J318*('Permanent project'!B322&gt;=Parameters!$B$2)*('Permanent project'!B322&lt;=Parameters!$B$3)</f>
        <v>1.3047358413993519E-3</v>
      </c>
      <c r="M318" s="26">
        <f>'Emissions of Biomass scenarios'!W316*3.66</f>
        <v>0</v>
      </c>
      <c r="N318" s="14">
        <f t="shared" si="20"/>
        <v>0</v>
      </c>
      <c r="V318" s="4"/>
      <c r="W318" s="4"/>
      <c r="X318" s="4"/>
      <c r="Y318" s="4"/>
    </row>
    <row r="319" spans="2:25" x14ac:dyDescent="0.3">
      <c r="B319">
        <v>314</v>
      </c>
      <c r="C319" s="11">
        <f t="shared" si="23"/>
        <v>1.6779706453383088</v>
      </c>
      <c r="D319" s="11">
        <f t="shared" si="23"/>
        <v>2.720789926345387</v>
      </c>
      <c r="E319" s="11">
        <f t="shared" si="23"/>
        <v>3.4292084480011149</v>
      </c>
      <c r="F319" s="11">
        <f t="shared" si="23"/>
        <v>5.9646475032892132</v>
      </c>
      <c r="G319" s="3">
        <f>G318*(1+Parameters!$B$13)</f>
        <v>42645465.461522557</v>
      </c>
      <c r="H319" s="5">
        <f>Parameters!$B$11*'Permanent project'!C323*Parameters!B$9*G319</f>
        <v>661.19443421930566</v>
      </c>
      <c r="I319" s="2">
        <f>EXP(-Parameters!$B$16*'Permanent project'!B323)</f>
        <v>4.3272206987569908E-5</v>
      </c>
      <c r="J319" s="2">
        <f>EXP(-(Parameters!$B$5+Parameters!$B$6)*('Permanent project'!B323-Parameters!$B$2))*(1-EXP(-Parameters!$B$7*('Permanent project'!B323-Parameters!$B$2)*('Permanent project'!B323&gt;Parameters!$B$2)))+('Permanent project'!B323&lt;=Parameters!$B$2)</f>
        <v>4.4600955340274535E-2</v>
      </c>
      <c r="K319" s="2">
        <f>H319*I319*('Permanent project'!B323&gt;=Parameters!$B$2)</f>
        <v>2.861134241656697E-2</v>
      </c>
      <c r="L319" s="2">
        <f>H319*I319*J319*('Permanent project'!B323&gt;=Parameters!$B$2)*('Permanent project'!B323&lt;=Parameters!$B$3)</f>
        <v>1.2760932053466059E-3</v>
      </c>
      <c r="M319" s="26">
        <f>'Emissions of Biomass scenarios'!W317*3.66</f>
        <v>0</v>
      </c>
      <c r="N319" s="14">
        <f t="shared" si="20"/>
        <v>0</v>
      </c>
      <c r="V319" s="4"/>
      <c r="W319" s="4"/>
      <c r="X319" s="4"/>
      <c r="Y319" s="4"/>
    </row>
    <row r="320" spans="2:25" x14ac:dyDescent="0.3">
      <c r="B320">
        <v>315</v>
      </c>
      <c r="C320" s="11">
        <f t="shared" si="23"/>
        <v>1.6779706453383088</v>
      </c>
      <c r="D320" s="11">
        <f t="shared" si="23"/>
        <v>2.720789926345387</v>
      </c>
      <c r="E320" s="11">
        <f t="shared" si="23"/>
        <v>3.4292084480011149</v>
      </c>
      <c r="F320" s="11">
        <f t="shared" si="23"/>
        <v>5.9646475032892132</v>
      </c>
      <c r="G320" s="3">
        <f>G319*(1+Parameters!$B$13)</f>
        <v>43498374.770753011</v>
      </c>
      <c r="H320" s="5">
        <f>Parameters!$B$11*'Permanent project'!C324*Parameters!B$9*G320</f>
        <v>674.41832290369189</v>
      </c>
      <c r="I320" s="2">
        <f>EXP(-Parameters!$B$16*'Permanent project'!B324)</f>
        <v>4.1909417288554901E-5</v>
      </c>
      <c r="J320" s="2">
        <f>EXP(-(Parameters!$B$5+Parameters!$B$6)*('Permanent project'!B324-Parameters!$B$2))*(1-EXP(-Parameters!$B$7*('Permanent project'!B324-Parameters!$B$2)*('Permanent project'!B324&gt;Parameters!$B$2)))+('Permanent project'!B324&lt;=Parameters!$B$2)</f>
        <v>4.415716841969286E-2</v>
      </c>
      <c r="K320" s="2">
        <f>H320*I320*('Permanent project'!B324&gt;=Parameters!$B$2)</f>
        <v>2.8264478921618187E-2</v>
      </c>
      <c r="L320" s="2">
        <f>H320*I320*J320*('Permanent project'!B324&gt;=Parameters!$B$2)*('Permanent project'!B324&lt;=Parameters!$B$3)</f>
        <v>1.2480793560367531E-3</v>
      </c>
      <c r="M320" s="26">
        <f>'Emissions of Biomass scenarios'!W318*3.66</f>
        <v>0</v>
      </c>
      <c r="N320" s="14">
        <f t="shared" si="20"/>
        <v>0</v>
      </c>
      <c r="V320" s="4"/>
      <c r="W320" s="4"/>
      <c r="X320" s="4"/>
      <c r="Y320" s="4"/>
    </row>
    <row r="321" spans="2:25" x14ac:dyDescent="0.3">
      <c r="B321">
        <v>316</v>
      </c>
      <c r="C321" s="11">
        <f t="shared" si="23"/>
        <v>1.6779706453383088</v>
      </c>
      <c r="D321" s="11">
        <f t="shared" si="23"/>
        <v>2.720789926345387</v>
      </c>
      <c r="E321" s="11">
        <f t="shared" si="23"/>
        <v>3.4292084480011149</v>
      </c>
      <c r="F321" s="11">
        <f t="shared" si="23"/>
        <v>5.9646475032892132</v>
      </c>
      <c r="G321" s="3">
        <f>G320*(1+Parameters!$B$13)</f>
        <v>44368342.266168073</v>
      </c>
      <c r="H321" s="5">
        <f>Parameters!$B$11*'Permanent project'!C325*Parameters!B$9*G321</f>
        <v>687.90668936176564</v>
      </c>
      <c r="I321" s="2">
        <f>EXP(-Parameters!$B$16*'Permanent project'!B325)</f>
        <v>4.0589546495069135E-5</v>
      </c>
      <c r="J321" s="2">
        <f>EXP(-(Parameters!$B$5+Parameters!$B$6)*('Permanent project'!B325-Parameters!$B$2))*(1-EXP(-Parameters!$B$7*('Permanent project'!B325-Parameters!$B$2)*('Permanent project'!B325&gt;Parameters!$B$2)))+('Permanent project'!B325&lt;=Parameters!$B$2)</f>
        <v>4.3717797252750941E-2</v>
      </c>
      <c r="K321" s="2">
        <f>H321*I321*('Permanent project'!B325&gt;=Parameters!$B$2)</f>
        <v>2.7921820552118466E-2</v>
      </c>
      <c r="L321" s="2">
        <f>H321*I321*J321*('Permanent project'!B325&gt;=Parameters!$B$2)*('Permanent project'!B325&lt;=Parameters!$B$3)</f>
        <v>1.2206804898252095E-3</v>
      </c>
      <c r="M321" s="26">
        <f>'Emissions of Biomass scenarios'!W319*3.66</f>
        <v>0</v>
      </c>
      <c r="N321" s="14">
        <f t="shared" si="20"/>
        <v>0</v>
      </c>
      <c r="V321" s="4"/>
      <c r="W321" s="4"/>
      <c r="X321" s="4"/>
      <c r="Y321" s="4"/>
    </row>
    <row r="322" spans="2:25" x14ac:dyDescent="0.3">
      <c r="B322">
        <v>317</v>
      </c>
      <c r="C322" s="11">
        <f t="shared" si="23"/>
        <v>1.6779706453383088</v>
      </c>
      <c r="D322" s="11">
        <f t="shared" si="23"/>
        <v>2.720789926345387</v>
      </c>
      <c r="E322" s="11">
        <f t="shared" si="23"/>
        <v>3.4292084480011149</v>
      </c>
      <c r="F322" s="11">
        <f t="shared" si="23"/>
        <v>5.9646475032892132</v>
      </c>
      <c r="G322" s="3">
        <f>G321*(1+Parameters!$B$13)</f>
        <v>45255709.111491434</v>
      </c>
      <c r="H322" s="5">
        <f>Parameters!$B$11*'Permanent project'!C326*Parameters!B$9*G322</f>
        <v>701.66482314900099</v>
      </c>
      <c r="I322" s="2">
        <f>EXP(-Parameters!$B$16*'Permanent project'!B326)</f>
        <v>3.9311242944084084E-5</v>
      </c>
      <c r="J322" s="2">
        <f>EXP(-(Parameters!$B$5+Parameters!$B$6)*('Permanent project'!B326-Parameters!$B$2))*(1-EXP(-Parameters!$B$7*('Permanent project'!B326-Parameters!$B$2)*('Permanent project'!B326&gt;Parameters!$B$2)))+('Permanent project'!B326&lt;=Parameters!$B$2)</f>
        <v>4.3282797901965896E-2</v>
      </c>
      <c r="K322" s="2">
        <f>H322*I322*('Permanent project'!B326&gt;=Parameters!$B$2)</f>
        <v>2.7583316328128171E-2</v>
      </c>
      <c r="L322" s="2">
        <f>H322*I322*J322*('Permanent project'!B326&gt;=Parameters!$B$2)*('Permanent project'!B326&lt;=Parameters!$B$3)</f>
        <v>1.1938831060963676E-3</v>
      </c>
      <c r="M322" s="26">
        <f>'Emissions of Biomass scenarios'!W320*3.66</f>
        <v>0</v>
      </c>
      <c r="N322" s="14">
        <f t="shared" si="20"/>
        <v>0</v>
      </c>
      <c r="V322" s="4"/>
      <c r="W322" s="4"/>
      <c r="X322" s="4"/>
      <c r="Y322" s="4"/>
    </row>
    <row r="323" spans="2:25" x14ac:dyDescent="0.3">
      <c r="B323">
        <v>318</v>
      </c>
      <c r="C323" s="11">
        <f t="shared" si="23"/>
        <v>1.6779706453383088</v>
      </c>
      <c r="D323" s="11">
        <f t="shared" si="23"/>
        <v>2.720789926345387</v>
      </c>
      <c r="E323" s="11">
        <f t="shared" si="23"/>
        <v>3.4292084480011149</v>
      </c>
      <c r="F323" s="11">
        <f t="shared" si="23"/>
        <v>5.9646475032892132</v>
      </c>
      <c r="G323" s="3">
        <f>G322*(1+Parameters!$B$13)</f>
        <v>46160823.293721266</v>
      </c>
      <c r="H323" s="5">
        <f>Parameters!$B$11*'Permanent project'!C327*Parameters!B$9*G323</f>
        <v>715.69811961198104</v>
      </c>
      <c r="I323" s="2">
        <f>EXP(-Parameters!$B$16*'Permanent project'!B327)</f>
        <v>3.8073197541059844E-5</v>
      </c>
      <c r="J323" s="2">
        <f>EXP(-(Parameters!$B$5+Parameters!$B$6)*('Permanent project'!B327-Parameters!$B$2))*(1-EXP(-Parameters!$B$7*('Permanent project'!B327-Parameters!$B$2)*('Permanent project'!B327&gt;Parameters!$B$2)))+('Permanent project'!B327&lt;=Parameters!$B$2)</f>
        <v>4.2852126867040187E-2</v>
      </c>
      <c r="K323" s="2">
        <f>H323*I323*('Permanent project'!B327&gt;=Parameters!$B$2)</f>
        <v>2.724891588775203E-2</v>
      </c>
      <c r="L323" s="2">
        <f>H323*I323*J323*('Permanent project'!B327&gt;=Parameters!$B$2)*('Permanent project'!B327&lt;=Parameters!$B$3)</f>
        <v>1.167674000611257E-3</v>
      </c>
      <c r="M323" s="26">
        <f>'Emissions of Biomass scenarios'!W321*3.66</f>
        <v>0</v>
      </c>
      <c r="N323" s="14">
        <f t="shared" si="20"/>
        <v>0</v>
      </c>
      <c r="V323" s="4"/>
      <c r="W323" s="4"/>
      <c r="X323" s="4"/>
      <c r="Y323" s="4"/>
    </row>
    <row r="324" spans="2:25" x14ac:dyDescent="0.3">
      <c r="B324">
        <v>319</v>
      </c>
      <c r="C324" s="11">
        <f t="shared" si="23"/>
        <v>1.6779706453383088</v>
      </c>
      <c r="D324" s="11">
        <f t="shared" si="23"/>
        <v>2.720789926345387</v>
      </c>
      <c r="E324" s="11">
        <f t="shared" si="23"/>
        <v>3.4292084480011149</v>
      </c>
      <c r="F324" s="11">
        <f t="shared" si="23"/>
        <v>5.9646475032892132</v>
      </c>
      <c r="G324" s="3">
        <f>G323*(1+Parameters!$B$13)</f>
        <v>47084039.759595692</v>
      </c>
      <c r="H324" s="5">
        <f>Parameters!$B$11*'Permanent project'!C328*Parameters!B$9*G324</f>
        <v>730.0120820042207</v>
      </c>
      <c r="I324" s="2">
        <f>EXP(-Parameters!$B$16*'Permanent project'!B328)</f>
        <v>3.6874142419317977E-5</v>
      </c>
      <c r="J324" s="2">
        <f>EXP(-(Parameters!$B$5+Parameters!$B$6)*('Permanent project'!B328-Parameters!$B$2))*(1-EXP(-Parameters!$B$7*('Permanent project'!B328-Parameters!$B$2)*('Permanent project'!B328&gt;Parameters!$B$2)))+('Permanent project'!B328&lt;=Parameters!$B$2)</f>
        <v>4.2425741080511385E-2</v>
      </c>
      <c r="K324" s="2">
        <f>H324*I324*('Permanent project'!B328&gt;=Parameters!$B$2)</f>
        <v>2.6918569479646468E-2</v>
      </c>
      <c r="L324" s="2">
        <f>H324*I324*J324*('Permanent project'!B328&gt;=Parameters!$B$2)*('Permanent project'!B328&lt;=Parameters!$B$3)</f>
        <v>1.1420402590012371E-3</v>
      </c>
      <c r="M324" s="26">
        <f>'Emissions of Biomass scenarios'!W322*3.66</f>
        <v>0</v>
      </c>
      <c r="N324" s="14">
        <f t="shared" si="20"/>
        <v>0</v>
      </c>
      <c r="V324" s="4"/>
      <c r="W324" s="4"/>
      <c r="X324" s="4"/>
      <c r="Y324" s="4"/>
    </row>
    <row r="325" spans="2:25" x14ac:dyDescent="0.3">
      <c r="B325">
        <v>320</v>
      </c>
      <c r="C325" s="11">
        <f t="shared" si="23"/>
        <v>1.6779706453383088</v>
      </c>
      <c r="D325" s="11">
        <f t="shared" si="23"/>
        <v>2.720789926345387</v>
      </c>
      <c r="E325" s="11">
        <f t="shared" si="23"/>
        <v>3.4292084480011149</v>
      </c>
      <c r="F325" s="11">
        <f t="shared" si="23"/>
        <v>5.9646475032892132</v>
      </c>
      <c r="G325" s="3">
        <f>G324*(1+Parameters!$B$13)</f>
        <v>48025720.554787606</v>
      </c>
      <c r="H325" s="5">
        <f>Parameters!$B$11*'Permanent project'!C329*Parameters!B$9*G325</f>
        <v>744.61232364430509</v>
      </c>
      <c r="I325" s="2">
        <f>EXP(-Parameters!$B$16*'Permanent project'!B329)</f>
        <v>3.5712849641635212E-5</v>
      </c>
      <c r="J325" s="2">
        <f>EXP(-(Parameters!$B$5+Parameters!$B$6)*('Permanent project'!B329-Parameters!$B$2))*(1-EXP(-Parameters!$B$7*('Permanent project'!B329-Parameters!$B$2)*('Permanent project'!B329&gt;Parameters!$B$2)))+('Permanent project'!B329&lt;=Parameters!$B$2)</f>
        <v>4.2003597903445551E-2</v>
      </c>
      <c r="K325" s="2">
        <f>H325*I325*('Permanent project'!B329&gt;=Parameters!$B$2)</f>
        <v>2.6592227955617682E-2</v>
      </c>
      <c r="L325" s="2">
        <f>H325*I325*J325*('Permanent project'!B329&gt;=Parameters!$B$2)*('Permanent project'!B329&lt;=Parameters!$B$3)</f>
        <v>1.1169692504045291E-3</v>
      </c>
      <c r="M325" s="26">
        <f>'Emissions of Biomass scenarios'!W323*3.66</f>
        <v>0</v>
      </c>
      <c r="N325" s="14">
        <f t="shared" si="20"/>
        <v>0</v>
      </c>
      <c r="V325" s="4"/>
      <c r="W325" s="4"/>
      <c r="X325" s="4"/>
      <c r="Y325" s="4"/>
    </row>
    <row r="326" spans="2:25" x14ac:dyDescent="0.3">
      <c r="B326">
        <v>321</v>
      </c>
      <c r="C326" s="11">
        <f t="shared" si="23"/>
        <v>1.6779706453383088</v>
      </c>
      <c r="D326" s="11">
        <f t="shared" si="23"/>
        <v>2.720789926345387</v>
      </c>
      <c r="E326" s="11">
        <f t="shared" si="23"/>
        <v>3.4292084480011149</v>
      </c>
      <c r="F326" s="11">
        <f t="shared" si="23"/>
        <v>5.9646475032892132</v>
      </c>
      <c r="G326" s="3">
        <f>G325*(1+Parameters!$B$13)</f>
        <v>48986234.965883359</v>
      </c>
      <c r="H326" s="5">
        <f>Parameters!$B$11*'Permanent project'!C330*Parameters!B$9*G326</f>
        <v>759.50457011719129</v>
      </c>
      <c r="I326" s="2">
        <f>EXP(-Parameters!$B$16*'Permanent project'!B330)</f>
        <v>3.4588129942728413E-5</v>
      </c>
      <c r="J326" s="2">
        <f>EXP(-(Parameters!$B$5+Parameters!$B$6)*('Permanent project'!B330-Parameters!$B$2))*(1-EXP(-Parameters!$B$7*('Permanent project'!B330-Parameters!$B$2)*('Permanent project'!B330&gt;Parameters!$B$2)))+('Permanent project'!B330&lt;=Parameters!$B$2)</f>
        <v>4.1585655121173161E-2</v>
      </c>
      <c r="K326" s="2">
        <f>H326*I326*('Permanent project'!B330&gt;=Parameters!$B$2)</f>
        <v>2.6269842763309497E-2</v>
      </c>
      <c r="L326" s="2">
        <f>H326*I326*J326*('Permanent project'!B330&gt;=Parameters!$B$2)*('Permanent project'!B330&lt;=Parameters!$B$3)</f>
        <v>1.0924486212424353E-3</v>
      </c>
      <c r="M326" s="26">
        <f>'Emissions of Biomass scenarios'!W324*3.66</f>
        <v>0</v>
      </c>
      <c r="N326" s="14">
        <f t="shared" si="20"/>
        <v>0</v>
      </c>
      <c r="V326" s="4"/>
      <c r="W326" s="4"/>
      <c r="X326" s="4"/>
      <c r="Y326" s="4"/>
    </row>
    <row r="327" spans="2:25" x14ac:dyDescent="0.3">
      <c r="B327">
        <v>322</v>
      </c>
      <c r="C327" s="11">
        <f t="shared" si="23"/>
        <v>1.6779706453383088</v>
      </c>
      <c r="D327" s="11">
        <f t="shared" si="23"/>
        <v>2.720789926345387</v>
      </c>
      <c r="E327" s="11">
        <f t="shared" si="23"/>
        <v>3.4292084480011149</v>
      </c>
      <c r="F327" s="11">
        <f t="shared" si="23"/>
        <v>5.9646475032892132</v>
      </c>
      <c r="G327" s="3">
        <f>G326*(1+Parameters!$B$13)</f>
        <v>49965959.665201031</v>
      </c>
      <c r="H327" s="5">
        <f>Parameters!$B$11*'Permanent project'!C331*Parameters!B$9*G327</f>
        <v>774.69466151953509</v>
      </c>
      <c r="I327" s="2">
        <f>EXP(-Parameters!$B$16*'Permanent project'!B331)</f>
        <v>3.3498831511343046E-5</v>
      </c>
      <c r="J327" s="2">
        <f>EXP(-(Parameters!$B$5+Parameters!$B$6)*('Permanent project'!B331-Parameters!$B$2))*(1-EXP(-Parameters!$B$7*('Permanent project'!B331-Parameters!$B$2)*('Permanent project'!B331&gt;Parameters!$B$2)))+('Permanent project'!B331&lt;=Parameters!$B$2)</f>
        <v>4.117187093906774E-2</v>
      </c>
      <c r="K327" s="2">
        <f>H327*I327*('Permanent project'!B331&gt;=Parameters!$B$2)</f>
        <v>2.5951365938979839E-2</v>
      </c>
      <c r="L327" s="2">
        <f>H327*I327*J327*('Permanent project'!B331&gt;=Parameters!$B$2)*('Permanent project'!B331&lt;=Parameters!$B$3)</f>
        <v>1.0684662891321964E-3</v>
      </c>
      <c r="M327" s="26">
        <f>'Emissions of Biomass scenarios'!W325*3.66</f>
        <v>0</v>
      </c>
      <c r="N327" s="14">
        <f t="shared" si="20"/>
        <v>0</v>
      </c>
      <c r="V327" s="4"/>
      <c r="W327" s="4"/>
      <c r="X327" s="4"/>
      <c r="Y327" s="4"/>
    </row>
    <row r="328" spans="2:25" x14ac:dyDescent="0.3">
      <c r="B328">
        <v>323</v>
      </c>
      <c r="C328" s="11">
        <f t="shared" si="23"/>
        <v>1.6779706453383088</v>
      </c>
      <c r="D328" s="11">
        <f t="shared" si="23"/>
        <v>2.720789926345387</v>
      </c>
      <c r="E328" s="11">
        <f t="shared" si="23"/>
        <v>3.4292084480011149</v>
      </c>
      <c r="F328" s="11">
        <f t="shared" si="23"/>
        <v>5.9646475032892132</v>
      </c>
      <c r="G328" s="3">
        <f>G327*(1+Parameters!$B$13)</f>
        <v>50965278.858505055</v>
      </c>
      <c r="H328" s="5">
        <f>Parameters!$B$11*'Permanent project'!C332*Parameters!B$9*G328</f>
        <v>790.18855474992586</v>
      </c>
      <c r="I328" s="2">
        <f>EXP(-Parameters!$B$16*'Permanent project'!B332)</f>
        <v>3.2443838810697775E-5</v>
      </c>
      <c r="J328" s="2">
        <f>EXP(-(Parameters!$B$5+Parameters!$B$6)*('Permanent project'!B332-Parameters!$B$2))*(1-EXP(-Parameters!$B$7*('Permanent project'!B332-Parameters!$B$2)*('Permanent project'!B332&gt;Parameters!$B$2)))+('Permanent project'!B332&lt;=Parameters!$B$2)</f>
        <v>4.0762203978366211E-2</v>
      </c>
      <c r="K328" s="2">
        <f>H328*I328*('Permanent project'!B332&gt;=Parameters!$B$2)</f>
        <v>2.5636750100364827E-2</v>
      </c>
      <c r="L328" s="2">
        <f>H328*I328*J328*('Permanent project'!B332&gt;=Parameters!$B$2)*('Permanent project'!B332&lt;=Parameters!$B$3)</f>
        <v>1.0450104369334715E-3</v>
      </c>
      <c r="M328" s="26">
        <f>'Emissions of Biomass scenarios'!W326*3.66</f>
        <v>0</v>
      </c>
      <c r="N328" s="14">
        <f t="shared" si="20"/>
        <v>0</v>
      </c>
      <c r="V328" s="4"/>
      <c r="W328" s="4"/>
      <c r="X328" s="4"/>
      <c r="Y328" s="4"/>
    </row>
    <row r="329" spans="2:25" x14ac:dyDescent="0.3">
      <c r="B329">
        <v>324</v>
      </c>
      <c r="C329" s="11">
        <f t="shared" si="23"/>
        <v>1.6779706453383088</v>
      </c>
      <c r="D329" s="11">
        <f t="shared" si="23"/>
        <v>2.720789926345387</v>
      </c>
      <c r="E329" s="11">
        <f t="shared" si="23"/>
        <v>3.4292084480011149</v>
      </c>
      <c r="F329" s="11">
        <f t="shared" si="23"/>
        <v>5.9646475032892132</v>
      </c>
      <c r="G329" s="3">
        <f>G328*(1+Parameters!$B$13)</f>
        <v>51984584.435675159</v>
      </c>
      <c r="H329" s="5">
        <f>Parameters!$B$11*'Permanent project'!C333*Parameters!B$9*G329</f>
        <v>805.99232584492449</v>
      </c>
      <c r="I329" s="2">
        <f>EXP(-Parameters!$B$16*'Permanent project'!B333)</f>
        <v>3.1422071436077321E-5</v>
      </c>
      <c r="J329" s="2">
        <f>EXP(-(Parameters!$B$5+Parameters!$B$6)*('Permanent project'!B333-Parameters!$B$2))*(1-EXP(-Parameters!$B$7*('Permanent project'!B333-Parameters!$B$2)*('Permanent project'!B333&gt;Parameters!$B$2)))+('Permanent project'!B333&lt;=Parameters!$B$2)</f>
        <v>4.0356613272031147E-2</v>
      </c>
      <c r="K329" s="2">
        <f>H329*I329*('Permanent project'!B333&gt;=Parameters!$B$2)</f>
        <v>2.5325948439629327E-2</v>
      </c>
      <c r="L329" s="2">
        <f>H329*I329*J329*('Permanent project'!B333&gt;=Parameters!$B$2)*('Permanent project'!B333&lt;=Parameters!$B$3)</f>
        <v>1.0220695069255213E-3</v>
      </c>
      <c r="M329" s="26">
        <f>'Emissions of Biomass scenarios'!W327*3.66</f>
        <v>0</v>
      </c>
      <c r="N329" s="14">
        <f t="shared" si="20"/>
        <v>0</v>
      </c>
      <c r="V329" s="4"/>
      <c r="W329" s="4"/>
      <c r="X329" s="4"/>
      <c r="Y329" s="4"/>
    </row>
    <row r="330" spans="2:25" x14ac:dyDescent="0.3">
      <c r="B330">
        <v>325</v>
      </c>
      <c r="C330" s="11">
        <f t="shared" si="23"/>
        <v>1.6779706453383088</v>
      </c>
      <c r="D330" s="11">
        <f t="shared" si="23"/>
        <v>2.720789926345387</v>
      </c>
      <c r="E330" s="11">
        <f t="shared" si="23"/>
        <v>3.4292084480011149</v>
      </c>
      <c r="F330" s="11">
        <f t="shared" si="23"/>
        <v>5.9646475032892132</v>
      </c>
      <c r="G330" s="3">
        <f>G329*(1+Parameters!$B$13)</f>
        <v>53024276.124388665</v>
      </c>
      <c r="H330" s="5">
        <f>Parameters!$B$11*'Permanent project'!C334*Parameters!B$9*G330</f>
        <v>822.11217236182301</v>
      </c>
      <c r="I330" s="2">
        <f>EXP(-Parameters!$B$16*'Permanent project'!B334)</f>
        <v>3.0432483008403625E-5</v>
      </c>
      <c r="J330" s="2">
        <f>EXP(-(Parameters!$B$5+Parameters!$B$6)*('Permanent project'!B334-Parameters!$B$2))*(1-EXP(-Parameters!$B$7*('Permanent project'!B334-Parameters!$B$2)*('Permanent project'!B334&gt;Parameters!$B$2)))+('Permanent project'!B334&lt;=Parameters!$B$2)</f>
        <v>3.9955058260653896E-2</v>
      </c>
      <c r="K330" s="2">
        <f>H330*I330*('Permanent project'!B334&gt;=Parameters!$B$2)</f>
        <v>2.5018914716402971E-2</v>
      </c>
      <c r="L330" s="2">
        <f>H330*I330*J330*('Permanent project'!B334&gt;=Parameters!$B$2)*('Permanent project'!B334&lt;=Parameters!$B$3)</f>
        <v>9.9963219511221184E-4</v>
      </c>
      <c r="M330" s="26">
        <f>'Emissions of Biomass scenarios'!W328*3.66</f>
        <v>0</v>
      </c>
      <c r="N330" s="14">
        <f t="shared" si="20"/>
        <v>0</v>
      </c>
      <c r="V330" s="4"/>
      <c r="W330" s="4"/>
      <c r="X330" s="4"/>
      <c r="Y330" s="4"/>
    </row>
    <row r="331" spans="2:25" x14ac:dyDescent="0.3">
      <c r="B331">
        <v>326</v>
      </c>
      <c r="C331" s="11">
        <f t="shared" ref="C331:F346" si="24">C330</f>
        <v>1.6779706453383088</v>
      </c>
      <c r="D331" s="11">
        <f t="shared" si="24"/>
        <v>2.720789926345387</v>
      </c>
      <c r="E331" s="11">
        <f t="shared" si="24"/>
        <v>3.4292084480011149</v>
      </c>
      <c r="F331" s="11">
        <f t="shared" si="24"/>
        <v>5.9646475032892132</v>
      </c>
      <c r="G331" s="3">
        <f>G330*(1+Parameters!$B$13)</f>
        <v>54084761.646876439</v>
      </c>
      <c r="H331" s="5">
        <f>Parameters!$B$11*'Permanent project'!C335*Parameters!B$9*G331</f>
        <v>838.55441580905949</v>
      </c>
      <c r="I331" s="2">
        <f>EXP(-Parameters!$B$16*'Permanent project'!B335)</f>
        <v>2.9474060102652252E-5</v>
      </c>
      <c r="J331" s="2">
        <f>EXP(-(Parameters!$B$5+Parameters!$B$6)*('Permanent project'!B335-Parameters!$B$2))*(1-EXP(-Parameters!$B$7*('Permanent project'!B335-Parameters!$B$2)*('Permanent project'!B335&gt;Parameters!$B$2)))+('Permanent project'!B335&lt;=Parameters!$B$2)</f>
        <v>3.9557498788398725E-2</v>
      </c>
      <c r="K331" s="2">
        <f>H331*I331*('Permanent project'!B335&gt;=Parameters!$B$2)</f>
        <v>2.4715603250900667E-2</v>
      </c>
      <c r="L331" s="2">
        <f>H331*I331*J331*('Permanent project'!B335&gt;=Parameters!$B$2)*('Permanent project'!B335&lt;=Parameters!$B$3)</f>
        <v>9.7768744565204682E-4</v>
      </c>
      <c r="M331" s="26">
        <f>'Emissions of Biomass scenarios'!W329*3.66</f>
        <v>0</v>
      </c>
      <c r="N331" s="14">
        <f t="shared" si="20"/>
        <v>0</v>
      </c>
      <c r="V331" s="4"/>
      <c r="W331" s="4"/>
      <c r="X331" s="4"/>
      <c r="Y331" s="4"/>
    </row>
    <row r="332" spans="2:25" x14ac:dyDescent="0.3">
      <c r="B332">
        <v>327</v>
      </c>
      <c r="C332" s="11">
        <f t="shared" si="24"/>
        <v>1.6779706453383088</v>
      </c>
      <c r="D332" s="11">
        <f t="shared" si="24"/>
        <v>2.720789926345387</v>
      </c>
      <c r="E332" s="11">
        <f t="shared" si="24"/>
        <v>3.4292084480011149</v>
      </c>
      <c r="F332" s="11">
        <f t="shared" si="24"/>
        <v>5.9646475032892132</v>
      </c>
      <c r="G332" s="3">
        <f>G331*(1+Parameters!$B$13)</f>
        <v>55166456.879813969</v>
      </c>
      <c r="H332" s="5">
        <f>Parameters!$B$11*'Permanent project'!C336*Parameters!B$9*G332</f>
        <v>855.32550412524063</v>
      </c>
      <c r="I332" s="2">
        <f>EXP(-Parameters!$B$16*'Permanent project'!B336)</f>
        <v>2.8545821210016576E-5</v>
      </c>
      <c r="J332" s="2">
        <f>EXP(-(Parameters!$B$5+Parameters!$B$6)*('Permanent project'!B336-Parameters!$B$2))*(1-EXP(-Parameters!$B$7*('Permanent project'!B336-Parameters!$B$2)*('Permanent project'!B336&gt;Parameters!$B$2)))+('Permanent project'!B336&lt;=Parameters!$B$2)</f>
        <v>3.9163895098987066E-2</v>
      </c>
      <c r="K332" s="2">
        <f>H332*I332*('Permanent project'!B336&gt;=Parameters!$B$2)</f>
        <v>2.4415968917126413E-2</v>
      </c>
      <c r="L332" s="2">
        <f>H332*I332*J332*('Permanent project'!B336&gt;=Parameters!$B$2)*('Permanent project'!B336&lt;=Parameters!$B$3)</f>
        <v>9.5622444541046761E-4</v>
      </c>
      <c r="M332" s="26">
        <f>'Emissions of Biomass scenarios'!W330*3.66</f>
        <v>0</v>
      </c>
      <c r="N332" s="14">
        <f t="shared" si="20"/>
        <v>0</v>
      </c>
      <c r="V332" s="4"/>
      <c r="W332" s="4"/>
      <c r="X332" s="4"/>
      <c r="Y332" s="4"/>
    </row>
    <row r="333" spans="2:25" x14ac:dyDescent="0.3">
      <c r="B333">
        <v>328</v>
      </c>
      <c r="C333" s="11">
        <f t="shared" si="24"/>
        <v>1.6779706453383088</v>
      </c>
      <c r="D333" s="11">
        <f t="shared" si="24"/>
        <v>2.720789926345387</v>
      </c>
      <c r="E333" s="11">
        <f t="shared" si="24"/>
        <v>3.4292084480011149</v>
      </c>
      <c r="F333" s="11">
        <f t="shared" si="24"/>
        <v>5.9646475032892132</v>
      </c>
      <c r="G333" s="3">
        <f>G332*(1+Parameters!$B$13)</f>
        <v>56269786.017410249</v>
      </c>
      <c r="H333" s="5">
        <f>Parameters!$B$11*'Permanent project'!C337*Parameters!B$9*G333</f>
        <v>872.43201420774551</v>
      </c>
      <c r="I333" s="2">
        <f>EXP(-Parameters!$B$16*'Permanent project'!B337)</f>
        <v>2.7646815732757017E-5</v>
      </c>
      <c r="J333" s="2">
        <f>EXP(-(Parameters!$B$5+Parameters!$B$6)*('Permanent project'!B337-Parameters!$B$2))*(1-EXP(-Parameters!$B$7*('Permanent project'!B337-Parameters!$B$2)*('Permanent project'!B337&gt;Parameters!$B$2)))+('Permanent project'!B337&lt;=Parameters!$B$2)</f>
        <v>3.8774207831722009E-2</v>
      </c>
      <c r="K333" s="2">
        <f>H333*I333*('Permanent project'!B337&gt;=Parameters!$B$2)</f>
        <v>2.4119967136159593E-2</v>
      </c>
      <c r="L333" s="2">
        <f>H333*I333*J333*('Permanent project'!B337&gt;=Parameters!$B$2)*('Permanent project'!B337&lt;=Parameters!$B$3)</f>
        <v>9.3523261863175675E-4</v>
      </c>
      <c r="M333" s="26">
        <f>'Emissions of Biomass scenarios'!W331*3.66</f>
        <v>0</v>
      </c>
      <c r="N333" s="14">
        <f t="shared" si="20"/>
        <v>0</v>
      </c>
      <c r="V333" s="4"/>
      <c r="W333" s="4"/>
      <c r="X333" s="4"/>
      <c r="Y333" s="4"/>
    </row>
    <row r="334" spans="2:25" x14ac:dyDescent="0.3">
      <c r="B334">
        <v>329</v>
      </c>
      <c r="C334" s="11">
        <f t="shared" si="24"/>
        <v>1.6779706453383088</v>
      </c>
      <c r="D334" s="11">
        <f t="shared" si="24"/>
        <v>2.720789926345387</v>
      </c>
      <c r="E334" s="11">
        <f t="shared" si="24"/>
        <v>3.4292084480011149</v>
      </c>
      <c r="F334" s="11">
        <f t="shared" si="24"/>
        <v>5.9646475032892132</v>
      </c>
      <c r="G334" s="3">
        <f>G333*(1+Parameters!$B$13)</f>
        <v>57395181.737758458</v>
      </c>
      <c r="H334" s="5">
        <f>Parameters!$B$11*'Permanent project'!C338*Parameters!B$9*G334</f>
        <v>889.88065449190049</v>
      </c>
      <c r="I334" s="2">
        <f>EXP(-Parameters!$B$16*'Permanent project'!B338)</f>
        <v>2.6776123010705882E-5</v>
      </c>
      <c r="J334" s="2">
        <f>EXP(-(Parameters!$B$5+Parameters!$B$6)*('Permanent project'!B338-Parameters!$B$2))*(1-EXP(-Parameters!$B$7*('Permanent project'!B338-Parameters!$B$2)*('Permanent project'!B338&gt;Parameters!$B$2)))+('Permanent project'!B338&lt;=Parameters!$B$2)</f>
        <v>3.8388398017552054E-2</v>
      </c>
      <c r="K334" s="2">
        <f>H334*I334*('Permanent project'!B338&gt;=Parameters!$B$2)</f>
        <v>2.3827553869522587E-2</v>
      </c>
      <c r="L334" s="2">
        <f>H334*I334*J334*('Permanent project'!B338&gt;=Parameters!$B$2)*('Permanent project'!B338&lt;=Parameters!$B$3)</f>
        <v>9.147016217278957E-4</v>
      </c>
      <c r="M334" s="26">
        <f>'Emissions of Biomass scenarios'!W332*3.66</f>
        <v>0</v>
      </c>
      <c r="N334" s="14">
        <f t="shared" si="20"/>
        <v>0</v>
      </c>
      <c r="V334" s="4"/>
      <c r="W334" s="4"/>
      <c r="X334" s="4"/>
      <c r="Y334" s="4"/>
    </row>
    <row r="335" spans="2:25" x14ac:dyDescent="0.3">
      <c r="B335">
        <v>330</v>
      </c>
      <c r="C335" s="11">
        <f t="shared" si="24"/>
        <v>1.6779706453383088</v>
      </c>
      <c r="D335" s="11">
        <f t="shared" si="24"/>
        <v>2.720789926345387</v>
      </c>
      <c r="E335" s="11">
        <f t="shared" si="24"/>
        <v>3.4292084480011149</v>
      </c>
      <c r="F335" s="11">
        <f t="shared" si="24"/>
        <v>5.9646475032892132</v>
      </c>
      <c r="G335" s="3">
        <f>G334*(1+Parameters!$B$13)</f>
        <v>58543085.372513629</v>
      </c>
      <c r="H335" s="5">
        <f>Parameters!$B$11*'Permanent project'!C339*Parameters!B$9*G335</f>
        <v>907.67826758173851</v>
      </c>
      <c r="I335" s="2">
        <f>EXP(-Parameters!$B$16*'Permanent project'!B339)</f>
        <v>2.5932851378430908E-5</v>
      </c>
      <c r="J335" s="2">
        <f>EXP(-(Parameters!$B$5+Parameters!$B$6)*('Permanent project'!B339-Parameters!$B$2))*(1-EXP(-Parameters!$B$7*('Permanent project'!B339-Parameters!$B$2)*('Permanent project'!B339&gt;Parameters!$B$2)))+('Permanent project'!B339&lt;=Parameters!$B$2)</f>
        <v>3.8006427075174314E-2</v>
      </c>
      <c r="K335" s="2">
        <f>H335*I335*('Permanent project'!B339&gt;=Parameters!$B$2)</f>
        <v>2.3538685612628868E-2</v>
      </c>
      <c r="L335" s="2">
        <f>H335*I335*J335*('Permanent project'!B339&gt;=Parameters!$B$2)*('Permanent project'!B339&lt;=Parameters!$B$3)</f>
        <v>8.9462133818183384E-4</v>
      </c>
      <c r="M335" s="26">
        <f>'Emissions of Biomass scenarios'!W333*3.66</f>
        <v>0</v>
      </c>
      <c r="N335" s="14">
        <f t="shared" si="20"/>
        <v>0</v>
      </c>
      <c r="V335" s="4"/>
      <c r="W335" s="4"/>
      <c r="X335" s="4"/>
      <c r="Y335" s="4"/>
    </row>
    <row r="336" spans="2:25" x14ac:dyDescent="0.3">
      <c r="B336">
        <v>331</v>
      </c>
      <c r="C336" s="11">
        <f t="shared" si="24"/>
        <v>1.6779706453383088</v>
      </c>
      <c r="D336" s="11">
        <f t="shared" si="24"/>
        <v>2.720789926345387</v>
      </c>
      <c r="E336" s="11">
        <f t="shared" si="24"/>
        <v>3.4292084480011149</v>
      </c>
      <c r="F336" s="11">
        <f t="shared" si="24"/>
        <v>5.9646475032892132</v>
      </c>
      <c r="G336" s="3">
        <f>G335*(1+Parameters!$B$13)</f>
        <v>59713947.0799639</v>
      </c>
      <c r="H336" s="5">
        <f>Parameters!$B$11*'Permanent project'!C340*Parameters!B$9*G336</f>
        <v>925.83183293337322</v>
      </c>
      <c r="I336" s="2">
        <f>EXP(-Parameters!$B$16*'Permanent project'!B340)</f>
        <v>2.5116137252091926E-5</v>
      </c>
      <c r="J336" s="2">
        <f>EXP(-(Parameters!$B$5+Parameters!$B$6)*('Permanent project'!B340-Parameters!$B$2))*(1-EXP(-Parameters!$B$7*('Permanent project'!B340-Parameters!$B$2)*('Permanent project'!B340&gt;Parameters!$B$2)))+('Permanent project'!B340&lt;=Parameters!$B$2)</f>
        <v>3.76282568071762E-2</v>
      </c>
      <c r="K336" s="2">
        <f>H336*I336*('Permanent project'!B340&gt;=Parameters!$B$2)</f>
        <v>2.3253319388310444E-2</v>
      </c>
      <c r="L336" s="2">
        <f>H336*I336*J336*('Permanent project'!B340&gt;=Parameters!$B$2)*('Permanent project'!B340&lt;=Parameters!$B$3)</f>
        <v>8.7498187356263482E-4</v>
      </c>
      <c r="M336" s="26">
        <f>'Emissions of Biomass scenarios'!W334*3.66</f>
        <v>0</v>
      </c>
      <c r="N336" s="14">
        <f t="shared" si="20"/>
        <v>0</v>
      </c>
      <c r="V336" s="4"/>
      <c r="W336" s="4"/>
      <c r="X336" s="4"/>
      <c r="Y336" s="4"/>
    </row>
    <row r="337" spans="2:25" x14ac:dyDescent="0.3">
      <c r="B337">
        <v>332</v>
      </c>
      <c r="C337" s="11">
        <f t="shared" si="24"/>
        <v>1.6779706453383088</v>
      </c>
      <c r="D337" s="11">
        <f t="shared" si="24"/>
        <v>2.720789926345387</v>
      </c>
      <c r="E337" s="11">
        <f t="shared" si="24"/>
        <v>3.4292084480011149</v>
      </c>
      <c r="F337" s="11">
        <f t="shared" si="24"/>
        <v>5.9646475032892132</v>
      </c>
      <c r="G337" s="3">
        <f>G336*(1+Parameters!$B$13)</f>
        <v>60908226.02156318</v>
      </c>
      <c r="H337" s="5">
        <f>Parameters!$B$11*'Permanent project'!C341*Parameters!B$9*G337</f>
        <v>944.34846959204071</v>
      </c>
      <c r="I337" s="2">
        <f>EXP(-Parameters!$B$16*'Permanent project'!B341)</f>
        <v>2.4325144245055558E-5</v>
      </c>
      <c r="J337" s="2">
        <f>EXP(-(Parameters!$B$5+Parameters!$B$6)*('Permanent project'!B341-Parameters!$B$2))*(1-EXP(-Parameters!$B$7*('Permanent project'!B341-Parameters!$B$2)*('Permanent project'!B341&gt;Parameters!$B$2)))+('Permanent project'!B341&lt;=Parameters!$B$2)</f>
        <v>3.7253849396215809E-2</v>
      </c>
      <c r="K337" s="2">
        <f>H337*I337*('Permanent project'!B341&gt;=Parameters!$B$2)</f>
        <v>2.2971412740423854E-2</v>
      </c>
      <c r="L337" s="2">
        <f>H337*I337*J337*('Permanent project'!B341&gt;=Parameters!$B$2)*('Permanent project'!B341&lt;=Parameters!$B$3)</f>
        <v>8.557735506500633E-4</v>
      </c>
      <c r="M337" s="26">
        <f>'Emissions of Biomass scenarios'!W335*3.66</f>
        <v>0</v>
      </c>
      <c r="N337" s="14">
        <f t="shared" si="20"/>
        <v>0</v>
      </c>
      <c r="V337" s="4"/>
      <c r="W337" s="4"/>
      <c r="X337" s="4"/>
      <c r="Y337" s="4"/>
    </row>
    <row r="338" spans="2:25" x14ac:dyDescent="0.3">
      <c r="B338">
        <v>333</v>
      </c>
      <c r="C338" s="11">
        <f t="shared" si="24"/>
        <v>1.6779706453383088</v>
      </c>
      <c r="D338" s="11">
        <f t="shared" si="24"/>
        <v>2.720789926345387</v>
      </c>
      <c r="E338" s="11">
        <f t="shared" si="24"/>
        <v>3.4292084480011149</v>
      </c>
      <c r="F338" s="11">
        <f t="shared" si="24"/>
        <v>5.9646475032892132</v>
      </c>
      <c r="G338" s="3">
        <f>G337*(1+Parameters!$B$13)</f>
        <v>62126390.541994445</v>
      </c>
      <c r="H338" s="5">
        <f>Parameters!$B$11*'Permanent project'!C342*Parameters!B$9*G338</f>
        <v>963.23543898388164</v>
      </c>
      <c r="I338" s="2">
        <f>EXP(-Parameters!$B$16*'Permanent project'!B342)</f>
        <v>2.3559062311362222E-5</v>
      </c>
      <c r="J338" s="2">
        <f>EXP(-(Parameters!$B$5+Parameters!$B$6)*('Permanent project'!B342-Parameters!$B$2))*(1-EXP(-Parameters!$B$7*('Permanent project'!B342-Parameters!$B$2)*('Permanent project'!B342&gt;Parameters!$B$2)))+('Permanent project'!B342&lt;=Parameters!$B$2)</f>
        <v>3.6883167401239994E-2</v>
      </c>
      <c r="K338" s="2">
        <f>H338*I338*('Permanent project'!B342&gt;=Parameters!$B$2)</f>
        <v>2.269292372753361E-2</v>
      </c>
      <c r="L338" s="2">
        <f>H338*I338*J338*('Permanent project'!B342&gt;=Parameters!$B$2)*('Permanent project'!B342&lt;=Parameters!$B$3)</f>
        <v>8.3698690466619326E-4</v>
      </c>
      <c r="M338" s="26">
        <f>'Emissions of Biomass scenarios'!W336*3.66</f>
        <v>0</v>
      </c>
      <c r="N338" s="14">
        <f t="shared" si="20"/>
        <v>0</v>
      </c>
      <c r="V338" s="4"/>
      <c r="W338" s="4"/>
      <c r="X338" s="4"/>
      <c r="Y338" s="4"/>
    </row>
    <row r="339" spans="2:25" x14ac:dyDescent="0.3">
      <c r="B339">
        <v>334</v>
      </c>
      <c r="C339" s="11">
        <f t="shared" si="24"/>
        <v>1.6779706453383088</v>
      </c>
      <c r="D339" s="11">
        <f t="shared" si="24"/>
        <v>2.720789926345387</v>
      </c>
      <c r="E339" s="11">
        <f t="shared" si="24"/>
        <v>3.4292084480011149</v>
      </c>
      <c r="F339" s="11">
        <f t="shared" si="24"/>
        <v>5.9646475032892132</v>
      </c>
      <c r="G339" s="3">
        <f>G338*(1+Parameters!$B$13)</f>
        <v>63368918.352834336</v>
      </c>
      <c r="H339" s="5">
        <f>Parameters!$B$11*'Permanent project'!C343*Parameters!B$9*G339</f>
        <v>982.5001477635592</v>
      </c>
      <c r="I339" s="2">
        <f>EXP(-Parameters!$B$16*'Permanent project'!B343)</f>
        <v>2.2817106916168266E-5</v>
      </c>
      <c r="J339" s="2">
        <f>EXP(-(Parameters!$B$5+Parameters!$B$6)*('Permanent project'!B343-Parameters!$B$2))*(1-EXP(-Parameters!$B$7*('Permanent project'!B343-Parameters!$B$2)*('Permanent project'!B343&gt;Parameters!$B$2)))+('Permanent project'!B343&lt;=Parameters!$B$2)</f>
        <v>3.6516173753740402E-2</v>
      </c>
      <c r="K339" s="2">
        <f>H339*I339*('Permanent project'!B343&gt;=Parameters!$B$2)</f>
        <v>2.2417810916672252E-2</v>
      </c>
      <c r="L339" s="2">
        <f>H339*I339*J339*('Permanent project'!B343&gt;=Parameters!$B$2)*('Permanent project'!B343&lt;=Parameters!$B$3)</f>
        <v>8.1861267861170234E-4</v>
      </c>
      <c r="M339" s="26">
        <f>'Emissions of Biomass scenarios'!W337*3.66</f>
        <v>0</v>
      </c>
      <c r="N339" s="14">
        <f t="shared" si="20"/>
        <v>0</v>
      </c>
      <c r="V339" s="4"/>
      <c r="W339" s="4"/>
      <c r="X339" s="4"/>
      <c r="Y339" s="4"/>
    </row>
    <row r="340" spans="2:25" x14ac:dyDescent="0.3">
      <c r="B340">
        <v>335</v>
      </c>
      <c r="C340" s="11">
        <f t="shared" si="24"/>
        <v>1.6779706453383088</v>
      </c>
      <c r="D340" s="11">
        <f t="shared" si="24"/>
        <v>2.720789926345387</v>
      </c>
      <c r="E340" s="11">
        <f t="shared" si="24"/>
        <v>3.4292084480011149</v>
      </c>
      <c r="F340" s="11">
        <f t="shared" si="24"/>
        <v>5.9646475032892132</v>
      </c>
      <c r="G340" s="3">
        <f>G339*(1+Parameters!$B$13)</f>
        <v>64636296.719891027</v>
      </c>
      <c r="H340" s="5">
        <f>Parameters!$B$11*'Permanent project'!C344*Parameters!B$9*G340</f>
        <v>1002.1501507188304</v>
      </c>
      <c r="I340" s="2">
        <f>EXP(-Parameters!$B$16*'Permanent project'!B344)</f>
        <v>2.2098518232313746E-5</v>
      </c>
      <c r="J340" s="2">
        <f>EXP(-(Parameters!$B$5+Parameters!$B$6)*('Permanent project'!B344-Parameters!$B$2))*(1-EXP(-Parameters!$B$7*('Permanent project'!B344-Parameters!$B$2)*('Permanent project'!B344&gt;Parameters!$B$2)))+('Permanent project'!B344&lt;=Parameters!$B$2)</f>
        <v>3.6152831754046412E-2</v>
      </c>
      <c r="K340" s="2">
        <f>H340*I340*('Permanent project'!B344&gt;=Parameters!$B$2)</f>
        <v>2.2146033377176043E-2</v>
      </c>
      <c r="L340" s="2">
        <f>H340*I340*J340*('Permanent project'!B344&gt;=Parameters!$B$2)*('Permanent project'!B344&lt;=Parameters!$B$3)</f>
        <v>8.0064181870454171E-4</v>
      </c>
      <c r="M340" s="26">
        <f>'Emissions of Biomass scenarios'!W338*3.66</f>
        <v>0</v>
      </c>
      <c r="N340" s="14">
        <f t="shared" si="20"/>
        <v>0</v>
      </c>
      <c r="V340" s="4"/>
      <c r="W340" s="4"/>
      <c r="X340" s="4"/>
      <c r="Y340" s="4"/>
    </row>
    <row r="341" spans="2:25" x14ac:dyDescent="0.3">
      <c r="B341">
        <v>336</v>
      </c>
      <c r="C341" s="11">
        <f t="shared" si="24"/>
        <v>1.6779706453383088</v>
      </c>
      <c r="D341" s="11">
        <f t="shared" si="24"/>
        <v>2.720789926345387</v>
      </c>
      <c r="E341" s="11">
        <f t="shared" si="24"/>
        <v>3.4292084480011149</v>
      </c>
      <c r="F341" s="11">
        <f t="shared" si="24"/>
        <v>5.9646475032892132</v>
      </c>
      <c r="G341" s="3">
        <f>G340*(1+Parameters!$B$13)</f>
        <v>65929022.654288851</v>
      </c>
      <c r="H341" s="5">
        <f>Parameters!$B$11*'Permanent project'!C345*Parameters!B$9*G341</f>
        <v>1022.1931537332072</v>
      </c>
      <c r="I341" s="2">
        <f>EXP(-Parameters!$B$16*'Permanent project'!B345)</f>
        <v>2.1402560362193017E-5</v>
      </c>
      <c r="J341" s="2">
        <f>EXP(-(Parameters!$B$5+Parameters!$B$6)*('Permanent project'!B345-Parameters!$B$2))*(1-EXP(-Parameters!$B$7*('Permanent project'!B345-Parameters!$B$2)*('Permanent project'!B345&gt;Parameters!$B$2)))+('Permanent project'!B345&lt;=Parameters!$B$2)</f>
        <v>3.5793105067655297E-2</v>
      </c>
      <c r="K341" s="2">
        <f>H341*I341*('Permanent project'!B345&gt;=Parameters!$B$2)</f>
        <v>2.1877550674595413E-2</v>
      </c>
      <c r="L341" s="2">
        <f>H341*I341*J341*('Permanent project'!B345&gt;=Parameters!$B$2)*('Permanent project'!B345&lt;=Parameters!$B$3)</f>
        <v>7.830654699187466E-4</v>
      </c>
      <c r="M341" s="26">
        <f>'Emissions of Biomass scenarios'!W339*3.66</f>
        <v>0</v>
      </c>
      <c r="N341" s="14">
        <f t="shared" si="20"/>
        <v>0</v>
      </c>
      <c r="V341" s="4"/>
      <c r="W341" s="4"/>
      <c r="X341" s="4"/>
      <c r="Y341" s="4"/>
    </row>
    <row r="342" spans="2:25" x14ac:dyDescent="0.3">
      <c r="B342">
        <v>337</v>
      </c>
      <c r="C342" s="11">
        <f t="shared" si="24"/>
        <v>1.6779706453383088</v>
      </c>
      <c r="D342" s="11">
        <f t="shared" si="24"/>
        <v>2.720789926345387</v>
      </c>
      <c r="E342" s="11">
        <f t="shared" si="24"/>
        <v>3.4292084480011149</v>
      </c>
      <c r="F342" s="11">
        <f t="shared" si="24"/>
        <v>5.9646475032892132</v>
      </c>
      <c r="G342" s="3">
        <f>G341*(1+Parameters!$B$13)</f>
        <v>67247603.107374623</v>
      </c>
      <c r="H342" s="5">
        <f>Parameters!$B$11*'Permanent project'!C346*Parameters!B$9*G342</f>
        <v>1042.6370168078713</v>
      </c>
      <c r="I342" s="2">
        <f>EXP(-Parameters!$B$16*'Permanent project'!B346)</f>
        <v>2.0728520584131272E-5</v>
      </c>
      <c r="J342" s="2">
        <f>EXP(-(Parameters!$B$5+Parameters!$B$6)*('Permanent project'!B346-Parameters!$B$2))*(1-EXP(-Parameters!$B$7*('Permanent project'!B346-Parameters!$B$2)*('Permanent project'!B346&gt;Parameters!$B$2)))+('Permanent project'!B346&lt;=Parameters!$B$2)</f>
        <v>3.543695772159864E-2</v>
      </c>
      <c r="K342" s="2">
        <f>H342*I342*('Permanent project'!B346&gt;=Parameters!$B$2)</f>
        <v>2.1612322864679182E-2</v>
      </c>
      <c r="L342" s="2">
        <f>H342*I342*J342*('Permanent project'!B346&gt;=Parameters!$B$2)*('Permanent project'!B346&lt;=Parameters!$B$3)</f>
        <v>7.6587497162117582E-4</v>
      </c>
      <c r="M342" s="26">
        <f>'Emissions of Biomass scenarios'!W340*3.66</f>
        <v>0</v>
      </c>
      <c r="N342" s="14">
        <f t="shared" ref="N342:N405" si="25">L342*M342</f>
        <v>0</v>
      </c>
      <c r="V342" s="4"/>
      <c r="W342" s="4"/>
      <c r="X342" s="4"/>
      <c r="Y342" s="4"/>
    </row>
    <row r="343" spans="2:25" x14ac:dyDescent="0.3">
      <c r="B343">
        <v>338</v>
      </c>
      <c r="C343" s="11">
        <f t="shared" si="24"/>
        <v>1.6779706453383088</v>
      </c>
      <c r="D343" s="11">
        <f t="shared" si="24"/>
        <v>2.720789926345387</v>
      </c>
      <c r="E343" s="11">
        <f t="shared" si="24"/>
        <v>3.4292084480011149</v>
      </c>
      <c r="F343" s="11">
        <f t="shared" si="24"/>
        <v>5.9646475032892132</v>
      </c>
      <c r="G343" s="3">
        <f>G342*(1+Parameters!$B$13)</f>
        <v>68592555.169522122</v>
      </c>
      <c r="H343" s="5">
        <f>Parameters!$B$11*'Permanent project'!C347*Parameters!B$9*G343</f>
        <v>1063.4897571440288</v>
      </c>
      <c r="I343" s="2">
        <f>EXP(-Parameters!$B$16*'Permanent project'!B347)</f>
        <v>2.007570862249527E-5</v>
      </c>
      <c r="J343" s="2">
        <f>EXP(-(Parameters!$B$5+Parameters!$B$6)*('Permanent project'!B347-Parameters!$B$2))*(1-EXP(-Parameters!$B$7*('Permanent project'!B347-Parameters!$B$2)*('Permanent project'!B347&gt;Parameters!$B$2)))+('Permanent project'!B347&lt;=Parameters!$B$2)</f>
        <v>3.5084354100845025E-2</v>
      </c>
      <c r="K343" s="2">
        <f>H343*I343*('Permanent project'!B347&gt;=Parameters!$B$2)</f>
        <v>2.135031048743178E-2</v>
      </c>
      <c r="L343" s="2">
        <f>H343*I343*J343*('Permanent project'!B347&gt;=Parameters!$B$2)*('Permanent project'!B347&lt;=Parameters!$B$3)</f>
        <v>7.4906185330404166E-4</v>
      </c>
      <c r="M343" s="26">
        <f>'Emissions of Biomass scenarios'!W341*3.66</f>
        <v>0</v>
      </c>
      <c r="N343" s="14">
        <f t="shared" si="25"/>
        <v>0</v>
      </c>
      <c r="V343" s="4"/>
      <c r="W343" s="4"/>
      <c r="X343" s="4"/>
      <c r="Y343" s="4"/>
    </row>
    <row r="344" spans="2:25" x14ac:dyDescent="0.3">
      <c r="B344">
        <v>339</v>
      </c>
      <c r="C344" s="11">
        <f t="shared" si="24"/>
        <v>1.6779706453383088</v>
      </c>
      <c r="D344" s="11">
        <f t="shared" si="24"/>
        <v>2.720789926345387</v>
      </c>
      <c r="E344" s="11">
        <f t="shared" si="24"/>
        <v>3.4292084480011149</v>
      </c>
      <c r="F344" s="11">
        <f t="shared" si="24"/>
        <v>5.9646475032892132</v>
      </c>
      <c r="G344" s="3">
        <f>G343*(1+Parameters!$B$13)</f>
        <v>69964406.272912562</v>
      </c>
      <c r="H344" s="5">
        <f>Parameters!$B$11*'Permanent project'!C348*Parameters!B$9*G344</f>
        <v>1084.7595522869092</v>
      </c>
      <c r="I344" s="2">
        <f>EXP(-Parameters!$B$16*'Permanent project'!B348)</f>
        <v>1.9443455940790768E-5</v>
      </c>
      <c r="J344" s="2">
        <f>EXP(-(Parameters!$B$5+Parameters!$B$6)*('Permanent project'!B348-Parameters!$B$2))*(1-EXP(-Parameters!$B$7*('Permanent project'!B348-Parameters!$B$2)*('Permanent project'!B348&gt;Parameters!$B$2)))+('Permanent project'!B348&lt;=Parameters!$B$2)</f>
        <v>3.4735258944738563E-2</v>
      </c>
      <c r="K344" s="2">
        <f>H344*I344*('Permanent project'!B348&gt;=Parameters!$B$2)</f>
        <v>2.1091474561242437E-2</v>
      </c>
      <c r="L344" s="2">
        <f>H344*I344*J344*('Permanent project'!B348&gt;=Parameters!$B$2)*('Permanent project'!B348&lt;=Parameters!$B$3)</f>
        <v>7.3261783041112221E-4</v>
      </c>
      <c r="M344" s="26">
        <f>'Emissions of Biomass scenarios'!W342*3.66</f>
        <v>0</v>
      </c>
      <c r="N344" s="14">
        <f t="shared" si="25"/>
        <v>0</v>
      </c>
      <c r="V344" s="4"/>
      <c r="W344" s="4"/>
      <c r="X344" s="4"/>
      <c r="Y344" s="4"/>
    </row>
    <row r="345" spans="2:25" x14ac:dyDescent="0.3">
      <c r="B345">
        <v>340</v>
      </c>
      <c r="C345" s="11">
        <f t="shared" si="24"/>
        <v>1.6779706453383088</v>
      </c>
      <c r="D345" s="11">
        <f t="shared" si="24"/>
        <v>2.720789926345387</v>
      </c>
      <c r="E345" s="11">
        <f t="shared" si="24"/>
        <v>3.4292084480011149</v>
      </c>
      <c r="F345" s="11">
        <f t="shared" si="24"/>
        <v>5.9646475032892132</v>
      </c>
      <c r="G345" s="3">
        <f>G344*(1+Parameters!$B$13)</f>
        <v>71363694.398370817</v>
      </c>
      <c r="H345" s="5">
        <f>Parameters!$B$11*'Permanent project'!C349*Parameters!B$9*G345</f>
        <v>1106.4547433326475</v>
      </c>
      <c r="I345" s="2">
        <f>EXP(-Parameters!$B$16*'Permanent project'!B349)</f>
        <v>1.8831115057022737E-5</v>
      </c>
      <c r="J345" s="2">
        <f>EXP(-(Parameters!$B$5+Parameters!$B$6)*('Permanent project'!B349-Parameters!$B$2))*(1-EXP(-Parameters!$B$7*('Permanent project'!B349-Parameters!$B$2)*('Permanent project'!B349&gt;Parameters!$B$2)))+('Permanent project'!B349&lt;=Parameters!$B$2)</f>
        <v>3.4389637343472709E-2</v>
      </c>
      <c r="K345" s="2">
        <f>H345*I345*('Permanent project'!B349&gt;=Parameters!$B$2)</f>
        <v>2.0835776577085647E-2</v>
      </c>
      <c r="L345" s="2">
        <f>H345*I345*J345*('Permanent project'!B349&gt;=Parameters!$B$2)*('Permanent project'!B349&lt;=Parameters!$B$3)</f>
        <v>7.1653480025559856E-4</v>
      </c>
      <c r="M345" s="26">
        <f>'Emissions of Biomass scenarios'!W343*3.66</f>
        <v>0</v>
      </c>
      <c r="N345" s="14">
        <f t="shared" si="25"/>
        <v>0</v>
      </c>
      <c r="V345" s="4"/>
      <c r="W345" s="4"/>
      <c r="X345" s="4"/>
      <c r="Y345" s="4"/>
    </row>
    <row r="346" spans="2:25" x14ac:dyDescent="0.3">
      <c r="B346">
        <v>341</v>
      </c>
      <c r="C346" s="11">
        <f t="shared" si="24"/>
        <v>1.6779706453383088</v>
      </c>
      <c r="D346" s="11">
        <f t="shared" si="24"/>
        <v>2.720789926345387</v>
      </c>
      <c r="E346" s="11">
        <f t="shared" si="24"/>
        <v>3.4292084480011149</v>
      </c>
      <c r="F346" s="11">
        <f t="shared" si="24"/>
        <v>5.9646475032892132</v>
      </c>
      <c r="G346" s="3">
        <f>G345*(1+Parameters!$B$13)</f>
        <v>72790968.28633824</v>
      </c>
      <c r="H346" s="5">
        <f>Parameters!$B$11*'Permanent project'!C350*Parameters!B$9*G346</f>
        <v>1128.5838381993005</v>
      </c>
      <c r="I346" s="2">
        <f>EXP(-Parameters!$B$16*'Permanent project'!B350)</f>
        <v>1.8238058880617203E-5</v>
      </c>
      <c r="J346" s="2">
        <f>EXP(-(Parameters!$B$5+Parameters!$B$6)*('Permanent project'!B350-Parameters!$B$2))*(1-EXP(-Parameters!$B$7*('Permanent project'!B350-Parameters!$B$2)*('Permanent project'!B350&gt;Parameters!$B$2)))+('Permanent project'!B350&lt;=Parameters!$B$2)</f>
        <v>3.4047454734599344E-2</v>
      </c>
      <c r="K346" s="2">
        <f>H346*I346*('Permanent project'!B350&gt;=Parameters!$B$2)</f>
        <v>2.0583178492791801E-2</v>
      </c>
      <c r="L346" s="2">
        <f>H346*I346*J346*('Permanent project'!B350&gt;=Parameters!$B$2)*('Permanent project'!B350&lt;=Parameters!$B$3)</f>
        <v>7.008048380275076E-4</v>
      </c>
      <c r="M346" s="26">
        <f>'Emissions of Biomass scenarios'!W344*3.66</f>
        <v>0</v>
      </c>
      <c r="N346" s="14">
        <f t="shared" si="25"/>
        <v>0</v>
      </c>
      <c r="V346" s="4"/>
      <c r="W346" s="4"/>
      <c r="X346" s="4"/>
      <c r="Y346" s="4"/>
    </row>
    <row r="347" spans="2:25" x14ac:dyDescent="0.3">
      <c r="B347">
        <v>342</v>
      </c>
      <c r="C347" s="11">
        <f t="shared" ref="C347:F362" si="26">C346</f>
        <v>1.6779706453383088</v>
      </c>
      <c r="D347" s="11">
        <f t="shared" si="26"/>
        <v>2.720789926345387</v>
      </c>
      <c r="E347" s="11">
        <f t="shared" si="26"/>
        <v>3.4292084480011149</v>
      </c>
      <c r="F347" s="11">
        <f t="shared" si="26"/>
        <v>5.9646475032892132</v>
      </c>
      <c r="G347" s="3">
        <f>G346*(1+Parameters!$B$13)</f>
        <v>74246787.652065009</v>
      </c>
      <c r="H347" s="5">
        <f>Parameters!$B$11*'Permanent project'!C351*Parameters!B$9*G347</f>
        <v>1151.1555149632866</v>
      </c>
      <c r="I347" s="2">
        <f>EXP(-Parameters!$B$16*'Permanent project'!B351)</f>
        <v>1.7663680070225723E-5</v>
      </c>
      <c r="J347" s="2">
        <f>EXP(-(Parameters!$B$5+Parameters!$B$6)*('Permanent project'!B351-Parameters!$B$2))*(1-EXP(-Parameters!$B$7*('Permanent project'!B351-Parameters!$B$2)*('Permanent project'!B351&gt;Parameters!$B$2)))+('Permanent project'!B351&lt;=Parameters!$B$2)</f>
        <v>3.3708676899572396E-2</v>
      </c>
      <c r="K347" s="2">
        <f>H347*I347*('Permanent project'!B351&gt;=Parameters!$B$2)</f>
        <v>2.0333642727387434E-2</v>
      </c>
      <c r="L347" s="2">
        <f>H347*I347*J347*('Permanent project'!B351&gt;=Parameters!$B$2)*('Permanent project'!B351&lt;=Parameters!$B$3)</f>
        <v>6.8542019288884309E-4</v>
      </c>
      <c r="M347" s="26">
        <f>'Emissions of Biomass scenarios'!W345*3.66</f>
        <v>0</v>
      </c>
      <c r="N347" s="14">
        <f t="shared" si="25"/>
        <v>0</v>
      </c>
      <c r="V347" s="4"/>
      <c r="W347" s="4"/>
      <c r="X347" s="4"/>
      <c r="Y347" s="4"/>
    </row>
    <row r="348" spans="2:25" x14ac:dyDescent="0.3">
      <c r="B348">
        <v>343</v>
      </c>
      <c r="C348" s="11">
        <f t="shared" si="26"/>
        <v>1.6779706453383088</v>
      </c>
      <c r="D348" s="11">
        <f t="shared" si="26"/>
        <v>2.720789926345387</v>
      </c>
      <c r="E348" s="11">
        <f t="shared" si="26"/>
        <v>3.4292084480011149</v>
      </c>
      <c r="F348" s="11">
        <f t="shared" si="26"/>
        <v>5.9646475032892132</v>
      </c>
      <c r="G348" s="3">
        <f>G347*(1+Parameters!$B$13)</f>
        <v>75731723.405106306</v>
      </c>
      <c r="H348" s="5">
        <f>Parameters!$B$11*'Permanent project'!C352*Parameters!B$9*G348</f>
        <v>1174.1786252625523</v>
      </c>
      <c r="I348" s="2">
        <f>EXP(-Parameters!$B$16*'Permanent project'!B352)</f>
        <v>1.7107390411754758E-5</v>
      </c>
      <c r="J348" s="2">
        <f>EXP(-(Parameters!$B$5+Parameters!$B$6)*('Permanent project'!B352-Parameters!$B$2))*(1-EXP(-Parameters!$B$7*('Permanent project'!B352-Parameters!$B$2)*('Permanent project'!B352&gt;Parameters!$B$2)))+('Permanent project'!B352&lt;=Parameters!$B$2)</f>
        <v>3.337326996032608E-2</v>
      </c>
      <c r="K348" s="2">
        <f>H348*I348*('Permanent project'!B352&gt;=Parameters!$B$2)</f>
        <v>2.0087132155503968E-2</v>
      </c>
      <c r="L348" s="2">
        <f>H348*I348*J348*('Permanent project'!B352&gt;=Parameters!$B$2)*('Permanent project'!B352&lt;=Parameters!$B$3)</f>
        <v>6.7037328415438062E-4</v>
      </c>
      <c r="M348" s="26">
        <f>'Emissions of Biomass scenarios'!W346*3.66</f>
        <v>0</v>
      </c>
      <c r="N348" s="14">
        <f t="shared" si="25"/>
        <v>0</v>
      </c>
      <c r="V348" s="4"/>
      <c r="W348" s="4"/>
      <c r="X348" s="4"/>
      <c r="Y348" s="4"/>
    </row>
    <row r="349" spans="2:25" x14ac:dyDescent="0.3">
      <c r="B349">
        <v>344</v>
      </c>
      <c r="C349" s="11">
        <f t="shared" si="26"/>
        <v>1.6779706453383088</v>
      </c>
      <c r="D349" s="11">
        <f t="shared" si="26"/>
        <v>2.720789926345387</v>
      </c>
      <c r="E349" s="11">
        <f t="shared" si="26"/>
        <v>3.4292084480011149</v>
      </c>
      <c r="F349" s="11">
        <f t="shared" si="26"/>
        <v>5.9646475032892132</v>
      </c>
      <c r="G349" s="3">
        <f>G348*(1+Parameters!$B$13)</f>
        <v>77246357.873208433</v>
      </c>
      <c r="H349" s="5">
        <f>Parameters!$B$11*'Permanent project'!C353*Parameters!B$9*G349</f>
        <v>1197.6621977678035</v>
      </c>
      <c r="I349" s="2">
        <f>EXP(-Parameters!$B$16*'Permanent project'!B353)</f>
        <v>1.6568620215983034E-5</v>
      </c>
      <c r="J349" s="2">
        <f>EXP(-(Parameters!$B$5+Parameters!$B$6)*('Permanent project'!B353-Parameters!$B$2))*(1-EXP(-Parameters!$B$7*('Permanent project'!B353-Parameters!$B$2)*('Permanent project'!B353&gt;Parameters!$B$2)))+('Permanent project'!B353&lt;=Parameters!$B$2)</f>
        <v>3.3041200375886932E-2</v>
      </c>
      <c r="K349" s="2">
        <f>H349*I349*('Permanent project'!B353&gt;=Parameters!$B$2)</f>
        <v>1.98436101018543E-2</v>
      </c>
      <c r="L349" s="2">
        <f>H349*I349*J349*('Permanent project'!B353&gt;=Parameters!$B$2)*('Permanent project'!B353&lt;=Parameters!$B$3)</f>
        <v>6.5565669755634202E-4</v>
      </c>
      <c r="M349" s="26">
        <f>'Emissions of Biomass scenarios'!W347*3.66</f>
        <v>0</v>
      </c>
      <c r="N349" s="14">
        <f t="shared" si="25"/>
        <v>0</v>
      </c>
      <c r="V349" s="4"/>
      <c r="W349" s="4"/>
      <c r="X349" s="4"/>
      <c r="Y349" s="4"/>
    </row>
    <row r="350" spans="2:25" x14ac:dyDescent="0.3">
      <c r="B350">
        <v>345</v>
      </c>
      <c r="C350" s="11">
        <f t="shared" si="26"/>
        <v>1.6779706453383088</v>
      </c>
      <c r="D350" s="11">
        <f t="shared" si="26"/>
        <v>2.720789926345387</v>
      </c>
      <c r="E350" s="11">
        <f t="shared" si="26"/>
        <v>3.4292084480011149</v>
      </c>
      <c r="F350" s="11">
        <f t="shared" si="26"/>
        <v>5.9646475032892132</v>
      </c>
      <c r="G350" s="3">
        <f>G349*(1+Parameters!$B$13)</f>
        <v>78791285.03067261</v>
      </c>
      <c r="H350" s="5">
        <f>Parameters!$B$11*'Permanent project'!C354*Parameters!B$9*G350</f>
        <v>1221.6154417231596</v>
      </c>
      <c r="I350" s="2">
        <f>EXP(-Parameters!$B$16*'Permanent project'!B354)</f>
        <v>1.6046817735150026E-5</v>
      </c>
      <c r="J350" s="2">
        <f>EXP(-(Parameters!$B$5+Parameters!$B$6)*('Permanent project'!B354-Parameters!$B$2))*(1-EXP(-Parameters!$B$7*('Permanent project'!B354-Parameters!$B$2)*('Permanent project'!B354&gt;Parameters!$B$2)))+('Permanent project'!B354&lt;=Parameters!$B$2)</f>
        <v>3.2712434939019819E-2</v>
      </c>
      <c r="K350" s="2">
        <f>H350*I350*('Permanent project'!B354&gt;=Parameters!$B$2)</f>
        <v>1.9603040335776329E-2</v>
      </c>
      <c r="L350" s="2">
        <f>H350*I350*J350*('Permanent project'!B354&gt;=Parameters!$B$2)*('Permanent project'!B354&lt;=Parameters!$B$3)</f>
        <v>6.4126318159106433E-4</v>
      </c>
      <c r="M350" s="26">
        <f>'Emissions of Biomass scenarios'!W348*3.66</f>
        <v>0</v>
      </c>
      <c r="N350" s="14">
        <f t="shared" si="25"/>
        <v>0</v>
      </c>
      <c r="V350" s="4"/>
      <c r="W350" s="4"/>
      <c r="X350" s="4"/>
      <c r="Y350" s="4"/>
    </row>
    <row r="351" spans="2:25" x14ac:dyDescent="0.3">
      <c r="B351">
        <v>346</v>
      </c>
      <c r="C351" s="11">
        <f t="shared" si="26"/>
        <v>1.6779706453383088</v>
      </c>
      <c r="D351" s="11">
        <f t="shared" si="26"/>
        <v>2.720789926345387</v>
      </c>
      <c r="E351" s="11">
        <f t="shared" si="26"/>
        <v>3.4292084480011149</v>
      </c>
      <c r="F351" s="11">
        <f t="shared" si="26"/>
        <v>5.9646475032892132</v>
      </c>
      <c r="G351" s="3">
        <f>G350*(1+Parameters!$B$13)</f>
        <v>80367110.731286064</v>
      </c>
      <c r="H351" s="5">
        <f>Parameters!$B$11*'Permanent project'!C355*Parameters!B$9*G351</f>
        <v>1246.0477505576227</v>
      </c>
      <c r="I351" s="2">
        <f>EXP(-Parameters!$B$16*'Permanent project'!B355)</f>
        <v>1.5541448597918001E-5</v>
      </c>
      <c r="J351" s="2">
        <f>EXP(-(Parameters!$B$5+Parameters!$B$6)*('Permanent project'!B355-Parameters!$B$2))*(1-EXP(-Parameters!$B$7*('Permanent project'!B355-Parameters!$B$2)*('Permanent project'!B355&gt;Parameters!$B$2)))+('Permanent project'!B355&lt;=Parameters!$B$2)</f>
        <v>3.238694077290704E-2</v>
      </c>
      <c r="K351" s="2">
        <f>H351*I351*('Permanent project'!B355&gt;=Parameters!$B$2)</f>
        <v>1.9365387065842645E-2</v>
      </c>
      <c r="L351" s="2">
        <f>H351*I351*J351*('Permanent project'!B355&gt;=Parameters!$B$2)*('Permanent project'!B355&lt;=Parameters!$B$3)</f>
        <v>6.2718564394586575E-4</v>
      </c>
      <c r="M351" s="26">
        <f>'Emissions of Biomass scenarios'!W349*3.66</f>
        <v>0</v>
      </c>
      <c r="N351" s="14">
        <f t="shared" si="25"/>
        <v>0</v>
      </c>
      <c r="V351" s="4"/>
      <c r="W351" s="4"/>
      <c r="X351" s="4"/>
      <c r="Y351" s="4"/>
    </row>
    <row r="352" spans="2:25" x14ac:dyDescent="0.3">
      <c r="B352">
        <v>347</v>
      </c>
      <c r="C352" s="11">
        <f t="shared" si="26"/>
        <v>1.6779706453383088</v>
      </c>
      <c r="D352" s="11">
        <f t="shared" si="26"/>
        <v>2.720789926345387</v>
      </c>
      <c r="E352" s="11">
        <f t="shared" si="26"/>
        <v>3.4292084480011149</v>
      </c>
      <c r="F352" s="11">
        <f t="shared" si="26"/>
        <v>5.9646475032892132</v>
      </c>
      <c r="G352" s="3">
        <f>G351*(1+Parameters!$B$13)</f>
        <v>81974452.94591178</v>
      </c>
      <c r="H352" s="5">
        <f>Parameters!$B$11*'Permanent project'!C356*Parameters!B$9*G352</f>
        <v>1270.9687055687752</v>
      </c>
      <c r="I352" s="2">
        <f>EXP(-Parameters!$B$16*'Permanent project'!B356)</f>
        <v>1.50519952621291E-5</v>
      </c>
      <c r="J352" s="2">
        <f>EXP(-(Parameters!$B$5+Parameters!$B$6)*('Permanent project'!B356-Parameters!$B$2))*(1-EXP(-Parameters!$B$7*('Permanent project'!B356-Parameters!$B$2)*('Permanent project'!B356&gt;Parameters!$B$2)))+('Permanent project'!B356&lt;=Parameters!$B$2)</f>
        <v>3.2064685327860769E-2</v>
      </c>
      <c r="K352" s="2">
        <f>H352*I352*('Permanent project'!B356&gt;=Parameters!$B$2)</f>
        <v>1.9130614934535561E-2</v>
      </c>
      <c r="L352" s="2">
        <f>H352*I352*J352*('Permanent project'!B356&gt;=Parameters!$B$2)*('Permanent project'!B356&lt;=Parameters!$B$3)</f>
        <v>6.1341714800435649E-4</v>
      </c>
      <c r="M352" s="26">
        <f>'Emissions of Biomass scenarios'!W350*3.66</f>
        <v>0</v>
      </c>
      <c r="N352" s="14">
        <f t="shared" si="25"/>
        <v>0</v>
      </c>
      <c r="V352" s="4"/>
      <c r="W352" s="4"/>
      <c r="X352" s="4"/>
      <c r="Y352" s="4"/>
    </row>
    <row r="353" spans="2:25" x14ac:dyDescent="0.3">
      <c r="B353">
        <v>348</v>
      </c>
      <c r="C353" s="11">
        <f t="shared" si="26"/>
        <v>1.6779706453383088</v>
      </c>
      <c r="D353" s="11">
        <f t="shared" si="26"/>
        <v>2.720789926345387</v>
      </c>
      <c r="E353" s="11">
        <f t="shared" si="26"/>
        <v>3.4292084480011149</v>
      </c>
      <c r="F353" s="11">
        <f t="shared" si="26"/>
        <v>5.9646475032892132</v>
      </c>
      <c r="G353" s="3">
        <f>G352*(1+Parameters!$B$13)</f>
        <v>83613942.004830018</v>
      </c>
      <c r="H353" s="5">
        <f>Parameters!$B$11*'Permanent project'!C357*Parameters!B$9*G353</f>
        <v>1296.3880796801507</v>
      </c>
      <c r="I353" s="2">
        <f>EXP(-Parameters!$B$16*'Permanent project'!B357)</f>
        <v>1.457795648479693E-5</v>
      </c>
      <c r="J353" s="2">
        <f>EXP(-(Parameters!$B$5+Parameters!$B$6)*('Permanent project'!B357-Parameters!$B$2))*(1-EXP(-Parameters!$B$7*('Permanent project'!B357-Parameters!$B$2)*('Permanent project'!B357&gt;Parameters!$B$2)))+('Permanent project'!B357&lt;=Parameters!$B$2)</f>
        <v>3.1745636378067939E-2</v>
      </c>
      <c r="K353" s="2">
        <f>H353*I353*('Permanent project'!B357&gt;=Parameters!$B$2)</f>
        <v>1.8898689012986691E-2</v>
      </c>
      <c r="L353" s="2">
        <f>H353*I353*J353*('Permanent project'!B357&gt;=Parameters!$B$2)*('Permanent project'!B357&lt;=Parameters!$B$3)</f>
        <v>5.9995090942846323E-4</v>
      </c>
      <c r="M353" s="26">
        <f>'Emissions of Biomass scenarios'!W351*3.66</f>
        <v>0</v>
      </c>
      <c r="N353" s="14">
        <f t="shared" si="25"/>
        <v>0</v>
      </c>
      <c r="V353" s="4"/>
      <c r="W353" s="4"/>
      <c r="X353" s="4"/>
      <c r="Y353" s="4"/>
    </row>
    <row r="354" spans="2:25" x14ac:dyDescent="0.3">
      <c r="B354">
        <v>349</v>
      </c>
      <c r="C354" s="11">
        <f t="shared" si="26"/>
        <v>1.6779706453383088</v>
      </c>
      <c r="D354" s="11">
        <f t="shared" si="26"/>
        <v>2.720789926345387</v>
      </c>
      <c r="E354" s="11">
        <f t="shared" si="26"/>
        <v>3.4292084480011149</v>
      </c>
      <c r="F354" s="11">
        <f t="shared" si="26"/>
        <v>5.9646475032892132</v>
      </c>
      <c r="G354" s="3">
        <f>G353*(1+Parameters!$B$13)</f>
        <v>85286220.844926625</v>
      </c>
      <c r="H354" s="5">
        <f>Parameters!$B$11*'Permanent project'!C358*Parameters!B$9*G354</f>
        <v>1322.3158412737539</v>
      </c>
      <c r="I354" s="2">
        <f>EXP(-Parameters!$B$16*'Permanent project'!B358)</f>
        <v>1.4118846808789949E-5</v>
      </c>
      <c r="J354" s="2">
        <f>EXP(-(Parameters!$B$5+Parameters!$B$6)*('Permanent project'!B358-Parameters!$B$2))*(1-EXP(-Parameters!$B$7*('Permanent project'!B358-Parameters!$B$2)*('Permanent project'!B358&gt;Parameters!$B$2)))+('Permanent project'!B358&lt;=Parameters!$B$2)</f>
        <v>3.142976201836771E-2</v>
      </c>
      <c r="K354" s="2">
        <f>H354*I354*('Permanent project'!B358&gt;=Parameters!$B$2)</f>
        <v>1.8669574795780335E-2</v>
      </c>
      <c r="L354" s="2">
        <f>H354*I354*J354*('Permanent project'!B358&gt;=Parameters!$B$2)*('Permanent project'!B358&lt;=Parameters!$B$3)</f>
        <v>5.8678029281549187E-4</v>
      </c>
      <c r="M354" s="26">
        <f>'Emissions of Biomass scenarios'!W352*3.66</f>
        <v>0</v>
      </c>
      <c r="N354" s="14">
        <f t="shared" si="25"/>
        <v>0</v>
      </c>
      <c r="V354" s="4"/>
      <c r="W354" s="4"/>
      <c r="X354" s="4"/>
      <c r="Y354" s="4"/>
    </row>
    <row r="355" spans="2:25" x14ac:dyDescent="0.3">
      <c r="B355">
        <v>350</v>
      </c>
      <c r="C355" s="11">
        <f t="shared" si="26"/>
        <v>1.6779706453383088</v>
      </c>
      <c r="D355" s="11">
        <f t="shared" si="26"/>
        <v>2.720789926345387</v>
      </c>
      <c r="E355" s="11">
        <f t="shared" si="26"/>
        <v>3.4292084480011149</v>
      </c>
      <c r="F355" s="11">
        <f t="shared" si="26"/>
        <v>5.9646475032892132</v>
      </c>
      <c r="G355" s="3">
        <f>G354*(1+Parameters!$B$13)</f>
        <v>86991945.261825159</v>
      </c>
      <c r="H355" s="5">
        <f>Parameters!$B$11*'Permanent project'!C359*Parameters!B$9*G355</f>
        <v>1348.7621580992291</v>
      </c>
      <c r="I355" s="2">
        <f>EXP(-Parameters!$B$16*'Permanent project'!B359)</f>
        <v>1.3674196065680938E-5</v>
      </c>
      <c r="J355" s="2">
        <f>EXP(-(Parameters!$B$5+Parameters!$B$6)*('Permanent project'!B359-Parameters!$B$2))*(1-EXP(-Parameters!$B$7*('Permanent project'!B359-Parameters!$B$2)*('Permanent project'!B359&gt;Parameters!$B$2)))+('Permanent project'!B359&lt;=Parameters!$B$2)</f>
        <v>3.1117030661060859E-2</v>
      </c>
      <c r="K355" s="2">
        <f>H355*I355*('Permanent project'!B359&gt;=Parameters!$B$2)</f>
        <v>1.8443238195819809E-2</v>
      </c>
      <c r="L355" s="2">
        <f>H355*I355*J355*('Permanent project'!B359&gt;=Parameters!$B$2)*('Permanent project'!B359&lt;=Parameters!$B$3)</f>
        <v>5.7389880842857374E-4</v>
      </c>
      <c r="M355" s="26">
        <f>'Emissions of Biomass scenarios'!W353*3.66</f>
        <v>0</v>
      </c>
      <c r="N355" s="14">
        <f t="shared" si="25"/>
        <v>0</v>
      </c>
      <c r="V355" s="4"/>
      <c r="W355" s="4"/>
      <c r="X355" s="4"/>
      <c r="Y355" s="4"/>
    </row>
    <row r="356" spans="2:25" x14ac:dyDescent="0.3">
      <c r="B356">
        <v>351</v>
      </c>
      <c r="C356" s="11">
        <f t="shared" si="26"/>
        <v>1.6779706453383088</v>
      </c>
      <c r="D356" s="11">
        <f t="shared" si="26"/>
        <v>2.720789926345387</v>
      </c>
      <c r="E356" s="11">
        <f t="shared" si="26"/>
        <v>3.4292084480011149</v>
      </c>
      <c r="F356" s="11">
        <f t="shared" si="26"/>
        <v>5.9646475032892132</v>
      </c>
      <c r="G356" s="3">
        <f>G355*(1+Parameters!$B$13)</f>
        <v>88731784.167061657</v>
      </c>
      <c r="H356" s="5">
        <f>Parameters!$B$11*'Permanent project'!C360*Parameters!B$9*G356</f>
        <v>1375.7374012612136</v>
      </c>
      <c r="I356" s="2">
        <f>EXP(-Parameters!$B$16*'Permanent project'!B360)</f>
        <v>1.3243548894253456E-5</v>
      </c>
      <c r="J356" s="2">
        <f>EXP(-(Parameters!$B$5+Parameters!$B$6)*('Permanent project'!B360-Parameters!$B$2))*(1-EXP(-Parameters!$B$7*('Permanent project'!B360-Parameters!$B$2)*('Permanent project'!B360&gt;Parameters!$B$2)))+('Permanent project'!B360&lt;=Parameters!$B$2)</f>
        <v>3.0807411032751076E-2</v>
      </c>
      <c r="K356" s="2">
        <f>H356*I356*('Permanent project'!B360&gt;=Parameters!$B$2)</f>
        <v>1.8219645539256066E-2</v>
      </c>
      <c r="L356" s="2">
        <f>H356*I356*J356*('Permanent project'!B360&gt;=Parameters!$B$2)*('Permanent project'!B360&lt;=Parameters!$B$3)</f>
        <v>5.6130010899889122E-4</v>
      </c>
      <c r="M356" s="26">
        <f>'Emissions of Biomass scenarios'!W354*3.66</f>
        <v>0</v>
      </c>
      <c r="N356" s="14">
        <f t="shared" si="25"/>
        <v>0</v>
      </c>
      <c r="V356" s="4"/>
      <c r="W356" s="4"/>
      <c r="X356" s="4"/>
      <c r="Y356" s="4"/>
    </row>
    <row r="357" spans="2:25" x14ac:dyDescent="0.3">
      <c r="B357">
        <v>352</v>
      </c>
      <c r="C357" s="11">
        <f t="shared" si="26"/>
        <v>1.6779706453383088</v>
      </c>
      <c r="D357" s="11">
        <f t="shared" si="26"/>
        <v>2.720789926345387</v>
      </c>
      <c r="E357" s="11">
        <f t="shared" si="26"/>
        <v>3.4292084480011149</v>
      </c>
      <c r="F357" s="11">
        <f t="shared" si="26"/>
        <v>5.9646475032892132</v>
      </c>
      <c r="G357" s="3">
        <f>G356*(1+Parameters!$B$13)</f>
        <v>90506419.850402892</v>
      </c>
      <c r="H357" s="5">
        <f>Parameters!$B$11*'Permanent project'!C361*Parameters!B$9*G357</f>
        <v>1403.2521492864378</v>
      </c>
      <c r="I357" s="2">
        <f>EXP(-Parameters!$B$16*'Permanent project'!B361)</f>
        <v>1.2826464274172174E-5</v>
      </c>
      <c r="J357" s="2">
        <f>EXP(-(Parameters!$B$5+Parameters!$B$6)*('Permanent project'!B361-Parameters!$B$2))*(1-EXP(-Parameters!$B$7*('Permanent project'!B361-Parameters!$B$2)*('Permanent project'!B361&gt;Parameters!$B$2)))+('Permanent project'!B361&lt;=Parameters!$B$2)</f>
        <v>3.0500872171217483E-2</v>
      </c>
      <c r="K357" s="2">
        <f>H357*I357*('Permanent project'!B361&gt;=Parameters!$B$2)</f>
        <v>1.7998763560477814E-2</v>
      </c>
      <c r="L357" s="2">
        <f>H357*I357*J357*('Permanent project'!B361&gt;=Parameters!$B$2)*('Permanent project'!B361&lt;=Parameters!$B$3)</f>
        <v>5.4897798659810104E-4</v>
      </c>
      <c r="M357" s="26">
        <f>'Emissions of Biomass scenarios'!W355*3.66</f>
        <v>0</v>
      </c>
      <c r="N357" s="14">
        <f t="shared" si="25"/>
        <v>0</v>
      </c>
      <c r="V357" s="4"/>
      <c r="W357" s="4"/>
      <c r="X357" s="4"/>
      <c r="Y357" s="4"/>
    </row>
    <row r="358" spans="2:25" x14ac:dyDescent="0.3">
      <c r="B358">
        <v>353</v>
      </c>
      <c r="C358" s="11">
        <f t="shared" si="26"/>
        <v>1.6779706453383088</v>
      </c>
      <c r="D358" s="11">
        <f t="shared" si="26"/>
        <v>2.720789926345387</v>
      </c>
      <c r="E358" s="11">
        <f t="shared" si="26"/>
        <v>3.4292084480011149</v>
      </c>
      <c r="F358" s="11">
        <f t="shared" si="26"/>
        <v>5.9646475032892132</v>
      </c>
      <c r="G358" s="3">
        <f>G357*(1+Parameters!$B$13)</f>
        <v>92316548.247410953</v>
      </c>
      <c r="H358" s="5">
        <f>Parameters!$B$11*'Permanent project'!C362*Parameters!B$9*G358</f>
        <v>1431.3171922721665</v>
      </c>
      <c r="I358" s="2">
        <f>EXP(-Parameters!$B$16*'Permanent project'!B362)</f>
        <v>1.2422515074339428E-5</v>
      </c>
      <c r="J358" s="2">
        <f>EXP(-(Parameters!$B$5+Parameters!$B$6)*('Permanent project'!B362-Parameters!$B$2))*(1-EXP(-Parameters!$B$7*('Permanent project'!B362-Parameters!$B$2)*('Permanent project'!B362&gt;Parameters!$B$2)))+('Permanent project'!B362&lt;=Parameters!$B$2)</f>
        <v>3.0197383422318501E-2</v>
      </c>
      <c r="K358" s="2">
        <f>H358*I358*('Permanent project'!B362&gt;=Parameters!$B$2)</f>
        <v>1.7780559397162173E-2</v>
      </c>
      <c r="L358" s="2">
        <f>H358*I358*J358*('Permanent project'!B362&gt;=Parameters!$B$2)*('Permanent project'!B362&lt;=Parameters!$B$3)</f>
        <v>5.3692636957941445E-4</v>
      </c>
      <c r="M358" s="26">
        <f>'Emissions of Biomass scenarios'!W356*3.66</f>
        <v>0</v>
      </c>
      <c r="N358" s="14">
        <f t="shared" si="25"/>
        <v>0</v>
      </c>
      <c r="V358" s="4"/>
      <c r="W358" s="4"/>
      <c r="X358" s="4"/>
      <c r="Y358" s="4"/>
    </row>
    <row r="359" spans="2:25" x14ac:dyDescent="0.3">
      <c r="B359">
        <v>354</v>
      </c>
      <c r="C359" s="11">
        <f t="shared" si="26"/>
        <v>1.6779706453383088</v>
      </c>
      <c r="D359" s="11">
        <f t="shared" si="26"/>
        <v>2.720789926345387</v>
      </c>
      <c r="E359" s="11">
        <f t="shared" si="26"/>
        <v>3.4292084480011149</v>
      </c>
      <c r="F359" s="11">
        <f t="shared" si="26"/>
        <v>5.9646475032892132</v>
      </c>
      <c r="G359" s="3">
        <f>G358*(1+Parameters!$B$13)</f>
        <v>94162879.212359175</v>
      </c>
      <c r="H359" s="5">
        <f>Parameters!$B$11*'Permanent project'!C363*Parameters!B$9*G359</f>
        <v>1459.9435361176099</v>
      </c>
      <c r="I359" s="2">
        <f>EXP(-Parameters!$B$16*'Permanent project'!B363)</f>
        <v>1.2031287615475789E-5</v>
      </c>
      <c r="J359" s="2">
        <f>EXP(-(Parameters!$B$5+Parameters!$B$6)*('Permanent project'!B363-Parameters!$B$2))*(1-EXP(-Parameters!$B$7*('Permanent project'!B363-Parameters!$B$2)*('Permanent project'!B363&gt;Parameters!$B$2)))+('Permanent project'!B363&lt;=Parameters!$B$2)</f>
        <v>2.9896914436926308E-2</v>
      </c>
      <c r="K359" s="2">
        <f>H359*I359*('Permanent project'!B363&gt;=Parameters!$B$2)</f>
        <v>1.756500058538573E-2</v>
      </c>
      <c r="L359" s="2">
        <f>H359*I359*J359*('Permanent project'!B363&gt;=Parameters!$B$2)*('Permanent project'!B363&lt;=Parameters!$B$3)</f>
        <v>5.2513931958583771E-4</v>
      </c>
      <c r="M359" s="26">
        <f>'Emissions of Biomass scenarios'!W357*3.66</f>
        <v>0</v>
      </c>
      <c r="N359" s="14">
        <f t="shared" si="25"/>
        <v>0</v>
      </c>
      <c r="V359" s="4"/>
      <c r="W359" s="4"/>
      <c r="X359" s="4"/>
      <c r="Y359" s="4"/>
    </row>
    <row r="360" spans="2:25" x14ac:dyDescent="0.3">
      <c r="B360">
        <v>355</v>
      </c>
      <c r="C360" s="11">
        <f t="shared" si="26"/>
        <v>1.6779706453383088</v>
      </c>
      <c r="D360" s="11">
        <f t="shared" si="26"/>
        <v>2.720789926345387</v>
      </c>
      <c r="E360" s="11">
        <f t="shared" si="26"/>
        <v>3.4292084480011149</v>
      </c>
      <c r="F360" s="11">
        <f t="shared" si="26"/>
        <v>5.9646475032892132</v>
      </c>
      <c r="G360" s="3">
        <f>G359*(1+Parameters!$B$13)</f>
        <v>96046136.796606362</v>
      </c>
      <c r="H360" s="5">
        <f>Parameters!$B$11*'Permanent project'!C364*Parameters!B$9*G360</f>
        <v>1489.1424068399622</v>
      </c>
      <c r="I360" s="2">
        <f>EXP(-Parameters!$B$16*'Permanent project'!B364)</f>
        <v>1.1652381246476234E-5</v>
      </c>
      <c r="J360" s="2">
        <f>EXP(-(Parameters!$B$5+Parameters!$B$6)*('Permanent project'!B364-Parameters!$B$2))*(1-EXP(-Parameters!$B$7*('Permanent project'!B364-Parameters!$B$2)*('Permanent project'!B364&gt;Parameters!$B$2)))+('Permanent project'!B364&lt;=Parameters!$B$2)</f>
        <v>2.9599435167891999E-2</v>
      </c>
      <c r="K360" s="2">
        <f>H360*I360*('Permanent project'!B364&gt;=Parameters!$B$2)</f>
        <v>1.7352055054794459E-2</v>
      </c>
      <c r="L360" s="2">
        <f>H360*I360*J360*('Permanent project'!B364&gt;=Parameters!$B$2)*('Permanent project'!B364&lt;=Parameters!$B$3)</f>
        <v>5.1361102862408127E-4</v>
      </c>
      <c r="M360" s="26">
        <f>'Emissions of Biomass scenarios'!W358*3.66</f>
        <v>0</v>
      </c>
      <c r="N360" s="14">
        <f t="shared" si="25"/>
        <v>0</v>
      </c>
      <c r="V360" s="4"/>
      <c r="W360" s="4"/>
      <c r="X360" s="4"/>
      <c r="Y360" s="4"/>
    </row>
    <row r="361" spans="2:25" x14ac:dyDescent="0.3">
      <c r="B361">
        <v>356</v>
      </c>
      <c r="C361" s="11">
        <f t="shared" si="26"/>
        <v>1.6779706453383088</v>
      </c>
      <c r="D361" s="11">
        <f t="shared" si="26"/>
        <v>2.720789926345387</v>
      </c>
      <c r="E361" s="11">
        <f t="shared" si="26"/>
        <v>3.4292084480011149</v>
      </c>
      <c r="F361" s="11">
        <f t="shared" si="26"/>
        <v>5.9646475032892132</v>
      </c>
      <c r="G361" s="3">
        <f>G360*(1+Parameters!$B$13)</f>
        <v>97967059.532538489</v>
      </c>
      <c r="H361" s="5">
        <f>Parameters!$B$11*'Permanent project'!C365*Parameters!B$9*G361</f>
        <v>1518.9252549767614</v>
      </c>
      <c r="I361" s="2">
        <f>EXP(-Parameters!$B$16*'Permanent project'!B365)</f>
        <v>1.1285407934108437E-5</v>
      </c>
      <c r="J361" s="2">
        <f>EXP(-(Parameters!$B$5+Parameters!$B$6)*('Permanent project'!B365-Parameters!$B$2))*(1-EXP(-Parameters!$B$7*('Permanent project'!B365-Parameters!$B$2)*('Permanent project'!B365&gt;Parameters!$B$2)))+('Permanent project'!B365&lt;=Parameters!$B$2)</f>
        <v>2.9304915867040746E-2</v>
      </c>
      <c r="K361" s="2">
        <f>H361*I361*('Permanent project'!B365&gt;=Parameters!$B$2)</f>
        <v>1.7141691123832424E-2</v>
      </c>
      <c r="L361" s="2">
        <f>H361*I361*J361*('Permanent project'!B365&gt;=Parameters!$B$2)*('Permanent project'!B365&lt;=Parameters!$B$3)</f>
        <v>5.0233581620270831E-4</v>
      </c>
      <c r="M361" s="26">
        <f>'Emissions of Biomass scenarios'!W359*3.66</f>
        <v>0</v>
      </c>
      <c r="N361" s="14">
        <f t="shared" si="25"/>
        <v>0</v>
      </c>
      <c r="V361" s="4"/>
      <c r="W361" s="4"/>
      <c r="X361" s="4"/>
      <c r="Y361" s="4"/>
    </row>
    <row r="362" spans="2:25" x14ac:dyDescent="0.3">
      <c r="B362">
        <v>357</v>
      </c>
      <c r="C362" s="11">
        <f t="shared" si="26"/>
        <v>1.6779706453383088</v>
      </c>
      <c r="D362" s="11">
        <f t="shared" si="26"/>
        <v>2.720789926345387</v>
      </c>
      <c r="E362" s="11">
        <f t="shared" si="26"/>
        <v>3.4292084480011149</v>
      </c>
      <c r="F362" s="11">
        <f t="shared" si="26"/>
        <v>5.9646475032892132</v>
      </c>
      <c r="G362" s="3">
        <f>G361*(1+Parameters!$B$13)</f>
        <v>99926400.723189265</v>
      </c>
      <c r="H362" s="5">
        <f>Parameters!$B$11*'Permanent project'!C366*Parameters!B$9*G362</f>
        <v>1549.3037600762968</v>
      </c>
      <c r="I362" s="2">
        <f>EXP(-Parameters!$B$16*'Permanent project'!B366)</f>
        <v>1.0929991865632821E-5</v>
      </c>
      <c r="J362" s="2">
        <f>EXP(-(Parameters!$B$5+Parameters!$B$6)*('Permanent project'!B366-Parameters!$B$2))*(1-EXP(-Parameters!$B$7*('Permanent project'!B366-Parameters!$B$2)*('Permanent project'!B366&gt;Parameters!$B$2)))+('Permanent project'!B366&lt;=Parameters!$B$2)</f>
        <v>2.9013327082197053E-2</v>
      </c>
      <c r="K362" s="2">
        <f>H362*I362*('Permanent project'!B366&gt;=Parameters!$B$2)</f>
        <v>1.6933877495028268E-2</v>
      </c>
      <c r="L362" s="2">
        <f>H362*I362*J362*('Permanent project'!B366&gt;=Parameters!$B$2)*('Permanent project'!B366&lt;=Parameters!$B$3)</f>
        <v>4.913081265331109E-4</v>
      </c>
      <c r="M362" s="26">
        <f>'Emissions of Biomass scenarios'!W360*3.66</f>
        <v>0</v>
      </c>
      <c r="N362" s="14">
        <f t="shared" si="25"/>
        <v>0</v>
      </c>
      <c r="V362" s="4"/>
      <c r="W362" s="4"/>
      <c r="X362" s="4"/>
      <c r="Y362" s="4"/>
    </row>
    <row r="363" spans="2:25" x14ac:dyDescent="0.3">
      <c r="B363">
        <v>358</v>
      </c>
      <c r="C363" s="11">
        <f t="shared" ref="C363:F378" si="27">C362</f>
        <v>1.6779706453383088</v>
      </c>
      <c r="D363" s="11">
        <f t="shared" si="27"/>
        <v>2.720789926345387</v>
      </c>
      <c r="E363" s="11">
        <f t="shared" si="27"/>
        <v>3.4292084480011149</v>
      </c>
      <c r="F363" s="11">
        <f t="shared" si="27"/>
        <v>5.9646475032892132</v>
      </c>
      <c r="G363" s="3">
        <f>G362*(1+Parameters!$B$13)</f>
        <v>101924928.73765305</v>
      </c>
      <c r="H363" s="5">
        <f>Parameters!$B$11*'Permanent project'!C367*Parameters!B$9*G363</f>
        <v>1580.2898352778227</v>
      </c>
      <c r="I363" s="2">
        <f>EXP(-Parameters!$B$16*'Permanent project'!B367)</f>
        <v>1.0585769063937475E-5</v>
      </c>
      <c r="J363" s="2">
        <f>EXP(-(Parameters!$B$5+Parameters!$B$6)*('Permanent project'!B367-Parameters!$B$2))*(1-EXP(-Parameters!$B$7*('Permanent project'!B367-Parameters!$B$2)*('Permanent project'!B367&gt;Parameters!$B$2)))+('Permanent project'!B367&lt;=Parameters!$B$2)</f>
        <v>2.8724639654239423E-2</v>
      </c>
      <c r="K363" s="2">
        <f>H363*I363*('Permanent project'!B367&gt;=Parameters!$B$2)</f>
        <v>1.6728583250338824E-2</v>
      </c>
      <c r="L363" s="2">
        <f>H363*I363*J363*('Permanent project'!B367&gt;=Parameters!$B$2)*('Permanent project'!B367&lt;=Parameters!$B$3)</f>
        <v>4.80522525791928E-4</v>
      </c>
      <c r="M363" s="26">
        <f>'Emissions of Biomass scenarios'!W361*3.66</f>
        <v>0</v>
      </c>
      <c r="N363" s="14">
        <f t="shared" si="25"/>
        <v>0</v>
      </c>
      <c r="V363" s="4"/>
      <c r="W363" s="4"/>
      <c r="X363" s="4"/>
      <c r="Y363" s="4"/>
    </row>
    <row r="364" spans="2:25" x14ac:dyDescent="0.3">
      <c r="B364">
        <v>359</v>
      </c>
      <c r="C364" s="11">
        <f t="shared" si="27"/>
        <v>1.6779706453383088</v>
      </c>
      <c r="D364" s="11">
        <f t="shared" si="27"/>
        <v>2.720789926345387</v>
      </c>
      <c r="E364" s="11">
        <f t="shared" si="27"/>
        <v>3.4292084480011149</v>
      </c>
      <c r="F364" s="11">
        <f t="shared" si="27"/>
        <v>5.9646475032892132</v>
      </c>
      <c r="G364" s="3">
        <f>G363*(1+Parameters!$B$13)</f>
        <v>103963427.31240611</v>
      </c>
      <c r="H364" s="5">
        <f>Parameters!$B$11*'Permanent project'!C368*Parameters!B$9*G364</f>
        <v>1611.8956319833792</v>
      </c>
      <c r="I364" s="2">
        <f>EXP(-Parameters!$B$16*'Permanent project'!B368)</f>
        <v>1.0252387014793791E-5</v>
      </c>
      <c r="J364" s="2">
        <f>EXP(-(Parameters!$B$5+Parameters!$B$6)*('Permanent project'!B368-Parameters!$B$2))*(1-EXP(-Parameters!$B$7*('Permanent project'!B368-Parameters!$B$2)*('Permanent project'!B368&gt;Parameters!$B$2)))+('Permanent project'!B368&lt;=Parameters!$B$2)</f>
        <v>2.8438824714184505E-2</v>
      </c>
      <c r="K364" s="2">
        <f>H364*I364*('Permanent project'!B368&gt;=Parameters!$B$2)</f>
        <v>1.6525777846549228E-2</v>
      </c>
      <c r="L364" s="2">
        <f>H364*I364*J364*('Permanent project'!B368&gt;=Parameters!$B$2)*('Permanent project'!B368&lt;=Parameters!$B$3)</f>
        <v>4.6997369944356697E-4</v>
      </c>
      <c r="M364" s="26">
        <f>'Emissions of Biomass scenarios'!W362*3.66</f>
        <v>0</v>
      </c>
      <c r="N364" s="14">
        <f t="shared" si="25"/>
        <v>0</v>
      </c>
      <c r="V364" s="4"/>
      <c r="W364" s="4"/>
      <c r="X364" s="4"/>
      <c r="Y364" s="4"/>
    </row>
    <row r="365" spans="2:25" x14ac:dyDescent="0.3">
      <c r="B365">
        <v>360</v>
      </c>
      <c r="C365" s="11">
        <f t="shared" si="27"/>
        <v>1.6779706453383088</v>
      </c>
      <c r="D365" s="11">
        <f t="shared" si="27"/>
        <v>2.720789926345387</v>
      </c>
      <c r="E365" s="11">
        <f t="shared" si="27"/>
        <v>3.4292084480011149</v>
      </c>
      <c r="F365" s="11">
        <f t="shared" si="27"/>
        <v>5.9646475032892132</v>
      </c>
      <c r="G365" s="3">
        <f>G364*(1+Parameters!$B$13)</f>
        <v>106042695.85865423</v>
      </c>
      <c r="H365" s="5">
        <f>Parameters!$B$11*'Permanent project'!C369*Parameters!B$9*G365</f>
        <v>1644.1335446230466</v>
      </c>
      <c r="I365" s="2">
        <f>EXP(-Parameters!$B$16*'Permanent project'!B369)</f>
        <v>9.9295043058510811E-6</v>
      </c>
      <c r="J365" s="2">
        <f>EXP(-(Parameters!$B$5+Parameters!$B$6)*('Permanent project'!B369-Parameters!$B$2))*(1-EXP(-Parameters!$B$7*('Permanent project'!B369-Parameters!$B$2)*('Permanent project'!B369&gt;Parameters!$B$2)))+('Permanent project'!B369&lt;=Parameters!$B$2)</f>
        <v>2.8155853680300096E-2</v>
      </c>
      <c r="K365" s="2">
        <f>H365*I365*('Permanent project'!B369&gt;=Parameters!$B$2)</f>
        <v>1.6325431110728744E-2</v>
      </c>
      <c r="L365" s="2">
        <f>H365*I365*J365*('Permanent project'!B369&gt;=Parameters!$B$2)*('Permanent project'!B369&lt;=Parameters!$B$3)</f>
        <v>4.5965644962149755E-4</v>
      </c>
      <c r="M365" s="26">
        <f>'Emissions of Biomass scenarios'!W363*3.66</f>
        <v>0</v>
      </c>
      <c r="N365" s="14">
        <f t="shared" si="25"/>
        <v>0</v>
      </c>
      <c r="V365" s="4"/>
      <c r="W365" s="4"/>
      <c r="X365" s="4"/>
      <c r="Y365" s="4"/>
    </row>
    <row r="366" spans="2:25" x14ac:dyDescent="0.3">
      <c r="B366">
        <v>361</v>
      </c>
      <c r="C366" s="11">
        <f t="shared" si="27"/>
        <v>1.6779706453383088</v>
      </c>
      <c r="D366" s="11">
        <f t="shared" si="27"/>
        <v>2.720789926345387</v>
      </c>
      <c r="E366" s="11">
        <f t="shared" si="27"/>
        <v>3.4292084480011149</v>
      </c>
      <c r="F366" s="11">
        <f t="shared" si="27"/>
        <v>5.9646475032892132</v>
      </c>
      <c r="G366" s="3">
        <f>G365*(1+Parameters!$B$13)</f>
        <v>108163549.77582732</v>
      </c>
      <c r="H366" s="5">
        <f>Parameters!$B$11*'Permanent project'!C370*Parameters!B$9*G366</f>
        <v>1677.0162155155076</v>
      </c>
      <c r="I366" s="2">
        <f>EXP(-Parameters!$B$16*'Permanent project'!B370)</f>
        <v>9.6167902770005059E-6</v>
      </c>
      <c r="J366" s="2">
        <f>EXP(-(Parameters!$B$5+Parameters!$B$6)*('Permanent project'!B370-Parameters!$B$2))*(1-EXP(-Parameters!$B$7*('Permanent project'!B370-Parameters!$B$2)*('Permanent project'!B370&gt;Parameters!$B$2)))+('Permanent project'!B370&lt;=Parameters!$B$2)</f>
        <v>2.7875698255247015E-2</v>
      </c>
      <c r="K366" s="2">
        <f>H366*I366*('Permanent project'!B370&gt;=Parameters!$B$2)</f>
        <v>1.6127513235741717E-2</v>
      </c>
      <c r="L366" s="2">
        <f>H366*I366*J366*('Permanent project'!B370&gt;=Parameters!$B$2)*('Permanent project'!B370&lt;=Parameters!$B$3)</f>
        <v>4.4956569256703852E-4</v>
      </c>
      <c r="M366" s="26">
        <f>'Emissions of Biomass scenarios'!W364*3.66</f>
        <v>0</v>
      </c>
      <c r="N366" s="14">
        <f t="shared" si="25"/>
        <v>0</v>
      </c>
      <c r="V366" s="4"/>
      <c r="W366" s="4"/>
      <c r="X366" s="4"/>
      <c r="Y366" s="4"/>
    </row>
    <row r="367" spans="2:25" x14ac:dyDescent="0.3">
      <c r="B367">
        <v>362</v>
      </c>
      <c r="C367" s="11">
        <f t="shared" si="27"/>
        <v>1.6779706453383088</v>
      </c>
      <c r="D367" s="11">
        <f t="shared" si="27"/>
        <v>2.720789926345387</v>
      </c>
      <c r="E367" s="11">
        <f t="shared" si="27"/>
        <v>3.4292084480011149</v>
      </c>
      <c r="F367" s="11">
        <f t="shared" si="27"/>
        <v>5.9646475032892132</v>
      </c>
      <c r="G367" s="3">
        <f>G366*(1+Parameters!$B$13)</f>
        <v>110326820.77134387</v>
      </c>
      <c r="H367" s="5">
        <f>Parameters!$B$11*'Permanent project'!C371*Parameters!B$9*G367</f>
        <v>1710.5565398258179</v>
      </c>
      <c r="I367" s="2">
        <f>EXP(-Parameters!$B$16*'Permanent project'!B371)</f>
        <v>9.3139246817502187E-6</v>
      </c>
      <c r="J367" s="2">
        <f>EXP(-(Parameters!$B$5+Parameters!$B$6)*('Permanent project'!B371-Parameters!$B$2))*(1-EXP(-Parameters!$B$7*('Permanent project'!B371-Parameters!$B$2)*('Permanent project'!B371&gt;Parameters!$B$2)))+('Permanent project'!B371&lt;=Parameters!$B$2)</f>
        <v>2.7598330423249287E-2</v>
      </c>
      <c r="K367" s="2">
        <f>H367*I367*('Permanent project'!B371&gt;=Parameters!$B$2)</f>
        <v>1.5931994775812936E-2</v>
      </c>
      <c r="L367" s="2">
        <f>H367*I367*J367*('Permanent project'!B371&gt;=Parameters!$B$2)*('Permanent project'!B371&lt;=Parameters!$B$3)</f>
        <v>4.3969645612436685E-4</v>
      </c>
      <c r="M367" s="26">
        <f>'Emissions of Biomass scenarios'!W365*3.66</f>
        <v>0</v>
      </c>
      <c r="N367" s="14">
        <f t="shared" si="25"/>
        <v>0</v>
      </c>
      <c r="V367" s="4"/>
      <c r="W367" s="4"/>
      <c r="X367" s="4"/>
      <c r="Y367" s="4"/>
    </row>
    <row r="368" spans="2:25" x14ac:dyDescent="0.3">
      <c r="B368">
        <v>363</v>
      </c>
      <c r="C368" s="11">
        <f t="shared" si="27"/>
        <v>1.6779706453383088</v>
      </c>
      <c r="D368" s="11">
        <f t="shared" si="27"/>
        <v>2.720789926345387</v>
      </c>
      <c r="E368" s="11">
        <f t="shared" si="27"/>
        <v>3.4292084480011149</v>
      </c>
      <c r="F368" s="11">
        <f t="shared" si="27"/>
        <v>5.9646475032892132</v>
      </c>
      <c r="G368" s="3">
        <f>G367*(1+Parameters!$B$13)</f>
        <v>112533357.18677075</v>
      </c>
      <c r="H368" s="5">
        <f>Parameters!$B$11*'Permanent project'!C372*Parameters!B$9*G368</f>
        <v>1744.7676706223344</v>
      </c>
      <c r="I368" s="2">
        <f>EXP(-Parameters!$B$16*'Permanent project'!B372)</f>
        <v>9.0205973592649823E-6</v>
      </c>
      <c r="J368" s="2">
        <f>EXP(-(Parameters!$B$5+Parameters!$B$6)*('Permanent project'!B372-Parameters!$B$2))*(1-EXP(-Parameters!$B$7*('Permanent project'!B372-Parameters!$B$2)*('Permanent project'!B372&gt;Parameters!$B$2)))+('Permanent project'!B372&lt;=Parameters!$B$2)</f>
        <v>2.7323722447292559E-2</v>
      </c>
      <c r="K368" s="2">
        <f>H368*I368*('Permanent project'!B372&gt;=Parameters!$B$2)</f>
        <v>1.5738846642146743E-2</v>
      </c>
      <c r="L368" s="2">
        <f>H368*I368*J368*('Permanent project'!B372&gt;=Parameters!$B$2)*('Permanent project'!B372&lt;=Parameters!$B$3)</f>
        <v>4.3004387729052008E-4</v>
      </c>
      <c r="M368" s="26">
        <f>'Emissions of Biomass scenarios'!W366*3.66</f>
        <v>0</v>
      </c>
      <c r="N368" s="14">
        <f t="shared" si="25"/>
        <v>0</v>
      </c>
      <c r="V368" s="4"/>
      <c r="W368" s="4"/>
      <c r="X368" s="4"/>
      <c r="Y368" s="4"/>
    </row>
    <row r="369" spans="2:25" x14ac:dyDescent="0.3">
      <c r="B369">
        <v>364</v>
      </c>
      <c r="C369" s="11">
        <f t="shared" si="27"/>
        <v>1.6779706453383088</v>
      </c>
      <c r="D369" s="11">
        <f t="shared" si="27"/>
        <v>2.720789926345387</v>
      </c>
      <c r="E369" s="11">
        <f t="shared" si="27"/>
        <v>3.4292084480011149</v>
      </c>
      <c r="F369" s="11">
        <f t="shared" si="27"/>
        <v>5.9646475032892132</v>
      </c>
      <c r="G369" s="3">
        <f>G368*(1+Parameters!$B$13)</f>
        <v>114784024.33050618</v>
      </c>
      <c r="H369" s="5">
        <f>Parameters!$B$11*'Permanent project'!C373*Parameters!B$9*G369</f>
        <v>1779.6630240347811</v>
      </c>
      <c r="I369" s="2">
        <f>EXP(-Parameters!$B$16*'Permanent project'!B373)</f>
        <v>8.7365079167343645E-6</v>
      </c>
      <c r="J369" s="2">
        <f>EXP(-(Parameters!$B$5+Parameters!$B$6)*('Permanent project'!B373-Parameters!$B$2))*(1-EXP(-Parameters!$B$7*('Permanent project'!B373-Parameters!$B$2)*('Permanent project'!B373&gt;Parameters!$B$2)))+('Permanent project'!B373&lt;=Parameters!$B$2)</f>
        <v>2.7051846866350416E-2</v>
      </c>
      <c r="K369" s="2">
        <f>H369*I369*('Permanent project'!B373&gt;=Parameters!$B$2)</f>
        <v>1.5548040098599284E-2</v>
      </c>
      <c r="L369" s="2">
        <f>H369*I369*J369*('Permanent project'!B373&gt;=Parameters!$B$2)*('Permanent project'!B373&lt;=Parameters!$B$3)</f>
        <v>4.2060319981918363E-4</v>
      </c>
      <c r="M369" s="26">
        <f>'Emissions of Biomass scenarios'!W367*3.66</f>
        <v>0</v>
      </c>
      <c r="N369" s="14">
        <f t="shared" si="25"/>
        <v>0</v>
      </c>
      <c r="V369" s="4"/>
      <c r="W369" s="4"/>
      <c r="X369" s="4"/>
      <c r="Y369" s="4"/>
    </row>
    <row r="370" spans="2:25" x14ac:dyDescent="0.3">
      <c r="B370">
        <v>365</v>
      </c>
      <c r="C370" s="11">
        <f t="shared" si="27"/>
        <v>1.6779706453383088</v>
      </c>
      <c r="D370" s="11">
        <f t="shared" si="27"/>
        <v>2.720789926345387</v>
      </c>
      <c r="E370" s="11">
        <f t="shared" si="27"/>
        <v>3.4292084480011149</v>
      </c>
      <c r="F370" s="11">
        <f t="shared" si="27"/>
        <v>5.9646475032892132</v>
      </c>
      <c r="G370" s="3">
        <f>G369*(1+Parameters!$B$13)</f>
        <v>117079704.81711631</v>
      </c>
      <c r="H370" s="5">
        <f>Parameters!$B$11*'Permanent project'!C374*Parameters!B$9*G370</f>
        <v>1815.2562845154769</v>
      </c>
      <c r="I370" s="2">
        <f>EXP(-Parameters!$B$16*'Permanent project'!B374)</f>
        <v>8.4613654217442496E-6</v>
      </c>
      <c r="J370" s="2">
        <f>EXP(-(Parameters!$B$5+Parameters!$B$6)*('Permanent project'!B374-Parameters!$B$2))*(1-EXP(-Parameters!$B$7*('Permanent project'!B374-Parameters!$B$2)*('Permanent project'!B374&gt;Parameters!$B$2)))+('Permanent project'!B374&lt;=Parameters!$B$2)</f>
        <v>2.6782676492638175E-2</v>
      </c>
      <c r="K370" s="2">
        <f>H370*I370*('Permanent project'!B374&gt;=Parameters!$B$2)</f>
        <v>1.5359546757403197E-2</v>
      </c>
      <c r="L370" s="2">
        <f>H370*I370*J370*('Permanent project'!B374&gt;=Parameters!$B$2)*('Permanent project'!B374&lt;=Parameters!$B$3)</f>
        <v>4.1136977187707953E-4</v>
      </c>
      <c r="M370" s="26">
        <f>'Emissions of Biomass scenarios'!W368*3.66</f>
        <v>0</v>
      </c>
      <c r="N370" s="14">
        <f t="shared" si="25"/>
        <v>0</v>
      </c>
      <c r="V370" s="4"/>
      <c r="W370" s="4"/>
      <c r="X370" s="4"/>
      <c r="Y370" s="4"/>
    </row>
    <row r="371" spans="2:25" x14ac:dyDescent="0.3">
      <c r="B371">
        <v>366</v>
      </c>
      <c r="C371" s="11">
        <f t="shared" si="27"/>
        <v>1.6779706453383088</v>
      </c>
      <c r="D371" s="11">
        <f t="shared" si="27"/>
        <v>2.720789926345387</v>
      </c>
      <c r="E371" s="11">
        <f t="shared" si="27"/>
        <v>3.4292084480011149</v>
      </c>
      <c r="F371" s="11">
        <f t="shared" si="27"/>
        <v>5.9646475032892132</v>
      </c>
      <c r="G371" s="3">
        <f>G370*(1+Parameters!$B$13)</f>
        <v>119421298.91345863</v>
      </c>
      <c r="H371" s="5">
        <f>Parameters!$B$11*'Permanent project'!C375*Parameters!B$9*G371</f>
        <v>1851.5614102057864</v>
      </c>
      <c r="I371" s="2">
        <f>EXP(-Parameters!$B$16*'Permanent project'!B375)</f>
        <v>8.1948881043366314E-6</v>
      </c>
      <c r="J371" s="2">
        <f>EXP(-(Parameters!$B$5+Parameters!$B$6)*('Permanent project'!B375-Parameters!$B$2))*(1-EXP(-Parameters!$B$7*('Permanent project'!B375-Parameters!$B$2)*('Permanent project'!B375&gt;Parameters!$B$2)))+('Permanent project'!B375&lt;=Parameters!$B$2)</f>
        <v>2.6516184408894181E-2</v>
      </c>
      <c r="K371" s="2">
        <f>H371*I371*('Permanent project'!B375&gt;=Parameters!$B$2)</f>
        <v>1.5173338574944156E-2</v>
      </c>
      <c r="L371" s="2">
        <f>H371*I371*J371*('Permanent project'!B375&gt;=Parameters!$B$2)*('Permanent project'!B375&lt;=Parameters!$B$3)</f>
        <v>4.023390437518069E-4</v>
      </c>
      <c r="M371" s="26">
        <f>'Emissions of Biomass scenarios'!W369*3.66</f>
        <v>0</v>
      </c>
      <c r="N371" s="14">
        <f t="shared" si="25"/>
        <v>0</v>
      </c>
      <c r="V371" s="4"/>
      <c r="W371" s="4"/>
      <c r="X371" s="4"/>
      <c r="Y371" s="4"/>
    </row>
    <row r="372" spans="2:25" x14ac:dyDescent="0.3">
      <c r="B372">
        <v>367</v>
      </c>
      <c r="C372" s="11">
        <f t="shared" si="27"/>
        <v>1.6779706453383088</v>
      </c>
      <c r="D372" s="11">
        <f t="shared" si="27"/>
        <v>2.720789926345387</v>
      </c>
      <c r="E372" s="11">
        <f t="shared" si="27"/>
        <v>3.4292084480011149</v>
      </c>
      <c r="F372" s="11">
        <f t="shared" si="27"/>
        <v>5.9646475032892132</v>
      </c>
      <c r="G372" s="3">
        <f>G371*(1+Parameters!$B$13)</f>
        <v>121809724.89172781</v>
      </c>
      <c r="H372" s="5">
        <f>Parameters!$B$11*'Permanent project'!C376*Parameters!B$9*G372</f>
        <v>1888.5926384099021</v>
      </c>
      <c r="I372" s="2">
        <f>EXP(-Parameters!$B$16*'Permanent project'!B376)</f>
        <v>7.9368030684525457E-6</v>
      </c>
      <c r="J372" s="2">
        <f>EXP(-(Parameters!$B$5+Parameters!$B$6)*('Permanent project'!B376-Parameters!$B$2))*(1-EXP(-Parameters!$B$7*('Permanent project'!B376-Parameters!$B$2)*('Permanent project'!B376&gt;Parameters!$B$2)))+('Permanent project'!B376&lt;=Parameters!$B$2)</f>
        <v>2.6252343965687961E-2</v>
      </c>
      <c r="K372" s="2">
        <f>H372*I372*('Permanent project'!B376&gt;=Parameters!$B$2)</f>
        <v>1.49893878475886E-2</v>
      </c>
      <c r="L372" s="2">
        <f>H372*I372*J372*('Permanent project'!B376&gt;=Parameters!$B$2)*('Permanent project'!B376&lt;=Parameters!$B$3)</f>
        <v>3.9350656560999906E-4</v>
      </c>
      <c r="M372" s="26">
        <f>'Emissions of Biomass scenarios'!W370*3.66</f>
        <v>0</v>
      </c>
      <c r="N372" s="14">
        <f t="shared" si="25"/>
        <v>0</v>
      </c>
      <c r="V372" s="4"/>
      <c r="W372" s="4"/>
      <c r="X372" s="4"/>
      <c r="Y372" s="4"/>
    </row>
    <row r="373" spans="2:25" x14ac:dyDescent="0.3">
      <c r="B373">
        <v>368</v>
      </c>
      <c r="C373" s="11">
        <f t="shared" si="27"/>
        <v>1.6779706453383088</v>
      </c>
      <c r="D373" s="11">
        <f t="shared" si="27"/>
        <v>2.720789926345387</v>
      </c>
      <c r="E373" s="11">
        <f t="shared" si="27"/>
        <v>3.4292084480011149</v>
      </c>
      <c r="F373" s="11">
        <f t="shared" si="27"/>
        <v>5.9646475032892132</v>
      </c>
      <c r="G373" s="3">
        <f>G372*(1+Parameters!$B$13)</f>
        <v>124245919.38956237</v>
      </c>
      <c r="H373" s="5">
        <f>Parameters!$B$11*'Permanent project'!C377*Parameters!B$9*G373</f>
        <v>1926.3644911781003</v>
      </c>
      <c r="I373" s="2">
        <f>EXP(-Parameters!$B$16*'Permanent project'!B377)</f>
        <v>7.6868460124626615E-6</v>
      </c>
      <c r="J373" s="2">
        <f>EXP(-(Parameters!$B$5+Parameters!$B$6)*('Permanent project'!B377-Parameters!$B$2))*(1-EXP(-Parameters!$B$7*('Permanent project'!B377-Parameters!$B$2)*('Permanent project'!B377&gt;Parameters!$B$2)))+('Permanent project'!B377&lt;=Parameters!$B$2)</f>
        <v>2.5991128778755347E-2</v>
      </c>
      <c r="K373" s="2">
        <f>H373*I373*('Permanent project'!B377&gt;=Parameters!$B$2)</f>
        <v>1.4807667207562044E-2</v>
      </c>
      <c r="L373" s="2">
        <f>H373*I373*J373*('Permanent project'!B377&gt;=Parameters!$B$2)*('Permanent project'!B377&lt;=Parameters!$B$3)</f>
        <v>3.8486798530469769E-4</v>
      </c>
      <c r="M373" s="26">
        <f>'Emissions of Biomass scenarios'!W371*3.66</f>
        <v>0</v>
      </c>
      <c r="N373" s="14">
        <f t="shared" si="25"/>
        <v>0</v>
      </c>
      <c r="V373" s="4"/>
      <c r="W373" s="4"/>
      <c r="X373" s="4"/>
      <c r="Y373" s="4"/>
    </row>
    <row r="374" spans="2:25" x14ac:dyDescent="0.3">
      <c r="B374">
        <v>369</v>
      </c>
      <c r="C374" s="11">
        <f t="shared" si="27"/>
        <v>1.6779706453383088</v>
      </c>
      <c r="D374" s="11">
        <f t="shared" si="27"/>
        <v>2.720789926345387</v>
      </c>
      <c r="E374" s="11">
        <f t="shared" si="27"/>
        <v>3.4292084480011149</v>
      </c>
      <c r="F374" s="11">
        <f t="shared" si="27"/>
        <v>5.9646475032892132</v>
      </c>
      <c r="G374" s="3">
        <f>G373*(1+Parameters!$B$13)</f>
        <v>126730837.77735361</v>
      </c>
      <c r="H374" s="5">
        <f>Parameters!$B$11*'Permanent project'!C378*Parameters!B$9*G374</f>
        <v>1964.8917810016624</v>
      </c>
      <c r="I374" s="2">
        <f>EXP(-Parameters!$B$16*'Permanent project'!B378)</f>
        <v>7.4447609584993212E-6</v>
      </c>
      <c r="J374" s="2">
        <f>EXP(-(Parameters!$B$5+Parameters!$B$6)*('Permanent project'!B378-Parameters!$B$2))*(1-EXP(-Parameters!$B$7*('Permanent project'!B378-Parameters!$B$2)*('Permanent project'!B378&gt;Parameters!$B$2)))+('Permanent project'!B378&lt;=Parameters!$B$2)</f>
        <v>2.573251272635994E-2</v>
      </c>
      <c r="K374" s="2">
        <f>H374*I374*('Permanent project'!B378&gt;=Parameters!$B$2)</f>
        <v>1.4628149618877375E-2</v>
      </c>
      <c r="L374" s="2">
        <f>H374*I374*J374*('Permanent project'!B378&gt;=Parameters!$B$2)*('Permanent project'!B378&lt;=Parameters!$B$3)</f>
        <v>3.7641904623085933E-4</v>
      </c>
      <c r="M374" s="26">
        <f>'Emissions of Biomass scenarios'!W372*3.66</f>
        <v>0</v>
      </c>
      <c r="N374" s="14">
        <f t="shared" si="25"/>
        <v>0</v>
      </c>
      <c r="V374" s="4"/>
      <c r="W374" s="4"/>
      <c r="X374" s="4"/>
      <c r="Y374" s="4"/>
    </row>
    <row r="375" spans="2:25" x14ac:dyDescent="0.3">
      <c r="B375">
        <v>370</v>
      </c>
      <c r="C375" s="11">
        <f t="shared" si="27"/>
        <v>1.6779706453383088</v>
      </c>
      <c r="D375" s="11">
        <f t="shared" si="27"/>
        <v>2.720789926345387</v>
      </c>
      <c r="E375" s="11">
        <f t="shared" si="27"/>
        <v>3.4292084480011149</v>
      </c>
      <c r="F375" s="11">
        <f t="shared" si="27"/>
        <v>5.9646475032892132</v>
      </c>
      <c r="G375" s="3">
        <f>G374*(1+Parameters!$B$13)</f>
        <v>129265454.53290069</v>
      </c>
      <c r="H375" s="5">
        <f>Parameters!$B$11*'Permanent project'!C379*Parameters!B$9*G375</f>
        <v>2004.1896166216957</v>
      </c>
      <c r="I375" s="2">
        <f>EXP(-Parameters!$B$16*'Permanent project'!B379)</f>
        <v>7.2102999903128283E-6</v>
      </c>
      <c r="J375" s="2">
        <f>EXP(-(Parameters!$B$5+Parameters!$B$6)*('Permanent project'!B379-Parameters!$B$2))*(1-EXP(-Parameters!$B$7*('Permanent project'!B379-Parameters!$B$2)*('Permanent project'!B379&gt;Parameters!$B$2)))+('Permanent project'!B379&lt;=Parameters!$B$2)</f>
        <v>2.5476469946681016E-2</v>
      </c>
      <c r="K375" s="2">
        <f>H375*I375*('Permanent project'!B379&gt;=Parameters!$B$2)</f>
        <v>1.4450808373312484E-2</v>
      </c>
      <c r="L375" s="2">
        <f>H375*I375*J375*('Permanent project'!B379&gt;=Parameters!$B$2)*('Permanent project'!B379&lt;=Parameters!$B$3)</f>
        <v>3.681555852279419E-4</v>
      </c>
      <c r="M375" s="26">
        <f>'Emissions of Biomass scenarios'!W373*3.66</f>
        <v>0</v>
      </c>
      <c r="N375" s="14">
        <f t="shared" si="25"/>
        <v>0</v>
      </c>
      <c r="V375" s="4"/>
      <c r="W375" s="4"/>
      <c r="X375" s="4"/>
      <c r="Y375" s="4"/>
    </row>
    <row r="376" spans="2:25" x14ac:dyDescent="0.3">
      <c r="B376">
        <v>371</v>
      </c>
      <c r="C376" s="11">
        <f t="shared" si="27"/>
        <v>1.6779706453383088</v>
      </c>
      <c r="D376" s="11">
        <f t="shared" si="27"/>
        <v>2.720789926345387</v>
      </c>
      <c r="E376" s="11">
        <f t="shared" si="27"/>
        <v>3.4292084480011149</v>
      </c>
      <c r="F376" s="11">
        <f t="shared" si="27"/>
        <v>5.9646475032892132</v>
      </c>
      <c r="G376" s="3">
        <f>G375*(1+Parameters!$B$13)</f>
        <v>131850763.6235587</v>
      </c>
      <c r="H376" s="5">
        <f>Parameters!$B$11*'Permanent project'!C380*Parameters!B$9*G376</f>
        <v>2044.2734089541295</v>
      </c>
      <c r="I376" s="2">
        <f>EXP(-Parameters!$B$16*'Permanent project'!B380)</f>
        <v>6.9832229993835488E-6</v>
      </c>
      <c r="J376" s="2">
        <f>EXP(-(Parameters!$B$5+Parameters!$B$6)*('Permanent project'!B380-Parameters!$B$2))*(1-EXP(-Parameters!$B$7*('Permanent project'!B380-Parameters!$B$2)*('Permanent project'!B380&gt;Parameters!$B$2)))+('Permanent project'!B380&lt;=Parameters!$B$2)</f>
        <v>2.5222974835227212E-2</v>
      </c>
      <c r="K376" s="2">
        <f>H376*I376*('Permanent project'!B380&gt;=Parameters!$B$2)</f>
        <v>1.4275617086436689E-2</v>
      </c>
      <c r="L376" s="2">
        <f>H376*I376*J376*('Permanent project'!B380&gt;=Parameters!$B$2)*('Permanent project'!B380&lt;=Parameters!$B$3)</f>
        <v>3.6007353052853222E-4</v>
      </c>
      <c r="M376" s="26">
        <f>'Emissions of Biomass scenarios'!W374*3.66</f>
        <v>0</v>
      </c>
      <c r="N376" s="14">
        <f t="shared" si="25"/>
        <v>0</v>
      </c>
      <c r="V376" s="4"/>
      <c r="W376" s="4"/>
      <c r="X376" s="4"/>
      <c r="Y376" s="4"/>
    </row>
    <row r="377" spans="2:25" x14ac:dyDescent="0.3">
      <c r="B377">
        <v>372</v>
      </c>
      <c r="C377" s="11">
        <f t="shared" si="27"/>
        <v>1.6779706453383088</v>
      </c>
      <c r="D377" s="11">
        <f t="shared" si="27"/>
        <v>2.720789926345387</v>
      </c>
      <c r="E377" s="11">
        <f t="shared" si="27"/>
        <v>3.4292084480011149</v>
      </c>
      <c r="F377" s="11">
        <f t="shared" si="27"/>
        <v>5.9646475032892132</v>
      </c>
      <c r="G377" s="3">
        <f>G376*(1+Parameters!$B$13)</f>
        <v>134487778.89602989</v>
      </c>
      <c r="H377" s="5">
        <f>Parameters!$B$11*'Permanent project'!C381*Parameters!B$9*G377</f>
        <v>2085.1588771332122</v>
      </c>
      <c r="I377" s="2">
        <f>EXP(-Parameters!$B$16*'Permanent project'!B381)</f>
        <v>6.7632974390298035E-6</v>
      </c>
      <c r="J377" s="2">
        <f>EXP(-(Parameters!$B$5+Parameters!$B$6)*('Permanent project'!B381-Parameters!$B$2))*(1-EXP(-Parameters!$B$7*('Permanent project'!B381-Parameters!$B$2)*('Permanent project'!B381&gt;Parameters!$B$2)))+('Permanent project'!B381&lt;=Parameters!$B$2)</f>
        <v>2.4972002042276155E-2</v>
      </c>
      <c r="K377" s="2">
        <f>H377*I377*('Permanent project'!B381&gt;=Parameters!$B$2)</f>
        <v>1.4102549693685315E-2</v>
      </c>
      <c r="L377" s="2">
        <f>H377*I377*J377*('Permanent project'!B381&gt;=Parameters!$B$2)*('Permanent project'!B381&lt;=Parameters!$B$3)</f>
        <v>3.5216889975201062E-4</v>
      </c>
      <c r="M377" s="26">
        <f>'Emissions of Biomass scenarios'!W375*3.66</f>
        <v>0</v>
      </c>
      <c r="N377" s="14">
        <f t="shared" si="25"/>
        <v>0</v>
      </c>
      <c r="V377" s="4"/>
      <c r="W377" s="4"/>
      <c r="X377" s="4"/>
      <c r="Y377" s="4"/>
    </row>
    <row r="378" spans="2:25" x14ac:dyDescent="0.3">
      <c r="B378">
        <v>373</v>
      </c>
      <c r="C378" s="11">
        <f t="shared" si="27"/>
        <v>1.6779706453383088</v>
      </c>
      <c r="D378" s="11">
        <f t="shared" si="27"/>
        <v>2.720789926345387</v>
      </c>
      <c r="E378" s="11">
        <f t="shared" si="27"/>
        <v>3.4292084480011149</v>
      </c>
      <c r="F378" s="11">
        <f t="shared" si="27"/>
        <v>5.9646475032892132</v>
      </c>
      <c r="G378" s="3">
        <f>G377*(1+Parameters!$B$13)</f>
        <v>137177534.47395048</v>
      </c>
      <c r="H378" s="5">
        <f>Parameters!$B$11*'Permanent project'!C382*Parameters!B$9*G378</f>
        <v>2126.8620546758762</v>
      </c>
      <c r="I378" s="2">
        <f>EXP(-Parameters!$B$16*'Permanent project'!B382)</f>
        <v>6.550298086259745E-6</v>
      </c>
      <c r="J378" s="2">
        <f>EXP(-(Parameters!$B$5+Parameters!$B$6)*('Permanent project'!B382-Parameters!$B$2))*(1-EXP(-Parameters!$B$7*('Permanent project'!B382-Parameters!$B$2)*('Permanent project'!B382&gt;Parameters!$B$2)))+('Permanent project'!B382&lt;=Parameters!$B$2)</f>
        <v>2.4723526470339388E-2</v>
      </c>
      <c r="K378" s="2">
        <f>H378*I378*('Permanent project'!B382&gt;=Parameters!$B$2)</f>
        <v>1.3931580446481861E-2</v>
      </c>
      <c r="L378" s="2">
        <f>H378*I378*J378*('Permanent project'!B382&gt;=Parameters!$B$2)*('Permanent project'!B382&lt;=Parameters!$B$3)</f>
        <v>3.4443779794225693E-4</v>
      </c>
      <c r="M378" s="26">
        <f>'Emissions of Biomass scenarios'!W376*3.66</f>
        <v>0</v>
      </c>
      <c r="N378" s="14">
        <f t="shared" si="25"/>
        <v>0</v>
      </c>
      <c r="V378" s="4"/>
      <c r="W378" s="4"/>
      <c r="X378" s="4"/>
      <c r="Y378" s="4"/>
    </row>
    <row r="379" spans="2:25" x14ac:dyDescent="0.3">
      <c r="B379">
        <v>374</v>
      </c>
      <c r="C379" s="11">
        <f t="shared" ref="C379:F394" si="28">C378</f>
        <v>1.6779706453383088</v>
      </c>
      <c r="D379" s="11">
        <f t="shared" si="28"/>
        <v>2.720789926345387</v>
      </c>
      <c r="E379" s="11">
        <f t="shared" si="28"/>
        <v>3.4292084480011149</v>
      </c>
      <c r="F379" s="11">
        <f t="shared" si="28"/>
        <v>5.9646475032892132</v>
      </c>
      <c r="G379" s="3">
        <f>G378*(1+Parameters!$B$13)</f>
        <v>139921085.1634295</v>
      </c>
      <c r="H379" s="5">
        <f>Parameters!$B$11*'Permanent project'!C383*Parameters!B$9*G379</f>
        <v>2169.399295769394</v>
      </c>
      <c r="I379" s="2">
        <f>EXP(-Parameters!$B$16*'Permanent project'!B383)</f>
        <v>6.3440068111233339E-6</v>
      </c>
      <c r="J379" s="2">
        <f>EXP(-(Parameters!$B$5+Parameters!$B$6)*('Permanent project'!B383-Parameters!$B$2))*(1-EXP(-Parameters!$B$7*('Permanent project'!B383-Parameters!$B$2)*('Permanent project'!B383&gt;Parameters!$B$2)))+('Permanent project'!B383&lt;=Parameters!$B$2)</f>
        <v>2.447752327165267E-2</v>
      </c>
      <c r="K379" s="2">
        <f>H379*I379*('Permanent project'!B383&gt;=Parameters!$B$2)</f>
        <v>1.37626839084072E-2</v>
      </c>
      <c r="L379" s="2">
        <f>H379*I379*J379*('Permanent project'!B383&gt;=Parameters!$B$2)*('Permanent project'!B383&lt;=Parameters!$B$3)</f>
        <v>3.3687641564843695E-4</v>
      </c>
      <c r="M379" s="26">
        <f>'Emissions of Biomass scenarios'!W377*3.66</f>
        <v>0</v>
      </c>
      <c r="N379" s="14">
        <f t="shared" si="25"/>
        <v>0</v>
      </c>
      <c r="V379" s="4"/>
      <c r="W379" s="4"/>
      <c r="X379" s="4"/>
      <c r="Y379" s="4"/>
    </row>
    <row r="380" spans="2:25" x14ac:dyDescent="0.3">
      <c r="B380">
        <v>375</v>
      </c>
      <c r="C380" s="11">
        <f t="shared" si="28"/>
        <v>1.6779706453383088</v>
      </c>
      <c r="D380" s="11">
        <f t="shared" si="28"/>
        <v>2.720789926345387</v>
      </c>
      <c r="E380" s="11">
        <f t="shared" si="28"/>
        <v>3.4292084480011149</v>
      </c>
      <c r="F380" s="11">
        <f t="shared" si="28"/>
        <v>5.9646475032892132</v>
      </c>
      <c r="G380" s="3">
        <f>G379*(1+Parameters!$B$13)</f>
        <v>142719506.86669809</v>
      </c>
      <c r="H380" s="5">
        <f>Parameters!$B$11*'Permanent project'!C384*Parameters!B$9*G380</f>
        <v>2212.7872816847821</v>
      </c>
      <c r="I380" s="2">
        <f>EXP(-Parameters!$B$16*'Permanent project'!B384)</f>
        <v>6.1442123533282098E-6</v>
      </c>
      <c r="J380" s="2">
        <f>EXP(-(Parameters!$B$5+Parameters!$B$6)*('Permanent project'!B384-Parameters!$B$2))*(1-EXP(-Parameters!$B$7*('Permanent project'!B384-Parameters!$B$2)*('Permanent project'!B384&gt;Parameters!$B$2)))+('Permanent project'!B384&lt;=Parameters!$B$2)</f>
        <v>2.4233967845691113E-2</v>
      </c>
      <c r="K380" s="2">
        <f>H380*I380*('Permanent project'!B384&gt;=Parameters!$B$2)</f>
        <v>1.3595834951415187E-2</v>
      </c>
      <c r="L380" s="2">
        <f>H380*I380*J380*('Permanent project'!B384&gt;=Parameters!$B$2)*('Permanent project'!B384&lt;=Parameters!$B$3)</f>
        <v>3.2948102704791904E-4</v>
      </c>
      <c r="M380" s="26">
        <f>'Emissions of Biomass scenarios'!W378*3.66</f>
        <v>0</v>
      </c>
      <c r="N380" s="14">
        <f t="shared" si="25"/>
        <v>0</v>
      </c>
      <c r="V380" s="4"/>
      <c r="W380" s="4"/>
      <c r="X380" s="4"/>
      <c r="Y380" s="4"/>
    </row>
    <row r="381" spans="2:25" x14ac:dyDescent="0.3">
      <c r="B381">
        <v>376</v>
      </c>
      <c r="C381" s="11">
        <f t="shared" si="28"/>
        <v>1.6779706453383088</v>
      </c>
      <c r="D381" s="11">
        <f t="shared" si="28"/>
        <v>2.720789926345387</v>
      </c>
      <c r="E381" s="11">
        <f t="shared" si="28"/>
        <v>3.4292084480011149</v>
      </c>
      <c r="F381" s="11">
        <f t="shared" si="28"/>
        <v>5.9646475032892132</v>
      </c>
      <c r="G381" s="3">
        <f>G380*(1+Parameters!$B$13)</f>
        <v>145573897.00403205</v>
      </c>
      <c r="H381" s="5">
        <f>Parameters!$B$11*'Permanent project'!C385*Parameters!B$9*G381</f>
        <v>2257.0430273184775</v>
      </c>
      <c r="I381" s="2">
        <f>EXP(-Parameters!$B$16*'Permanent project'!B385)</f>
        <v>5.9507101058906875E-6</v>
      </c>
      <c r="J381" s="2">
        <f>EXP(-(Parameters!$B$5+Parameters!$B$6)*('Permanent project'!B385-Parameters!$B$2))*(1-EXP(-Parameters!$B$7*('Permanent project'!B385-Parameters!$B$2)*('Permanent project'!B385&gt;Parameters!$B$2)))+('Permanent project'!B385&lt;=Parameters!$B$2)</f>
        <v>2.3992835836709175E-2</v>
      </c>
      <c r="K381" s="2">
        <f>H381*I381*('Permanent project'!B385&gt;=Parameters!$B$2)</f>
        <v>1.3431008752094175E-2</v>
      </c>
      <c r="L381" s="2">
        <f>H381*I381*J381*('Permanent project'!B385&gt;=Parameters!$B$2)*('Permanent project'!B385&lt;=Parameters!$B$3)</f>
        <v>3.2224798811039966E-4</v>
      </c>
      <c r="M381" s="26">
        <f>'Emissions of Biomass scenarios'!W379*3.66</f>
        <v>0</v>
      </c>
      <c r="N381" s="14">
        <f t="shared" si="25"/>
        <v>0</v>
      </c>
      <c r="V381" s="4"/>
      <c r="W381" s="4"/>
      <c r="X381" s="4"/>
      <c r="Y381" s="4"/>
    </row>
    <row r="382" spans="2:25" x14ac:dyDescent="0.3">
      <c r="B382">
        <v>377</v>
      </c>
      <c r="C382" s="11">
        <f t="shared" si="28"/>
        <v>1.6779706453383088</v>
      </c>
      <c r="D382" s="11">
        <f t="shared" si="28"/>
        <v>2.720789926345387</v>
      </c>
      <c r="E382" s="11">
        <f t="shared" si="28"/>
        <v>3.4292084480011149</v>
      </c>
      <c r="F382" s="11">
        <f t="shared" si="28"/>
        <v>5.9646475032892132</v>
      </c>
      <c r="G382" s="3">
        <f>G381*(1+Parameters!$B$13)</f>
        <v>148485374.94411269</v>
      </c>
      <c r="H382" s="5">
        <f>Parameters!$B$11*'Permanent project'!C386*Parameters!B$9*G382</f>
        <v>2302.1838878648473</v>
      </c>
      <c r="I382" s="2">
        <f>EXP(-Parameters!$B$16*'Permanent project'!B386)</f>
        <v>5.7633019056003295E-6</v>
      </c>
      <c r="J382" s="2">
        <f>EXP(-(Parameters!$B$5+Parameters!$B$6)*('Permanent project'!B386-Parameters!$B$2))*(1-EXP(-Parameters!$B$7*('Permanent project'!B386-Parameters!$B$2)*('Permanent project'!B386&gt;Parameters!$B$2)))+('Permanent project'!B386&lt;=Parameters!$B$2)</f>
        <v>2.3754103131304997E-2</v>
      </c>
      <c r="K382" s="2">
        <f>H382*I382*('Permanent project'!B386&gt;=Parameters!$B$2)</f>
        <v>1.326818078797385E-2</v>
      </c>
      <c r="L382" s="2">
        <f>H382*I382*J382*('Permanent project'!B386&gt;=Parameters!$B$2)*('Permanent project'!B386&lt;=Parameters!$B$3)</f>
        <v>3.1517373480233045E-4</v>
      </c>
      <c r="M382" s="26">
        <f>'Emissions of Biomass scenarios'!W380*3.66</f>
        <v>0</v>
      </c>
      <c r="N382" s="14">
        <f t="shared" si="25"/>
        <v>0</v>
      </c>
      <c r="V382" s="4"/>
      <c r="W382" s="4"/>
      <c r="X382" s="4"/>
      <c r="Y382" s="4"/>
    </row>
    <row r="383" spans="2:25" x14ac:dyDescent="0.3">
      <c r="B383">
        <v>378</v>
      </c>
      <c r="C383" s="11">
        <f t="shared" si="28"/>
        <v>1.6779706453383088</v>
      </c>
      <c r="D383" s="11">
        <f t="shared" si="28"/>
        <v>2.720789926345387</v>
      </c>
      <c r="E383" s="11">
        <f t="shared" si="28"/>
        <v>3.4292084480011149</v>
      </c>
      <c r="F383" s="11">
        <f t="shared" si="28"/>
        <v>5.9646475032892132</v>
      </c>
      <c r="G383" s="3">
        <f>G382*(1+Parameters!$B$13)</f>
        <v>151455082.44299495</v>
      </c>
      <c r="H383" s="5">
        <f>Parameters!$B$11*'Permanent project'!C387*Parameters!B$9*G383</f>
        <v>2348.2275656221441</v>
      </c>
      <c r="I383" s="2">
        <f>EXP(-Parameters!$B$16*'Permanent project'!B387)</f>
        <v>5.5817958300835013E-6</v>
      </c>
      <c r="J383" s="2">
        <f>EXP(-(Parameters!$B$5+Parameters!$B$6)*('Permanent project'!B387-Parameters!$B$2))*(1-EXP(-Parameters!$B$7*('Permanent project'!B387-Parameters!$B$2)*('Permanent project'!B387&gt;Parameters!$B$2)))+('Permanent project'!B387&lt;=Parameters!$B$2)</f>
        <v>2.3517745856009107E-2</v>
      </c>
      <c r="K383" s="2">
        <f>H383*I383*('Permanent project'!B387&gt;=Parameters!$B$2)</f>
        <v>1.3107326833876816E-2</v>
      </c>
      <c r="L383" s="2">
        <f>H383*I383*J383*('Permanent project'!B387&gt;=Parameters!$B$2)*('Permanent project'!B387&lt;=Parameters!$B$3)</f>
        <v>3.0825478133076343E-4</v>
      </c>
      <c r="M383" s="26">
        <f>'Emissions of Biomass scenarios'!W381*3.66</f>
        <v>0</v>
      </c>
      <c r="N383" s="14">
        <f t="shared" si="25"/>
        <v>0</v>
      </c>
      <c r="V383" s="4"/>
      <c r="W383" s="4"/>
      <c r="X383" s="4"/>
      <c r="Y383" s="4"/>
    </row>
    <row r="384" spans="2:25" x14ac:dyDescent="0.3">
      <c r="B384">
        <v>379</v>
      </c>
      <c r="C384" s="11">
        <f t="shared" si="28"/>
        <v>1.6779706453383088</v>
      </c>
      <c r="D384" s="11">
        <f t="shared" si="28"/>
        <v>2.720789926345387</v>
      </c>
      <c r="E384" s="11">
        <f t="shared" si="28"/>
        <v>3.4292084480011149</v>
      </c>
      <c r="F384" s="11">
        <f t="shared" si="28"/>
        <v>5.9646475032892132</v>
      </c>
      <c r="G384" s="3">
        <f>G383*(1+Parameters!$B$13)</f>
        <v>154484184.09185484</v>
      </c>
      <c r="H384" s="5">
        <f>Parameters!$B$11*'Permanent project'!C388*Parameters!B$9*G384</f>
        <v>2395.1921169345869</v>
      </c>
      <c r="I384" s="2">
        <f>EXP(-Parameters!$B$16*'Permanent project'!B388)</f>
        <v>5.4060060012580889E-6</v>
      </c>
      <c r="J384" s="2">
        <f>EXP(-(Parameters!$B$5+Parameters!$B$6)*('Permanent project'!B388-Parameters!$B$2))*(1-EXP(-Parameters!$B$7*('Permanent project'!B388-Parameters!$B$2)*('Permanent project'!B388&gt;Parameters!$B$2)))+('Permanent project'!B388&lt;=Parameters!$B$2)</f>
        <v>2.3283740374897E-2</v>
      </c>
      <c r="K384" s="2">
        <f>H384*I384*('Permanent project'!B388&gt;=Parameters!$B$2)</f>
        <v>1.2948422958314443E-2</v>
      </c>
      <c r="L384" s="2">
        <f>H384*I384*J384*('Permanent project'!B388&gt;=Parameters!$B$2)*('Permanent project'!B388&lt;=Parameters!$B$3)</f>
        <v>3.0148771842574925E-4</v>
      </c>
      <c r="M384" s="26">
        <f>'Emissions of Biomass scenarios'!W382*3.66</f>
        <v>0</v>
      </c>
      <c r="N384" s="14">
        <f t="shared" si="25"/>
        <v>0</v>
      </c>
      <c r="V384" s="4"/>
      <c r="W384" s="4"/>
      <c r="X384" s="4"/>
      <c r="Y384" s="4"/>
    </row>
    <row r="385" spans="2:25" x14ac:dyDescent="0.3">
      <c r="B385">
        <v>380</v>
      </c>
      <c r="C385" s="11">
        <f t="shared" si="28"/>
        <v>1.6779706453383088</v>
      </c>
      <c r="D385" s="11">
        <f t="shared" si="28"/>
        <v>2.720789926345387</v>
      </c>
      <c r="E385" s="11">
        <f t="shared" si="28"/>
        <v>3.4292084480011149</v>
      </c>
      <c r="F385" s="11">
        <f t="shared" si="28"/>
        <v>5.9646475032892132</v>
      </c>
      <c r="G385" s="3">
        <f>G384*(1+Parameters!$B$13)</f>
        <v>157573867.77369195</v>
      </c>
      <c r="H385" s="5">
        <f>Parameters!$B$11*'Permanent project'!C389*Parameters!B$9*G385</f>
        <v>2443.0959592732788</v>
      </c>
      <c r="I385" s="2">
        <f>EXP(-Parameters!$B$16*'Permanent project'!B389)</f>
        <v>5.2357523949781018E-6</v>
      </c>
      <c r="J385" s="2">
        <f>EXP(-(Parameters!$B$5+Parameters!$B$6)*('Permanent project'!B389-Parameters!$B$2))*(1-EXP(-Parameters!$B$7*('Permanent project'!B389-Parameters!$B$2)*('Permanent project'!B389&gt;Parameters!$B$2)))+('Permanent project'!B389&lt;=Parameters!$B$2)</f>
        <v>2.3052063287225571E-2</v>
      </c>
      <c r="K385" s="2">
        <f>H385*I385*('Permanent project'!B389&gt;=Parameters!$B$2)</f>
        <v>1.2791445519926392E-2</v>
      </c>
      <c r="L385" s="2">
        <f>H385*I385*J385*('Permanent project'!B389&gt;=Parameters!$B$2)*('Permanent project'!B389&lt;=Parameters!$B$3)</f>
        <v>2.9486921166044119E-4</v>
      </c>
      <c r="M385" s="26">
        <f>'Emissions of Biomass scenarios'!W383*3.66</f>
        <v>0</v>
      </c>
      <c r="N385" s="14">
        <f t="shared" si="25"/>
        <v>0</v>
      </c>
      <c r="V385" s="4"/>
      <c r="W385" s="4"/>
      <c r="X385" s="4"/>
      <c r="Y385" s="4"/>
    </row>
    <row r="386" spans="2:25" x14ac:dyDescent="0.3">
      <c r="B386">
        <v>381</v>
      </c>
      <c r="C386" s="11">
        <f t="shared" si="28"/>
        <v>1.6779706453383088</v>
      </c>
      <c r="D386" s="11">
        <f t="shared" si="28"/>
        <v>2.720789926345387</v>
      </c>
      <c r="E386" s="11">
        <f t="shared" si="28"/>
        <v>3.4292084480011149</v>
      </c>
      <c r="F386" s="11">
        <f t="shared" si="28"/>
        <v>5.9646475032892132</v>
      </c>
      <c r="G386" s="3">
        <f>G385*(1+Parameters!$B$13)</f>
        <v>160725345.1291658</v>
      </c>
      <c r="H386" s="5">
        <f>Parameters!$B$11*'Permanent project'!C390*Parameters!B$9*G386</f>
        <v>2491.9578784587447</v>
      </c>
      <c r="I386" s="2">
        <f>EXP(-Parameters!$B$16*'Permanent project'!B390)</f>
        <v>5.0708606566732146E-6</v>
      </c>
      <c r="J386" s="2">
        <f>EXP(-(Parameters!$B$5+Parameters!$B$6)*('Permanent project'!B390-Parameters!$B$2))*(1-EXP(-Parameters!$B$7*('Permanent project'!B390-Parameters!$B$2)*('Permanent project'!B390&gt;Parameters!$B$2)))+('Permanent project'!B390&lt;=Parameters!$B$2)</f>
        <v>2.282269142509297E-2</v>
      </c>
      <c r="K386" s="2">
        <f>H386*I386*('Permanent project'!B390&gt;=Parameters!$B$2)</f>
        <v>1.2636371163963302E-2</v>
      </c>
      <c r="L386" s="2">
        <f>H386*I386*J386*('Permanent project'!B390&gt;=Parameters!$B$2)*('Permanent project'!B390&lt;=Parameters!$B$3)</f>
        <v>2.883959998080773E-4</v>
      </c>
      <c r="M386" s="26">
        <f>'Emissions of Biomass scenarios'!W384*3.66</f>
        <v>0</v>
      </c>
      <c r="N386" s="14">
        <f t="shared" si="25"/>
        <v>0</v>
      </c>
      <c r="V386" s="4"/>
      <c r="W386" s="4"/>
      <c r="X386" s="4"/>
      <c r="Y386" s="4"/>
    </row>
    <row r="387" spans="2:25" x14ac:dyDescent="0.3">
      <c r="B387">
        <v>382</v>
      </c>
      <c r="C387" s="11">
        <f t="shared" si="28"/>
        <v>1.6779706453383088</v>
      </c>
      <c r="D387" s="11">
        <f t="shared" si="28"/>
        <v>2.720789926345387</v>
      </c>
      <c r="E387" s="11">
        <f t="shared" si="28"/>
        <v>3.4292084480011149</v>
      </c>
      <c r="F387" s="11">
        <f t="shared" si="28"/>
        <v>5.9646475032892132</v>
      </c>
      <c r="G387" s="3">
        <f>G386*(1+Parameters!$B$13)</f>
        <v>163939852.03174913</v>
      </c>
      <c r="H387" s="5">
        <f>Parameters!$B$11*'Permanent project'!C391*Parameters!B$9*G387</f>
        <v>2541.7970360279196</v>
      </c>
      <c r="I387" s="2">
        <f>EXP(-Parameters!$B$16*'Permanent project'!B391)</f>
        <v>4.9111619227944502E-6</v>
      </c>
      <c r="J387" s="2">
        <f>EXP(-(Parameters!$B$5+Parameters!$B$6)*('Permanent project'!B391-Parameters!$B$2))*(1-EXP(-Parameters!$B$7*('Permanent project'!B391-Parameters!$B$2)*('Permanent project'!B391&gt;Parameters!$B$2)))+('Permanent project'!B391&lt;=Parameters!$B$2)</f>
        <v>2.2595601851121864E-2</v>
      </c>
      <c r="K387" s="2">
        <f>H387*I387*('Permanent project'!B391&gt;=Parameters!$B$2)</f>
        <v>1.2483176818812112E-2</v>
      </c>
      <c r="L387" s="2">
        <f>H387*I387*J387*('Permanent project'!B391&gt;=Parameters!$B$2)*('Permanent project'!B391&lt;=Parameters!$B$3)</f>
        <v>2.8206489323503249E-4</v>
      </c>
      <c r="M387" s="26">
        <f>'Emissions of Biomass scenarios'!W385*3.66</f>
        <v>0</v>
      </c>
      <c r="N387" s="14">
        <f t="shared" si="25"/>
        <v>0</v>
      </c>
      <c r="V387" s="4"/>
      <c r="W387" s="4"/>
      <c r="X387" s="4"/>
      <c r="Y387" s="4"/>
    </row>
    <row r="388" spans="2:25" x14ac:dyDescent="0.3">
      <c r="B388">
        <v>383</v>
      </c>
      <c r="C388" s="11">
        <f t="shared" si="28"/>
        <v>1.6779706453383088</v>
      </c>
      <c r="D388" s="11">
        <f t="shared" si="28"/>
        <v>2.720789926345387</v>
      </c>
      <c r="E388" s="11">
        <f t="shared" si="28"/>
        <v>3.4292084480011149</v>
      </c>
      <c r="F388" s="11">
        <f t="shared" si="28"/>
        <v>5.9646475032892132</v>
      </c>
      <c r="G388" s="3">
        <f>G387*(1+Parameters!$B$13)</f>
        <v>167218649.07238412</v>
      </c>
      <c r="H388" s="5">
        <f>Parameters!$B$11*'Permanent project'!C392*Parameters!B$9*G388</f>
        <v>2592.6329767484781</v>
      </c>
      <c r="I388" s="2">
        <f>EXP(-Parameters!$B$16*'Permanent project'!B392)</f>
        <v>4.7564926478831524E-6</v>
      </c>
      <c r="J388" s="2">
        <f>EXP(-(Parameters!$B$5+Parameters!$B$6)*('Permanent project'!B392-Parameters!$B$2))*(1-EXP(-Parameters!$B$7*('Permanent project'!B392-Parameters!$B$2)*('Permanent project'!B392&gt;Parameters!$B$2)))+('Permanent project'!B392&lt;=Parameters!$B$2)</f>
        <v>2.2370771856165591E-2</v>
      </c>
      <c r="K388" s="2">
        <f>H388*I388*('Permanent project'!B392&gt;=Parameters!$B$2)</f>
        <v>1.2331839692563547E-2</v>
      </c>
      <c r="L388" s="2">
        <f>H388*I388*J388*('Permanent project'!B392&gt;=Parameters!$B$2)*('Permanent project'!B392&lt;=Parameters!$B$3)</f>
        <v>2.7587277232914631E-4</v>
      </c>
      <c r="M388" s="26">
        <f>'Emissions of Biomass scenarios'!W386*3.66</f>
        <v>0</v>
      </c>
      <c r="N388" s="14">
        <f t="shared" si="25"/>
        <v>0</v>
      </c>
      <c r="V388" s="4"/>
      <c r="W388" s="4"/>
      <c r="X388" s="4"/>
      <c r="Y388" s="4"/>
    </row>
    <row r="389" spans="2:25" x14ac:dyDescent="0.3">
      <c r="B389">
        <v>384</v>
      </c>
      <c r="C389" s="11">
        <f t="shared" si="28"/>
        <v>1.6779706453383088</v>
      </c>
      <c r="D389" s="11">
        <f t="shared" si="28"/>
        <v>2.720789926345387</v>
      </c>
      <c r="E389" s="11">
        <f t="shared" si="28"/>
        <v>3.4292084480011149</v>
      </c>
      <c r="F389" s="11">
        <f t="shared" si="28"/>
        <v>5.9646475032892132</v>
      </c>
      <c r="G389" s="3">
        <f>G388*(1+Parameters!$B$13)</f>
        <v>170563022.05383182</v>
      </c>
      <c r="H389" s="5">
        <f>Parameters!$B$11*'Permanent project'!C393*Parameters!B$9*G389</f>
        <v>2644.485636283448</v>
      </c>
      <c r="I389" s="2">
        <f>EXP(-Parameters!$B$16*'Permanent project'!B393)</f>
        <v>4.6066944370861444E-6</v>
      </c>
      <c r="J389" s="2">
        <f>EXP(-(Parameters!$B$5+Parameters!$B$6)*('Permanent project'!B393-Parameters!$B$2))*(1-EXP(-Parameters!$B$7*('Permanent project'!B393-Parameters!$B$2)*('Permanent project'!B393&gt;Parameters!$B$2)))+('Permanent project'!B393&lt;=Parameters!$B$2)</f>
        <v>2.2148178957037315E-2</v>
      </c>
      <c r="K389" s="2">
        <f>H389*I389*('Permanent project'!B393&gt;=Parameters!$B$2)</f>
        <v>1.2182337269621172E-2</v>
      </c>
      <c r="L389" s="2">
        <f>H389*I389*J389*('Permanent project'!B393&gt;=Parameters!$B$2)*('Permanent project'!B393&lt;=Parameters!$B$3)</f>
        <v>2.6981658596255504E-4</v>
      </c>
      <c r="M389" s="26">
        <f>'Emissions of Biomass scenarios'!W387*3.66</f>
        <v>0</v>
      </c>
      <c r="N389" s="14">
        <f t="shared" si="25"/>
        <v>0</v>
      </c>
      <c r="V389" s="4"/>
      <c r="W389" s="4"/>
      <c r="X389" s="4"/>
      <c r="Y389" s="4"/>
    </row>
    <row r="390" spans="2:25" x14ac:dyDescent="0.3">
      <c r="B390">
        <v>385</v>
      </c>
      <c r="C390" s="11">
        <f t="shared" si="28"/>
        <v>1.6779706453383088</v>
      </c>
      <c r="D390" s="11">
        <f t="shared" si="28"/>
        <v>2.720789926345387</v>
      </c>
      <c r="E390" s="11">
        <f t="shared" si="28"/>
        <v>3.4292084480011149</v>
      </c>
      <c r="F390" s="11">
        <f t="shared" si="28"/>
        <v>5.9646475032892132</v>
      </c>
      <c r="G390" s="3">
        <f>G389*(1+Parameters!$B$13)</f>
        <v>173974282.49490845</v>
      </c>
      <c r="H390" s="5">
        <f>Parameters!$B$11*'Permanent project'!C394*Parameters!B$9*G390</f>
        <v>2697.3753490091171</v>
      </c>
      <c r="I390" s="2">
        <f>EXP(-Parameters!$B$16*'Permanent project'!B394)</f>
        <v>4.461613883945555E-6</v>
      </c>
      <c r="J390" s="2">
        <f>EXP(-(Parameters!$B$5+Parameters!$B$6)*('Permanent project'!B394-Parameters!$B$2))*(1-EXP(-Parameters!$B$7*('Permanent project'!B394-Parameters!$B$2)*('Permanent project'!B394&gt;Parameters!$B$2)))+('Permanent project'!B394&lt;=Parameters!$B$2)</f>
        <v>2.192780089426161E-2</v>
      </c>
      <c r="K390" s="2">
        <f>H390*I390*('Permanent project'!B394&gt;=Parameters!$B$2)</f>
        <v>1.2034647307351563E-2</v>
      </c>
      <c r="L390" s="2">
        <f>H390*I390*J390*('Permanent project'!B394&gt;=Parameters!$B$2)*('Permanent project'!B394&lt;=Parameters!$B$3)</f>
        <v>2.6389334998826668E-4</v>
      </c>
      <c r="M390" s="26">
        <f>'Emissions of Biomass scenarios'!W388*3.66</f>
        <v>0</v>
      </c>
      <c r="N390" s="14">
        <f t="shared" si="25"/>
        <v>0</v>
      </c>
      <c r="V390" s="4"/>
      <c r="W390" s="4"/>
      <c r="X390" s="4"/>
      <c r="Y390" s="4"/>
    </row>
    <row r="391" spans="2:25" x14ac:dyDescent="0.3">
      <c r="B391">
        <v>386</v>
      </c>
      <c r="C391" s="11">
        <f t="shared" si="28"/>
        <v>1.6779706453383088</v>
      </c>
      <c r="D391" s="11">
        <f t="shared" si="28"/>
        <v>2.720789926345387</v>
      </c>
      <c r="E391" s="11">
        <f t="shared" si="28"/>
        <v>3.4292084480011149</v>
      </c>
      <c r="F391" s="11">
        <f t="shared" si="28"/>
        <v>5.9646475032892132</v>
      </c>
      <c r="G391" s="3">
        <f>G390*(1+Parameters!$B$13)</f>
        <v>177453768.14480662</v>
      </c>
      <c r="H391" s="5">
        <f>Parameters!$B$11*'Permanent project'!C395*Parameters!B$9*G391</f>
        <v>2751.3228559892991</v>
      </c>
      <c r="I391" s="2">
        <f>EXP(-Parameters!$B$16*'Permanent project'!B395)</f>
        <v>4.3211024132972029E-6</v>
      </c>
      <c r="J391" s="2">
        <f>EXP(-(Parameters!$B$5+Parameters!$B$6)*('Permanent project'!B395-Parameters!$B$2))*(1-EXP(-Parameters!$B$7*('Permanent project'!B395-Parameters!$B$2)*('Permanent project'!B395&gt;Parameters!$B$2)))+('Permanent project'!B395&lt;=Parameters!$B$2)</f>
        <v>2.1709615629848571E-2</v>
      </c>
      <c r="K391" s="2">
        <f>H391*I391*('Permanent project'!B395&gt;=Parameters!$B$2)</f>
        <v>1.1888747832775113E-2</v>
      </c>
      <c r="L391" s="2">
        <f>H391*I391*J391*('Permanent project'!B395&gt;=Parameters!$B$2)*('Permanent project'!B395&lt;=Parameters!$B$3)</f>
        <v>2.5810014576974289E-4</v>
      </c>
      <c r="M391" s="26">
        <f>'Emissions of Biomass scenarios'!W389*3.66</f>
        <v>0</v>
      </c>
      <c r="N391" s="14">
        <f t="shared" si="25"/>
        <v>0</v>
      </c>
      <c r="V391" s="4"/>
      <c r="W391" s="4"/>
      <c r="X391" s="4"/>
      <c r="Y391" s="4"/>
    </row>
    <row r="392" spans="2:25" x14ac:dyDescent="0.3">
      <c r="B392">
        <v>387</v>
      </c>
      <c r="C392" s="11">
        <f t="shared" si="28"/>
        <v>1.6779706453383088</v>
      </c>
      <c r="D392" s="11">
        <f t="shared" si="28"/>
        <v>2.720789926345387</v>
      </c>
      <c r="E392" s="11">
        <f t="shared" si="28"/>
        <v>3.4292084480011149</v>
      </c>
      <c r="F392" s="11">
        <f t="shared" si="28"/>
        <v>5.9646475032892132</v>
      </c>
      <c r="G392" s="3">
        <f>G391*(1+Parameters!$B$13)</f>
        <v>181002843.50770277</v>
      </c>
      <c r="H392" s="5">
        <f>Parameters!$B$11*'Permanent project'!C396*Parameters!B$9*G392</f>
        <v>2806.3493131090854</v>
      </c>
      <c r="I392" s="2">
        <f>EXP(-Parameters!$B$16*'Permanent project'!B396)</f>
        <v>4.1850161291166459E-6</v>
      </c>
      <c r="J392" s="2">
        <f>EXP(-(Parameters!$B$5+Parameters!$B$6)*('Permanent project'!B396-Parameters!$B$2))*(1-EXP(-Parameters!$B$7*('Permanent project'!B396-Parameters!$B$2)*('Permanent project'!B396&gt;Parameters!$B$2)))+('Permanent project'!B396&lt;=Parameters!$B$2)</f>
        <v>2.1493601345089923E-2</v>
      </c>
      <c r="K392" s="2">
        <f>H392*I392*('Permanent project'!B396&gt;=Parameters!$B$2)</f>
        <v>1.1744617139296943E-2</v>
      </c>
      <c r="L392" s="2">
        <f>H392*I392*J392*('Permanent project'!B396&gt;=Parameters!$B$2)*('Permanent project'!B396&lt;=Parameters!$B$3)</f>
        <v>2.5243411874275895E-4</v>
      </c>
      <c r="M392" s="26">
        <f>'Emissions of Biomass scenarios'!W390*3.66</f>
        <v>0</v>
      </c>
      <c r="N392" s="14">
        <f t="shared" si="25"/>
        <v>0</v>
      </c>
      <c r="V392" s="4"/>
      <c r="W392" s="4"/>
      <c r="X392" s="4"/>
      <c r="Y392" s="4"/>
    </row>
    <row r="393" spans="2:25" x14ac:dyDescent="0.3">
      <c r="B393">
        <v>388</v>
      </c>
      <c r="C393" s="11">
        <f t="shared" si="28"/>
        <v>1.6779706453383088</v>
      </c>
      <c r="D393" s="11">
        <f t="shared" si="28"/>
        <v>2.720789926345387</v>
      </c>
      <c r="E393" s="11">
        <f t="shared" si="28"/>
        <v>3.4292084480011149</v>
      </c>
      <c r="F393" s="11">
        <f t="shared" si="28"/>
        <v>5.9646475032892132</v>
      </c>
      <c r="G393" s="3">
        <f>G392*(1+Parameters!$B$13)</f>
        <v>184622900.37785682</v>
      </c>
      <c r="H393" s="5">
        <f>Parameters!$B$11*'Permanent project'!C397*Parameters!B$9*G393</f>
        <v>2862.476299371267</v>
      </c>
      <c r="I393" s="2">
        <f>EXP(-Parameters!$B$16*'Permanent project'!B397)</f>
        <v>4.0532156671570761E-6</v>
      </c>
      <c r="J393" s="2">
        <f>EXP(-(Parameters!$B$5+Parameters!$B$6)*('Permanent project'!B397-Parameters!$B$2))*(1-EXP(-Parameters!$B$7*('Permanent project'!B397-Parameters!$B$2)*('Permanent project'!B397&gt;Parameters!$B$2)))+('Permanent project'!B397&lt;=Parameters!$B$2)</f>
        <v>2.1279736438377168E-2</v>
      </c>
      <c r="K393" s="2">
        <f>H393*I393*('Permanent project'!B397&gt;=Parameters!$B$2)</f>
        <v>1.1602233783477429E-2</v>
      </c>
      <c r="L393" s="2">
        <f>H393*I393*J393*('Permanent project'!B397&gt;=Parameters!$B$2)*('Permanent project'!B397&lt;=Parameters!$B$3)</f>
        <v>2.4689247700883523E-4</v>
      </c>
      <c r="M393" s="26">
        <f>'Emissions of Biomass scenarios'!W391*3.66</f>
        <v>0</v>
      </c>
      <c r="N393" s="14">
        <f t="shared" si="25"/>
        <v>0</v>
      </c>
      <c r="V393" s="4"/>
      <c r="W393" s="4"/>
      <c r="X393" s="4"/>
      <c r="Y393" s="4"/>
    </row>
    <row r="394" spans="2:25" x14ac:dyDescent="0.3">
      <c r="B394">
        <v>389</v>
      </c>
      <c r="C394" s="11">
        <f t="shared" si="28"/>
        <v>1.6779706453383088</v>
      </c>
      <c r="D394" s="11">
        <f t="shared" si="28"/>
        <v>2.720789926345387</v>
      </c>
      <c r="E394" s="11">
        <f t="shared" si="28"/>
        <v>3.4292084480011149</v>
      </c>
      <c r="F394" s="11">
        <f t="shared" si="28"/>
        <v>5.9646475032892132</v>
      </c>
      <c r="G394" s="3">
        <f>G393*(1+Parameters!$B$13)</f>
        <v>188315358.38541397</v>
      </c>
      <c r="H394" s="5">
        <f>Parameters!$B$11*'Permanent project'!C398*Parameters!B$9*G394</f>
        <v>2919.7258253586929</v>
      </c>
      <c r="I394" s="2">
        <f>EXP(-Parameters!$B$16*'Permanent project'!B398)</f>
        <v>3.9255660522281545E-6</v>
      </c>
      <c r="J394" s="2">
        <f>EXP(-(Parameters!$B$5+Parameters!$B$6)*('Permanent project'!B398-Parameters!$B$2))*(1-EXP(-Parameters!$B$7*('Permanent project'!B398-Parameters!$B$2)*('Permanent project'!B398&gt;Parameters!$B$2)))+('Permanent project'!B398&lt;=Parameters!$B$2)</f>
        <v>2.1067999523041434E-2</v>
      </c>
      <c r="K394" s="2">
        <f>H394*I394*('Permanent project'!B398&gt;=Parameters!$B$2)</f>
        <v>1.1461576581841914E-2</v>
      </c>
      <c r="L394" s="2">
        <f>H394*I394*J394*('Permanent project'!B398&gt;=Parameters!$B$2)*('Permanent project'!B398&lt;=Parameters!$B$3)</f>
        <v>2.4147248995954831E-4</v>
      </c>
      <c r="M394" s="26">
        <f>'Emissions of Biomass scenarios'!W392*3.66</f>
        <v>0</v>
      </c>
      <c r="N394" s="14">
        <f t="shared" si="25"/>
        <v>0</v>
      </c>
      <c r="V394" s="4"/>
      <c r="W394" s="4"/>
      <c r="X394" s="4"/>
      <c r="Y394" s="4"/>
    </row>
    <row r="395" spans="2:25" x14ac:dyDescent="0.3">
      <c r="B395">
        <v>390</v>
      </c>
      <c r="C395" s="11">
        <f t="shared" ref="C395:F410" si="29">C394</f>
        <v>1.6779706453383088</v>
      </c>
      <c r="D395" s="11">
        <f t="shared" si="29"/>
        <v>2.720789926345387</v>
      </c>
      <c r="E395" s="11">
        <f t="shared" si="29"/>
        <v>3.4292084480011149</v>
      </c>
      <c r="F395" s="11">
        <f t="shared" si="29"/>
        <v>5.9646475032892132</v>
      </c>
      <c r="G395" s="3">
        <f>G394*(1+Parameters!$B$13)</f>
        <v>192081665.55312225</v>
      </c>
      <c r="H395" s="5">
        <f>Parameters!$B$11*'Permanent project'!C399*Parameters!B$9*G395</f>
        <v>2978.1203418658665</v>
      </c>
      <c r="I395" s="2">
        <f>EXP(-Parameters!$B$16*'Permanent project'!B399)</f>
        <v>3.8019365599696187E-6</v>
      </c>
      <c r="J395" s="2">
        <f>EXP(-(Parameters!$B$5+Parameters!$B$6)*('Permanent project'!B399-Parameters!$B$2))*(1-EXP(-Parameters!$B$7*('Permanent project'!B399-Parameters!$B$2)*('Permanent project'!B399&gt;Parameters!$B$2)))+('Permanent project'!B399&lt;=Parameters!$B$2)</f>
        <v>2.0858369425214716E-2</v>
      </c>
      <c r="K395" s="2">
        <f>H395*I395*('Permanent project'!B399&gt;=Parameters!$B$2)</f>
        <v>1.1322624607729058E-2</v>
      </c>
      <c r="L395" s="2">
        <f>H395*I395*J395*('Permanent project'!B399&gt;=Parameters!$B$2)*('Permanent project'!B399&lt;=Parameters!$B$3)</f>
        <v>2.3617148693103954E-4</v>
      </c>
      <c r="M395" s="26">
        <f>'Emissions of Biomass scenarios'!W393*3.66</f>
        <v>0</v>
      </c>
      <c r="N395" s="14">
        <f t="shared" si="25"/>
        <v>0</v>
      </c>
      <c r="V395" s="4"/>
      <c r="W395" s="4"/>
      <c r="X395" s="4"/>
      <c r="Y395" s="4"/>
    </row>
    <row r="396" spans="2:25" x14ac:dyDescent="0.3">
      <c r="B396">
        <v>391</v>
      </c>
      <c r="C396" s="11">
        <f t="shared" si="29"/>
        <v>1.6779706453383088</v>
      </c>
      <c r="D396" s="11">
        <f t="shared" si="29"/>
        <v>2.720789926345387</v>
      </c>
      <c r="E396" s="11">
        <f t="shared" si="29"/>
        <v>3.4292084480011149</v>
      </c>
      <c r="F396" s="11">
        <f t="shared" si="29"/>
        <v>5.9646475032892132</v>
      </c>
      <c r="G396" s="3">
        <f>G395*(1+Parameters!$B$13)</f>
        <v>195923298.86418471</v>
      </c>
      <c r="H396" s="5">
        <f>Parameters!$B$11*'Permanent project'!C400*Parameters!B$9*G396</f>
        <v>3037.6827487031842</v>
      </c>
      <c r="I396" s="2">
        <f>EXP(-Parameters!$B$16*'Permanent project'!B400)</f>
        <v>3.6822005829781175E-6</v>
      </c>
      <c r="J396" s="2">
        <f>EXP(-(Parameters!$B$5+Parameters!$B$6)*('Permanent project'!B400-Parameters!$B$2))*(1-EXP(-Parameters!$B$7*('Permanent project'!B400-Parameters!$B$2)*('Permanent project'!B400&gt;Parameters!$B$2)))+('Permanent project'!B400&lt;=Parameters!$B$2)</f>
        <v>2.0650825181712566E-2</v>
      </c>
      <c r="K396" s="2">
        <f>H396*I396*('Permanent project'!B400&gt;=Parameters!$B$2)</f>
        <v>1.1185357188177435E-2</v>
      </c>
      <c r="L396" s="2">
        <f>H396*I396*J396*('Permanent project'!B400&gt;=Parameters!$B$2)*('Permanent project'!B400&lt;=Parameters!$B$3)</f>
        <v>2.3098685588806425E-4</v>
      </c>
      <c r="M396" s="26">
        <f>'Emissions of Biomass scenarios'!W394*3.66</f>
        <v>0</v>
      </c>
      <c r="N396" s="14">
        <f t="shared" si="25"/>
        <v>0</v>
      </c>
      <c r="V396" s="4"/>
      <c r="W396" s="4"/>
      <c r="X396" s="4"/>
      <c r="Y396" s="4"/>
    </row>
    <row r="397" spans="2:25" x14ac:dyDescent="0.3">
      <c r="B397">
        <v>392</v>
      </c>
      <c r="C397" s="11">
        <f t="shared" si="29"/>
        <v>1.6779706453383088</v>
      </c>
      <c r="D397" s="11">
        <f t="shared" si="29"/>
        <v>2.720789926345387</v>
      </c>
      <c r="E397" s="11">
        <f t="shared" si="29"/>
        <v>3.4292084480011149</v>
      </c>
      <c r="F397" s="11">
        <f t="shared" si="29"/>
        <v>5.9646475032892132</v>
      </c>
      <c r="G397" s="3">
        <f>G396*(1+Parameters!$B$13)</f>
        <v>199841764.84146839</v>
      </c>
      <c r="H397" s="5">
        <f>Parameters!$B$11*'Permanent project'!C401*Parameters!B$9*G397</f>
        <v>3098.4364036772477</v>
      </c>
      <c r="I397" s="2">
        <f>EXP(-Parameters!$B$16*'Permanent project'!B401)</f>
        <v>3.5662355011501652E-6</v>
      </c>
      <c r="J397" s="2">
        <f>EXP(-(Parameters!$B$5+Parameters!$B$6)*('Permanent project'!B401-Parameters!$B$2))*(1-EXP(-Parameters!$B$7*('Permanent project'!B401-Parameters!$B$2)*('Permanent project'!B401&gt;Parameters!$B$2)))+('Permanent project'!B401&lt;=Parameters!$B$2)</f>
        <v>2.0445346037937653E-2</v>
      </c>
      <c r="K397" s="2">
        <f>H397*I397*('Permanent project'!B401&gt;=Parameters!$B$2)</f>
        <v>1.1049753900849845E-2</v>
      </c>
      <c r="L397" s="2">
        <f>H397*I397*J397*('Permanent project'!B401&gt;=Parameters!$B$2)*('Permanent project'!B401&lt;=Parameters!$B$3)</f>
        <v>2.2591604213692651E-4</v>
      </c>
      <c r="M397" s="26">
        <f>'Emissions of Biomass scenarios'!W395*3.66</f>
        <v>0</v>
      </c>
      <c r="N397" s="14">
        <f t="shared" si="25"/>
        <v>0</v>
      </c>
      <c r="V397" s="4"/>
      <c r="W397" s="4"/>
      <c r="X397" s="4"/>
      <c r="Y397" s="4"/>
    </row>
    <row r="398" spans="2:25" x14ac:dyDescent="0.3">
      <c r="B398">
        <v>393</v>
      </c>
      <c r="C398" s="11">
        <f t="shared" si="29"/>
        <v>1.6779706453383088</v>
      </c>
      <c r="D398" s="11">
        <f t="shared" si="29"/>
        <v>2.720789926345387</v>
      </c>
      <c r="E398" s="11">
        <f t="shared" si="29"/>
        <v>3.4292084480011149</v>
      </c>
      <c r="F398" s="11">
        <f t="shared" si="29"/>
        <v>5.9646475032892132</v>
      </c>
      <c r="G398" s="3">
        <f>G397*(1+Parameters!$B$13)</f>
        <v>203838600.13829777</v>
      </c>
      <c r="H398" s="5">
        <f>Parameters!$B$11*'Permanent project'!C402*Parameters!B$9*G398</f>
        <v>3160.4051317507929</v>
      </c>
      <c r="I398" s="2">
        <f>EXP(-Parameters!$B$16*'Permanent project'!B402)</f>
        <v>3.4539225561084407E-6</v>
      </c>
      <c r="J398" s="2">
        <f>EXP(-(Parameters!$B$5+Parameters!$B$6)*('Permanent project'!B402-Parameters!$B$2))*(1-EXP(-Parameters!$B$7*('Permanent project'!B402-Parameters!$B$2)*('Permanent project'!B402&gt;Parameters!$B$2)))+('Permanent project'!B402&lt;=Parameters!$B$2)</f>
        <v>2.0241911445804391E-2</v>
      </c>
      <c r="K398" s="2">
        <f>H398*I398*('Permanent project'!B402&gt;=Parameters!$B$2)</f>
        <v>1.0915794570994931E-2</v>
      </c>
      <c r="L398" s="2">
        <f>H398*I398*J398*('Permanent project'!B402&gt;=Parameters!$B$2)*('Permanent project'!B402&lt;=Parameters!$B$3)</f>
        <v>2.2095654706667174E-4</v>
      </c>
      <c r="M398" s="26">
        <f>'Emissions of Biomass scenarios'!W396*3.66</f>
        <v>0</v>
      </c>
      <c r="N398" s="14">
        <f t="shared" si="25"/>
        <v>0</v>
      </c>
      <c r="V398" s="4"/>
      <c r="W398" s="4"/>
      <c r="X398" s="4"/>
      <c r="Y398" s="4"/>
    </row>
    <row r="399" spans="2:25" x14ac:dyDescent="0.3">
      <c r="B399">
        <v>394</v>
      </c>
      <c r="C399" s="11">
        <f t="shared" si="29"/>
        <v>1.6779706453383088</v>
      </c>
      <c r="D399" s="11">
        <f t="shared" si="29"/>
        <v>2.720789926345387</v>
      </c>
      <c r="E399" s="11">
        <f t="shared" si="29"/>
        <v>3.4292084480011149</v>
      </c>
      <c r="F399" s="11">
        <f t="shared" si="29"/>
        <v>5.9646475032892132</v>
      </c>
      <c r="G399" s="3">
        <f>G398*(1+Parameters!$B$13)</f>
        <v>207915372.14106372</v>
      </c>
      <c r="H399" s="5">
        <f>Parameters!$B$11*'Permanent project'!C403*Parameters!B$9*G399</f>
        <v>3223.6132343858085</v>
      </c>
      <c r="I399" s="2">
        <f>EXP(-Parameters!$B$16*'Permanent project'!B403)</f>
        <v>3.3451467295828315E-6</v>
      </c>
      <c r="J399" s="2">
        <f>EXP(-(Parameters!$B$5+Parameters!$B$6)*('Permanent project'!B403-Parameters!$B$2))*(1-EXP(-Parameters!$B$7*('Permanent project'!B403-Parameters!$B$2)*('Permanent project'!B403&gt;Parameters!$B$2)))+('Permanent project'!B403&lt;=Parameters!$B$2)</f>
        <v>2.0040501061684014E-2</v>
      </c>
      <c r="K399" s="2">
        <f>H399*I399*('Permanent project'!B403&gt;=Parameters!$B$2)</f>
        <v>1.078345926844562E-2</v>
      </c>
      <c r="L399" s="2">
        <f>H399*I399*J399*('Permanent project'!B403&gt;=Parameters!$B$2)*('Permanent project'!B403&lt;=Parameters!$B$3)</f>
        <v>2.1610592691791077E-4</v>
      </c>
      <c r="M399" s="26">
        <f>'Emissions of Biomass scenarios'!W397*3.66</f>
        <v>0</v>
      </c>
      <c r="N399" s="14">
        <f t="shared" si="25"/>
        <v>0</v>
      </c>
      <c r="V399" s="4"/>
      <c r="W399" s="4"/>
      <c r="X399" s="4"/>
      <c r="Y399" s="4"/>
    </row>
    <row r="400" spans="2:25" x14ac:dyDescent="0.3">
      <c r="B400">
        <v>395</v>
      </c>
      <c r="C400" s="11">
        <f t="shared" si="29"/>
        <v>1.6779706453383088</v>
      </c>
      <c r="D400" s="11">
        <f t="shared" si="29"/>
        <v>2.720789926345387</v>
      </c>
      <c r="E400" s="11">
        <f t="shared" si="29"/>
        <v>3.4292084480011149</v>
      </c>
      <c r="F400" s="11">
        <f t="shared" si="29"/>
        <v>5.9646475032892132</v>
      </c>
      <c r="G400" s="3">
        <f>G399*(1+Parameters!$B$13)</f>
        <v>212073679.58388498</v>
      </c>
      <c r="H400" s="5">
        <f>Parameters!$B$11*'Permanent project'!C404*Parameters!B$9*G400</f>
        <v>3288.0854990735247</v>
      </c>
      <c r="I400" s="2">
        <f>EXP(-Parameters!$B$16*'Permanent project'!B404)</f>
        <v>3.2397966256216737E-6</v>
      </c>
      <c r="J400" s="2">
        <f>EXP(-(Parameters!$B$5+Parameters!$B$6)*('Permanent project'!B404-Parameters!$B$2))*(1-EXP(-Parameters!$B$7*('Permanent project'!B404-Parameters!$B$2)*('Permanent project'!B404&gt;Parameters!$B$2)))+('Permanent project'!B404&lt;=Parameters!$B$2)</f>
        <v>1.9841094744370288E-2</v>
      </c>
      <c r="K400" s="2">
        <f>H400*I400*('Permanent project'!B404&gt;=Parameters!$B$2)</f>
        <v>1.0652728304653962E-2</v>
      </c>
      <c r="L400" s="2">
        <f>H400*I400*J400*('Permanent project'!B404&gt;=Parameters!$B$2)*('Permanent project'!B404&lt;=Parameters!$B$3)</f>
        <v>2.1136179157867432E-4</v>
      </c>
      <c r="M400" s="26">
        <f>'Emissions of Biomass scenarios'!W398*3.66</f>
        <v>0</v>
      </c>
      <c r="N400" s="14">
        <f t="shared" si="25"/>
        <v>0</v>
      </c>
      <c r="V400" s="4"/>
      <c r="W400" s="4"/>
      <c r="X400" s="4"/>
      <c r="Y400" s="4"/>
    </row>
    <row r="401" spans="2:25" x14ac:dyDescent="0.3">
      <c r="B401">
        <v>396</v>
      </c>
      <c r="C401" s="11">
        <f t="shared" si="29"/>
        <v>1.6779706453383088</v>
      </c>
      <c r="D401" s="11">
        <f t="shared" si="29"/>
        <v>2.720789926345387</v>
      </c>
      <c r="E401" s="11">
        <f t="shared" si="29"/>
        <v>3.4292084480011149</v>
      </c>
      <c r="F401" s="11">
        <f t="shared" si="29"/>
        <v>5.9646475032892132</v>
      </c>
      <c r="G401" s="3">
        <f>G400*(1+Parameters!$B$13)</f>
        <v>216315153.17556268</v>
      </c>
      <c r="H401" s="5">
        <f>Parameters!$B$11*'Permanent project'!C405*Parameters!B$9*G401</f>
        <v>3353.8472090549949</v>
      </c>
      <c r="I401" s="2">
        <f>EXP(-Parameters!$B$16*'Permanent project'!B405)</f>
        <v>3.1377643565125648E-6</v>
      </c>
      <c r="J401" s="2">
        <f>EXP(-(Parameters!$B$5+Parameters!$B$6)*('Permanent project'!B405-Parameters!$B$2))*(1-EXP(-Parameters!$B$7*('Permanent project'!B405-Parameters!$B$2)*('Permanent project'!B405&gt;Parameters!$B$2)))+('Permanent project'!B405&lt;=Parameters!$B$2)</f>
        <v>1.9643672553065292E-2</v>
      </c>
      <c r="K401" s="2">
        <f>H401*I401*('Permanent project'!B405&gt;=Parameters!$B$2)</f>
        <v>1.0523582229761907E-2</v>
      </c>
      <c r="L401" s="2">
        <f>H401*I401*J401*('Permanent project'!B405&gt;=Parameters!$B$2)*('Permanent project'!B405&lt;=Parameters!$B$3)</f>
        <v>2.0672180340669964E-4</v>
      </c>
      <c r="M401" s="26">
        <f>'Emissions of Biomass scenarios'!W399*3.66</f>
        <v>0</v>
      </c>
      <c r="N401" s="14">
        <f t="shared" si="25"/>
        <v>0</v>
      </c>
      <c r="V401" s="4"/>
      <c r="W401" s="4"/>
      <c r="X401" s="4"/>
      <c r="Y401" s="4"/>
    </row>
    <row r="402" spans="2:25" x14ac:dyDescent="0.3">
      <c r="B402">
        <v>397</v>
      </c>
      <c r="C402" s="11">
        <f t="shared" si="29"/>
        <v>1.6779706453383088</v>
      </c>
      <c r="D402" s="11">
        <f t="shared" si="29"/>
        <v>2.720789926345387</v>
      </c>
      <c r="E402" s="11">
        <f t="shared" si="29"/>
        <v>3.4292084480011149</v>
      </c>
      <c r="F402" s="11">
        <f t="shared" si="29"/>
        <v>5.9646475032892132</v>
      </c>
      <c r="G402" s="3">
        <f>G401*(1+Parameters!$B$13)</f>
        <v>220641456.23907393</v>
      </c>
      <c r="H402" s="5">
        <f>Parameters!$B$11*'Permanent project'!C406*Parameters!B$9*G402</f>
        <v>3420.9241532360948</v>
      </c>
      <c r="I402" s="2">
        <f>EXP(-Parameters!$B$16*'Permanent project'!B406)</f>
        <v>3.0389454322959168E-6</v>
      </c>
      <c r="J402" s="2">
        <f>EXP(-(Parameters!$B$5+Parameters!$B$6)*('Permanent project'!B406-Parameters!$B$2))*(1-EXP(-Parameters!$B$7*('Permanent project'!B406-Parameters!$B$2)*('Permanent project'!B406&gt;Parameters!$B$2)))+('Permanent project'!B406&lt;=Parameters!$B$2)</f>
        <v>1.9448214745385391E-2</v>
      </c>
      <c r="K402" s="2">
        <f>H402*I402*('Permanent project'!B406&gt;=Parameters!$B$2)</f>
        <v>1.0396001829707607E-2</v>
      </c>
      <c r="L402" s="2">
        <f>H402*I402*J402*('Permanent project'!B406&gt;=Parameters!$B$2)*('Permanent project'!B406&lt;=Parameters!$B$3)</f>
        <v>2.0218367607757298E-4</v>
      </c>
      <c r="M402" s="26">
        <f>'Emissions of Biomass scenarios'!W400*3.66</f>
        <v>0</v>
      </c>
      <c r="N402" s="14">
        <f t="shared" si="25"/>
        <v>0</v>
      </c>
      <c r="V402" s="4"/>
      <c r="W402" s="4"/>
      <c r="X402" s="4"/>
      <c r="Y402" s="4"/>
    </row>
    <row r="403" spans="2:25" x14ac:dyDescent="0.3">
      <c r="B403">
        <v>398</v>
      </c>
      <c r="C403" s="11">
        <f t="shared" si="29"/>
        <v>1.6779706453383088</v>
      </c>
      <c r="D403" s="11">
        <f t="shared" si="29"/>
        <v>2.720789926345387</v>
      </c>
      <c r="E403" s="11">
        <f t="shared" si="29"/>
        <v>3.4292084480011149</v>
      </c>
      <c r="F403" s="11">
        <f t="shared" si="29"/>
        <v>5.9646475032892132</v>
      </c>
      <c r="G403" s="3">
        <f>G402*(1+Parameters!$B$13)</f>
        <v>225054285.36385542</v>
      </c>
      <c r="H403" s="5">
        <f>Parameters!$B$11*'Permanent project'!C407*Parameters!B$9*G403</f>
        <v>3489.342636300817</v>
      </c>
      <c r="I403" s="2">
        <f>EXP(-Parameters!$B$16*'Permanent project'!B407)</f>
        <v>2.943238653758108E-6</v>
      </c>
      <c r="J403" s="2">
        <f>EXP(-(Parameters!$B$5+Parameters!$B$6)*('Permanent project'!B407-Parameters!$B$2))*(1-EXP(-Parameters!$B$7*('Permanent project'!B407-Parameters!$B$2)*('Permanent project'!B407&gt;Parameters!$B$2)))+('Permanent project'!B407&lt;=Parameters!$B$2)</f>
        <v>1.925470177538692E-2</v>
      </c>
      <c r="K403" s="2">
        <f>H403*I403*('Permanent project'!B407&gt;=Parameters!$B$2)</f>
        <v>1.0269968123366785E-2</v>
      </c>
      <c r="L403" s="2">
        <f>H403*I403*J403*('Permanent project'!B407&gt;=Parameters!$B$2)*('Permanent project'!B407&lt;=Parameters!$B$3)</f>
        <v>1.9774517345815752E-4</v>
      </c>
      <c r="M403" s="26">
        <f>'Emissions of Biomass scenarios'!W401*3.66</f>
        <v>0</v>
      </c>
      <c r="N403" s="14">
        <f t="shared" si="25"/>
        <v>0</v>
      </c>
      <c r="V403" s="4"/>
      <c r="W403" s="4"/>
      <c r="X403" s="4"/>
      <c r="Y403" s="4"/>
    </row>
    <row r="404" spans="2:25" x14ac:dyDescent="0.3">
      <c r="B404">
        <v>399</v>
      </c>
      <c r="C404" s="11">
        <f t="shared" si="29"/>
        <v>1.6779706453383088</v>
      </c>
      <c r="D404" s="11">
        <f t="shared" si="29"/>
        <v>2.720789926345387</v>
      </c>
      <c r="E404" s="11">
        <f t="shared" si="29"/>
        <v>3.4292084480011149</v>
      </c>
      <c r="F404" s="11">
        <f t="shared" si="29"/>
        <v>5.9646475032892132</v>
      </c>
      <c r="G404" s="3">
        <f>G403*(1+Parameters!$B$13)</f>
        <v>229555371.07113254</v>
      </c>
      <c r="H404" s="5">
        <f>Parameters!$B$11*'Permanent project'!C408*Parameters!B$9*G404</f>
        <v>3559.1294890268332</v>
      </c>
      <c r="I404" s="2">
        <f>EXP(-Parameters!$B$16*'Permanent project'!B408)</f>
        <v>2.8505460087946441E-6</v>
      </c>
      <c r="J404" s="2">
        <f>EXP(-(Parameters!$B$5+Parameters!$B$6)*('Permanent project'!B408-Parameters!$B$2))*(1-EXP(-Parameters!$B$7*('Permanent project'!B408-Parameters!$B$2)*('Permanent project'!B408&gt;Parameters!$B$2)))+('Permanent project'!B408&lt;=Parameters!$B$2)</f>
        <v>1.9063114291611637E-2</v>
      </c>
      <c r="K404" s="2">
        <f>H404*I404*('Permanent project'!B408&gt;=Parameters!$B$2)</f>
        <v>1.014546235972876E-2</v>
      </c>
      <c r="L404" s="2">
        <f>H404*I404*J404*('Permanent project'!B408&gt;=Parameters!$B$2)*('Permanent project'!B408&lt;=Parameters!$B$3)</f>
        <v>1.9340410850475324E-4</v>
      </c>
      <c r="M404" s="26">
        <f>'Emissions of Biomass scenarios'!W402*3.66</f>
        <v>0</v>
      </c>
      <c r="N404" s="14">
        <f t="shared" si="25"/>
        <v>0</v>
      </c>
      <c r="V404" s="4"/>
      <c r="W404" s="4"/>
      <c r="X404" s="4"/>
      <c r="Y404" s="4"/>
    </row>
    <row r="405" spans="2:25" x14ac:dyDescent="0.3">
      <c r="B405">
        <v>400</v>
      </c>
      <c r="C405" s="11">
        <f t="shared" si="29"/>
        <v>1.6779706453383088</v>
      </c>
      <c r="D405" s="11">
        <f t="shared" si="29"/>
        <v>2.720789926345387</v>
      </c>
      <c r="E405" s="11">
        <f t="shared" si="29"/>
        <v>3.4292084480011149</v>
      </c>
      <c r="F405" s="11">
        <f t="shared" si="29"/>
        <v>5.9646475032892132</v>
      </c>
      <c r="G405" s="3">
        <f>G404*(1+Parameters!$B$13)</f>
        <v>234146478.4925552</v>
      </c>
      <c r="H405" s="5">
        <f>Parameters!$B$11*'Permanent project'!C409*Parameters!B$9*G405</f>
        <v>3630.3120788073702</v>
      </c>
      <c r="I405" s="2">
        <f>EXP(-Parameters!$B$16*'Permanent project'!B409)</f>
        <v>2.7607725720371986E-6</v>
      </c>
      <c r="J405" s="2">
        <f>EXP(-(Parameters!$B$5+Parameters!$B$6)*('Permanent project'!B409-Parameters!$B$2))*(1-EXP(-Parameters!$B$7*('Permanent project'!B409-Parameters!$B$2)*('Permanent project'!B409&gt;Parameters!$B$2)))+('Permanent project'!B409&lt;=Parameters!$B$2)</f>
        <v>1.8873433135151486E-2</v>
      </c>
      <c r="K405" s="2">
        <f>H405*I405*('Permanent project'!B409&gt;=Parameters!$B$2)</f>
        <v>1.0022466015106733E-2</v>
      </c>
      <c r="L405" s="2">
        <f>H405*I405*J405*('Permanent project'!B409&gt;=Parameters!$B$2)*('Permanent project'!B409&lt;=Parameters!$B$3)</f>
        <v>1.8915834218544508E-4</v>
      </c>
      <c r="M405" s="26">
        <f>'Emissions of Biomass scenarios'!W403*3.66</f>
        <v>0</v>
      </c>
      <c r="N405" s="14">
        <f t="shared" si="25"/>
        <v>0</v>
      </c>
      <c r="V405" s="4"/>
      <c r="W405" s="4"/>
      <c r="X405" s="4"/>
      <c r="Y405" s="4"/>
    </row>
    <row r="406" spans="2:25" x14ac:dyDescent="0.3">
      <c r="B406">
        <v>401</v>
      </c>
      <c r="C406" s="11">
        <f t="shared" si="29"/>
        <v>1.6779706453383088</v>
      </c>
      <c r="D406" s="11">
        <f t="shared" si="29"/>
        <v>2.720789926345387</v>
      </c>
      <c r="E406" s="11">
        <f t="shared" si="29"/>
        <v>3.4292084480011149</v>
      </c>
      <c r="F406" s="11">
        <f t="shared" si="29"/>
        <v>5.9646475032892132</v>
      </c>
      <c r="G406" s="3">
        <f>G405*(1+Parameters!$B$13)</f>
        <v>238829408.0624063</v>
      </c>
      <c r="H406" s="5">
        <f>Parameters!$B$11*'Permanent project'!C410*Parameters!B$9*G406</f>
        <v>3702.9183203835178</v>
      </c>
      <c r="I406" s="2">
        <f>EXP(-Parameters!$B$16*'Permanent project'!B410)</f>
        <v>2.6738264076417425E-6</v>
      </c>
      <c r="J406" s="2">
        <f>EXP(-(Parameters!$B$5+Parameters!$B$6)*('Permanent project'!B410-Parameters!$B$2))*(1-EXP(-Parameters!$B$7*('Permanent project'!B410-Parameters!$B$2)*('Permanent project'!B410&gt;Parameters!$B$2)))+('Permanent project'!B410&lt;=Parameters!$B$2)</f>
        <v>1.8685639337732773E-2</v>
      </c>
      <c r="K406" s="2">
        <f>H406*I406*('Permanent project'!B410&gt;=Parameters!$B$2)</f>
        <v>9.9009607903818558E-3</v>
      </c>
      <c r="L406" s="2">
        <f>H406*I406*J406*('Permanent project'!B410&gt;=Parameters!$B$2)*('Permanent project'!B410&lt;=Parameters!$B$3)</f>
        <v>1.8500578242610898E-4</v>
      </c>
      <c r="M406" s="26">
        <f>'Emissions of Biomass scenarios'!W404*3.66</f>
        <v>0</v>
      </c>
      <c r="N406" s="14">
        <f t="shared" ref="N406:N455" si="30">L406*M406</f>
        <v>0</v>
      </c>
      <c r="V406" s="4"/>
      <c r="W406" s="4"/>
      <c r="X406" s="4"/>
      <c r="Y406" s="4"/>
    </row>
    <row r="407" spans="2:25" x14ac:dyDescent="0.3">
      <c r="B407">
        <v>402</v>
      </c>
      <c r="C407" s="11">
        <f t="shared" si="29"/>
        <v>1.6779706453383088</v>
      </c>
      <c r="D407" s="11">
        <f t="shared" si="29"/>
        <v>2.720789926345387</v>
      </c>
      <c r="E407" s="11">
        <f t="shared" si="29"/>
        <v>3.4292084480011149</v>
      </c>
      <c r="F407" s="11">
        <f t="shared" si="29"/>
        <v>5.9646475032892132</v>
      </c>
      <c r="G407" s="3">
        <f>G406*(1+Parameters!$B$13)</f>
        <v>243605996.22365442</v>
      </c>
      <c r="H407" s="5">
        <f>Parameters!$B$11*'Permanent project'!C411*Parameters!B$9*G407</f>
        <v>3776.9766867911876</v>
      </c>
      <c r="I407" s="2">
        <f>EXP(-Parameters!$B$16*'Permanent project'!B411)</f>
        <v>2.5896184751382035E-6</v>
      </c>
      <c r="J407" s="2">
        <f>EXP(-(Parameters!$B$5+Parameters!$B$6)*('Permanent project'!B411-Parameters!$B$2))*(1-EXP(-Parameters!$B$7*('Permanent project'!B411-Parameters!$B$2)*('Permanent project'!B411&gt;Parameters!$B$2)))+('Permanent project'!B411&lt;=Parameters!$B$2)</f>
        <v>1.8499714119819242E-2</v>
      </c>
      <c r="K407" s="2">
        <f>H407*I407*('Permanent project'!B411&gt;=Parameters!$B$2)</f>
        <v>9.7809286082807395E-3</v>
      </c>
      <c r="L407" s="2">
        <f>H407*I407*J407*('Permanent project'!B411&gt;=Parameters!$B$2)*('Permanent project'!B411&lt;=Parameters!$B$3)</f>
        <v>1.8094438307955516E-4</v>
      </c>
      <c r="M407" s="26">
        <f>'Emissions of Biomass scenarios'!W405*3.66</f>
        <v>0</v>
      </c>
      <c r="N407" s="14">
        <f t="shared" si="30"/>
        <v>0</v>
      </c>
      <c r="V407" s="4"/>
      <c r="W407" s="4"/>
      <c r="X407" s="4"/>
      <c r="Y407" s="4"/>
    </row>
    <row r="408" spans="2:25" x14ac:dyDescent="0.3">
      <c r="B408">
        <v>403</v>
      </c>
      <c r="C408" s="11">
        <f t="shared" si="29"/>
        <v>1.6779706453383088</v>
      </c>
      <c r="D408" s="11">
        <f t="shared" si="29"/>
        <v>2.720789926345387</v>
      </c>
      <c r="E408" s="11">
        <f t="shared" si="29"/>
        <v>3.4292084480011149</v>
      </c>
      <c r="F408" s="11">
        <f t="shared" si="29"/>
        <v>5.9646475032892132</v>
      </c>
      <c r="G408" s="3">
        <f>G407*(1+Parameters!$B$13)</f>
        <v>248478116.14812753</v>
      </c>
      <c r="H408" s="5">
        <f>Parameters!$B$11*'Permanent project'!C412*Parameters!B$9*G408</f>
        <v>3852.5162205270117</v>
      </c>
      <c r="I408" s="2">
        <f>EXP(-Parameters!$B$16*'Permanent project'!B412)</f>
        <v>2.5080625382452449E-6</v>
      </c>
      <c r="J408" s="2">
        <f>EXP(-(Parameters!$B$5+Parameters!$B$6)*('Permanent project'!B412-Parameters!$B$2))*(1-EXP(-Parameters!$B$7*('Permanent project'!B412-Parameters!$B$2)*('Permanent project'!B412&gt;Parameters!$B$2)))+('Permanent project'!B412&lt;=Parameters!$B$2)</f>
        <v>1.8315638888734179E-2</v>
      </c>
      <c r="K408" s="2">
        <f>H408*I408*('Permanent project'!B412&gt;=Parameters!$B$2)</f>
        <v>9.6623516106859545E-3</v>
      </c>
      <c r="L408" s="2">
        <f>H408*I408*J408*('Permanent project'!B412&gt;=Parameters!$B$2)*('Permanent project'!B412&lt;=Parameters!$B$3)</f>
        <v>1.76972142917303E-4</v>
      </c>
      <c r="M408" s="26">
        <f>'Emissions of Biomass scenarios'!W406*3.66</f>
        <v>0</v>
      </c>
      <c r="N408" s="14">
        <f t="shared" si="30"/>
        <v>0</v>
      </c>
      <c r="V408" s="4"/>
      <c r="W408" s="4"/>
      <c r="X408" s="4"/>
      <c r="Y408" s="4"/>
    </row>
    <row r="409" spans="2:25" x14ac:dyDescent="0.3">
      <c r="B409">
        <v>404</v>
      </c>
      <c r="C409" s="11">
        <f t="shared" si="29"/>
        <v>1.6779706453383088</v>
      </c>
      <c r="D409" s="11">
        <f t="shared" si="29"/>
        <v>2.720789926345387</v>
      </c>
      <c r="E409" s="11">
        <f t="shared" si="29"/>
        <v>3.4292084480011149</v>
      </c>
      <c r="F409" s="11">
        <f t="shared" si="29"/>
        <v>5.9646475032892132</v>
      </c>
      <c r="G409" s="3">
        <f>G408*(1+Parameters!$B$13)</f>
        <v>253447678.47109008</v>
      </c>
      <c r="H409" s="5">
        <f>Parameters!$B$11*'Permanent project'!C413*Parameters!B$9*G409</f>
        <v>3929.566544937552</v>
      </c>
      <c r="I409" s="2">
        <f>EXP(-Parameters!$B$16*'Permanent project'!B413)</f>
        <v>2.4290750765567789E-6</v>
      </c>
      <c r="J409" s="2">
        <f>EXP(-(Parameters!$B$5+Parameters!$B$6)*('Permanent project'!B413-Parameters!$B$2))*(1-EXP(-Parameters!$B$7*('Permanent project'!B413-Parameters!$B$2)*('Permanent project'!B413&gt;Parameters!$B$2)))+('Permanent project'!B413&lt;=Parameters!$B$2)</f>
        <v>1.8133395236801075E-2</v>
      </c>
      <c r="K409" s="2">
        <f>H409*I409*('Permanent project'!B413&gt;=Parameters!$B$2)</f>
        <v>9.5452121559791402E-3</v>
      </c>
      <c r="L409" s="2">
        <f>H409*I409*J409*('Permanent project'!B413&gt;=Parameters!$B$2)*('Permanent project'!B413&lt;=Parameters!$B$3)</f>
        <v>1.7308710464348788E-4</v>
      </c>
      <c r="M409" s="26">
        <f>'Emissions of Biomass scenarios'!W407*3.66</f>
        <v>0</v>
      </c>
      <c r="N409" s="14">
        <f t="shared" si="30"/>
        <v>0</v>
      </c>
      <c r="V409" s="4"/>
      <c r="W409" s="4"/>
      <c r="X409" s="4"/>
      <c r="Y409" s="4"/>
    </row>
    <row r="410" spans="2:25" x14ac:dyDescent="0.3">
      <c r="B410">
        <v>405</v>
      </c>
      <c r="C410" s="11">
        <f t="shared" si="29"/>
        <v>1.6779706453383088</v>
      </c>
      <c r="D410" s="11">
        <f t="shared" si="29"/>
        <v>2.720789926345387</v>
      </c>
      <c r="E410" s="11">
        <f t="shared" si="29"/>
        <v>3.4292084480011149</v>
      </c>
      <c r="F410" s="11">
        <f t="shared" si="29"/>
        <v>5.9646475032892132</v>
      </c>
      <c r="G410" s="3">
        <f>G409*(1+Parameters!$B$13)</f>
        <v>258516632.04051188</v>
      </c>
      <c r="H410" s="5">
        <f>Parameters!$B$11*'Permanent project'!C414*Parameters!B$9*G410</f>
        <v>4008.157875836303</v>
      </c>
      <c r="I410" s="2">
        <f>EXP(-Parameters!$B$16*'Permanent project'!B414)</f>
        <v>2.3525752000097709E-6</v>
      </c>
      <c r="J410" s="2">
        <f>EXP(-(Parameters!$B$5+Parameters!$B$6)*('Permanent project'!B414-Parameters!$B$2))*(1-EXP(-Parameters!$B$7*('Permanent project'!B414-Parameters!$B$2)*('Permanent project'!B414&gt;Parameters!$B$2)))+('Permanent project'!B414&lt;=Parameters!$B$2)</f>
        <v>1.7952964939502849E-2</v>
      </c>
      <c r="K410" s="2">
        <f>H410*I410*('Permanent project'!B414&gt;=Parameters!$B$2)</f>
        <v>9.4294928164163298E-3</v>
      </c>
      <c r="L410" s="2">
        <f>H410*I410*J410*('Permanent project'!B414&gt;=Parameters!$B$2)*('Permanent project'!B414&lt;=Parameters!$B$3)</f>
        <v>1.6928735393041634E-4</v>
      </c>
      <c r="M410" s="26">
        <f>'Emissions of Biomass scenarios'!W408*3.66</f>
        <v>0</v>
      </c>
      <c r="N410" s="14">
        <f t="shared" si="30"/>
        <v>0</v>
      </c>
    </row>
    <row r="411" spans="2:25" x14ac:dyDescent="0.3">
      <c r="B411">
        <v>406</v>
      </c>
      <c r="C411" s="11">
        <f t="shared" ref="C411:F426" si="31">C410</f>
        <v>1.6779706453383088</v>
      </c>
      <c r="D411" s="11">
        <f t="shared" si="31"/>
        <v>2.720789926345387</v>
      </c>
      <c r="E411" s="11">
        <f t="shared" si="31"/>
        <v>3.4292084480011149</v>
      </c>
      <c r="F411" s="11">
        <f t="shared" si="31"/>
        <v>5.9646475032892132</v>
      </c>
      <c r="G411" s="3">
        <f>G410*(1+Parameters!$B$13)</f>
        <v>263686964.68132213</v>
      </c>
      <c r="H411" s="5">
        <f>Parameters!$B$11*'Permanent project'!C415*Parameters!B$9*G411</f>
        <v>4088.3210333530292</v>
      </c>
      <c r="I411" s="2">
        <f>EXP(-Parameters!$B$16*'Permanent project'!B415)</f>
        <v>2.2784845660457478E-6</v>
      </c>
      <c r="J411" s="2">
        <f>EXP(-(Parameters!$B$5+Parameters!$B$6)*('Permanent project'!B415-Parameters!$B$2))*(1-EXP(-Parameters!$B$7*('Permanent project'!B415-Parameters!$B$2)*('Permanent project'!B415&gt;Parameters!$B$2)))+('Permanent project'!B415&lt;=Parameters!$B$2)</f>
        <v>1.7774329953659442E-2</v>
      </c>
      <c r="K411" s="2">
        <f>H411*I411*('Permanent project'!B415&gt;=Parameters!$B$2)</f>
        <v>9.3151763755350801E-3</v>
      </c>
      <c r="L411" s="2">
        <f>H411*I411*J411*('Permanent project'!B415&gt;=Parameters!$B$2)*('Permanent project'!B415&lt;=Parameters!$B$3)</f>
        <v>1.6557101847529396E-4</v>
      </c>
      <c r="M411" s="26">
        <f>'Emissions of Biomass scenarios'!W409*3.66</f>
        <v>0</v>
      </c>
      <c r="N411" s="14">
        <f t="shared" si="30"/>
        <v>0</v>
      </c>
    </row>
    <row r="412" spans="2:25" x14ac:dyDescent="0.3">
      <c r="B412">
        <v>407</v>
      </c>
      <c r="C412" s="11">
        <f t="shared" si="31"/>
        <v>1.6779706453383088</v>
      </c>
      <c r="D412" s="11">
        <f t="shared" si="31"/>
        <v>2.720789926345387</v>
      </c>
      <c r="E412" s="11">
        <f t="shared" si="31"/>
        <v>3.4292084480011149</v>
      </c>
      <c r="F412" s="11">
        <f t="shared" si="31"/>
        <v>5.9646475032892132</v>
      </c>
      <c r="G412" s="3">
        <f>G411*(1+Parameters!$B$13)</f>
        <v>268960703.97494859</v>
      </c>
      <c r="H412" s="5">
        <f>Parameters!$B$11*'Permanent project'!C416*Parameters!B$9*G412</f>
        <v>4170.0874540200903</v>
      </c>
      <c r="I412" s="2">
        <f>EXP(-Parameters!$B$16*'Permanent project'!B416)</f>
        <v>2.2067272993811708E-6</v>
      </c>
      <c r="J412" s="2">
        <f>EXP(-(Parameters!$B$5+Parameters!$B$6)*('Permanent project'!B416-Parameters!$B$2))*(1-EXP(-Parameters!$B$7*('Permanent project'!B416-Parameters!$B$2)*('Permanent project'!B416&gt;Parameters!$B$2)))+('Permanent project'!B416&lt;=Parameters!$B$2)</f>
        <v>1.7597472415623393E-2</v>
      </c>
      <c r="K412" s="2">
        <f>H412*I412*('Permanent project'!B416&gt;=Parameters!$B$2)</f>
        <v>9.2022458255930552E-3</v>
      </c>
      <c r="L412" s="2">
        <f>H412*I412*J412*('Permanent project'!B416&gt;=Parameters!$B$2)*('Permanent project'!B416&lt;=Parameters!$B$3)</f>
        <v>1.6193626707765931E-4</v>
      </c>
      <c r="M412" s="26">
        <f>'Emissions of Biomass scenarios'!W410*3.66</f>
        <v>0</v>
      </c>
      <c r="N412" s="14">
        <f t="shared" si="30"/>
        <v>0</v>
      </c>
    </row>
    <row r="413" spans="2:25" x14ac:dyDescent="0.3">
      <c r="B413">
        <v>408</v>
      </c>
      <c r="C413" s="11">
        <f t="shared" si="31"/>
        <v>1.6779706453383088</v>
      </c>
      <c r="D413" s="11">
        <f t="shared" si="31"/>
        <v>2.720789926345387</v>
      </c>
      <c r="E413" s="11">
        <f t="shared" si="31"/>
        <v>3.4292084480011149</v>
      </c>
      <c r="F413" s="11">
        <f t="shared" si="31"/>
        <v>5.9646475032892132</v>
      </c>
      <c r="G413" s="3">
        <f>G412*(1+Parameters!$B$13)</f>
        <v>274339918.05444753</v>
      </c>
      <c r="H413" s="5">
        <f>Parameters!$B$11*'Permanent project'!C417*Parameters!B$9*G413</f>
        <v>4253.489203100492</v>
      </c>
      <c r="I413" s="2">
        <f>EXP(-Parameters!$B$16*'Permanent project'!B417)</f>
        <v>2.1372299143045159E-6</v>
      </c>
      <c r="J413" s="2">
        <f>EXP(-(Parameters!$B$5+Parameters!$B$6)*('Permanent project'!B417-Parameters!$B$2))*(1-EXP(-Parameters!$B$7*('Permanent project'!B417-Parameters!$B$2)*('Permanent project'!B417&gt;Parameters!$B$2)))+('Permanent project'!B417&lt;=Parameters!$B$2)</f>
        <v>1.7422374639493515E-2</v>
      </c>
      <c r="K413" s="2">
        <f>H413*I413*('Permanent project'!B417&gt;=Parameters!$B$2)</f>
        <v>9.0906843650376476E-3</v>
      </c>
      <c r="L413" s="2">
        <f>H413*I413*J413*('Permanent project'!B417&gt;=Parameters!$B$2)*('Permanent project'!B417&lt;=Parameters!$B$3)</f>
        <v>1.5838130873707212E-4</v>
      </c>
      <c r="M413" s="26">
        <f>'Emissions of Biomass scenarios'!W411*3.66</f>
        <v>0</v>
      </c>
      <c r="N413" s="14">
        <f t="shared" si="30"/>
        <v>0</v>
      </c>
    </row>
    <row r="414" spans="2:25" x14ac:dyDescent="0.3">
      <c r="B414">
        <v>409</v>
      </c>
      <c r="C414" s="11">
        <f t="shared" si="31"/>
        <v>1.6779706453383088</v>
      </c>
      <c r="D414" s="11">
        <f t="shared" si="31"/>
        <v>2.720789926345387</v>
      </c>
      <c r="E414" s="11">
        <f t="shared" si="31"/>
        <v>3.4292084480011149</v>
      </c>
      <c r="F414" s="11">
        <f t="shared" si="31"/>
        <v>5.9646475032892132</v>
      </c>
      <c r="G414" s="3">
        <f>G413*(1+Parameters!$B$13)</f>
        <v>279826716.41553646</v>
      </c>
      <c r="H414" s="5">
        <f>Parameters!$B$11*'Permanent project'!C418*Parameters!B$9*G414</f>
        <v>4338.5589871625007</v>
      </c>
      <c r="I414" s="2">
        <f>EXP(-Parameters!$B$16*'Permanent project'!B418)</f>
        <v>2.0699212394204832E-6</v>
      </c>
      <c r="J414" s="2">
        <f>EXP(-(Parameters!$B$5+Parameters!$B$6)*('Permanent project'!B418-Parameters!$B$2))*(1-EXP(-Parameters!$B$7*('Permanent project'!B418-Parameters!$B$2)*('Permanent project'!B418&gt;Parameters!$B$2)))+('Permanent project'!B418&lt;=Parameters!$B$2)</f>
        <v>1.7249019115346265E-2</v>
      </c>
      <c r="K414" s="2">
        <f>H414*I414*('Permanent project'!B418&gt;=Parameters!$B$2)</f>
        <v>8.9804753960062798E-3</v>
      </c>
      <c r="L414" s="2">
        <f>H414*I414*J414*('Permanent project'!B418&gt;=Parameters!$B$2)*('Permanent project'!B418&lt;=Parameters!$B$3)</f>
        <v>1.5490439177060912E-4</v>
      </c>
      <c r="M414" s="26">
        <f>'Emissions of Biomass scenarios'!W412*3.66</f>
        <v>0</v>
      </c>
      <c r="N414" s="14">
        <f t="shared" si="30"/>
        <v>0</v>
      </c>
    </row>
    <row r="415" spans="2:25" x14ac:dyDescent="0.3">
      <c r="B415">
        <v>410</v>
      </c>
      <c r="C415" s="11">
        <f t="shared" si="31"/>
        <v>1.6779706453383088</v>
      </c>
      <c r="D415" s="11">
        <f t="shared" si="31"/>
        <v>2.720789926345387</v>
      </c>
      <c r="E415" s="11">
        <f t="shared" si="31"/>
        <v>3.4292084480011149</v>
      </c>
      <c r="F415" s="11">
        <f t="shared" si="31"/>
        <v>5.9646475032892132</v>
      </c>
      <c r="G415" s="3">
        <f>G414*(1+Parameters!$B$13)</f>
        <v>285423250.74384719</v>
      </c>
      <c r="H415" s="5">
        <f>Parameters!$B$11*'Permanent project'!C419*Parameters!B$9*G415</f>
        <v>4425.330166905751</v>
      </c>
      <c r="I415" s="2">
        <f>EXP(-Parameters!$B$16*'Permanent project'!B419)</f>
        <v>2.0047323447642686E-6</v>
      </c>
      <c r="J415" s="2">
        <f>EXP(-(Parameters!$B$5+Parameters!$B$6)*('Permanent project'!B419-Parameters!$B$2))*(1-EXP(-Parameters!$B$7*('Permanent project'!B419-Parameters!$B$2)*('Permanent project'!B419&gt;Parameters!$B$2)))+('Permanent project'!B419&lt;=Parameters!$B$2)</f>
        <v>1.7077388507484793E-2</v>
      </c>
      <c r="K415" s="2">
        <f>H415*I415*('Permanent project'!B419&gt;=Parameters!$B$2)</f>
        <v>8.8716025218570187E-3</v>
      </c>
      <c r="L415" s="2">
        <f>H415*I415*J415*('Permanent project'!B419&gt;=Parameters!$B$2)*('Permanent project'!B419&lt;=Parameters!$B$3)</f>
        <v>1.5150380294973414E-4</v>
      </c>
      <c r="M415" s="26">
        <f>'Emissions of Biomass scenarios'!W413*3.66</f>
        <v>0</v>
      </c>
      <c r="N415" s="14">
        <f t="shared" si="30"/>
        <v>0</v>
      </c>
    </row>
    <row r="416" spans="2:25" x14ac:dyDescent="0.3">
      <c r="B416">
        <v>411</v>
      </c>
      <c r="C416" s="11">
        <f t="shared" si="31"/>
        <v>1.6779706453383088</v>
      </c>
      <c r="D416" s="11">
        <f t="shared" si="31"/>
        <v>2.720789926345387</v>
      </c>
      <c r="E416" s="11">
        <f t="shared" si="31"/>
        <v>3.4292084480011149</v>
      </c>
      <c r="F416" s="11">
        <f t="shared" si="31"/>
        <v>5.9646475032892132</v>
      </c>
      <c r="G416" s="3">
        <f>G415*(1+Parameters!$B$13)</f>
        <v>291131715.75872415</v>
      </c>
      <c r="H416" s="5">
        <f>Parameters!$B$11*'Permanent project'!C420*Parameters!B$9*G416</f>
        <v>4513.8367702438663</v>
      </c>
      <c r="I416" s="2">
        <f>EXP(-Parameters!$B$16*'Permanent project'!B420)</f>
        <v>1.941596471211257E-6</v>
      </c>
      <c r="J416" s="2">
        <f>EXP(-(Parameters!$B$5+Parameters!$B$6)*('Permanent project'!B420-Parameters!$B$2))*(1-EXP(-Parameters!$B$7*('Permanent project'!B420-Parameters!$B$2)*('Permanent project'!B420&gt;Parameters!$B$2)))+('Permanent project'!B420&lt;=Parameters!$B$2)</f>
        <v>1.6907465652705279E-2</v>
      </c>
      <c r="K416" s="2">
        <f>H416*I416*('Permanent project'!B420&gt;=Parameters!$B$2)</f>
        <v>8.7640495447291085E-3</v>
      </c>
      <c r="L416" s="2">
        <f>H416*I416*J416*('Permanent project'!B420&gt;=Parameters!$B$2)*('Permanent project'!B420&lt;=Parameters!$B$3)</f>
        <v>1.4817786665611473E-4</v>
      </c>
      <c r="M416" s="26">
        <f>'Emissions of Biomass scenarios'!W414*3.66</f>
        <v>0</v>
      </c>
      <c r="N416" s="14">
        <f t="shared" si="30"/>
        <v>0</v>
      </c>
    </row>
    <row r="417" spans="2:14" x14ac:dyDescent="0.3">
      <c r="B417">
        <v>412</v>
      </c>
      <c r="C417" s="11">
        <f t="shared" si="31"/>
        <v>1.6779706453383088</v>
      </c>
      <c r="D417" s="11">
        <f t="shared" si="31"/>
        <v>2.720789926345387</v>
      </c>
      <c r="E417" s="11">
        <f t="shared" si="31"/>
        <v>3.4292084480011149</v>
      </c>
      <c r="F417" s="11">
        <f t="shared" si="31"/>
        <v>5.9646475032892132</v>
      </c>
      <c r="G417" s="3">
        <f>G416*(1+Parameters!$B$13)</f>
        <v>296954350.07389861</v>
      </c>
      <c r="H417" s="5">
        <f>Parameters!$B$11*'Permanent project'!C421*Parameters!B$9*G417</f>
        <v>4604.1135056487437</v>
      </c>
      <c r="I417" s="2">
        <f>EXP(-Parameters!$B$16*'Permanent project'!B421)</f>
        <v>1.8804489621098457E-6</v>
      </c>
      <c r="J417" s="2">
        <f>EXP(-(Parameters!$B$5+Parameters!$B$6)*('Permanent project'!B421-Parameters!$B$2))*(1-EXP(-Parameters!$B$7*('Permanent project'!B421-Parameters!$B$2)*('Permanent project'!B421&gt;Parameters!$B$2)))+('Permanent project'!B421&lt;=Parameters!$B$2)</f>
        <v>1.6739233558580632E-2</v>
      </c>
      <c r="K417" s="2">
        <f>H417*I417*('Permanent project'!B421&gt;=Parameters!$B$2)</f>
        <v>8.6578004631331033E-3</v>
      </c>
      <c r="L417" s="2">
        <f>H417*I417*J417*('Permanent project'!B421&gt;=Parameters!$B$2)*('Permanent project'!B421&lt;=Parameters!$B$3)</f>
        <v>1.4492494405597258E-4</v>
      </c>
      <c r="M417" s="26">
        <f>'Emissions of Biomass scenarios'!W415*3.66</f>
        <v>0</v>
      </c>
      <c r="N417" s="14">
        <f t="shared" si="30"/>
        <v>0</v>
      </c>
    </row>
    <row r="418" spans="2:14" x14ac:dyDescent="0.3">
      <c r="B418">
        <v>413</v>
      </c>
      <c r="C418" s="11">
        <f t="shared" si="31"/>
        <v>1.6779706453383088</v>
      </c>
      <c r="D418" s="11">
        <f t="shared" si="31"/>
        <v>2.720789926345387</v>
      </c>
      <c r="E418" s="11">
        <f t="shared" si="31"/>
        <v>3.4292084480011149</v>
      </c>
      <c r="F418" s="11">
        <f t="shared" si="31"/>
        <v>5.9646475032892132</v>
      </c>
      <c r="G418" s="3">
        <f>G417*(1+Parameters!$B$13)</f>
        <v>302893437.07537657</v>
      </c>
      <c r="H418" s="5">
        <f>Parameters!$B$11*'Permanent project'!C422*Parameters!B$9*G418</f>
        <v>4696.1957757617183</v>
      </c>
      <c r="I418" s="2">
        <f>EXP(-Parameters!$B$16*'Permanent project'!B422)</f>
        <v>1.8212271970673812E-6</v>
      </c>
      <c r="J418" s="2">
        <f>EXP(-(Parameters!$B$5+Parameters!$B$6)*('Permanent project'!B422-Parameters!$B$2))*(1-EXP(-Parameters!$B$7*('Permanent project'!B422-Parameters!$B$2)*('Permanent project'!B422&gt;Parameters!$B$2)))+('Permanent project'!B422&lt;=Parameters!$B$2)</f>
        <v>1.6572675401761255E-2</v>
      </c>
      <c r="K418" s="2">
        <f>H418*I418*('Permanent project'!B422&gt;=Parameters!$B$2)</f>
        <v>8.5528394695701896E-3</v>
      </c>
      <c r="L418" s="2">
        <f>H418*I418*J418*('Permanent project'!B422&gt;=Parameters!$B$2)*('Permanent project'!B422&lt;=Parameters!$B$3)</f>
        <v>1.4174343229255866E-4</v>
      </c>
      <c r="M418" s="26">
        <f>'Emissions of Biomass scenarios'!W416*3.66</f>
        <v>0</v>
      </c>
      <c r="N418" s="14">
        <f t="shared" si="30"/>
        <v>0</v>
      </c>
    </row>
    <row r="419" spans="2:14" x14ac:dyDescent="0.3">
      <c r="B419">
        <v>414</v>
      </c>
      <c r="C419" s="11">
        <f t="shared" si="31"/>
        <v>1.6779706453383088</v>
      </c>
      <c r="D419" s="11">
        <f t="shared" si="31"/>
        <v>2.720789926345387</v>
      </c>
      <c r="E419" s="11">
        <f t="shared" si="31"/>
        <v>3.4292084480011149</v>
      </c>
      <c r="F419" s="11">
        <f t="shared" si="31"/>
        <v>5.9646475032892132</v>
      </c>
      <c r="G419" s="3">
        <f>G418*(1+Parameters!$B$13)</f>
        <v>308951305.8168841</v>
      </c>
      <c r="H419" s="5">
        <f>Parameters!$B$11*'Permanent project'!C423*Parameters!B$9*G419</f>
        <v>4790.1196912769519</v>
      </c>
      <c r="I419" s="2">
        <f>EXP(-Parameters!$B$16*'Permanent project'!B423)</f>
        <v>1.7638705278214065E-6</v>
      </c>
      <c r="J419" s="2">
        <f>EXP(-(Parameters!$B$5+Parameters!$B$6)*('Permanent project'!B423-Parameters!$B$2))*(1-EXP(-Parameters!$B$7*('Permanent project'!B423-Parameters!$B$2)*('Permanent project'!B423&gt;Parameters!$B$2)))+('Permanent project'!B423&lt;=Parameters!$B$2)</f>
        <v>1.6407774526292645E-2</v>
      </c>
      <c r="K419" s="2">
        <f>H419*I419*('Permanent project'!B423&gt;=Parameters!$B$2)</f>
        <v>8.4491509481803891E-3</v>
      </c>
      <c r="L419" s="2">
        <f>H419*I419*J419*('Permanent project'!B423&gt;=Parameters!$B$2)*('Permanent project'!B423&lt;=Parameters!$B$3)</f>
        <v>1.3863176369635554E-4</v>
      </c>
      <c r="M419" s="26">
        <f>'Emissions of Biomass scenarios'!W417*3.66</f>
        <v>0</v>
      </c>
      <c r="N419" s="14">
        <f t="shared" si="30"/>
        <v>0</v>
      </c>
    </row>
    <row r="420" spans="2:14" x14ac:dyDescent="0.3">
      <c r="B420">
        <v>415</v>
      </c>
      <c r="C420" s="11">
        <f t="shared" si="31"/>
        <v>1.6779706453383088</v>
      </c>
      <c r="D420" s="11">
        <f t="shared" si="31"/>
        <v>2.720789926345387</v>
      </c>
      <c r="E420" s="11">
        <f t="shared" si="31"/>
        <v>3.4292084480011149</v>
      </c>
      <c r="F420" s="11">
        <f t="shared" si="31"/>
        <v>5.9646475032892132</v>
      </c>
      <c r="G420" s="3">
        <f>G419*(1+Parameters!$B$13)</f>
        <v>315130331.93322182</v>
      </c>
      <c r="H420" s="5">
        <f>Parameters!$B$11*'Permanent project'!C424*Parameters!B$9*G420</f>
        <v>4885.922085102492</v>
      </c>
      <c r="I420" s="2">
        <f>EXP(-Parameters!$B$16*'Permanent project'!B424)</f>
        <v>1.7083202161305406E-6</v>
      </c>
      <c r="J420" s="2">
        <f>EXP(-(Parameters!$B$5+Parameters!$B$6)*('Permanent project'!B424-Parameters!$B$2))*(1-EXP(-Parameters!$B$7*('Permanent project'!B424-Parameters!$B$2)*('Permanent project'!B424&gt;Parameters!$B$2)))+('Permanent project'!B424&lt;=Parameters!$B$2)</f>
        <v>1.6244514441949871E-2</v>
      </c>
      <c r="K420" s="2">
        <f>H420*I420*('Permanent project'!B424&gt;=Parameters!$B$2)</f>
        <v>8.3467194724192711E-3</v>
      </c>
      <c r="L420" s="2">
        <f>H420*I420*J420*('Permanent project'!B424&gt;=Parameters!$B$2)*('Permanent project'!B424&lt;=Parameters!$B$3)</f>
        <v>1.3558840501261905E-4</v>
      </c>
      <c r="M420" s="26">
        <f>'Emissions of Biomass scenarios'!W418*3.66</f>
        <v>0</v>
      </c>
      <c r="N420" s="14">
        <f t="shared" si="30"/>
        <v>0</v>
      </c>
    </row>
    <row r="421" spans="2:14" x14ac:dyDescent="0.3">
      <c r="B421">
        <v>416</v>
      </c>
      <c r="C421" s="11">
        <f t="shared" si="31"/>
        <v>1.6779706453383088</v>
      </c>
      <c r="D421" s="11">
        <f t="shared" si="31"/>
        <v>2.720789926345387</v>
      </c>
      <c r="E421" s="11">
        <f t="shared" si="31"/>
        <v>3.4292084480011149</v>
      </c>
      <c r="F421" s="11">
        <f t="shared" si="31"/>
        <v>5.9646475032892132</v>
      </c>
      <c r="G421" s="3">
        <f>G420*(1+Parameters!$B$13)</f>
        <v>321432938.57188624</v>
      </c>
      <c r="H421" s="5">
        <f>Parameters!$B$11*'Permanent project'!C425*Parameters!B$9*G421</f>
        <v>4983.6405268045419</v>
      </c>
      <c r="I421" s="2">
        <f>EXP(-Parameters!$B$16*'Permanent project'!B425)</f>
        <v>1.6545193736213858E-6</v>
      </c>
      <c r="J421" s="2">
        <f>EXP(-(Parameters!$B$5+Parameters!$B$6)*('Permanent project'!B425-Parameters!$B$2))*(1-EXP(-Parameters!$B$7*('Permanent project'!B425-Parameters!$B$2)*('Permanent project'!B425&gt;Parameters!$B$2)))+('Permanent project'!B425&lt;=Parameters!$B$2)</f>
        <v>1.6082878822588433E-2</v>
      </c>
      <c r="K421" s="2">
        <f>H421*I421*('Permanent project'!B425&gt;=Parameters!$B$2)</f>
        <v>8.2455298027628039E-3</v>
      </c>
      <c r="L421" s="2">
        <f>H421*I421*J421*('Permanent project'!B425&gt;=Parameters!$B$2)*('Permanent project'!B425&lt;=Parameters!$B$3)</f>
        <v>1.3261185664587569E-4</v>
      </c>
      <c r="M421" s="26">
        <f>'Emissions of Biomass scenarios'!W419*3.66</f>
        <v>0</v>
      </c>
      <c r="N421" s="14">
        <f t="shared" si="30"/>
        <v>0</v>
      </c>
    </row>
    <row r="422" spans="2:14" x14ac:dyDescent="0.3">
      <c r="B422">
        <v>417</v>
      </c>
      <c r="C422" s="11">
        <f t="shared" si="31"/>
        <v>1.6779706453383088</v>
      </c>
      <c r="D422" s="11">
        <f t="shared" si="31"/>
        <v>2.720789926345387</v>
      </c>
      <c r="E422" s="11">
        <f t="shared" si="31"/>
        <v>3.4292084480011149</v>
      </c>
      <c r="F422" s="11">
        <f t="shared" si="31"/>
        <v>5.9646475032892132</v>
      </c>
      <c r="G422" s="3">
        <f>G421*(1+Parameters!$B$13)</f>
        <v>327861597.34332395</v>
      </c>
      <c r="H422" s="5">
        <f>Parameters!$B$11*'Permanent project'!C426*Parameters!B$9*G422</f>
        <v>5083.3133373406317</v>
      </c>
      <c r="I422" s="2">
        <f>EXP(-Parameters!$B$16*'Permanent project'!B426)</f>
        <v>1.6024129035298661E-6</v>
      </c>
      <c r="J422" s="2">
        <f>EXP(-(Parameters!$B$5+Parameters!$B$6)*('Permanent project'!B426-Parameters!$B$2))*(1-EXP(-Parameters!$B$7*('Permanent project'!B426-Parameters!$B$2)*('Permanent project'!B426&gt;Parameters!$B$2)))+('Permanent project'!B426&lt;=Parameters!$B$2)</f>
        <v>1.5922851504511698E-2</v>
      </c>
      <c r="K422" s="2">
        <f>H422*I422*('Permanent project'!B426&gt;=Parameters!$B$2)</f>
        <v>8.1455668844400957E-3</v>
      </c>
      <c r="L422" s="2">
        <f>H422*I422*J422*('Permanent project'!B426&gt;=Parameters!$B$2)*('Permanent project'!B426&lt;=Parameters!$B$3)</f>
        <v>1.2970065192100764E-4</v>
      </c>
      <c r="M422" s="26">
        <f>'Emissions of Biomass scenarios'!W420*3.66</f>
        <v>0</v>
      </c>
      <c r="N422" s="14">
        <f t="shared" si="30"/>
        <v>0</v>
      </c>
    </row>
    <row r="423" spans="2:14" x14ac:dyDescent="0.3">
      <c r="B423">
        <v>418</v>
      </c>
      <c r="C423" s="11">
        <f t="shared" si="31"/>
        <v>1.6779706453383088</v>
      </c>
      <c r="D423" s="11">
        <f t="shared" si="31"/>
        <v>2.720789926345387</v>
      </c>
      <c r="E423" s="11">
        <f t="shared" si="31"/>
        <v>3.4292084480011149</v>
      </c>
      <c r="F423" s="11">
        <f t="shared" si="31"/>
        <v>5.9646475032892132</v>
      </c>
      <c r="G423" s="3">
        <f>G422*(1+Parameters!$B$13)</f>
        <v>334418829.29019046</v>
      </c>
      <c r="H423" s="5">
        <f>Parameters!$B$11*'Permanent project'!C427*Parameters!B$9*G423</f>
        <v>5184.9796040874453</v>
      </c>
      <c r="I423" s="2">
        <f>EXP(-Parameters!$B$16*'Permanent project'!B427)</f>
        <v>1.5519474442773136E-6</v>
      </c>
      <c r="J423" s="2">
        <f>EXP(-(Parameters!$B$5+Parameters!$B$6)*('Permanent project'!B427-Parameters!$B$2))*(1-EXP(-Parameters!$B$7*('Permanent project'!B427-Parameters!$B$2)*('Permanent project'!B427&gt;Parameters!$B$2)))+('Permanent project'!B427&lt;=Parameters!$B$2)</f>
        <v>1.5764416484854486E-2</v>
      </c>
      <c r="K423" s="2">
        <f>H423*I423*('Permanent project'!B427&gt;=Parameters!$B$2)</f>
        <v>8.0468158451935078E-3</v>
      </c>
      <c r="L423" s="2">
        <f>H423*I423*J423*('Permanent project'!B427&gt;=Parameters!$B$2)*('Permanent project'!B427&lt;=Parameters!$B$3)</f>
        <v>1.2685335636055683E-4</v>
      </c>
      <c r="M423" s="26">
        <f>'Emissions of Biomass scenarios'!W421*3.66</f>
        <v>0</v>
      </c>
      <c r="N423" s="14">
        <f t="shared" si="30"/>
        <v>0</v>
      </c>
    </row>
    <row r="424" spans="2:14" x14ac:dyDescent="0.3">
      <c r="B424">
        <v>419</v>
      </c>
      <c r="C424" s="11">
        <f t="shared" si="31"/>
        <v>1.6779706453383088</v>
      </c>
      <c r="D424" s="11">
        <f t="shared" si="31"/>
        <v>2.720789926345387</v>
      </c>
      <c r="E424" s="11">
        <f t="shared" si="31"/>
        <v>3.4292084480011149</v>
      </c>
      <c r="F424" s="11">
        <f t="shared" si="31"/>
        <v>5.9646475032892132</v>
      </c>
      <c r="G424" s="3">
        <f>G423*(1+Parameters!$B$13)</f>
        <v>341107205.87599427</v>
      </c>
      <c r="H424" s="5">
        <f>Parameters!$B$11*'Permanent project'!C428*Parameters!B$9*G424</f>
        <v>5288.6791961691943</v>
      </c>
      <c r="I424" s="2">
        <f>EXP(-Parameters!$B$16*'Permanent project'!B428)</f>
        <v>1.5030713148235669E-6</v>
      </c>
      <c r="J424" s="2">
        <f>EXP(-(Parameters!$B$5+Parameters!$B$6)*('Permanent project'!B428-Parameters!$B$2))*(1-EXP(-Parameters!$B$7*('Permanent project'!B428-Parameters!$B$2)*('Permanent project'!B428&gt;Parameters!$B$2)))+('Permanent project'!B428&lt;=Parameters!$B$2)</f>
        <v>1.5607557919982831E-2</v>
      </c>
      <c r="K424" s="2">
        <f>H424*I424*('Permanent project'!B428&gt;=Parameters!$B$2)</f>
        <v>7.9492619930660764E-3</v>
      </c>
      <c r="L424" s="2">
        <f>H424*I424*J424*('Permanent project'!B428&gt;=Parameters!$B$2)*('Permanent project'!B428&lt;=Parameters!$B$3)</f>
        <v>1.2406856697789694E-4</v>
      </c>
      <c r="M424" s="26">
        <f>'Emissions of Biomass scenarios'!W422*3.66</f>
        <v>0</v>
      </c>
      <c r="N424" s="14">
        <f t="shared" si="30"/>
        <v>0</v>
      </c>
    </row>
    <row r="425" spans="2:14" x14ac:dyDescent="0.3">
      <c r="B425">
        <v>420</v>
      </c>
      <c r="C425" s="11">
        <f t="shared" si="31"/>
        <v>1.6779706453383088</v>
      </c>
      <c r="D425" s="11">
        <f t="shared" si="31"/>
        <v>2.720789926345387</v>
      </c>
      <c r="E425" s="11">
        <f t="shared" si="31"/>
        <v>3.4292084480011149</v>
      </c>
      <c r="F425" s="11">
        <f t="shared" si="31"/>
        <v>5.9646475032892132</v>
      </c>
      <c r="G425" s="3">
        <f>G424*(1+Parameters!$B$13)</f>
        <v>347929349.99351418</v>
      </c>
      <c r="H425" s="5">
        <f>Parameters!$B$11*'Permanent project'!C429*Parameters!B$9*G425</f>
        <v>5394.4527800925789</v>
      </c>
      <c r="I425" s="2">
        <f>EXP(-Parameters!$B$16*'Permanent project'!B429)</f>
        <v>1.4557344617410582E-6</v>
      </c>
      <c r="J425" s="2">
        <f>EXP(-(Parameters!$B$5+Parameters!$B$6)*('Permanent project'!B429-Parameters!$B$2))*(1-EXP(-Parameters!$B$7*('Permanent project'!B429-Parameters!$B$2)*('Permanent project'!B429&gt;Parameters!$B$2)))+('Permanent project'!B429&lt;=Parameters!$B$2)</f>
        <v>1.5452260123909515E-2</v>
      </c>
      <c r="K425" s="2">
        <f>H425*I425*('Permanent project'!B429&gt;=Parameters!$B$2)</f>
        <v>7.852890814215625E-3</v>
      </c>
      <c r="L425" s="2">
        <f>H425*I425*J425*('Permanent project'!B429&gt;=Parameters!$B$2)*('Permanent project'!B429&lt;=Parameters!$B$3)</f>
        <v>1.2134491158591943E-4</v>
      </c>
      <c r="M425" s="26">
        <f>'Emissions of Biomass scenarios'!W423*3.66</f>
        <v>0</v>
      </c>
      <c r="N425" s="14">
        <f t="shared" si="30"/>
        <v>0</v>
      </c>
    </row>
    <row r="426" spans="2:14" x14ac:dyDescent="0.3">
      <c r="B426">
        <v>421</v>
      </c>
      <c r="C426" s="11">
        <f t="shared" si="31"/>
        <v>1.6779706453383088</v>
      </c>
      <c r="D426" s="11">
        <f t="shared" si="31"/>
        <v>2.720789926345387</v>
      </c>
      <c r="E426" s="11">
        <f t="shared" si="31"/>
        <v>3.4292084480011149</v>
      </c>
      <c r="F426" s="11">
        <f t="shared" si="31"/>
        <v>5.9646475032892132</v>
      </c>
      <c r="G426" s="3">
        <f>G425*(1+Parameters!$B$13)</f>
        <v>354887936.99338448</v>
      </c>
      <c r="H426" s="5">
        <f>Parameters!$B$11*'Permanent project'!C430*Parameters!B$9*G426</f>
        <v>5502.3418356944303</v>
      </c>
      <c r="I426" s="2">
        <f>EXP(-Parameters!$B$16*'Permanent project'!B430)</f>
        <v>1.4098884079557327E-6</v>
      </c>
      <c r="J426" s="2">
        <f>EXP(-(Parameters!$B$5+Parameters!$B$6)*('Permanent project'!B430-Parameters!$B$2))*(1-EXP(-Parameters!$B$7*('Permanent project'!B430-Parameters!$B$2)*('Permanent project'!B430&gt;Parameters!$B$2)))+('Permanent project'!B430&lt;=Parameters!$B$2)</f>
        <v>1.5298507566725518E-2</v>
      </c>
      <c r="K426" s="2">
        <f>H426*I426*('Permanent project'!B430&gt;=Parameters!$B$2)</f>
        <v>7.757687970755444E-3</v>
      </c>
      <c r="L426" s="2">
        <f>H426*I426*J426*('Permanent project'!B430&gt;=Parameters!$B$2)*('Permanent project'!B430&lt;=Parameters!$B$3)</f>
        <v>1.1868104812089769E-4</v>
      </c>
      <c r="M426" s="26">
        <f>'Emissions of Biomass scenarios'!W424*3.66</f>
        <v>0</v>
      </c>
      <c r="N426" s="14">
        <f t="shared" si="30"/>
        <v>0</v>
      </c>
    </row>
    <row r="427" spans="2:14" x14ac:dyDescent="0.3">
      <c r="B427">
        <v>422</v>
      </c>
      <c r="C427" s="11">
        <f t="shared" ref="C427:F442" si="32">C426</f>
        <v>1.6779706453383088</v>
      </c>
      <c r="D427" s="11">
        <f t="shared" si="32"/>
        <v>2.720789926345387</v>
      </c>
      <c r="E427" s="11">
        <f t="shared" si="32"/>
        <v>3.4292084480011149</v>
      </c>
      <c r="F427" s="11">
        <f t="shared" si="32"/>
        <v>5.9646475032892132</v>
      </c>
      <c r="G427" s="3">
        <f>G426*(1+Parameters!$B$13)</f>
        <v>361985695.73325217</v>
      </c>
      <c r="H427" s="5">
        <f>Parameters!$B$11*'Permanent project'!C431*Parameters!B$9*G427</f>
        <v>5612.3886724083186</v>
      </c>
      <c r="I427" s="2">
        <f>EXP(-Parameters!$B$16*'Permanent project'!B431)</f>
        <v>1.365486203102288E-6</v>
      </c>
      <c r="J427" s="2">
        <f>EXP(-(Parameters!$B$5+Parameters!$B$6)*('Permanent project'!B431-Parameters!$B$2))*(1-EXP(-Parameters!$B$7*('Permanent project'!B431-Parameters!$B$2)*('Permanent project'!B431&gt;Parameters!$B$2)))+('Permanent project'!B431&lt;=Parameters!$B$2)</f>
        <v>1.514628487304698E-2</v>
      </c>
      <c r="K427" s="2">
        <f>H427*I427*('Permanent project'!B431&gt;=Parameters!$B$2)</f>
        <v>7.663639298621126E-3</v>
      </c>
      <c r="L427" s="2">
        <f>H427*I427*J427*('Permanent project'!B431&gt;=Parameters!$B$2)*('Permanent project'!B431&lt;=Parameters!$B$3)</f>
        <v>1.1607566398119353E-4</v>
      </c>
      <c r="M427" s="26">
        <f>'Emissions of Biomass scenarios'!W425*3.66</f>
        <v>0</v>
      </c>
      <c r="N427" s="14">
        <f t="shared" si="30"/>
        <v>0</v>
      </c>
    </row>
    <row r="428" spans="2:14" x14ac:dyDescent="0.3">
      <c r="B428">
        <v>423</v>
      </c>
      <c r="C428" s="11">
        <f t="shared" si="32"/>
        <v>1.6779706453383088</v>
      </c>
      <c r="D428" s="11">
        <f t="shared" si="32"/>
        <v>2.720789926345387</v>
      </c>
      <c r="E428" s="11">
        <f t="shared" si="32"/>
        <v>3.4292084480011149</v>
      </c>
      <c r="F428" s="11">
        <f t="shared" si="32"/>
        <v>5.9646475032892132</v>
      </c>
      <c r="G428" s="3">
        <f>G427*(1+Parameters!$B$13)</f>
        <v>369225409.64791721</v>
      </c>
      <c r="H428" s="5">
        <f>Parameters!$B$11*'Permanent project'!C432*Parameters!B$9*G428</f>
        <v>5724.6364458564849</v>
      </c>
      <c r="I428" s="2">
        <f>EXP(-Parameters!$B$16*'Permanent project'!B432)</f>
        <v>1.3224823754428978E-6</v>
      </c>
      <c r="J428" s="2">
        <f>EXP(-(Parameters!$B$5+Parameters!$B$6)*('Permanent project'!B432-Parameters!$B$2))*(1-EXP(-Parameters!$B$7*('Permanent project'!B432-Parameters!$B$2)*('Permanent project'!B432&gt;Parameters!$B$2)))+('Permanent project'!B432&lt;=Parameters!$B$2)</f>
        <v>1.4995576820477703E-2</v>
      </c>
      <c r="K428" s="2">
        <f>H428*I428*('Permanent project'!B432&gt;=Parameters!$B$2)</f>
        <v>7.5707308054632719E-3</v>
      </c>
      <c r="L428" s="2">
        <f>H428*I428*J428*('Permanent project'!B432&gt;=Parameters!$B$2)*('Permanent project'!B432&lt;=Parameters!$B$3)</f>
        <v>1.1352747538048153E-4</v>
      </c>
      <c r="M428" s="26">
        <f>'Emissions of Biomass scenarios'!W426*3.66</f>
        <v>0</v>
      </c>
      <c r="N428" s="14">
        <f t="shared" si="30"/>
        <v>0</v>
      </c>
    </row>
    <row r="429" spans="2:14" x14ac:dyDescent="0.3">
      <c r="B429">
        <v>424</v>
      </c>
      <c r="C429" s="11">
        <f t="shared" si="32"/>
        <v>1.6779706453383088</v>
      </c>
      <c r="D429" s="11">
        <f t="shared" si="32"/>
        <v>2.720789926345387</v>
      </c>
      <c r="E429" s="11">
        <f t="shared" si="32"/>
        <v>3.4292084480011149</v>
      </c>
      <c r="F429" s="11">
        <f t="shared" si="32"/>
        <v>5.9646475032892132</v>
      </c>
      <c r="G429" s="3">
        <f>G428*(1+Parameters!$B$13)</f>
        <v>376609917.84087557</v>
      </c>
      <c r="H429" s="5">
        <f>Parameters!$B$11*'Permanent project'!C433*Parameters!B$9*G429</f>
        <v>5839.129174773615</v>
      </c>
      <c r="I429" s="2">
        <f>EXP(-Parameters!$B$16*'Permanent project'!B433)</f>
        <v>1.2808328853001792E-6</v>
      </c>
      <c r="J429" s="2">
        <f>EXP(-(Parameters!$B$5+Parameters!$B$6)*('Permanent project'!B433-Parameters!$B$2))*(1-EXP(-Parameters!$B$7*('Permanent project'!B433-Parameters!$B$2)*('Permanent project'!B433&gt;Parameters!$B$2)))+('Permanent project'!B433&lt;=Parameters!$B$2)</f>
        <v>1.4846368338086832E-2</v>
      </c>
      <c r="K429" s="2">
        <f>H429*I429*('Permanent project'!B433&gt;=Parameters!$B$2)</f>
        <v>7.4789486685657436E-3</v>
      </c>
      <c r="L429" s="2">
        <f>H429*I429*J429*('Permanent project'!B433&gt;=Parameters!$B$2)*('Permanent project'!B433&lt;=Parameters!$B$3)</f>
        <v>1.1103522671517112E-4</v>
      </c>
      <c r="M429" s="26">
        <f>'Emissions of Biomass scenarios'!W427*3.66</f>
        <v>0</v>
      </c>
      <c r="N429" s="14">
        <f t="shared" si="30"/>
        <v>0</v>
      </c>
    </row>
    <row r="430" spans="2:14" x14ac:dyDescent="0.3">
      <c r="B430">
        <v>425</v>
      </c>
      <c r="C430" s="11">
        <f t="shared" si="32"/>
        <v>1.6779706453383088</v>
      </c>
      <c r="D430" s="11">
        <f t="shared" si="32"/>
        <v>2.720789926345387</v>
      </c>
      <c r="E430" s="11">
        <f t="shared" si="32"/>
        <v>3.4292084480011149</v>
      </c>
      <c r="F430" s="11">
        <f t="shared" si="32"/>
        <v>5.9646475032892132</v>
      </c>
      <c r="G430" s="3">
        <f>G429*(1+Parameters!$B$13)</f>
        <v>384142116.19769311</v>
      </c>
      <c r="H430" s="5">
        <f>Parameters!$B$11*'Permanent project'!C434*Parameters!B$9*G430</f>
        <v>5955.9117582690878</v>
      </c>
      <c r="I430" s="2">
        <f>EXP(-Parameters!$B$16*'Permanent project'!B434)</f>
        <v>1.2404950799567134E-6</v>
      </c>
      <c r="J430" s="2">
        <f>EXP(-(Parameters!$B$5+Parameters!$B$6)*('Permanent project'!B434-Parameters!$B$2))*(1-EXP(-Parameters!$B$7*('Permanent project'!B434-Parameters!$B$2)*('Permanent project'!B434&gt;Parameters!$B$2)))+('Permanent project'!B434&lt;=Parameters!$B$2)</f>
        <v>1.4698644504901784E-2</v>
      </c>
      <c r="K430" s="2">
        <f>H430*I430*('Permanent project'!B434&gt;=Parameters!$B$2)</f>
        <v>7.3882792327891415E-3</v>
      </c>
      <c r="L430" s="2">
        <f>H430*I430*J430*('Permanent project'!B434&gt;=Parameters!$B$2)*('Permanent project'!B434&lt;=Parameters!$B$3)</f>
        <v>1.0859768994571608E-4</v>
      </c>
      <c r="M430" s="26">
        <f>'Emissions of Biomass scenarios'!W428*3.66</f>
        <v>0</v>
      </c>
      <c r="N430" s="14">
        <f t="shared" si="30"/>
        <v>0</v>
      </c>
    </row>
    <row r="431" spans="2:14" x14ac:dyDescent="0.3">
      <c r="B431">
        <v>426</v>
      </c>
      <c r="C431" s="11">
        <f t="shared" si="32"/>
        <v>1.6779706453383088</v>
      </c>
      <c r="D431" s="11">
        <f t="shared" si="32"/>
        <v>2.720789926345387</v>
      </c>
      <c r="E431" s="11">
        <f t="shared" si="32"/>
        <v>3.4292084480011149</v>
      </c>
      <c r="F431" s="11">
        <f t="shared" si="32"/>
        <v>5.9646475032892132</v>
      </c>
      <c r="G431" s="3">
        <f>G430*(1+Parameters!$B$13)</f>
        <v>391824958.52164698</v>
      </c>
      <c r="H431" s="5">
        <f>Parameters!$B$11*'Permanent project'!C435*Parameters!B$9*G431</f>
        <v>6075.0299934344694</v>
      </c>
      <c r="I431" s="2">
        <f>EXP(-Parameters!$B$16*'Permanent project'!B435)</f>
        <v>1.2014276499749373E-6</v>
      </c>
      <c r="J431" s="2">
        <f>EXP(-(Parameters!$B$5+Parameters!$B$6)*('Permanent project'!B435-Parameters!$B$2))*(1-EXP(-Parameters!$B$7*('Permanent project'!B435-Parameters!$B$2)*('Permanent project'!B435&gt;Parameters!$B$2)))+('Permanent project'!B435&lt;=Parameters!$B$2)</f>
        <v>1.4552390548416123E-2</v>
      </c>
      <c r="K431" s="2">
        <f>H431*I431*('Permanent project'!B435&gt;=Parameters!$B$2)</f>
        <v>7.2987090085392331E-3</v>
      </c>
      <c r="L431" s="2">
        <f>H431*I431*J431*('Permanent project'!B435&gt;=Parameters!$B$2)*('Permanent project'!B435&lt;=Parameters!$B$3)</f>
        <v>1.0621366399150595E-4</v>
      </c>
      <c r="M431" s="26">
        <f>'Emissions of Biomass scenarios'!W429*3.66</f>
        <v>0</v>
      </c>
      <c r="N431" s="14">
        <f t="shared" si="30"/>
        <v>0</v>
      </c>
    </row>
    <row r="432" spans="2:14" x14ac:dyDescent="0.3">
      <c r="B432">
        <v>427</v>
      </c>
      <c r="C432" s="11">
        <f t="shared" si="32"/>
        <v>1.6779706453383088</v>
      </c>
      <c r="D432" s="11">
        <f t="shared" si="32"/>
        <v>2.720789926345387</v>
      </c>
      <c r="E432" s="11">
        <f t="shared" si="32"/>
        <v>3.4292084480011149</v>
      </c>
      <c r="F432" s="11">
        <f t="shared" si="32"/>
        <v>5.9646475032892132</v>
      </c>
      <c r="G432" s="3">
        <f>G431*(1+Parameters!$B$13)</f>
        <v>399661457.6920799</v>
      </c>
      <c r="H432" s="5">
        <f>Parameters!$B$11*'Permanent project'!C436*Parameters!B$9*G432</f>
        <v>6196.5305933031586</v>
      </c>
      <c r="I432" s="2">
        <f>EXP(-Parameters!$B$16*'Permanent project'!B436)</f>
        <v>1.1635905868926691E-6</v>
      </c>
      <c r="J432" s="2">
        <f>EXP(-(Parameters!$B$5+Parameters!$B$6)*('Permanent project'!B436-Parameters!$B$2))*(1-EXP(-Parameters!$B$7*('Permanent project'!B436-Parameters!$B$2)*('Permanent project'!B436&gt;Parameters!$B$2)))+('Permanent project'!B436&lt;=Parameters!$B$2)</f>
        <v>1.440759184311235E-2</v>
      </c>
      <c r="K432" s="2">
        <f>H432*I432*('Permanent project'!B436&gt;=Parameters!$B$2)</f>
        <v>7.2102246697600013E-3</v>
      </c>
      <c r="L432" s="2">
        <f>H432*I432*J432*('Permanent project'!B436&gt;=Parameters!$B$2)*('Permanent project'!B436&lt;=Parameters!$B$3)</f>
        <v>1.0388197413904163E-4</v>
      </c>
      <c r="M432" s="26">
        <f>'Emissions of Biomass scenarios'!W430*3.66</f>
        <v>0</v>
      </c>
      <c r="N432" s="14">
        <f t="shared" si="30"/>
        <v>0</v>
      </c>
    </row>
    <row r="433" spans="2:14" x14ac:dyDescent="0.3">
      <c r="B433">
        <v>428</v>
      </c>
      <c r="C433" s="11">
        <f t="shared" si="32"/>
        <v>1.6779706453383088</v>
      </c>
      <c r="D433" s="11">
        <f t="shared" si="32"/>
        <v>2.720789926345387</v>
      </c>
      <c r="E433" s="11">
        <f t="shared" si="32"/>
        <v>3.4292084480011149</v>
      </c>
      <c r="F433" s="11">
        <f t="shared" si="32"/>
        <v>5.9646475032892132</v>
      </c>
      <c r="G433" s="3">
        <f>G432*(1+Parameters!$B$13)</f>
        <v>407654686.84592152</v>
      </c>
      <c r="H433" s="5">
        <f>Parameters!$B$11*'Permanent project'!C437*Parameters!B$9*G433</f>
        <v>6320.461205169222</v>
      </c>
      <c r="I433" s="2">
        <f>EXP(-Parameters!$B$16*'Permanent project'!B437)</f>
        <v>1.1269451422509465E-6</v>
      </c>
      <c r="J433" s="2">
        <f>EXP(-(Parameters!$B$5+Parameters!$B$6)*('Permanent project'!B437-Parameters!$B$2))*(1-EXP(-Parameters!$B$7*('Permanent project'!B437-Parameters!$B$2)*('Permanent project'!B437&gt;Parameters!$B$2)))+('Permanent project'!B437&lt;=Parameters!$B$2)</f>
        <v>1.4264233908999256E-2</v>
      </c>
      <c r="K433" s="2">
        <f>H433*I433*('Permanent project'!B437&gt;=Parameters!$B$2)</f>
        <v>7.1228130519510177E-3</v>
      </c>
      <c r="L433" s="2">
        <f>H433*I433*J433*('Permanent project'!B437&gt;=Parameters!$B$2)*('Permanent project'!B437&lt;=Parameters!$B$3)</f>
        <v>1.0160147146310218E-4</v>
      </c>
      <c r="M433" s="26">
        <f>'Emissions of Biomass scenarios'!W431*3.66</f>
        <v>0</v>
      </c>
      <c r="N433" s="14">
        <f t="shared" si="30"/>
        <v>0</v>
      </c>
    </row>
    <row r="434" spans="2:14" x14ac:dyDescent="0.3">
      <c r="B434">
        <v>429</v>
      </c>
      <c r="C434" s="11">
        <f t="shared" si="32"/>
        <v>1.6779706453383088</v>
      </c>
      <c r="D434" s="11">
        <f t="shared" si="32"/>
        <v>2.720789926345387</v>
      </c>
      <c r="E434" s="11">
        <f t="shared" si="32"/>
        <v>3.4292084480011149</v>
      </c>
      <c r="F434" s="11">
        <f t="shared" si="32"/>
        <v>5.9646475032892132</v>
      </c>
      <c r="G434" s="3">
        <f>G433*(1+Parameters!$B$13)</f>
        <v>415807780.58283997</v>
      </c>
      <c r="H434" s="5">
        <f>Parameters!$B$11*'Permanent project'!C438*Parameters!B$9*G434</f>
        <v>6446.870429272607</v>
      </c>
      <c r="I434" s="2">
        <f>EXP(-Parameters!$B$16*'Permanent project'!B438)</f>
        <v>1.0914537879122194E-6</v>
      </c>
      <c r="J434" s="2">
        <f>EXP(-(Parameters!$B$5+Parameters!$B$6)*('Permanent project'!B438-Parameters!$B$2))*(1-EXP(-Parameters!$B$7*('Permanent project'!B438-Parameters!$B$2)*('Permanent project'!B438&gt;Parameters!$B$2)))+('Permanent project'!B438&lt;=Parameters!$B$2)</f>
        <v>1.4122302410163962E-2</v>
      </c>
      <c r="K434" s="2">
        <f>H434*I434*('Permanent project'!B438&gt;=Parameters!$B$2)</f>
        <v>7.0364611502088626E-3</v>
      </c>
      <c r="L434" s="2">
        <f>H434*I434*J434*('Permanent project'!B438&gt;=Parameters!$B$2)*('Permanent project'!B438&lt;=Parameters!$B$3)</f>
        <v>9.9371032260619707E-5</v>
      </c>
      <c r="M434" s="26">
        <f>'Emissions of Biomass scenarios'!W432*3.66</f>
        <v>0</v>
      </c>
      <c r="N434" s="14">
        <f t="shared" si="30"/>
        <v>0</v>
      </c>
    </row>
    <row r="435" spans="2:14" x14ac:dyDescent="0.3">
      <c r="B435">
        <v>430</v>
      </c>
      <c r="C435" s="11">
        <f t="shared" si="32"/>
        <v>1.6779706453383088</v>
      </c>
      <c r="D435" s="11">
        <f t="shared" si="32"/>
        <v>2.720789926345387</v>
      </c>
      <c r="E435" s="11">
        <f t="shared" si="32"/>
        <v>3.4292084480011149</v>
      </c>
      <c r="F435" s="11">
        <f t="shared" si="32"/>
        <v>5.9646475032892132</v>
      </c>
      <c r="G435" s="3">
        <f>G434*(1+Parameters!$B$13)</f>
        <v>424123936.19449675</v>
      </c>
      <c r="H435" s="5">
        <f>Parameters!$B$11*'Permanent project'!C439*Parameters!B$9*G435</f>
        <v>6575.8078378580594</v>
      </c>
      <c r="I435" s="2">
        <f>EXP(-Parameters!$B$16*'Permanent project'!B439)</f>
        <v>1.0570801776282568E-6</v>
      </c>
      <c r="J435" s="2">
        <f>EXP(-(Parameters!$B$5+Parameters!$B$6)*('Permanent project'!B439-Parameters!$B$2))*(1-EXP(-Parameters!$B$7*('Permanent project'!B439-Parameters!$B$2)*('Permanent project'!B439&gt;Parameters!$B$2)))+('Permanent project'!B439&lt;=Parameters!$B$2)</f>
        <v>1.3981783153338296E-2</v>
      </c>
      <c r="K435" s="2">
        <f>H435*I435*('Permanent project'!B439&gt;=Parameters!$B$2)</f>
        <v>6.9511561172922809E-3</v>
      </c>
      <c r="L435" s="2">
        <f>H435*I435*J435*('Permanent project'!B439&gt;=Parameters!$B$2)*('Permanent project'!B439&lt;=Parameters!$B$3)</f>
        <v>9.7189557496981651E-5</v>
      </c>
      <c r="M435" s="26">
        <f>'Emissions of Biomass scenarios'!W433*3.66</f>
        <v>0</v>
      </c>
      <c r="N435" s="14">
        <f t="shared" si="30"/>
        <v>0</v>
      </c>
    </row>
    <row r="436" spans="2:14" x14ac:dyDescent="0.3">
      <c r="B436">
        <v>431</v>
      </c>
      <c r="C436" s="11">
        <f t="shared" si="32"/>
        <v>1.6779706453383088</v>
      </c>
      <c r="D436" s="11">
        <f t="shared" si="32"/>
        <v>2.720789926345387</v>
      </c>
      <c r="E436" s="11">
        <f t="shared" si="32"/>
        <v>3.4292084480011149</v>
      </c>
      <c r="F436" s="11">
        <f t="shared" si="32"/>
        <v>5.9646475032892132</v>
      </c>
      <c r="G436" s="3">
        <f>G435*(1+Parameters!$B$13)</f>
        <v>432606414.9183867</v>
      </c>
      <c r="H436" s="5">
        <f>Parameters!$B$11*'Permanent project'!C440*Parameters!B$9*G436</f>
        <v>6707.3239946152207</v>
      </c>
      <c r="I436" s="2">
        <f>EXP(-Parameters!$B$16*'Permanent project'!B440)</f>
        <v>1.0237891098184141E-6</v>
      </c>
      <c r="J436" s="2">
        <f>EXP(-(Parameters!$B$5+Parameters!$B$6)*('Permanent project'!B440-Parameters!$B$2))*(1-EXP(-Parameters!$B$7*('Permanent project'!B440-Parameters!$B$2)*('Permanent project'!B440&gt;Parameters!$B$2)))+('Permanent project'!B440&lt;=Parameters!$B$2)</f>
        <v>1.3842662086479501E-2</v>
      </c>
      <c r="K436" s="2">
        <f>H436*I436*('Permanent project'!B440&gt;=Parameters!$B$2)</f>
        <v>6.8668852617108063E-3</v>
      </c>
      <c r="L436" s="2">
        <f>H436*I436*J436*('Permanent project'!B440&gt;=Parameters!$B$2)*('Permanent project'!B440&lt;=Parameters!$B$3)</f>
        <v>9.5055972264489042E-5</v>
      </c>
      <c r="M436" s="26">
        <f>'Emissions of Biomass scenarios'!W434*3.66</f>
        <v>0</v>
      </c>
      <c r="N436" s="14">
        <f t="shared" si="30"/>
        <v>0</v>
      </c>
    </row>
    <row r="437" spans="2:14" x14ac:dyDescent="0.3">
      <c r="B437">
        <v>432</v>
      </c>
      <c r="C437" s="11">
        <f t="shared" si="32"/>
        <v>1.6779706453383088</v>
      </c>
      <c r="D437" s="11">
        <f t="shared" si="32"/>
        <v>2.720789926345387</v>
      </c>
      <c r="E437" s="11">
        <f t="shared" si="32"/>
        <v>3.4292084480011149</v>
      </c>
      <c r="F437" s="11">
        <f t="shared" si="32"/>
        <v>5.9646475032892132</v>
      </c>
      <c r="G437" s="3">
        <f>G436*(1+Parameters!$B$13)</f>
        <v>441258543.21675444</v>
      </c>
      <c r="H437" s="5">
        <f>Parameters!$B$11*'Permanent project'!C441*Parameters!B$9*G437</f>
        <v>6841.4704745075251</v>
      </c>
      <c r="I437" s="2">
        <f>EXP(-Parameters!$B$16*'Permanent project'!B441)</f>
        <v>9.9154649152013639E-7</v>
      </c>
      <c r="J437" s="2">
        <f>EXP(-(Parameters!$B$5+Parameters!$B$6)*('Permanent project'!B441-Parameters!$B$2))*(1-EXP(-Parameters!$B$7*('Permanent project'!B441-Parameters!$B$2)*('Permanent project'!B441&gt;Parameters!$B$2)))+('Permanent project'!B441&lt;=Parameters!$B$2)</f>
        <v>1.3704925297364945E-2</v>
      </c>
      <c r="K437" s="2">
        <f>H437*I437*('Permanent project'!B441&gt;=Parameters!$B$2)</f>
        <v>6.7836360458365394E-3</v>
      </c>
      <c r="L437" s="2">
        <f>H437*I437*J437*('Permanent project'!B441&gt;=Parameters!$B$2)*('Permanent project'!B441&lt;=Parameters!$B$3)</f>
        <v>9.2969225252701891E-5</v>
      </c>
      <c r="M437" s="26">
        <f>'Emissions of Biomass scenarios'!W435*3.66</f>
        <v>0</v>
      </c>
      <c r="N437" s="14">
        <f t="shared" si="30"/>
        <v>0</v>
      </c>
    </row>
    <row r="438" spans="2:14" x14ac:dyDescent="0.3">
      <c r="B438">
        <v>433</v>
      </c>
      <c r="C438" s="11">
        <f t="shared" si="32"/>
        <v>1.6779706453383088</v>
      </c>
      <c r="D438" s="11">
        <f t="shared" si="32"/>
        <v>2.720789926345387</v>
      </c>
      <c r="E438" s="11">
        <f t="shared" si="32"/>
        <v>3.4292084480011149</v>
      </c>
      <c r="F438" s="11">
        <f t="shared" si="32"/>
        <v>5.9646475032892132</v>
      </c>
      <c r="G438" s="3">
        <f>G437*(1+Parameters!$B$13)</f>
        <v>450083714.08108956</v>
      </c>
      <c r="H438" s="5">
        <f>Parameters!$B$11*'Permanent project'!C442*Parameters!B$9*G438</f>
        <v>6978.2998839976763</v>
      </c>
      <c r="I438" s="2">
        <f>EXP(-Parameters!$B$16*'Permanent project'!B442)</f>
        <v>9.6031930347478735E-7</v>
      </c>
      <c r="J438" s="2">
        <f>EXP(-(Parameters!$B$5+Parameters!$B$6)*('Permanent project'!B442-Parameters!$B$2))*(1-EXP(-Parameters!$B$7*('Permanent project'!B442-Parameters!$B$2)*('Permanent project'!B442&gt;Parameters!$B$2)))+('Permanent project'!B442&lt;=Parameters!$B$2)</f>
        <v>1.3568559012200934E-2</v>
      </c>
      <c r="K438" s="2">
        <f>H438*I438*('Permanent project'!B442&gt;=Parameters!$B$2)</f>
        <v>6.7013960840388376E-3</v>
      </c>
      <c r="L438" s="2">
        <f>H438*I438*J438*('Permanent project'!B442&gt;=Parameters!$B$2)*('Permanent project'!B442&lt;=Parameters!$B$3)</f>
        <v>9.0928288230413218E-5</v>
      </c>
      <c r="M438" s="26">
        <f>'Emissions of Biomass scenarios'!W436*3.66</f>
        <v>0</v>
      </c>
      <c r="N438" s="14">
        <f t="shared" si="30"/>
        <v>0</v>
      </c>
    </row>
    <row r="439" spans="2:14" x14ac:dyDescent="0.3">
      <c r="B439">
        <v>434</v>
      </c>
      <c r="C439" s="11">
        <f t="shared" si="32"/>
        <v>1.6779706453383088</v>
      </c>
      <c r="D439" s="11">
        <f t="shared" si="32"/>
        <v>2.720789926345387</v>
      </c>
      <c r="E439" s="11">
        <f t="shared" si="32"/>
        <v>3.4292084480011149</v>
      </c>
      <c r="F439" s="11">
        <f t="shared" si="32"/>
        <v>5.9646475032892132</v>
      </c>
      <c r="G439" s="3">
        <f>G438*(1+Parameters!$B$13)</f>
        <v>459085388.36271137</v>
      </c>
      <c r="H439" s="5">
        <f>Parameters!$B$11*'Permanent project'!C443*Parameters!B$9*G439</f>
        <v>7117.8658816776297</v>
      </c>
      <c r="I439" s="2">
        <f>EXP(-Parameters!$B$16*'Permanent project'!B443)</f>
        <v>9.3007556631304208E-7</v>
      </c>
      <c r="J439" s="2">
        <f>EXP(-(Parameters!$B$5+Parameters!$B$6)*('Permanent project'!B443-Parameters!$B$2))*(1-EXP(-Parameters!$B$7*('Permanent project'!B443-Parameters!$B$2)*('Permanent project'!B443&gt;Parameters!$B$2)))+('Permanent project'!B443&lt;=Parameters!$B$2)</f>
        <v>1.3433549594245302E-2</v>
      </c>
      <c r="K439" s="2">
        <f>H439*I439*('Permanent project'!B443&gt;=Parameters!$B$2)</f>
        <v>6.6201531408416016E-3</v>
      </c>
      <c r="L439" s="2">
        <f>H439*I439*J439*('Permanent project'!B443&gt;=Parameters!$B$2)*('Permanent project'!B443&lt;=Parameters!$B$3)</f>
        <v>8.8932155538994453E-5</v>
      </c>
      <c r="M439" s="26">
        <f>'Emissions of Biomass scenarios'!W437*3.66</f>
        <v>0</v>
      </c>
      <c r="N439" s="14">
        <f t="shared" si="30"/>
        <v>0</v>
      </c>
    </row>
    <row r="440" spans="2:14" x14ac:dyDescent="0.3">
      <c r="B440">
        <v>435</v>
      </c>
      <c r="C440" s="11">
        <f t="shared" si="32"/>
        <v>1.6779706453383088</v>
      </c>
      <c r="D440" s="11">
        <f t="shared" si="32"/>
        <v>2.720789926345387</v>
      </c>
      <c r="E440" s="11">
        <f t="shared" si="32"/>
        <v>3.4292084480011149</v>
      </c>
      <c r="F440" s="11">
        <f t="shared" si="32"/>
        <v>5.9646475032892132</v>
      </c>
      <c r="G440" s="3">
        <f>G439*(1+Parameters!$B$13)</f>
        <v>468267096.1299656</v>
      </c>
      <c r="H440" s="5">
        <f>Parameters!$B$11*'Permanent project'!C444*Parameters!B$9*G440</f>
        <v>7260.2231993111827</v>
      </c>
      <c r="I440" s="2">
        <f>EXP(-Parameters!$B$16*'Permanent project'!B444)</f>
        <v>9.0078430780521837E-7</v>
      </c>
      <c r="J440" s="2">
        <f>EXP(-(Parameters!$B$5+Parameters!$B$6)*('Permanent project'!B444-Parameters!$B$2))*(1-EXP(-Parameters!$B$7*('Permanent project'!B444-Parameters!$B$2)*('Permanent project'!B444&gt;Parameters!$B$2)))+('Permanent project'!B444&lt;=Parameters!$B$2)</f>
        <v>1.3299883542443767E-2</v>
      </c>
      <c r="K440" s="2">
        <f>H440*I440*('Permanent project'!B444&gt;=Parameters!$B$2)</f>
        <v>6.539895129102912E-3</v>
      </c>
      <c r="L440" s="2">
        <f>H440*I440*J440*('Permanent project'!B444&gt;=Parameters!$B$2)*('Permanent project'!B444&lt;=Parameters!$B$3)</f>
        <v>8.6979843596863977E-5</v>
      </c>
      <c r="M440" s="26">
        <f>'Emissions of Biomass scenarios'!W438*3.66</f>
        <v>0</v>
      </c>
      <c r="N440" s="14">
        <f t="shared" si="30"/>
        <v>0</v>
      </c>
    </row>
    <row r="441" spans="2:14" x14ac:dyDescent="0.3">
      <c r="B441">
        <v>436</v>
      </c>
      <c r="C441" s="11">
        <f t="shared" si="32"/>
        <v>1.6779706453383088</v>
      </c>
      <c r="D441" s="11">
        <f t="shared" si="32"/>
        <v>2.720789926345387</v>
      </c>
      <c r="E441" s="11">
        <f t="shared" si="32"/>
        <v>3.4292084480011149</v>
      </c>
      <c r="F441" s="11">
        <f t="shared" si="32"/>
        <v>5.9646475032892132</v>
      </c>
      <c r="G441" s="3">
        <f>G440*(1+Parameters!$B$13)</f>
        <v>477632438.05256492</v>
      </c>
      <c r="H441" s="5">
        <f>Parameters!$B$11*'Permanent project'!C445*Parameters!B$9*G441</f>
        <v>7405.4276632974061</v>
      </c>
      <c r="I441" s="2">
        <f>EXP(-Parameters!$B$16*'Permanent project'!B445)</f>
        <v>8.7241553114300787E-7</v>
      </c>
      <c r="J441" s="2">
        <f>EXP(-(Parameters!$B$5+Parameters!$B$6)*('Permanent project'!B445-Parameters!$B$2))*(1-EXP(-Parameters!$B$7*('Permanent project'!B445-Parameters!$B$2)*('Permanent project'!B445&gt;Parameters!$B$2)))+('Permanent project'!B445&lt;=Parameters!$B$2)</f>
        <v>1.3167547490079751E-2</v>
      </c>
      <c r="K441" s="2">
        <f>H441*I441*('Permanent project'!B445&gt;=Parameters!$B$2)</f>
        <v>6.4606101082167302E-3</v>
      </c>
      <c r="L441" s="2">
        <f>H441*I441*J441*('Permanent project'!B445&gt;=Parameters!$B$2)*('Permanent project'!B445&lt;=Parameters!$B$3)</f>
        <v>8.5070390414833068E-5</v>
      </c>
      <c r="M441" s="26">
        <f>'Emissions of Biomass scenarios'!W439*3.66</f>
        <v>0</v>
      </c>
      <c r="N441" s="14">
        <f t="shared" si="30"/>
        <v>0</v>
      </c>
    </row>
    <row r="442" spans="2:14" x14ac:dyDescent="0.3">
      <c r="B442">
        <v>437</v>
      </c>
      <c r="C442" s="11">
        <f t="shared" si="32"/>
        <v>1.6779706453383088</v>
      </c>
      <c r="D442" s="11">
        <f t="shared" si="32"/>
        <v>2.720789926345387</v>
      </c>
      <c r="E442" s="11">
        <f t="shared" si="32"/>
        <v>3.4292084480011149</v>
      </c>
      <c r="F442" s="11">
        <f t="shared" si="32"/>
        <v>5.9646475032892132</v>
      </c>
      <c r="G442" s="3">
        <f>G441*(1+Parameters!$B$13)</f>
        <v>487185086.81361622</v>
      </c>
      <c r="H442" s="5">
        <f>Parameters!$B$11*'Permanent project'!C446*Parameters!B$9*G442</f>
        <v>7553.5362165633542</v>
      </c>
      <c r="I442" s="2">
        <f>EXP(-Parameters!$B$16*'Permanent project'!B446)</f>
        <v>8.4494018422012229E-7</v>
      </c>
      <c r="J442" s="2">
        <f>EXP(-(Parameters!$B$5+Parameters!$B$6)*('Permanent project'!B446-Parameters!$B$2))*(1-EXP(-Parameters!$B$7*('Permanent project'!B446-Parameters!$B$2)*('Permanent project'!B446&gt;Parameters!$B$2)))+('Permanent project'!B446&lt;=Parameters!$B$2)</f>
        <v>1.3036528203437736E-2</v>
      </c>
      <c r="K442" s="2">
        <f>H442*I442*('Permanent project'!B446&gt;=Parameters!$B$2)</f>
        <v>6.382286282336406E-3</v>
      </c>
      <c r="L442" s="2">
        <f>H442*I442*J442*('Permanent project'!B446&gt;=Parameters!$B$2)*('Permanent project'!B446&lt;=Parameters!$B$3)</f>
        <v>8.3202855122092338E-5</v>
      </c>
      <c r="M442" s="26">
        <f>'Emissions of Biomass scenarios'!W440*3.66</f>
        <v>0</v>
      </c>
      <c r="N442" s="14">
        <f t="shared" si="30"/>
        <v>0</v>
      </c>
    </row>
    <row r="443" spans="2:14" x14ac:dyDescent="0.3">
      <c r="B443">
        <v>438</v>
      </c>
      <c r="C443" s="11">
        <f t="shared" ref="C443:F455" si="33">C442</f>
        <v>1.6779706453383088</v>
      </c>
      <c r="D443" s="11">
        <f t="shared" si="33"/>
        <v>2.720789926345387</v>
      </c>
      <c r="E443" s="11">
        <f t="shared" si="33"/>
        <v>3.4292084480011149</v>
      </c>
      <c r="F443" s="11">
        <f t="shared" si="33"/>
        <v>5.9646475032892132</v>
      </c>
      <c r="G443" s="3">
        <f>G442*(1+Parameters!$B$13)</f>
        <v>496928788.54988855</v>
      </c>
      <c r="H443" s="5">
        <f>Parameters!$B$11*'Permanent project'!C447*Parameters!B$9*G443</f>
        <v>7704.6069408946214</v>
      </c>
      <c r="I443" s="2">
        <f>EXP(-Parameters!$B$16*'Permanent project'!B447)</f>
        <v>8.183301298803982E-7</v>
      </c>
      <c r="J443" s="2">
        <f>EXP(-(Parameters!$B$5+Parameters!$B$6)*('Permanent project'!B447-Parameters!$B$2))*(1-EXP(-Parameters!$B$7*('Permanent project'!B447-Parameters!$B$2)*('Permanent project'!B447&gt;Parameters!$B$2)))+('Permanent project'!B447&lt;=Parameters!$B$2)</f>
        <v>1.2906812580479862E-2</v>
      </c>
      <c r="K443" s="2">
        <f>H443*I443*('Permanent project'!B447&gt;=Parameters!$B$2)</f>
        <v>6.3049119986197128E-3</v>
      </c>
      <c r="L443" s="2">
        <f>H443*I443*J443*('Permanent project'!B447&gt;=Parameters!$B$2)*('Permanent project'!B447&lt;=Parameters!$B$3)</f>
        <v>8.1376317502603339E-5</v>
      </c>
      <c r="M443" s="26">
        <f>'Emissions of Biomass scenarios'!W441*3.66</f>
        <v>0</v>
      </c>
      <c r="N443" s="14">
        <f t="shared" si="30"/>
        <v>0</v>
      </c>
    </row>
    <row r="444" spans="2:14" x14ac:dyDescent="0.3">
      <c r="B444">
        <v>439</v>
      </c>
      <c r="C444" s="11">
        <f t="shared" si="33"/>
        <v>1.6779706453383088</v>
      </c>
      <c r="D444" s="11">
        <f t="shared" si="33"/>
        <v>2.720789926345387</v>
      </c>
      <c r="E444" s="11">
        <f t="shared" si="33"/>
        <v>3.4292084480011149</v>
      </c>
      <c r="F444" s="11">
        <f t="shared" si="33"/>
        <v>5.9646475032892132</v>
      </c>
      <c r="G444" s="3">
        <f>G443*(1+Parameters!$B$13)</f>
        <v>506867364.32088631</v>
      </c>
      <c r="H444" s="5">
        <f>Parameters!$B$11*'Permanent project'!C448*Parameters!B$9*G444</f>
        <v>7858.6990797125136</v>
      </c>
      <c r="I444" s="2">
        <f>EXP(-Parameters!$B$16*'Permanent project'!B448)</f>
        <v>7.9255811710289031E-7</v>
      </c>
      <c r="J444" s="2">
        <f>EXP(-(Parameters!$B$5+Parameters!$B$6)*('Permanent project'!B448-Parameters!$B$2))*(1-EXP(-Parameters!$B$7*('Permanent project'!B448-Parameters!$B$2)*('Permanent project'!B448&gt;Parameters!$B$2)))+('Permanent project'!B448&lt;=Parameters!$B$2)</f>
        <v>1.2778387649535761E-2</v>
      </c>
      <c r="K444" s="2">
        <f>H444*I444*('Permanent project'!B448&gt;=Parameters!$B$2)</f>
        <v>6.2284757454951663E-3</v>
      </c>
      <c r="L444" s="2">
        <f>H444*I444*J444*('Permanent project'!B448&gt;=Parameters!$B$2)*('Permanent project'!B448&lt;=Parameters!$B$3)</f>
        <v>7.9589877541668468E-5</v>
      </c>
      <c r="M444" s="26">
        <f>'Emissions of Biomass scenarios'!W442*3.66</f>
        <v>0</v>
      </c>
      <c r="N444" s="14">
        <f t="shared" si="30"/>
        <v>0</v>
      </c>
    </row>
    <row r="445" spans="2:14" x14ac:dyDescent="0.3">
      <c r="B445">
        <v>440</v>
      </c>
      <c r="C445" s="11">
        <f t="shared" si="33"/>
        <v>1.6779706453383088</v>
      </c>
      <c r="D445" s="11">
        <f t="shared" si="33"/>
        <v>2.720789926345387</v>
      </c>
      <c r="E445" s="11">
        <f t="shared" si="33"/>
        <v>3.4292084480011149</v>
      </c>
      <c r="F445" s="11">
        <f t="shared" si="33"/>
        <v>5.9646475032892132</v>
      </c>
      <c r="G445" s="3">
        <f>G444*(1+Parameters!$B$13)</f>
        <v>517004711.60730404</v>
      </c>
      <c r="H445" s="5">
        <f>Parameters!$B$11*'Permanent project'!C449*Parameters!B$9*G445</f>
        <v>8015.8730613067637</v>
      </c>
      <c r="I445" s="2">
        <f>EXP(-Parameters!$B$16*'Permanent project'!B449)</f>
        <v>7.6759775309444467E-7</v>
      </c>
      <c r="J445" s="2">
        <f>EXP(-(Parameters!$B$5+Parameters!$B$6)*('Permanent project'!B449-Parameters!$B$2))*(1-EXP(-Parameters!$B$7*('Permanent project'!B449-Parameters!$B$2)*('Permanent project'!B449&gt;Parameters!$B$2)))+('Permanent project'!B449&lt;=Parameters!$B$2)</f>
        <v>1.2651240568005305E-2</v>
      </c>
      <c r="K445" s="2">
        <f>H445*I445*('Permanent project'!B449&gt;=Parameters!$B$2)</f>
        <v>6.1529661509493599E-3</v>
      </c>
      <c r="L445" s="2">
        <f>H445*I445*J445*('Permanent project'!B449&gt;=Parameters!$B$2)*('Permanent project'!B449&lt;=Parameters!$B$3)</f>
        <v>7.7842654982453993E-5</v>
      </c>
      <c r="M445" s="26">
        <f>'Emissions of Biomass scenarios'!W443*3.66</f>
        <v>0</v>
      </c>
      <c r="N445" s="14">
        <f t="shared" si="30"/>
        <v>0</v>
      </c>
    </row>
    <row r="446" spans="2:14" x14ac:dyDescent="0.3">
      <c r="B446">
        <v>441</v>
      </c>
      <c r="C446" s="11">
        <f t="shared" si="33"/>
        <v>1.6779706453383088</v>
      </c>
      <c r="D446" s="11">
        <f t="shared" si="33"/>
        <v>2.720789926345387</v>
      </c>
      <c r="E446" s="11">
        <f t="shared" si="33"/>
        <v>3.4292084480011149</v>
      </c>
      <c r="F446" s="11">
        <f t="shared" si="33"/>
        <v>5.9646475032892132</v>
      </c>
      <c r="G446" s="3">
        <f>G445*(1+Parameters!$B$13)</f>
        <v>527344805.83945012</v>
      </c>
      <c r="H446" s="5">
        <f>Parameters!$B$11*'Permanent project'!C450*Parameters!B$9*G446</f>
        <v>8176.1905225328992</v>
      </c>
      <c r="I446" s="2">
        <f>EXP(-Parameters!$B$16*'Permanent project'!B450)</f>
        <v>7.4342347626117242E-7</v>
      </c>
      <c r="J446" s="2">
        <f>EXP(-(Parameters!$B$5+Parameters!$B$6)*('Permanent project'!B450-Parameters!$B$2))*(1-EXP(-Parameters!$B$7*('Permanent project'!B450-Parameters!$B$2)*('Permanent project'!B450&gt;Parameters!$B$2)))+('Permanent project'!B450&lt;=Parameters!$B$2)</f>
        <v>1.2525358621074385E-2</v>
      </c>
      <c r="K446" s="2">
        <f>H446*I446*('Permanent project'!B450&gt;=Parameters!$B$2)</f>
        <v>6.0783719808350598E-3</v>
      </c>
      <c r="L446" s="2">
        <f>H446*I446*J446*('Permanent project'!B450&gt;=Parameters!$B$2)*('Permanent project'!B450&lt;=Parameters!$B$3)</f>
        <v>7.6133788892249402E-5</v>
      </c>
      <c r="M446" s="26">
        <f>'Emissions of Biomass scenarios'!W444*3.66</f>
        <v>0</v>
      </c>
      <c r="N446" s="14">
        <f t="shared" si="30"/>
        <v>0</v>
      </c>
    </row>
    <row r="447" spans="2:14" x14ac:dyDescent="0.3">
      <c r="B447">
        <v>442</v>
      </c>
      <c r="C447" s="11">
        <f t="shared" si="33"/>
        <v>1.6779706453383088</v>
      </c>
      <c r="D447" s="11">
        <f t="shared" si="33"/>
        <v>2.720789926345387</v>
      </c>
      <c r="E447" s="11">
        <f t="shared" si="33"/>
        <v>3.4292084480011149</v>
      </c>
      <c r="F447" s="11">
        <f t="shared" si="33"/>
        <v>5.9646475032892132</v>
      </c>
      <c r="G447" s="3">
        <f>G446*(1+Parameters!$B$13)</f>
        <v>537891701.9562391</v>
      </c>
      <c r="H447" s="5">
        <f>Parameters!$B$11*'Permanent project'!C451*Parameters!B$9*G447</f>
        <v>8339.7143329835562</v>
      </c>
      <c r="I447" s="2">
        <f>EXP(-Parameters!$B$16*'Permanent project'!B451)</f>
        <v>7.2001053003114357E-7</v>
      </c>
      <c r="J447" s="2">
        <f>EXP(-(Parameters!$B$5+Parameters!$B$6)*('Permanent project'!B451-Parameters!$B$2))*(1-EXP(-Parameters!$B$7*('Permanent project'!B451-Parameters!$B$2)*('Permanent project'!B451&gt;Parameters!$B$2)))+('Permanent project'!B451&lt;=Parameters!$B$2)</f>
        <v>1.2400729220443406E-2</v>
      </c>
      <c r="K447" s="2">
        <f>H447*I447*('Permanent project'!B451&gt;=Parameters!$B$2)</f>
        <v>6.0046821371998156E-3</v>
      </c>
      <c r="L447" s="2">
        <f>H447*I447*J447*('Permanent project'!B451&gt;=Parameters!$B$2)*('Permanent project'!B451&lt;=Parameters!$B$3)</f>
        <v>7.4462437238248313E-5</v>
      </c>
      <c r="M447" s="26">
        <f>'Emissions of Biomass scenarios'!W445*3.66</f>
        <v>0</v>
      </c>
      <c r="N447" s="14">
        <f t="shared" si="30"/>
        <v>0</v>
      </c>
    </row>
    <row r="448" spans="2:14" x14ac:dyDescent="0.3">
      <c r="B448">
        <v>443</v>
      </c>
      <c r="C448" s="11">
        <f t="shared" si="33"/>
        <v>1.6779706453383088</v>
      </c>
      <c r="D448" s="11">
        <f t="shared" si="33"/>
        <v>2.720789926345387</v>
      </c>
      <c r="E448" s="11">
        <f t="shared" si="33"/>
        <v>3.4292084480011149</v>
      </c>
      <c r="F448" s="11">
        <f t="shared" si="33"/>
        <v>5.9646475032892132</v>
      </c>
      <c r="G448" s="3">
        <f>G447*(1+Parameters!$B$13)</f>
        <v>548649535.99536395</v>
      </c>
      <c r="H448" s="5">
        <f>Parameters!$B$11*'Permanent project'!C452*Parameters!B$9*G448</f>
        <v>8506.5086196432294</v>
      </c>
      <c r="I448" s="2">
        <f>EXP(-Parameters!$B$16*'Permanent project'!B452)</f>
        <v>6.973349375014943E-7</v>
      </c>
      <c r="J448" s="2">
        <f>EXP(-(Parameters!$B$5+Parameters!$B$6)*('Permanent project'!B452-Parameters!$B$2))*(1-EXP(-Parameters!$B$7*('Permanent project'!B452-Parameters!$B$2)*('Permanent project'!B452&gt;Parameters!$B$2)))+('Permanent project'!B452&lt;=Parameters!$B$2)</f>
        <v>1.2277339903068436E-2</v>
      </c>
      <c r="K448" s="2">
        <f>H448*I448*('Permanent project'!B452&gt;=Parameters!$B$2)</f>
        <v>5.9318856566348338E-3</v>
      </c>
      <c r="L448" s="2">
        <f>H448*I448*J448*('Permanent project'!B452&gt;=Parameters!$B$2)*('Permanent project'!B452&lt;=Parameters!$B$3)</f>
        <v>7.282777647264215E-5</v>
      </c>
      <c r="M448" s="26">
        <f>'Emissions of Biomass scenarios'!W446*3.66</f>
        <v>0</v>
      </c>
      <c r="N448" s="14">
        <f t="shared" si="30"/>
        <v>0</v>
      </c>
    </row>
    <row r="449" spans="2:14" x14ac:dyDescent="0.3">
      <c r="B449">
        <v>444</v>
      </c>
      <c r="C449" s="11">
        <f t="shared" si="33"/>
        <v>1.6779706453383088</v>
      </c>
      <c r="D449" s="11">
        <f t="shared" si="33"/>
        <v>2.720789926345387</v>
      </c>
      <c r="E449" s="11">
        <f t="shared" si="33"/>
        <v>3.4292084480011149</v>
      </c>
      <c r="F449" s="11">
        <f t="shared" si="33"/>
        <v>5.9646475032892132</v>
      </c>
      <c r="G449" s="3">
        <f>G448*(1+Parameters!$B$13)</f>
        <v>559622526.71527123</v>
      </c>
      <c r="H449" s="5">
        <f>Parameters!$B$11*'Permanent project'!C453*Parameters!B$9*G449</f>
        <v>8676.6387920360939</v>
      </c>
      <c r="I449" s="2">
        <f>EXP(-Parameters!$B$16*'Permanent project'!B453)</f>
        <v>6.7537347688398301E-7</v>
      </c>
      <c r="J449" s="2">
        <f>EXP(-(Parameters!$B$5+Parameters!$B$6)*('Permanent project'!B453-Parameters!$B$2))*(1-EXP(-Parameters!$B$7*('Permanent project'!B453-Parameters!$B$2)*('Permanent project'!B453&gt;Parameters!$B$2)))+('Permanent project'!B453&lt;=Parameters!$B$2)</f>
        <v>1.2155178329914935E-2</v>
      </c>
      <c r="K449" s="2">
        <f>H449*I449*('Permanent project'!B453&gt;=Parameters!$B$2)</f>
        <v>5.8599717086438591E-3</v>
      </c>
      <c r="L449" s="2">
        <f>H449*I449*J449*('Permanent project'!B453&gt;=Parameters!$B$2)*('Permanent project'!B453&lt;=Parameters!$B$3)</f>
        <v>7.1229001126822436E-5</v>
      </c>
      <c r="M449" s="26">
        <f>'Emissions of Biomass scenarios'!W447*3.66</f>
        <v>0</v>
      </c>
      <c r="N449" s="14">
        <f t="shared" si="30"/>
        <v>0</v>
      </c>
    </row>
    <row r="450" spans="2:14" x14ac:dyDescent="0.3">
      <c r="B450">
        <v>445</v>
      </c>
      <c r="C450" s="11">
        <f t="shared" si="33"/>
        <v>1.6779706453383088</v>
      </c>
      <c r="D450" s="11">
        <f t="shared" si="33"/>
        <v>2.720789926345387</v>
      </c>
      <c r="E450" s="11">
        <f t="shared" si="33"/>
        <v>3.4292084480011149</v>
      </c>
      <c r="F450" s="11">
        <f t="shared" si="33"/>
        <v>5.9646475032892132</v>
      </c>
      <c r="G450" s="3">
        <f>G449*(1+Parameters!$B$13)</f>
        <v>570814977.24957669</v>
      </c>
      <c r="H450" s="5">
        <f>Parameters!$B$11*'Permanent project'!C454*Parameters!B$9*G450</f>
        <v>8850.171567876816</v>
      </c>
      <c r="I450" s="2">
        <f>EXP(-Parameters!$B$16*'Permanent project'!B454)</f>
        <v>6.5410365772385037E-7</v>
      </c>
      <c r="J450" s="2">
        <f>EXP(-(Parameters!$B$5+Parameters!$B$6)*('Permanent project'!B454-Parameters!$B$2))*(1-EXP(-Parameters!$B$7*('Permanent project'!B454-Parameters!$B$2)*('Permanent project'!B454&gt;Parameters!$B$2)))+('Permanent project'!B454&lt;=Parameters!$B$2)</f>
        <v>1.2034232284723775E-2</v>
      </c>
      <c r="K450" s="2">
        <f>H450*I450*('Permanent project'!B454&gt;=Parameters!$B$2)</f>
        <v>5.7889295940318488E-3</v>
      </c>
      <c r="L450" s="2">
        <f>H450*I450*J450*('Permanent project'!B454&gt;=Parameters!$B$2)*('Permanent project'!B454&lt;=Parameters!$B$3)</f>
        <v>6.9665323414490966E-5</v>
      </c>
      <c r="M450" s="26">
        <f>'Emissions of Biomass scenarios'!W448*3.66</f>
        <v>0</v>
      </c>
      <c r="N450" s="14">
        <f t="shared" si="30"/>
        <v>0</v>
      </c>
    </row>
    <row r="451" spans="2:14" x14ac:dyDescent="0.3">
      <c r="B451">
        <v>446</v>
      </c>
      <c r="C451" s="11">
        <f t="shared" si="33"/>
        <v>1.6779706453383088</v>
      </c>
      <c r="D451" s="11">
        <f t="shared" si="33"/>
        <v>2.720789926345387</v>
      </c>
      <c r="E451" s="11">
        <f t="shared" si="33"/>
        <v>3.4292084480011149</v>
      </c>
      <c r="F451" s="11">
        <f t="shared" si="33"/>
        <v>5.9646475032892132</v>
      </c>
      <c r="G451" s="3">
        <f>G450*(1+Parameters!$B$13)</f>
        <v>582231276.79456818</v>
      </c>
      <c r="H451" s="5">
        <f>Parameters!$B$11*'Permanent project'!C455*Parameters!B$9*G451</f>
        <v>9027.1749992343521</v>
      </c>
      <c r="I451" s="2">
        <f>EXP(-Parameters!$B$16*'Permanent project'!B455)</f>
        <v>6.3350369786762762E-7</v>
      </c>
      <c r="J451" s="2">
        <f>EXP(-(Parameters!$B$5+Parameters!$B$6)*('Permanent project'!B455-Parameters!$B$2))*(1-EXP(-Parameters!$B$7*('Permanent project'!B455-Parameters!$B$2)*('Permanent project'!B455&gt;Parameters!$B$2)))+('Permanent project'!B455&lt;=Parameters!$B$2)</f>
        <v>1.1914489672789647E-2</v>
      </c>
      <c r="K451" s="2">
        <f>H451*I451*('Permanent project'!B455&gt;=Parameters!$B$2)</f>
        <v>5.7187487433131602E-3</v>
      </c>
      <c r="L451" s="2">
        <f>H451*I451*J451*('Permanent project'!B455&gt;=Parameters!$B$2)*('Permanent project'!B455&lt;=Parameters!$B$3)</f>
        <v>6.8135972843483421E-5</v>
      </c>
      <c r="M451" s="26">
        <f>'Emissions of Biomass scenarios'!W449*3.66</f>
        <v>0</v>
      </c>
      <c r="N451" s="14">
        <f t="shared" si="30"/>
        <v>0</v>
      </c>
    </row>
    <row r="452" spans="2:14" x14ac:dyDescent="0.3">
      <c r="B452">
        <v>447</v>
      </c>
      <c r="C452" s="11">
        <f t="shared" si="33"/>
        <v>1.6779706453383088</v>
      </c>
      <c r="D452" s="11">
        <f t="shared" si="33"/>
        <v>2.720789926345387</v>
      </c>
      <c r="E452" s="11">
        <f t="shared" si="33"/>
        <v>3.4292084480011149</v>
      </c>
      <c r="F452" s="11">
        <f t="shared" si="33"/>
        <v>5.9646475032892132</v>
      </c>
      <c r="G452" s="3">
        <f>G451*(1+Parameters!$B$13)</f>
        <v>593875902.33045959</v>
      </c>
      <c r="H452" s="5">
        <f>Parameters!$B$11*'Permanent project'!C456*Parameters!B$9*G452</f>
        <v>9207.7184992190396</v>
      </c>
      <c r="I452" s="2">
        <f>EXP(-Parameters!$B$16*'Permanent project'!B456)</f>
        <v>6.1355250115630871E-7</v>
      </c>
      <c r="J452" s="2">
        <f>EXP(-(Parameters!$B$5+Parameters!$B$6)*('Permanent project'!B456-Parameters!$B$2))*(1-EXP(-Parameters!$B$7*('Permanent project'!B456-Parameters!$B$2)*('Permanent project'!B456&gt;Parameters!$B$2)))+('Permanent project'!B456&lt;=Parameters!$B$2)</f>
        <v>1.1795938519751562E-2</v>
      </c>
      <c r="K452" s="2">
        <f>H452*I452*('Permanent project'!B456&gt;=Parameters!$B$2)</f>
        <v>5.6494187151390545E-3</v>
      </c>
      <c r="L452" s="2">
        <f>H452*I452*J452*('Permanent project'!B456&gt;=Parameters!$B$2)*('Permanent project'!B456&lt;=Parameters!$B$3)</f>
        <v>6.6640195836114143E-5</v>
      </c>
      <c r="M452" s="26">
        <f>'Emissions of Biomass scenarios'!W450*3.66</f>
        <v>0</v>
      </c>
      <c r="N452" s="14">
        <f t="shared" si="30"/>
        <v>0</v>
      </c>
    </row>
    <row r="453" spans="2:14" x14ac:dyDescent="0.3">
      <c r="B453">
        <v>448</v>
      </c>
      <c r="C453" s="11">
        <f t="shared" si="33"/>
        <v>1.6779706453383088</v>
      </c>
      <c r="D453" s="11">
        <f t="shared" si="33"/>
        <v>2.720789926345387</v>
      </c>
      <c r="E453" s="11">
        <f t="shared" si="33"/>
        <v>3.4292084480011149</v>
      </c>
      <c r="F453" s="11">
        <f t="shared" si="33"/>
        <v>5.9646475032892132</v>
      </c>
      <c r="G453" s="3">
        <f>G452*(1+Parameters!$B$13)</f>
        <v>605753420.37706876</v>
      </c>
      <c r="H453" s="5">
        <f>Parameters!$B$11*'Permanent project'!C457*Parameters!B$9*G453</f>
        <v>9391.8728692034201</v>
      </c>
      <c r="I453" s="2">
        <f>EXP(-Parameters!$B$16*'Permanent project'!B457)</f>
        <v>5.9422963582103941E-7</v>
      </c>
      <c r="J453" s="2">
        <f>EXP(-(Parameters!$B$5+Parameters!$B$6)*('Permanent project'!B457-Parameters!$B$2))*(1-EXP(-Parameters!$B$7*('Permanent project'!B457-Parameters!$B$2)*('Permanent project'!B457&gt;Parameters!$B$2)))+('Permanent project'!B457&lt;=Parameters!$B$2)</f>
        <v>1.1678566970395442E-2</v>
      </c>
      <c r="K453" s="2">
        <f>H453*I453*('Permanent project'!B457&gt;=Parameters!$B$2)</f>
        <v>5.5809291947442486E-3</v>
      </c>
      <c r="L453" s="2">
        <f>H453*I453*J453*('Permanent project'!B457&gt;=Parameters!$B$2)*('Permanent project'!B457&lt;=Parameters!$B$3)</f>
        <v>6.5177255357855822E-5</v>
      </c>
      <c r="M453" s="26">
        <f>'Emissions of Biomass scenarios'!W451*3.66</f>
        <v>0</v>
      </c>
      <c r="N453" s="14">
        <f t="shared" si="30"/>
        <v>0</v>
      </c>
    </row>
    <row r="454" spans="2:14" x14ac:dyDescent="0.3">
      <c r="B454">
        <v>449</v>
      </c>
      <c r="C454" s="11">
        <f t="shared" si="33"/>
        <v>1.6779706453383088</v>
      </c>
      <c r="D454" s="11">
        <f t="shared" si="33"/>
        <v>2.720789926345387</v>
      </c>
      <c r="E454" s="11">
        <f t="shared" si="33"/>
        <v>3.4292084480011149</v>
      </c>
      <c r="F454" s="11">
        <f t="shared" si="33"/>
        <v>5.9646475032892132</v>
      </c>
      <c r="G454" s="3">
        <f>G453*(1+Parameters!$B$13)</f>
        <v>617868488.78461015</v>
      </c>
      <c r="H454" s="5">
        <f>Parameters!$B$11*'Permanent project'!C458*Parameters!B$9*G454</f>
        <v>9579.7103265874885</v>
      </c>
      <c r="I454" s="2">
        <f>EXP(-Parameters!$B$16*'Permanent project'!B458)</f>
        <v>5.755153135592012E-7</v>
      </c>
      <c r="J454" s="2">
        <f>EXP(-(Parameters!$B$5+Parameters!$B$6)*('Permanent project'!B458-Parameters!$B$2))*(1-EXP(-Parameters!$B$7*('Permanent project'!B458-Parameters!$B$2)*('Permanent project'!B458&gt;Parameters!$B$2)))+('Permanent project'!B458&lt;=Parameters!$B$2)</f>
        <v>1.1562363287468536E-2</v>
      </c>
      <c r="K454" s="2">
        <f>H454*I454*('Permanent project'!B458&gt;=Parameters!$B$2)</f>
        <v>5.5132699924123158E-3</v>
      </c>
      <c r="L454" s="2">
        <f>H454*I454*J454*('Permanent project'!B458&gt;=Parameters!$B$2)*('Permanent project'!B458&lt;=Parameters!$B$3)</f>
        <v>6.3746430554170098E-5</v>
      </c>
      <c r="M454" s="26">
        <f>'Emissions of Biomass scenarios'!W452*3.66</f>
        <v>0</v>
      </c>
      <c r="N454" s="14">
        <f t="shared" si="30"/>
        <v>0</v>
      </c>
    </row>
    <row r="455" spans="2:14" x14ac:dyDescent="0.3">
      <c r="B455">
        <v>450</v>
      </c>
      <c r="C455" s="11">
        <f t="shared" si="33"/>
        <v>1.6779706453383088</v>
      </c>
      <c r="D455" s="11">
        <f t="shared" si="33"/>
        <v>2.720789926345387</v>
      </c>
      <c r="E455" s="11">
        <f t="shared" si="33"/>
        <v>3.4292084480011149</v>
      </c>
      <c r="F455" s="11">
        <f t="shared" si="33"/>
        <v>5.9646475032892132</v>
      </c>
      <c r="G455" s="3">
        <f>G454*(1+Parameters!$B$13)</f>
        <v>630225858.56030238</v>
      </c>
      <c r="H455" s="5">
        <f>Parameters!$B$11*'Permanent project'!C459*Parameters!B$9*G455</f>
        <v>9771.3045331192388</v>
      </c>
      <c r="I455" s="2">
        <f>EXP(-Parameters!$B$16*'Permanent project'!B459)</f>
        <v>5.5739036926945956E-7</v>
      </c>
      <c r="J455" s="2">
        <f>EXP(-(Parameters!$B$5+Parameters!$B$6)*('Permanent project'!B459-Parameters!$B$2))*(1-EXP(-Parameters!$B$7*('Permanent project'!B459-Parameters!$B$2)*('Permanent project'!B459&gt;Parameters!$B$2)))+('Permanent project'!B459&lt;=Parameters!$B$2)</f>
        <v>1.1447315850505711E-2</v>
      </c>
      <c r="K455" s="2">
        <f>H455*I455*('Permanent project'!B459&gt;=Parameters!$B$2)</f>
        <v>5.4464310419596769E-3</v>
      </c>
      <c r="L455" s="2">
        <f>H455*I455*J455*('Permanent project'!B459&gt;=Parameters!$B$2)*('Permanent project'!B459&lt;=Parameters!$B$3)</f>
        <v>6.2347016395311342E-5</v>
      </c>
      <c r="M455" s="26">
        <f>'Emissions of Biomass scenarios'!W453*3.66</f>
        <v>0</v>
      </c>
      <c r="N455" s="14">
        <f t="shared" si="30"/>
        <v>0</v>
      </c>
    </row>
    <row r="456" spans="2:14" x14ac:dyDescent="0.3">
      <c r="H456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F0AE8-3668-4E3D-929F-AD306C73181A}">
  <dimension ref="A1:AB456"/>
  <sheetViews>
    <sheetView workbookViewId="0">
      <selection activeCell="M8" sqref="M8:M455"/>
    </sheetView>
  </sheetViews>
  <sheetFormatPr defaultRowHeight="14.4" x14ac:dyDescent="0.3"/>
  <cols>
    <col min="3" max="3" width="8.88671875" style="9"/>
    <col min="6" max="6" width="8.88671875" style="6"/>
    <col min="7" max="8" width="14.6640625" bestFit="1" customWidth="1"/>
    <col min="14" max="14" width="8.88671875" style="15"/>
  </cols>
  <sheetData>
    <row r="1" spans="1:28" x14ac:dyDescent="0.3">
      <c r="A1" t="s">
        <v>42</v>
      </c>
      <c r="C1" s="16"/>
      <c r="D1" s="17"/>
      <c r="E1" s="17"/>
      <c r="F1" s="18"/>
      <c r="N1" s="12"/>
    </row>
    <row r="2" spans="1:28" s="1" customFormat="1" x14ac:dyDescent="0.3">
      <c r="B2" s="1" t="s">
        <v>5</v>
      </c>
      <c r="C2" s="10" t="s">
        <v>1</v>
      </c>
      <c r="F2" s="7"/>
      <c r="G2" s="1" t="s">
        <v>16</v>
      </c>
      <c r="H2" s="1" t="s">
        <v>4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6</v>
      </c>
      <c r="N2" s="13" t="s">
        <v>24</v>
      </c>
      <c r="O2" s="1" t="s">
        <v>29</v>
      </c>
    </row>
    <row r="3" spans="1:28" s="1" customFormat="1" x14ac:dyDescent="0.3">
      <c r="C3" s="10" t="s">
        <v>38</v>
      </c>
      <c r="D3" s="1" t="s">
        <v>39</v>
      </c>
      <c r="E3" s="1" t="s">
        <v>40</v>
      </c>
      <c r="F3" s="7" t="s">
        <v>41</v>
      </c>
      <c r="N3" s="13"/>
    </row>
    <row r="4" spans="1:28" s="1" customFormat="1" x14ac:dyDescent="0.3">
      <c r="A4" s="1" t="s">
        <v>11</v>
      </c>
      <c r="C4" s="10"/>
      <c r="F4" s="7"/>
      <c r="K4" s="19">
        <f>SUM(K5:K456)</f>
        <v>105.15879881215754</v>
      </c>
      <c r="L4" s="19">
        <f>SUM(L5:L456)</f>
        <v>54.176433215810583</v>
      </c>
      <c r="N4" s="20">
        <f>SUM(N5:N456)</f>
        <v>15489.440307505773</v>
      </c>
      <c r="O4" s="21">
        <f>N4/K4</f>
        <v>147.29571355388114</v>
      </c>
    </row>
    <row r="5" spans="1:28" x14ac:dyDescent="0.3">
      <c r="B5">
        <v>0</v>
      </c>
      <c r="C5" s="11">
        <v>1.218161</v>
      </c>
      <c r="D5" s="2">
        <v>1.2422663</v>
      </c>
      <c r="E5" s="2">
        <v>1.2309999</v>
      </c>
      <c r="F5" s="8">
        <v>1.2658011</v>
      </c>
      <c r="G5" s="3">
        <f>Parameters!$B$18</f>
        <v>85000</v>
      </c>
      <c r="H5" s="5">
        <f>Parameters!$B$11*'Permanent project'!C9*Parameters!B$9*G5</f>
        <v>0.95674364940000001</v>
      </c>
      <c r="I5" s="2">
        <f>EXP(-Parameters!$B$16*'Permanent project'!B9)</f>
        <v>1</v>
      </c>
      <c r="J5" s="2">
        <f>EXP(-(Parameters!$B$5+Parameters!$B$6)*('Permanent project'!B9-Parameters!$B$2))*(1-EXP(-Parameters!$B$7*('Permanent project'!B9-Parameters!$B$2)*('Permanent project'!B9&gt;Parameters!$B$2)))+('Permanent project'!B9&lt;=Parameters!$B$2)</f>
        <v>1</v>
      </c>
      <c r="K5" s="2">
        <f>H5*I5*('Permanent project'!B9&gt;=Parameters!$B$2)</f>
        <v>0</v>
      </c>
      <c r="L5" s="2">
        <f>H5*I5*J5*('Permanent project'!B9&gt;=Parameters!$B$2)*('Permanent project'!B9&lt;=Parameters!$B$3)</f>
        <v>0</v>
      </c>
      <c r="M5" s="26"/>
      <c r="N5" s="14">
        <f>L5*M5</f>
        <v>0</v>
      </c>
      <c r="V5" s="23"/>
      <c r="W5" s="4"/>
      <c r="Y5" s="4"/>
      <c r="Z5" s="4"/>
      <c r="AA5" s="4"/>
      <c r="AB5" s="4"/>
    </row>
    <row r="6" spans="1:28" x14ac:dyDescent="0.3">
      <c r="B6">
        <v>1</v>
      </c>
      <c r="C6" s="11">
        <v>1.24649162800173</v>
      </c>
      <c r="D6" s="2">
        <v>1.26436356626769</v>
      </c>
      <c r="E6" s="2">
        <v>1.25453403342154</v>
      </c>
      <c r="F6" s="8">
        <v>1.2960356238178801</v>
      </c>
      <c r="G6" s="3">
        <f>G5*(1+Parameters!$B$13)</f>
        <v>86700</v>
      </c>
      <c r="H6" s="5">
        <f>Parameters!$B$11*'Permanent project'!C10*Parameters!B$9*G6</f>
        <v>0.99857441512520972</v>
      </c>
      <c r="I6" s="2">
        <f>EXP(-Parameters!$B$16*'Permanent project'!B10)</f>
        <v>0.9685065820791976</v>
      </c>
      <c r="J6" s="2">
        <f>EXP(-(Parameters!$B$5+Parameters!$B$6)*('Permanent project'!B10-Parameters!$B$2))*(1-EXP(-Parameters!$B$7*('Permanent project'!B10-Parameters!$B$2)*('Permanent project'!B10&gt;Parameters!$B$2)))+('Permanent project'!B10&lt;=Parameters!$B$2)</f>
        <v>1</v>
      </c>
      <c r="K6" s="2">
        <f>H6*I6*('Permanent project'!B10&gt;=Parameters!$B$2)</f>
        <v>0</v>
      </c>
      <c r="L6" s="2">
        <f>H6*I6*J6*('Permanent project'!B10&gt;=Parameters!$B$2)*('Permanent project'!B10&lt;=Parameters!$B$3)</f>
        <v>0</v>
      </c>
      <c r="M6" s="26"/>
      <c r="N6" s="14">
        <f>L6*M6</f>
        <v>0</v>
      </c>
      <c r="V6" s="23"/>
      <c r="W6" s="24"/>
      <c r="X6" s="4"/>
      <c r="Y6" s="4"/>
      <c r="Z6" s="4"/>
      <c r="AA6" s="4"/>
      <c r="AB6" s="4"/>
    </row>
    <row r="7" spans="1:28" x14ac:dyDescent="0.3">
      <c r="B7">
        <v>2</v>
      </c>
      <c r="C7" s="11">
        <v>1.27421329852923</v>
      </c>
      <c r="D7" s="2">
        <v>1.2871224711876901</v>
      </c>
      <c r="E7" s="2">
        <v>1.2787261493415401</v>
      </c>
      <c r="F7" s="8">
        <v>1.3270637205353799</v>
      </c>
      <c r="G7" s="3">
        <f>G6*(1+Parameters!$B$13)</f>
        <v>88434</v>
      </c>
      <c r="H7" s="5">
        <f>Parameters!$B$11*'Permanent project'!C11*Parameters!B$9*G7</f>
        <v>1.0411981165013175</v>
      </c>
      <c r="I7" s="2">
        <f>EXP(-Parameters!$B$16*'Permanent project'!B11)</f>
        <v>0.93800499953072947</v>
      </c>
      <c r="J7" s="2">
        <f>EXP(-(Parameters!$B$5+Parameters!$B$6)*('Permanent project'!B11-Parameters!$B$2))*(1-EXP(-Parameters!$B$7*('Permanent project'!B11-Parameters!$B$2)*('Permanent project'!B11&gt;Parameters!$B$2)))+('Permanent project'!B11&lt;=Parameters!$B$2)</f>
        <v>1</v>
      </c>
      <c r="K7" s="2">
        <f>H7*I7*('Permanent project'!B11&gt;=Parameters!$B$2)</f>
        <v>0</v>
      </c>
      <c r="L7" s="2">
        <f>H7*I7*J7*('Permanent project'!B11&gt;=Parameters!$B$2)*('Permanent project'!B11&lt;=Parameters!$B$3)</f>
        <v>0</v>
      </c>
      <c r="M7" s="3"/>
      <c r="N7" s="14">
        <f t="shared" ref="N7:N20" si="0">L7*M7</f>
        <v>0</v>
      </c>
      <c r="V7" s="23"/>
      <c r="W7" s="24"/>
      <c r="X7" s="4"/>
      <c r="Y7" s="4"/>
      <c r="Z7" s="4"/>
      <c r="AA7" s="4"/>
      <c r="AB7" s="4"/>
    </row>
    <row r="8" spans="1:28" x14ac:dyDescent="0.3">
      <c r="B8">
        <v>3</v>
      </c>
      <c r="C8" s="11">
        <v>1.30131327663519</v>
      </c>
      <c r="D8" s="2">
        <v>1.3104844789097401</v>
      </c>
      <c r="E8" s="2">
        <v>1.30353295237128</v>
      </c>
      <c r="F8" s="8">
        <v>1.3588779158303199</v>
      </c>
      <c r="G8" s="3">
        <f>G7*(1+Parameters!$B$13)</f>
        <v>90202.680000000008</v>
      </c>
      <c r="H8" s="5">
        <f>Parameters!$B$11*'Permanent project'!C12*Parameters!B$9*G8</f>
        <v>1.0846091724659779</v>
      </c>
      <c r="I8" s="2">
        <f>EXP(-Parameters!$B$16*'Permanent project'!B12)</f>
        <v>0.90846401606870619</v>
      </c>
      <c r="J8" s="2">
        <f>EXP(-(Parameters!$B$5+Parameters!$B$6)*('Permanent project'!B12-Parameters!$B$2))*(1-EXP(-Parameters!$B$7*('Permanent project'!B12-Parameters!$B$2)*('Permanent project'!B12&gt;Parameters!$B$2)))+('Permanent project'!B12&lt;=Parameters!$B$2)</f>
        <v>1</v>
      </c>
      <c r="K8" s="2">
        <f>H8*I8*('Permanent project'!B12&gt;=Parameters!$B$2)</f>
        <v>0.98532840468339822</v>
      </c>
      <c r="L8" s="2">
        <f>H8*I8*J8*('Permanent project'!B12&gt;=Parameters!$B$2)*('Permanent project'!B12&lt;=Parameters!$B$3)</f>
        <v>0.98532840468339822</v>
      </c>
      <c r="M8" s="3">
        <f>'Emissions of Biomass scenarios'!X6*3.66</f>
        <v>131.76</v>
      </c>
      <c r="N8" s="14">
        <f t="shared" si="0"/>
        <v>129.82687060108455</v>
      </c>
      <c r="V8" s="23"/>
      <c r="W8" s="24"/>
      <c r="X8" s="4"/>
      <c r="Y8" s="4"/>
      <c r="Z8" s="4"/>
      <c r="AA8" s="4"/>
      <c r="AB8" s="4"/>
    </row>
    <row r="9" spans="1:28" x14ac:dyDescent="0.3">
      <c r="B9">
        <v>4</v>
      </c>
      <c r="C9" s="11">
        <v>1.3277788273723099</v>
      </c>
      <c r="D9" s="2">
        <v>1.3343910535835899</v>
      </c>
      <c r="E9" s="2">
        <v>1.3289111471220501</v>
      </c>
      <c r="F9" s="8">
        <v>1.39147073538051</v>
      </c>
      <c r="G9" s="3">
        <f>G8*(1+Parameters!$B$13)</f>
        <v>92006.733600000007</v>
      </c>
      <c r="H9" s="5">
        <f>Parameters!$B$11*'Permanent project'!C13*Parameters!B$9*G9</f>
        <v>1.128800837931824</v>
      </c>
      <c r="I9" s="2">
        <f>EXP(-Parameters!$B$16*'Permanent project'!B13)</f>
        <v>0.87985337914464379</v>
      </c>
      <c r="J9" s="2">
        <f>EXP(-(Parameters!$B$5+Parameters!$B$6)*('Permanent project'!B13-Parameters!$B$2))*(1-EXP(-Parameters!$B$7*('Permanent project'!B13-Parameters!$B$2)*('Permanent project'!B13&gt;Parameters!$B$2)))+('Permanent project'!B13&lt;=Parameters!$B$2)</f>
        <v>0.21899824794560177</v>
      </c>
      <c r="K9" s="2">
        <f>H9*I9*('Permanent project'!B13&gt;=Parameters!$B$2)</f>
        <v>0.99317923163562072</v>
      </c>
      <c r="L9" s="2">
        <f>H9*I9*J9*('Permanent project'!B13&gt;=Parameters!$B$2)*('Permanent project'!B13&lt;=Parameters!$B$3)</f>
        <v>0.21750451162415993</v>
      </c>
      <c r="M9" s="3">
        <f>'Emissions of Biomass scenarios'!X7*3.66</f>
        <v>131.76</v>
      </c>
      <c r="N9" s="14">
        <f t="shared" si="0"/>
        <v>28.65839445159931</v>
      </c>
      <c r="V9" s="23"/>
      <c r="W9" s="24"/>
      <c r="X9" s="4"/>
      <c r="Y9" s="4"/>
      <c r="Z9" s="4"/>
      <c r="AA9" s="4"/>
      <c r="AB9" s="4"/>
    </row>
    <row r="10" spans="1:28" x14ac:dyDescent="0.3">
      <c r="B10">
        <v>5</v>
      </c>
      <c r="C10" s="11">
        <v>1.3535972157932701</v>
      </c>
      <c r="D10" s="2">
        <v>1.3587836593589699</v>
      </c>
      <c r="E10" s="2">
        <v>1.3548174382051299</v>
      </c>
      <c r="F10" s="8">
        <v>1.4248347048637799</v>
      </c>
      <c r="G10" s="3">
        <f>G9*(1+Parameters!$B$13)</f>
        <v>93846.868272000007</v>
      </c>
      <c r="H10" s="5">
        <f>Parameters!$B$11*'Permanent project'!C14*Parameters!B$9*G10</f>
        <v>1.173765142740008</v>
      </c>
      <c r="I10" s="2">
        <f>EXP(-Parameters!$B$16*'Permanent project'!B14)</f>
        <v>0.85214378896621135</v>
      </c>
      <c r="J10" s="2">
        <f>EXP(-(Parameters!$B$5+Parameters!$B$6)*('Permanent project'!B14-Parameters!$B$2))*(1-EXP(-Parameters!$B$7*('Permanent project'!B14-Parameters!$B$2)*('Permanent project'!B14&gt;Parameters!$B$2)))+('Permanent project'!B14&lt;=Parameters!$B$2)</f>
        <v>0.38567812533656093</v>
      </c>
      <c r="K10" s="2">
        <f>H10*I10*('Permanent project'!B14&gt;=Parameters!$B$2)</f>
        <v>1.0002166760909363</v>
      </c>
      <c r="L10" s="2">
        <f>H10*I10*J10*('Permanent project'!B14&gt;=Parameters!$B$2)*('Permanent project'!B14&lt;=Parameters!$B$3)</f>
        <v>0.3857616925651185</v>
      </c>
      <c r="M10" s="3">
        <f>'Emissions of Biomass scenarios'!X8*3.66</f>
        <v>131.76</v>
      </c>
      <c r="N10" s="14">
        <f t="shared" si="0"/>
        <v>50.827960612380011</v>
      </c>
      <c r="V10" s="23"/>
      <c r="W10" s="24"/>
      <c r="X10" s="4"/>
      <c r="Y10" s="4"/>
      <c r="Z10" s="4"/>
      <c r="AA10" s="4"/>
      <c r="AB10" s="4"/>
    </row>
    <row r="11" spans="1:28" x14ac:dyDescent="0.3">
      <c r="B11">
        <v>6</v>
      </c>
      <c r="C11" s="11">
        <v>1.3787557069507701</v>
      </c>
      <c r="D11" s="2">
        <v>1.3836037603856399</v>
      </c>
      <c r="E11" s="2">
        <v>1.3812085302318</v>
      </c>
      <c r="F11" s="8">
        <v>1.45896234995795</v>
      </c>
      <c r="G11" s="3">
        <f>G10*(1+Parameters!$B$13)</f>
        <v>95723.805637440004</v>
      </c>
      <c r="H11" s="5">
        <f>Parameters!$B$11*'Permanent project'!C15*Parameters!B$9*G11</f>
        <v>1.2194928282182804</v>
      </c>
      <c r="I11" s="2">
        <f>EXP(-Parameters!$B$16*'Permanent project'!B15)</f>
        <v>0.82530686849168233</v>
      </c>
      <c r="J11" s="2">
        <f>EXP(-(Parameters!$B$5+Parameters!$B$6)*('Permanent project'!B15-Parameters!$B$2))*(1-EXP(-Parameters!$B$7*('Permanent project'!B15-Parameters!$B$2)*('Permanent project'!B15&gt;Parameters!$B$2)))+('Permanent project'!B15&lt;=Parameters!$B$2)</f>
        <v>0.51203952224328464</v>
      </c>
      <c r="K11" s="2">
        <f>H11*I11*('Permanent project'!B15&gt;=Parameters!$B$2)</f>
        <v>1.0064558072048941</v>
      </c>
      <c r="L11" s="2">
        <f>H11*I11*J11*('Permanent project'!B15&gt;=Parameters!$B$2)*('Permanent project'!B15&lt;=Parameters!$B$3)</f>
        <v>0.51534515068017339</v>
      </c>
      <c r="M11" s="3">
        <f>'Emissions of Biomass scenarios'!X9*3.66</f>
        <v>131.76</v>
      </c>
      <c r="N11" s="14">
        <f t="shared" si="0"/>
        <v>67.901877053619643</v>
      </c>
      <c r="V11" s="23"/>
      <c r="W11" s="24"/>
      <c r="X11" s="4"/>
      <c r="Y11" s="4"/>
      <c r="Z11" s="4"/>
      <c r="AA11" s="4"/>
      <c r="AB11" s="4"/>
    </row>
    <row r="12" spans="1:28" x14ac:dyDescent="0.3">
      <c r="B12">
        <v>7</v>
      </c>
      <c r="C12" s="11">
        <v>1.4032415658974999</v>
      </c>
      <c r="D12" s="2">
        <v>1.40879282081333</v>
      </c>
      <c r="E12" s="2">
        <v>1.40804112781333</v>
      </c>
      <c r="F12" s="8">
        <v>1.49384619634083</v>
      </c>
      <c r="G12" s="3">
        <f>G11*(1+Parameters!$B$13)</f>
        <v>97638.281750188806</v>
      </c>
      <c r="H12" s="5">
        <f>Parameters!$B$11*'Permanent project'!C16*Parameters!B$9*G12</f>
        <v>1.2659732812620084</v>
      </c>
      <c r="I12" s="2">
        <f>EXP(-Parameters!$B$16*'Permanent project'!B16)</f>
        <v>0.79931513436936508</v>
      </c>
      <c r="J12" s="2">
        <f>EXP(-(Parameters!$B$5+Parameters!$B$6)*('Permanent project'!B16-Parameters!$B$2))*(1-EXP(-Parameters!$B$7*('Permanent project'!B16-Parameters!$B$2)*('Permanent project'!B16&gt;Parameters!$B$2)))+('Permanent project'!B16&lt;=Parameters!$B$2)</f>
        <v>0.60733475719354302</v>
      </c>
      <c r="K12" s="2">
        <f>H12*I12*('Permanent project'!B16&gt;=Parameters!$B$2)</f>
        <v>1.0119116034199682</v>
      </c>
      <c r="L12" s="2">
        <f>H12*I12*J12*('Permanent project'!B16&gt;=Parameters!$B$2)*('Permanent project'!B16&lt;=Parameters!$B$3)</f>
        <v>0.61456908796439524</v>
      </c>
      <c r="M12" s="3">
        <f>'Emissions of Biomass scenarios'!X10*3.66</f>
        <v>131.76</v>
      </c>
      <c r="N12" s="14">
        <f t="shared" si="0"/>
        <v>80.975623030188714</v>
      </c>
      <c r="V12" s="23"/>
      <c r="W12" s="24"/>
      <c r="X12" s="4"/>
      <c r="Y12" s="4"/>
      <c r="Z12" s="4"/>
      <c r="AA12" s="4"/>
      <c r="AB12" s="4"/>
    </row>
    <row r="13" spans="1:28" x14ac:dyDescent="0.3">
      <c r="B13">
        <v>8</v>
      </c>
      <c r="C13" s="11">
        <v>1.42704205768615</v>
      </c>
      <c r="D13" s="2">
        <v>1.4342923047917999</v>
      </c>
      <c r="E13" s="2">
        <v>1.4352719355610299</v>
      </c>
      <c r="F13" s="8">
        <v>1.5294787696902601</v>
      </c>
      <c r="G13" s="3">
        <f>G12*(1+Parameters!$B$13)</f>
        <v>99591.047385192578</v>
      </c>
      <c r="H13" s="5">
        <f>Parameters!$B$11*'Permanent project'!C17*Parameters!B$9*G13</f>
        <v>1.313194465854201</v>
      </c>
      <c r="I13" s="2">
        <f>EXP(-Parameters!$B$16*'Permanent project'!B17)</f>
        <v>0.77414196879224839</v>
      </c>
      <c r="J13" s="2">
        <f>EXP(-(Parameters!$B$5+Parameters!$B$6)*('Permanent project'!B17-Parameters!$B$2))*(1-EXP(-Parameters!$B$7*('Permanent project'!B17-Parameters!$B$2)*('Permanent project'!B17&gt;Parameters!$B$2)))+('Permanent project'!B17&lt;=Parameters!$B$2)</f>
        <v>0.67869763146670137</v>
      </c>
      <c r="K13" s="2">
        <f>H13*I13*('Permanent project'!B17&gt;=Parameters!$B$2)</f>
        <v>1.0165989492034562</v>
      </c>
      <c r="L13" s="2">
        <f>H13*I13*J13*('Permanent project'!B17&gt;=Parameters!$B$2)*('Permanent project'!B17&lt;=Parameters!$B$3)</f>
        <v>0.68996329897592312</v>
      </c>
      <c r="M13" s="3">
        <f>'Emissions of Biomass scenarios'!X11*3.66</f>
        <v>131.76</v>
      </c>
      <c r="N13" s="14">
        <f t="shared" si="0"/>
        <v>90.90956427306763</v>
      </c>
      <c r="V13" s="23"/>
      <c r="W13" s="24"/>
      <c r="X13" s="4"/>
      <c r="Y13" s="4"/>
      <c r="Z13" s="4"/>
      <c r="AA13" s="4"/>
      <c r="AB13" s="4"/>
    </row>
    <row r="14" spans="1:28" x14ac:dyDescent="0.3">
      <c r="B14">
        <v>9</v>
      </c>
      <c r="C14" s="11">
        <v>1.4501444473694201</v>
      </c>
      <c r="D14" s="2">
        <v>1.46004367647077</v>
      </c>
      <c r="E14" s="2">
        <v>1.4628576580861501</v>
      </c>
      <c r="F14" s="8">
        <v>1.5658525956840399</v>
      </c>
      <c r="G14" s="3">
        <f>G13*(1+Parameters!$B$13)</f>
        <v>101582.86833289643</v>
      </c>
      <c r="H14" s="5">
        <f>Parameters!$B$11*'Permanent project'!C18*Parameters!B$9*G14</f>
        <v>1.3611428519378717</v>
      </c>
      <c r="I14" s="2">
        <f>EXP(-Parameters!$B$16*'Permanent project'!B18)</f>
        <v>0.74976159223904126</v>
      </c>
      <c r="J14" s="2">
        <f>EXP(-(Parameters!$B$5+Parameters!$B$6)*('Permanent project'!B18-Parameters!$B$2))*(1-EXP(-Parameters!$B$7*('Permanent project'!B18-Parameters!$B$2)*('Permanent project'!B18&gt;Parameters!$B$2)))+('Permanent project'!B18&lt;=Parameters!$B$2)</f>
        <v>0.731628462383484</v>
      </c>
      <c r="K14" s="2">
        <f>H14*I14*('Permanent project'!B18&gt;=Parameters!$B$2)</f>
        <v>1.0205326319337282</v>
      </c>
      <c r="L14" s="2">
        <f>H14*I14*J14*('Permanent project'!B18&gt;=Parameters!$B$2)*('Permanent project'!B18&lt;=Parameters!$B$3)</f>
        <v>0.74665072031384361</v>
      </c>
      <c r="M14" s="3">
        <f>'Emissions of Biomass scenarios'!X12*3.66</f>
        <v>131.76</v>
      </c>
      <c r="N14" s="14">
        <f t="shared" si="0"/>
        <v>98.378698908552025</v>
      </c>
      <c r="V14" s="23"/>
      <c r="W14" s="24"/>
      <c r="X14" s="4"/>
      <c r="Y14" s="4"/>
      <c r="Z14" s="4"/>
      <c r="AA14" s="4"/>
      <c r="AB14" s="4"/>
    </row>
    <row r="15" spans="1:28" x14ac:dyDescent="0.3">
      <c r="B15">
        <v>10</v>
      </c>
      <c r="C15" s="11">
        <v>1.4725360000000001</v>
      </c>
      <c r="D15" s="2">
        <v>1.4859884000000001</v>
      </c>
      <c r="E15" s="2">
        <v>1.4907550000000001</v>
      </c>
      <c r="F15" s="8">
        <v>1.6029602000000001</v>
      </c>
      <c r="G15" s="3">
        <f>G14*(1+Parameters!$B$13)</f>
        <v>103614.52569955436</v>
      </c>
      <c r="H15" s="5">
        <f>Parameters!$B$11*'Permanent project'!C19*Parameters!B$9*G15</f>
        <v>1.4098033415513953</v>
      </c>
      <c r="I15" s="2">
        <f>EXP(-Parameters!$B$16*'Permanent project'!B19)</f>
        <v>0.72614903707369094</v>
      </c>
      <c r="J15" s="2">
        <f>EXP(-(Parameters!$B$5+Parameters!$B$6)*('Permanent project'!B19-Parameters!$B$2))*(1-EXP(-Parameters!$B$7*('Permanent project'!B19-Parameters!$B$2)*('Permanent project'!B19&gt;Parameters!$B$2)))+('Permanent project'!B19&lt;=Parameters!$B$2)</f>
        <v>0.77036806897206744</v>
      </c>
      <c r="K15" s="2">
        <f>H15*I15*('Permanent project'!B19&gt;=Parameters!$B$2)</f>
        <v>1.0237273389308175</v>
      </c>
      <c r="L15" s="2">
        <f>H15*I15*J15*('Permanent project'!B19&gt;=Parameters!$B$2)*('Permanent project'!B19&lt;=Parameters!$B$3)</f>
        <v>0.78864685324604711</v>
      </c>
      <c r="M15" s="3">
        <f>'Emissions of Biomass scenarios'!X13*3.66</f>
        <v>131.76</v>
      </c>
      <c r="N15" s="14">
        <f t="shared" si="0"/>
        <v>103.91210938369916</v>
      </c>
      <c r="V15" s="23"/>
      <c r="W15" s="24"/>
      <c r="X15" s="4"/>
      <c r="Y15" s="4"/>
      <c r="Z15" s="4"/>
      <c r="AA15" s="4"/>
      <c r="AB15" s="4"/>
    </row>
    <row r="16" spans="1:28" x14ac:dyDescent="0.3">
      <c r="B16">
        <v>11</v>
      </c>
      <c r="C16" s="11">
        <v>1.49420398063058</v>
      </c>
      <c r="D16" s="2">
        <v>1.51206793952923</v>
      </c>
      <c r="E16" s="2">
        <v>1.5189206659138501</v>
      </c>
      <c r="F16" s="8">
        <v>1.6407941083159601</v>
      </c>
      <c r="G16" s="3">
        <f>G15*(1+Parameters!$B$13)</f>
        <v>105686.81621354545</v>
      </c>
      <c r="H16" s="5">
        <f>Parameters!$B$11*'Permanent project'!C20*Parameters!B$9*G16</f>
        <v>1.4591591921348175</v>
      </c>
      <c r="I16" s="2">
        <f>EXP(-Parameters!$B$16*'Permanent project'!B20)</f>
        <v>0.70328012197634093</v>
      </c>
      <c r="J16" s="2">
        <f>EXP(-(Parameters!$B$5+Parameters!$B$6)*('Permanent project'!B20-Parameters!$B$2))*(1-EXP(-Parameters!$B$7*('Permanent project'!B20-Parameters!$B$2)*('Permanent project'!B20&gt;Parameters!$B$2)))+('Permanent project'!B20&lt;=Parameters!$B$2)</f>
        <v>0.79818613418805329</v>
      </c>
      <c r="K16" s="2">
        <f>H16*I16*('Permanent project'!B20&gt;=Parameters!$B$2)</f>
        <v>1.0261976546274736</v>
      </c>
      <c r="L16" s="2">
        <f>H16*I16*J16*('Permanent project'!B20&gt;=Parameters!$B$2)*('Permanent project'!B20&lt;=Parameters!$B$3)</f>
        <v>0.81909673885995016</v>
      </c>
      <c r="M16" s="3">
        <f>'Emissions of Biomass scenarios'!X14*3.66</f>
        <v>131.76</v>
      </c>
      <c r="N16" s="14">
        <f t="shared" si="0"/>
        <v>107.92418631218703</v>
      </c>
      <c r="V16" s="23"/>
      <c r="W16" s="24"/>
      <c r="X16" s="4"/>
      <c r="Y16" s="4"/>
      <c r="Z16" s="4"/>
      <c r="AA16" s="4"/>
      <c r="AB16" s="4"/>
    </row>
    <row r="17" spans="2:28" x14ac:dyDescent="0.3">
      <c r="B17">
        <v>12</v>
      </c>
      <c r="C17" s="11">
        <v>1.5151356543138501</v>
      </c>
      <c r="D17" s="2">
        <v>1.53822375920821</v>
      </c>
      <c r="E17" s="2">
        <v>1.5473113604389701</v>
      </c>
      <c r="F17" s="8">
        <v>1.6793468463097401</v>
      </c>
      <c r="G17" s="3">
        <f>G16*(1+Parameters!$B$13)</f>
        <v>107800.55253781636</v>
      </c>
      <c r="H17" s="5">
        <f>Parameters!$B$11*'Permanent project'!C21*Parameters!B$9*G17</f>
        <v>1.5091919369121576</v>
      </c>
      <c r="I17" s="2">
        <f>EXP(-Parameters!$B$16*'Permanent project'!B21)</f>
        <v>0.68113142717954711</v>
      </c>
      <c r="J17" s="2">
        <f>EXP(-(Parameters!$B$5+Parameters!$B$6)*('Permanent project'!B21-Parameters!$B$2))*(1-EXP(-Parameters!$B$7*('Permanent project'!B21-Parameters!$B$2)*('Permanent project'!B21&gt;Parameters!$B$2)))+('Permanent project'!B21&lt;=Parameters!$B$2)</f>
        <v>0.81760354704073512</v>
      </c>
      <c r="K17" s="2">
        <f>H17*I17*('Permanent project'!B21&gt;=Parameters!$B$2)</f>
        <v>1.027958057876843</v>
      </c>
      <c r="L17" s="2">
        <f>H17*I17*J17*('Permanent project'!B21&gt;=Parameters!$B$2)*('Permanent project'!B21&lt;=Parameters!$B$3)</f>
        <v>0.84046215432921212</v>
      </c>
      <c r="M17" s="3">
        <f>'Emissions of Biomass scenarios'!X15*3.66</f>
        <v>131.76</v>
      </c>
      <c r="N17" s="14">
        <f t="shared" si="0"/>
        <v>110.73929345441698</v>
      </c>
      <c r="V17" s="23"/>
      <c r="W17" s="24"/>
      <c r="X17" s="4"/>
      <c r="Y17" s="4"/>
      <c r="Z17" s="4"/>
      <c r="AA17" s="4"/>
      <c r="AB17" s="4"/>
    </row>
    <row r="18" spans="2:28" x14ac:dyDescent="0.3">
      <c r="B18">
        <v>13</v>
      </c>
      <c r="C18" s="11">
        <v>1.5353182861025001</v>
      </c>
      <c r="D18" s="2">
        <v>1.5643973231866699</v>
      </c>
      <c r="E18" s="2">
        <v>1.5758837881866701</v>
      </c>
      <c r="F18" s="8">
        <v>1.71861093965917</v>
      </c>
      <c r="G18" s="3">
        <f>G17*(1+Parameters!$B$13)</f>
        <v>109956.56358857268</v>
      </c>
      <c r="H18" s="5">
        <f>Parameters!$B$11*'Permanent project'!C22*Parameters!B$9*G18</f>
        <v>1.5598813022518383</v>
      </c>
      <c r="I18" s="2">
        <f>EXP(-Parameters!$B$16*'Permanent project'!B22)</f>
        <v>0.65968027048438904</v>
      </c>
      <c r="J18" s="2">
        <f>EXP(-(Parameters!$B$5+Parameters!$B$6)*('Permanent project'!B22-Parameters!$B$2))*(1-EXP(-Parameters!$B$7*('Permanent project'!B22-Parameters!$B$2)*('Permanent project'!B22&gt;Parameters!$B$2)))+('Permanent project'!B22&lt;=Parameters!$B$2)</f>
        <v>0.83056383982162563</v>
      </c>
      <c r="K18" s="2">
        <f>H18*I18*('Permanent project'!B22&gt;=Parameters!$B$2)</f>
        <v>1.0290229193930338</v>
      </c>
      <c r="L18" s="2">
        <f>H18*I18*J18*('Permanent project'!B22&gt;=Parameters!$B$2)*('Permanent project'!B22&lt;=Parameters!$B$3)</f>
        <v>0.85466922719553728</v>
      </c>
      <c r="M18" s="3">
        <f>'Emissions of Biomass scenarios'!X16*3.66</f>
        <v>131.76</v>
      </c>
      <c r="N18" s="14">
        <f t="shared" si="0"/>
        <v>112.61121737528399</v>
      </c>
      <c r="V18" s="23"/>
      <c r="W18" s="24"/>
      <c r="X18" s="4"/>
      <c r="Y18" s="4"/>
      <c r="Z18" s="4"/>
      <c r="AA18" s="4"/>
      <c r="AB18" s="4"/>
    </row>
    <row r="19" spans="2:28" x14ac:dyDescent="0.3">
      <c r="B19">
        <v>14</v>
      </c>
      <c r="C19" s="11">
        <v>1.5547391410492299</v>
      </c>
      <c r="D19" s="2">
        <v>1.59053009561436</v>
      </c>
      <c r="E19" s="2">
        <v>1.6045946537682101</v>
      </c>
      <c r="F19" s="8">
        <v>1.75857891404205</v>
      </c>
      <c r="G19" s="3">
        <f>G18*(1+Parameters!$B$13)</f>
        <v>112155.69486034414</v>
      </c>
      <c r="H19" s="5">
        <f>Parameters!$B$11*'Permanent project'!C23*Parameters!B$9*G19</f>
        <v>1.6112051219043868</v>
      </c>
      <c r="I19" s="2">
        <f>EXP(-Parameters!$B$16*'Permanent project'!B23)</f>
        <v>0.63890468403191625</v>
      </c>
      <c r="J19" s="2">
        <f>EXP(-(Parameters!$B$5+Parameters!$B$6)*('Permanent project'!B23-Parameters!$B$2))*(1-EXP(-Parameters!$B$7*('Permanent project'!B23-Parameters!$B$2)*('Permanent project'!B23&gt;Parameters!$B$2)))+('Permanent project'!B23&lt;=Parameters!$B$2)</f>
        <v>0.83856537503106088</v>
      </c>
      <c r="K19" s="2">
        <f>H19*I19*('Permanent project'!B23&gt;=Parameters!$B$2)</f>
        <v>1.0294064993209273</v>
      </c>
      <c r="L19" s="2">
        <f>H19*I19*J19*('Permanent project'!B23&gt;=Parameters!$B$2)*('Permanent project'!B23&lt;=Parameters!$B$3)</f>
        <v>0.86322464716246494</v>
      </c>
      <c r="M19" s="3">
        <f>'Emissions of Biomass scenarios'!X17*3.66</f>
        <v>131.76</v>
      </c>
      <c r="N19" s="14">
        <f t="shared" si="0"/>
        <v>113.73847951012637</v>
      </c>
      <c r="V19" s="23"/>
      <c r="W19" s="24"/>
      <c r="X19" s="4"/>
      <c r="Y19" s="4"/>
      <c r="Z19" s="4"/>
      <c r="AA19" s="4"/>
      <c r="AB19" s="4"/>
    </row>
    <row r="20" spans="2:28" x14ac:dyDescent="0.3">
      <c r="B20">
        <v>15</v>
      </c>
      <c r="C20" s="11">
        <v>1.5733854842067301</v>
      </c>
      <c r="D20" s="2">
        <v>1.6165635406410299</v>
      </c>
      <c r="E20" s="2">
        <v>1.63340066179487</v>
      </c>
      <c r="F20" s="8">
        <v>1.7992432951362201</v>
      </c>
      <c r="G20" s="3">
        <f>G19*(1+Parameters!$B$13)</f>
        <v>114398.80875755103</v>
      </c>
      <c r="H20" s="5">
        <f>Parameters!$B$11*'Permanent project'!C24*Parameters!B$9*G20</f>
        <v>1.6631392480133742</v>
      </c>
      <c r="I20" s="2">
        <f>EXP(-Parameters!$B$16*'Permanent project'!B24)</f>
        <v>0.61878339180614084</v>
      </c>
      <c r="J20" s="2">
        <f>EXP(-(Parameters!$B$5+Parameters!$B$6)*('Permanent project'!B24-Parameters!$B$2))*(1-EXP(-Parameters!$B$7*('Permanent project'!B24-Parameters!$B$2)*('Permanent project'!B24&gt;Parameters!$B$2)))+('Permanent project'!B24&lt;=Parameters!$B$2)</f>
        <v>0.84276326829746462</v>
      </c>
      <c r="K20" s="2">
        <f>H20*I20*('Permanent project'!B24&gt;=Parameters!$B$2)</f>
        <v>1.0291229449316301</v>
      </c>
      <c r="L20" s="2">
        <f>H20*I20*J20*('Permanent project'!B24&gt;=Parameters!$B$2)*('Permanent project'!B24&lt;=Parameters!$B$3)</f>
        <v>0.86730701655049236</v>
      </c>
      <c r="M20" s="3">
        <f>'Emissions of Biomass scenarios'!X18*3.66</f>
        <v>131.76</v>
      </c>
      <c r="N20" s="14">
        <f t="shared" si="0"/>
        <v>114.27637250069287</v>
      </c>
      <c r="V20" s="23"/>
      <c r="W20" s="24"/>
      <c r="X20" s="4"/>
      <c r="Y20" s="4"/>
      <c r="Z20" s="4"/>
      <c r="AA20" s="4"/>
      <c r="AB20" s="4"/>
    </row>
    <row r="21" spans="2:28" x14ac:dyDescent="0.3">
      <c r="B21">
        <v>16</v>
      </c>
      <c r="C21" s="11">
        <v>1.59124458062769</v>
      </c>
      <c r="D21" s="2">
        <v>1.6424391224164101</v>
      </c>
      <c r="E21" s="2">
        <v>1.66225851687795</v>
      </c>
      <c r="F21" s="8">
        <v>1.84059660861949</v>
      </c>
      <c r="G21" s="3">
        <f>G20*(1+Parameters!$B$13)</f>
        <v>116686.78493270205</v>
      </c>
      <c r="H21" s="5">
        <f>Parameters!$B$11*'Permanent project'!C25*Parameters!B$9*G21</f>
        <v>1.7156574587924858</v>
      </c>
      <c r="I21" s="2">
        <f>EXP(-Parameters!$B$16*'Permanent project'!B25)</f>
        <v>0.59929578784553839</v>
      </c>
      <c r="J21" s="2">
        <f>EXP(-(Parameters!$B$5+Parameters!$B$6)*('Permanent project'!B25-Parameters!$B$2))*(1-EXP(-Parameters!$B$7*('Permanent project'!B25-Parameters!$B$2)*('Permanent project'!B25&gt;Parameters!$B$2)))+('Permanent project'!B25&lt;=Parameters!$B$2)</f>
        <v>0.84404797618596195</v>
      </c>
      <c r="K21" s="2">
        <f>H21*I21*('Permanent project'!B25&gt;=Parameters!$B$2)</f>
        <v>1.0281862884401172</v>
      </c>
      <c r="L21" s="2">
        <f>H21*I21*J21*('Permanent project'!B25&gt;=Parameters!$B$2)*('Permanent project'!B25&lt;=Parameters!$B$3)</f>
        <v>0.86783855590003667</v>
      </c>
      <c r="M21" s="3">
        <f>'Emissions of Biomass scenarios'!X19*3.66</f>
        <v>131.76</v>
      </c>
      <c r="N21" s="14">
        <f>L21*M21</f>
        <v>114.34640812538882</v>
      </c>
      <c r="V21" s="23"/>
      <c r="W21" s="24"/>
      <c r="X21" s="4"/>
      <c r="Y21" s="4"/>
      <c r="Z21" s="4"/>
      <c r="AA21" s="4"/>
      <c r="AB21" s="4"/>
    </row>
    <row r="22" spans="2:28" x14ac:dyDescent="0.3">
      <c r="B22">
        <v>17</v>
      </c>
      <c r="C22" s="11">
        <v>1.60830369536481</v>
      </c>
      <c r="D22" s="2">
        <v>1.66809830509026</v>
      </c>
      <c r="E22" s="2">
        <v>1.69112492362872</v>
      </c>
      <c r="F22" s="8">
        <v>1.8826313801696799</v>
      </c>
      <c r="G22" s="3">
        <f>G21*(1+Parameters!$B$13)</f>
        <v>119020.52063135609</v>
      </c>
      <c r="H22" s="5">
        <f>Parameters!$B$11*'Permanent project'!C26*Parameters!B$9*G22</f>
        <v>1.7687313627582393</v>
      </c>
      <c r="I22" s="2">
        <f>EXP(-Parameters!$B$16*'Permanent project'!B26)</f>
        <v>0.58042191514074237</v>
      </c>
      <c r="J22" s="2">
        <f>EXP(-(Parameters!$B$5+Parameters!$B$6)*('Permanent project'!B26-Parameters!$B$2))*(1-EXP(-Parameters!$B$7*('Permanent project'!B26-Parameters!$B$2)*('Permanent project'!B26&gt;Parameters!$B$2)))+('Permanent project'!B26&lt;=Parameters!$B$2)</f>
        <v>0.84310589143311787</v>
      </c>
      <c r="K22" s="2">
        <f>H22*I22*('Permanent project'!B26&gt;=Parameters!$B$2)</f>
        <v>1.0266104449416324</v>
      </c>
      <c r="L22" s="2">
        <f>H22*I22*J22*('Permanent project'!B26&gt;=Parameters!$B$2)*('Permanent project'!B26&lt;=Parameters!$B$3)</f>
        <v>0.86554131433706483</v>
      </c>
      <c r="M22" s="3">
        <f>'Emissions of Biomass scenarios'!X20*3.66</f>
        <v>131.76</v>
      </c>
      <c r="N22" s="14">
        <f t="shared" ref="N22:N85" si="1">L22*M22</f>
        <v>114.04372357705165</v>
      </c>
      <c r="V22" s="23"/>
      <c r="W22" s="24"/>
      <c r="X22" s="4"/>
      <c r="Y22" s="4"/>
      <c r="Z22" s="4"/>
      <c r="AA22" s="4"/>
      <c r="AB22" s="4"/>
    </row>
    <row r="23" spans="2:28" x14ac:dyDescent="0.3">
      <c r="B23">
        <v>18</v>
      </c>
      <c r="C23" s="11">
        <v>1.62455009347077</v>
      </c>
      <c r="D23" s="2">
        <v>1.6934825528123101</v>
      </c>
      <c r="E23" s="2">
        <v>1.7199565866584601</v>
      </c>
      <c r="F23" s="8">
        <v>1.92534013546462</v>
      </c>
      <c r="G23" s="3">
        <f>G22*(1+Parameters!$B$13)</f>
        <v>121400.93104398322</v>
      </c>
      <c r="H23" s="5">
        <f>Parameters!$B$11*'Permanent project'!C27*Parameters!B$9*G23</f>
        <v>1.8223302994044588</v>
      </c>
      <c r="I23" s="2">
        <f>EXP(-Parameters!$B$16*'Permanent project'!B27)</f>
        <v>0.56214244519682244</v>
      </c>
      <c r="J23" s="2">
        <f>EXP(-(Parameters!$B$5+Parameters!$B$6)*('Permanent project'!B27-Parameters!$B$2))*(1-EXP(-Parameters!$B$7*('Permanent project'!B27-Parameters!$B$2)*('Permanent project'!B27&gt;Parameters!$B$2)))+('Permanent project'!B27&lt;=Parameters!$B$2)</f>
        <v>0.84046606497925347</v>
      </c>
      <c r="K23" s="2">
        <f>H23*I23*('Permanent project'!B27&gt;=Parameters!$B$2)</f>
        <v>1.0244092104634801</v>
      </c>
      <c r="L23" s="2">
        <f>H23*I23*J23*('Permanent project'!B27&gt;=Parameters!$B$2)*('Permanent project'!B27&lt;=Parameters!$B$3)</f>
        <v>0.86098117804674501</v>
      </c>
      <c r="M23" s="3">
        <f>'Emissions of Biomass scenarios'!X21*3.66</f>
        <v>131.76</v>
      </c>
      <c r="N23" s="14">
        <f t="shared" si="1"/>
        <v>113.44288001943912</v>
      </c>
      <c r="V23" s="23"/>
      <c r="W23" s="24"/>
      <c r="X23" s="4"/>
      <c r="Y23" s="4"/>
      <c r="Z23" s="4"/>
      <c r="AA23" s="4"/>
      <c r="AB23" s="4"/>
    </row>
    <row r="24" spans="2:28" x14ac:dyDescent="0.3">
      <c r="B24">
        <v>19</v>
      </c>
      <c r="C24" s="11">
        <v>1.6399710399982701</v>
      </c>
      <c r="D24" s="2">
        <v>1.71853332973231</v>
      </c>
      <c r="E24" s="2">
        <v>1.74871021057846</v>
      </c>
      <c r="F24" s="8">
        <v>1.9687154001821201</v>
      </c>
      <c r="G24" s="3">
        <f>G23*(1+Parameters!$B$13)</f>
        <v>123828.94966486288</v>
      </c>
      <c r="H24" s="5">
        <f>Parameters!$B$11*'Permanent project'!C28*Parameters!B$9*G24</f>
        <v>1.8764212362013144</v>
      </c>
      <c r="I24" s="2">
        <f>EXP(-Parameters!$B$16*'Permanent project'!B28)</f>
        <v>0.54443865823921711</v>
      </c>
      <c r="J24" s="2">
        <f>EXP(-(Parameters!$B$5+Parameters!$B$6)*('Permanent project'!B28-Parameters!$B$2))*(1-EXP(-Parameters!$B$7*('Permanent project'!B28-Parameters!$B$2)*('Permanent project'!B28&gt;Parameters!$B$2)))+('Permanent project'!B28&lt;=Parameters!$B$2)</f>
        <v>0.83653623104622843</v>
      </c>
      <c r="K24" s="2">
        <f>H24*I24*('Permanent project'!B28&gt;=Parameters!$B$2)</f>
        <v>1.0215962601290167</v>
      </c>
      <c r="L24" s="2">
        <f>H24*I24*J24*('Permanent project'!B28&gt;=Parameters!$B$2)*('Permanent project'!B28&lt;=Parameters!$B$3)</f>
        <v>0.85460228509924996</v>
      </c>
      <c r="M24" s="3">
        <f>'Emissions of Biomass scenarios'!X22*3.66</f>
        <v>131.76</v>
      </c>
      <c r="N24" s="14">
        <f t="shared" si="1"/>
        <v>112.60239708467716</v>
      </c>
      <c r="V24" s="23"/>
      <c r="W24" s="24"/>
      <c r="X24" s="4"/>
      <c r="Y24" s="4"/>
      <c r="Z24" s="4"/>
      <c r="AA24" s="4"/>
      <c r="AB24" s="4"/>
    </row>
    <row r="25" spans="2:28" x14ac:dyDescent="0.3">
      <c r="B25">
        <v>20</v>
      </c>
      <c r="C25" s="11">
        <v>1.6545538</v>
      </c>
      <c r="D25" s="2">
        <v>1.7431920999999999</v>
      </c>
      <c r="E25" s="2">
        <v>1.7773425</v>
      </c>
      <c r="F25" s="8">
        <v>2.0127497000000001</v>
      </c>
      <c r="G25" s="3">
        <f>G24*(1+Parameters!$B$13)</f>
        <v>126305.52865816014</v>
      </c>
      <c r="H25" s="5">
        <f>Parameters!$B$11*'Permanent project'!C29*Parameters!B$9*G25</f>
        <v>1.9309686617978781</v>
      </c>
      <c r="I25" s="2">
        <f>EXP(-Parameters!$B$16*'Permanent project'!B29)</f>
        <v>0.52729242404304855</v>
      </c>
      <c r="J25" s="2">
        <f>EXP(-(Parameters!$B$5+Parameters!$B$6)*('Permanent project'!B29-Parameters!$B$2))*(1-EXP(-Parameters!$B$7*('Permanent project'!B29-Parameters!$B$2)*('Permanent project'!B29&gt;Parameters!$B$2)))+('Permanent project'!B29&lt;=Parameters!$B$2)</f>
        <v>0.83163058431165993</v>
      </c>
      <c r="K25" s="2">
        <f>H25*I25*('Permanent project'!B29&gt;=Parameters!$B$2)</f>
        <v>1.0181851464305647</v>
      </c>
      <c r="L25" s="2">
        <f>H25*I25*J25*('Permanent project'!B29&gt;=Parameters!$B$2)*('Permanent project'!B29&lt;=Parameters!$B$3)</f>
        <v>0.8467539082635035</v>
      </c>
      <c r="M25" s="3">
        <f>'Emissions of Biomass scenarios'!X23*3.66</f>
        <v>131.76</v>
      </c>
      <c r="N25" s="14">
        <f t="shared" si="1"/>
        <v>111.56829495279921</v>
      </c>
      <c r="V25" s="23"/>
      <c r="W25" s="25"/>
      <c r="X25" s="4"/>
      <c r="Y25" s="4"/>
      <c r="Z25" s="4"/>
      <c r="AA25" s="4"/>
      <c r="AB25" s="4"/>
    </row>
    <row r="26" spans="2:28" x14ac:dyDescent="0.3">
      <c r="B26">
        <v>21</v>
      </c>
      <c r="C26" s="11">
        <v>1.66829347617596</v>
      </c>
      <c r="D26" s="2">
        <v>1.7674114798153799</v>
      </c>
      <c r="E26" s="2">
        <v>1.80581650322308</v>
      </c>
      <c r="F26" s="8">
        <v>2.0574283553182702</v>
      </c>
      <c r="G26" s="3">
        <f>G25*(1+Parameters!$B$13)</f>
        <v>128831.63923132334</v>
      </c>
      <c r="H26" s="5">
        <f>Parameters!$B$11*'Permanent project'!C30*Parameters!B$9*G26</f>
        <v>1.9859438052731655</v>
      </c>
      <c r="I26" s="2">
        <f>EXP(-Parameters!$B$16*'Permanent project'!B30)</f>
        <v>0.51068618336618787</v>
      </c>
      <c r="J26" s="2">
        <f>EXP(-(Parameters!$B$5+Parameters!$B$6)*('Permanent project'!B30-Parameters!$B$2))*(1-EXP(-Parameters!$B$7*('Permanent project'!B30-Parameters!$B$2)*('Permanent project'!B30&gt;Parameters!$B$2)))+('Permanent project'!B30&lt;=Parameters!$B$2)</f>
        <v>0.82599119752420724</v>
      </c>
      <c r="K26" s="2">
        <f>H26*I26*('Permanent project'!B30&gt;=Parameters!$B$2)</f>
        <v>1.0141940622946768</v>
      </c>
      <c r="L26" s="2">
        <f>H26*I26*J26*('Permanent project'!B30&gt;=Parameters!$B$2)*('Permanent project'!B30&lt;=Parameters!$B$3)</f>
        <v>0.83771536803672053</v>
      </c>
      <c r="M26" s="3">
        <f>'Emissions of Biomass scenarios'!X24*3.66</f>
        <v>131.76</v>
      </c>
      <c r="N26" s="14">
        <f t="shared" si="1"/>
        <v>110.37737689251828</v>
      </c>
      <c r="V26" s="23"/>
      <c r="W26" s="24"/>
      <c r="X26" s="4"/>
      <c r="Y26" s="4"/>
      <c r="Z26" s="4"/>
      <c r="AA26" s="4"/>
      <c r="AB26" s="4"/>
    </row>
    <row r="27" spans="2:28" x14ac:dyDescent="0.3">
      <c r="B27">
        <v>22</v>
      </c>
      <c r="C27" s="11">
        <v>1.6812165218153801</v>
      </c>
      <c r="D27" s="2">
        <v>1.7911886935794901</v>
      </c>
      <c r="E27" s="2">
        <v>1.8341206433025601</v>
      </c>
      <c r="F27" s="8">
        <v>2.1027078654256401</v>
      </c>
      <c r="G27" s="3">
        <f>G26*(1+Parameters!$B$13)</f>
        <v>131408.2720159498</v>
      </c>
      <c r="H27" s="5">
        <f>Parameters!$B$11*'Permanent project'!C31*Parameters!B$9*G27</f>
        <v>2.0413540040717617</v>
      </c>
      <c r="I27" s="2">
        <f>EXP(-Parameters!$B$16*'Permanent project'!B31)</f>
        <v>0.49460292996705701</v>
      </c>
      <c r="J27" s="2">
        <f>EXP(-(Parameters!$B$5+Parameters!$B$6)*('Permanent project'!B31-Parameters!$B$2))*(1-EXP(-Parameters!$B$7*('Permanent project'!B31-Parameters!$B$2)*('Permanent project'!B31&gt;Parameters!$B$2)))+('Permanent project'!B31&lt;=Parameters!$B$2)</f>
        <v>0.81980453557104771</v>
      </c>
      <c r="K27" s="2">
        <f>H27*I27*('Permanent project'!B31&gt;=Parameters!$B$2)</f>
        <v>1.009659671513877</v>
      </c>
      <c r="L27" s="2">
        <f>H27*I27*J27*('Permanent project'!B31&gt;=Parameters!$B$2)*('Permanent project'!B31&lt;=Parameters!$B$3)</f>
        <v>0.82772357809025054</v>
      </c>
      <c r="M27" s="3">
        <f>'Emissions of Biomass scenarios'!X25*3.66</f>
        <v>131.76</v>
      </c>
      <c r="N27" s="14">
        <f t="shared" si="1"/>
        <v>109.06085864917141</v>
      </c>
      <c r="V27" s="23"/>
      <c r="W27" s="24"/>
      <c r="X27" s="4"/>
      <c r="Y27" s="4"/>
      <c r="Z27" s="4"/>
      <c r="AA27" s="4"/>
      <c r="AB27" s="4"/>
    </row>
    <row r="28" spans="2:28" x14ac:dyDescent="0.3">
      <c r="B28">
        <v>23</v>
      </c>
      <c r="C28" s="11">
        <v>1.6933572278548099</v>
      </c>
      <c r="D28" s="2">
        <v>1.81453211774359</v>
      </c>
      <c r="E28" s="2">
        <v>1.86224968698205</v>
      </c>
      <c r="F28" s="8">
        <v>2.14853752433301</v>
      </c>
      <c r="G28" s="3">
        <f>G27*(1+Parameters!$B$13)</f>
        <v>134036.43745626879</v>
      </c>
      <c r="H28" s="5">
        <f>Parameters!$B$11*'Permanent project'!C32*Parameters!B$9*G28</f>
        <v>2.097217308301333</v>
      </c>
      <c r="I28" s="2">
        <f>EXP(-Parameters!$B$16*'Permanent project'!B32)</f>
        <v>0.47902619318875111</v>
      </c>
      <c r="J28" s="2">
        <f>EXP(-(Parameters!$B$5+Parameters!$B$6)*('Permanent project'!B32-Parameters!$B$2))*(1-EXP(-Parameters!$B$7*('Permanent project'!B32-Parameters!$B$2)*('Permanent project'!B32&gt;Parameters!$B$2)))+('Permanent project'!B32&lt;=Parameters!$B$2)</f>
        <v>0.81321418865722106</v>
      </c>
      <c r="K28" s="2">
        <f>H28*I28*('Permanent project'!B32&gt;=Parameters!$B$2)</f>
        <v>1.0046220234851471</v>
      </c>
      <c r="L28" s="2">
        <f>H28*I28*J28*('Permanent project'!B32&gt;=Parameters!$B$2)*('Permanent project'!B32&lt;=Parameters!$B$3)</f>
        <v>0.81697288373564958</v>
      </c>
      <c r="M28" s="3">
        <f>'Emissions of Biomass scenarios'!X26*3.66</f>
        <v>131.76</v>
      </c>
      <c r="N28" s="14">
        <f t="shared" si="1"/>
        <v>107.64434716100918</v>
      </c>
      <c r="V28" s="23"/>
      <c r="W28" s="24"/>
      <c r="X28" s="4"/>
      <c r="Y28" s="4"/>
      <c r="Z28" s="4"/>
      <c r="AA28" s="4"/>
      <c r="AB28" s="4"/>
    </row>
    <row r="29" spans="2:28" x14ac:dyDescent="0.3">
      <c r="B29">
        <v>24</v>
      </c>
      <c r="C29" s="11">
        <v>1.7047498852307701</v>
      </c>
      <c r="D29" s="2">
        <v>1.83745012875897</v>
      </c>
      <c r="E29" s="2">
        <v>1.89019840100513</v>
      </c>
      <c r="F29" s="8">
        <v>2.1948666260512799</v>
      </c>
      <c r="G29" s="3">
        <f>G28*(1+Parameters!$B$13)</f>
        <v>136717.16620539417</v>
      </c>
      <c r="H29" s="5">
        <f>Parameters!$B$11*'Permanent project'!C33*Parameters!B$9*G29</f>
        <v>2.1535536181949495</v>
      </c>
      <c r="I29" s="2">
        <f>EXP(-Parameters!$B$16*'Permanent project'!B33)</f>
        <v>0.46394002109164673</v>
      </c>
      <c r="J29" s="2">
        <f>EXP(-(Parameters!$B$5+Parameters!$B$6)*('Permanent project'!B33-Parameters!$B$2))*(1-EXP(-Parameters!$B$7*('Permanent project'!B33-Parameters!$B$2)*('Permanent project'!B33&gt;Parameters!$B$2)))+('Permanent project'!B33&lt;=Parameters!$B$2)</f>
        <v>0.80633069022537196</v>
      </c>
      <c r="K29" s="2">
        <f>H29*I29*('Permanent project'!B33&gt;=Parameters!$B$2)</f>
        <v>0.99911971104735697</v>
      </c>
      <c r="L29" s="2">
        <f>H29*I29*J29*('Permanent project'!B33&gt;=Parameters!$B$2)*('Permanent project'!B33&lt;=Parameters!$B$3)</f>
        <v>0.80562088622658956</v>
      </c>
      <c r="M29" s="3">
        <f>'Emissions of Biomass scenarios'!X27*3.66</f>
        <v>131.76</v>
      </c>
      <c r="N29" s="14">
        <f t="shared" si="1"/>
        <v>106.14860796921543</v>
      </c>
      <c r="V29" s="23"/>
      <c r="W29" s="24"/>
      <c r="X29" s="4"/>
      <c r="Y29" s="4"/>
      <c r="Z29" s="4"/>
      <c r="AA29" s="4"/>
      <c r="AB29" s="4"/>
    </row>
    <row r="30" spans="2:28" x14ac:dyDescent="0.3">
      <c r="B30">
        <v>25</v>
      </c>
      <c r="C30" s="11">
        <v>1.71542878487981</v>
      </c>
      <c r="D30" s="2">
        <v>1.85995110307692</v>
      </c>
      <c r="E30" s="2">
        <v>1.9179615521153801</v>
      </c>
      <c r="F30" s="8">
        <v>2.2416444645913498</v>
      </c>
      <c r="G30" s="3">
        <f>G29*(1+Parameters!$B$13)</f>
        <v>139451.50952950204</v>
      </c>
      <c r="H30" s="5">
        <f>Parameters!$B$11*'Permanent project'!C34*Parameters!B$9*G30</f>
        <v>2.2103847939266839</v>
      </c>
      <c r="I30" s="2">
        <f>EXP(-Parameters!$B$16*'Permanent project'!B34)</f>
        <v>0.44932896411722156</v>
      </c>
      <c r="J30" s="2">
        <f>EXP(-(Parameters!$B$5+Parameters!$B$6)*('Permanent project'!B34-Parameters!$B$2))*(1-EXP(-Parameters!$B$7*('Permanent project'!B34-Parameters!$B$2)*('Permanent project'!B34&gt;Parameters!$B$2)))+('Permanent project'!B34&lt;=Parameters!$B$2)</f>
        <v>0.79923908706013491</v>
      </c>
      <c r="K30" s="2">
        <f>H30*I30*('Permanent project'!B34&gt;=Parameters!$B$2)</f>
        <v>0.99318990975553512</v>
      </c>
      <c r="L30" s="2">
        <f>H30*I30*J30*('Permanent project'!B34&gt;=Parameters!$B$2)*('Permanent project'!B34&lt;=Parameters!$B$3)</f>
        <v>0.79379619675035162</v>
      </c>
      <c r="M30" s="3">
        <f>'Emissions of Biomass scenarios'!X28*3.66</f>
        <v>131.76</v>
      </c>
      <c r="N30" s="14">
        <f t="shared" si="1"/>
        <v>104.59058688382632</v>
      </c>
      <c r="V30" s="23"/>
      <c r="W30" s="24"/>
      <c r="X30" s="4"/>
      <c r="Y30" s="4"/>
      <c r="Z30" s="4"/>
      <c r="AA30" s="4"/>
      <c r="AB30" s="4"/>
    </row>
    <row r="31" spans="2:28" x14ac:dyDescent="0.3">
      <c r="B31">
        <v>26</v>
      </c>
      <c r="C31" s="11">
        <v>1.7254282177384599</v>
      </c>
      <c r="D31" s="2">
        <v>1.8820434171487199</v>
      </c>
      <c r="E31" s="2">
        <v>1.9455339070564099</v>
      </c>
      <c r="F31" s="8">
        <v>2.2888203339640998</v>
      </c>
      <c r="G31" s="3">
        <f>G30*(1+Parameters!$B$13)</f>
        <v>142240.53972009209</v>
      </c>
      <c r="H31" s="5">
        <f>Parameters!$B$11*'Permanent project'!C35*Parameters!B$9*G31</f>
        <v>2.2677347702800104</v>
      </c>
      <c r="I31" s="2">
        <f>EXP(-Parameters!$B$16*'Permanent project'!B35)</f>
        <v>0.43517805926635666</v>
      </c>
      <c r="J31" s="2">
        <f>EXP(-(Parameters!$B$5+Parameters!$B$6)*('Permanent project'!B35-Parameters!$B$2))*(1-EXP(-Parameters!$B$7*('Permanent project'!B35-Parameters!$B$2)*('Permanent project'!B35&gt;Parameters!$B$2)))+('Permanent project'!B35&lt;=Parameters!$B$2)</f>
        <v>0.79200477621110477</v>
      </c>
      <c r="K31" s="2">
        <f>H31*I31*('Permanent project'!B35&gt;=Parameters!$B$2)</f>
        <v>0.98686841626129207</v>
      </c>
      <c r="L31" s="2">
        <f>H31*I31*J31*('Permanent project'!B35&gt;=Parameters!$B$2)*('Permanent project'!B35&lt;=Parameters!$B$3)</f>
        <v>0.78160449917083197</v>
      </c>
      <c r="M31" s="3">
        <f>'Emissions of Biomass scenarios'!X29*3.66</f>
        <v>131.76</v>
      </c>
      <c r="N31" s="14">
        <f t="shared" si="1"/>
        <v>102.98420881074881</v>
      </c>
      <c r="V31" s="23"/>
      <c r="W31" s="24"/>
      <c r="X31" s="4"/>
      <c r="Y31" s="4"/>
      <c r="Z31" s="4"/>
      <c r="AA31" s="4"/>
      <c r="AB31" s="4"/>
    </row>
    <row r="32" spans="2:28" x14ac:dyDescent="0.3">
      <c r="B32">
        <v>27</v>
      </c>
      <c r="C32" s="11">
        <v>1.7347824747432701</v>
      </c>
      <c r="D32" s="2">
        <v>1.90373544742564</v>
      </c>
      <c r="E32" s="2">
        <v>1.9729102325718</v>
      </c>
      <c r="F32" s="8">
        <v>2.3363435281804499</v>
      </c>
      <c r="G32" s="3">
        <f>G31*(1+Parameters!$B$13)</f>
        <v>145085.35051449394</v>
      </c>
      <c r="H32" s="5">
        <f>Parameters!$B$11*'Permanent project'!C36*Parameters!B$9*G32</f>
        <v>2.3256296763502435</v>
      </c>
      <c r="I32" s="2">
        <f>EXP(-Parameters!$B$16*'Permanent project'!B36)</f>
        <v>0.42147281477591764</v>
      </c>
      <c r="J32" s="2">
        <f>EXP(-(Parameters!$B$5+Parameters!$B$6)*('Permanent project'!B36-Parameters!$B$2))*(1-EXP(-Parameters!$B$7*('Permanent project'!B36-Parameters!$B$2)*('Permanent project'!B36&gt;Parameters!$B$2)))+('Permanent project'!B36&lt;=Parameters!$B$2)</f>
        <v>0.78467800554370837</v>
      </c>
      <c r="K32" s="2">
        <f>H32*I32*('Permanent project'!B36&gt;=Parameters!$B$2)</f>
        <v>0.98018968581774346</v>
      </c>
      <c r="L32" s="2">
        <f>H32*I32*J32*('Permanent project'!B36&gt;=Parameters!$B$2)*('Permanent project'!B36&lt;=Parameters!$B$3)</f>
        <v>0.76913328772198108</v>
      </c>
      <c r="M32" s="3">
        <f>'Emissions of Biomass scenarios'!X30*3.66</f>
        <v>131.76</v>
      </c>
      <c r="N32" s="14">
        <f t="shared" si="1"/>
        <v>101.34100199024822</v>
      </c>
      <c r="V32" s="23"/>
      <c r="W32" s="24"/>
      <c r="X32" s="4"/>
      <c r="Y32" s="4"/>
      <c r="Z32" s="4"/>
      <c r="AA32" s="4"/>
      <c r="AB32" s="4"/>
    </row>
    <row r="33" spans="2:28" x14ac:dyDescent="0.3">
      <c r="B33">
        <v>28</v>
      </c>
      <c r="C33" s="11">
        <v>1.7435258468307699</v>
      </c>
      <c r="D33" s="2">
        <v>1.9250355703589701</v>
      </c>
      <c r="E33" s="2">
        <v>2.00008529540513</v>
      </c>
      <c r="F33" s="8">
        <v>2.3841633412512802</v>
      </c>
      <c r="G33" s="3">
        <f>G32*(1+Parameters!$B$13)</f>
        <v>147987.05752478383</v>
      </c>
      <c r="H33" s="5">
        <f>Parameters!$B$11*'Permanent project'!C37*Parameters!B$9*G33</f>
        <v>2.3840979604678472</v>
      </c>
      <c r="I33" s="2">
        <f>EXP(-Parameters!$B$16*'Permanent project'!B37)</f>
        <v>0.4081991952779227</v>
      </c>
      <c r="J33" s="2">
        <f>EXP(-(Parameters!$B$5+Parameters!$B$6)*('Permanent project'!B37-Parameters!$B$2))*(1-EXP(-Parameters!$B$7*('Permanent project'!B37-Parameters!$B$2)*('Permanent project'!B37&gt;Parameters!$B$2)))+('Permanent project'!B37&lt;=Parameters!$B$2)</f>
        <v>0.7772973438784273</v>
      </c>
      <c r="K33" s="2">
        <f>H33*I33*('Permanent project'!B37&gt;=Parameters!$B$2)</f>
        <v>0.97318686892671202</v>
      </c>
      <c r="L33" s="2">
        <f>H33*I33*J33*('Permanent project'!B37&gt;=Parameters!$B$2)*('Permanent project'!B37&lt;=Parameters!$B$3)</f>
        <v>0.75645556831409644</v>
      </c>
      <c r="M33" s="3">
        <f>'Emissions of Biomass scenarios'!X31*3.66</f>
        <v>263.55596151142299</v>
      </c>
      <c r="N33" s="14">
        <f t="shared" si="1"/>
        <v>199.36837464769161</v>
      </c>
      <c r="V33" s="23"/>
      <c r="W33" s="24"/>
      <c r="X33" s="4"/>
      <c r="Y33" s="4"/>
      <c r="Z33" s="4"/>
      <c r="AA33" s="4"/>
      <c r="AB33" s="4"/>
    </row>
    <row r="34" spans="2:28" x14ac:dyDescent="0.3">
      <c r="B34">
        <v>29</v>
      </c>
      <c r="C34" s="11">
        <v>1.7516926249375</v>
      </c>
      <c r="D34" s="2">
        <v>1.9459521624</v>
      </c>
      <c r="E34" s="2">
        <v>2.0270538622999998</v>
      </c>
      <c r="F34" s="8">
        <v>2.4322290671875</v>
      </c>
      <c r="G34" s="3">
        <f>G33*(1+Parameters!$B$13)</f>
        <v>150946.79867527951</v>
      </c>
      <c r="H34" s="5">
        <f>Parameters!$B$11*'Permanent project'!C38*Parameters!B$9*G34</f>
        <v>2.4431705205360936</v>
      </c>
      <c r="I34" s="2">
        <f>EXP(-Parameters!$B$16*'Permanent project'!B38)</f>
        <v>0.39534360742609981</v>
      </c>
      <c r="J34" s="2">
        <f>EXP(-(Parameters!$B$5+Parameters!$B$6)*('Permanent project'!B38-Parameters!$B$2))*(1-EXP(-Parameters!$B$7*('Permanent project'!B38-Parameters!$B$2)*('Permanent project'!B38&gt;Parameters!$B$2)))+('Permanent project'!B38&lt;=Parameters!$B$2)</f>
        <v>0.76989235662966171</v>
      </c>
      <c r="K34" s="2">
        <f>H34*I34*('Permanent project'!B38&gt;=Parameters!$B$2)</f>
        <v>0.96589184714584131</v>
      </c>
      <c r="L34" s="2">
        <f>H34*I34*J34*('Permanent project'!B38&gt;=Parameters!$B$2)*('Permanent project'!B38&lt;=Parameters!$B$3)</f>
        <v>0.74363275044848876</v>
      </c>
      <c r="M34" s="3">
        <f>'Emissions of Biomass scenarios'!X32*3.66</f>
        <v>263.55596151142299</v>
      </c>
      <c r="N34" s="14">
        <f t="shared" si="1"/>
        <v>195.98884455583553</v>
      </c>
      <c r="V34" s="23"/>
      <c r="W34" s="24"/>
      <c r="X34" s="4"/>
      <c r="Y34" s="4"/>
      <c r="Z34" s="4"/>
      <c r="AA34" s="4"/>
      <c r="AB34" s="4"/>
    </row>
    <row r="35" spans="2:28" x14ac:dyDescent="0.3">
      <c r="B35">
        <v>30</v>
      </c>
      <c r="C35" s="11">
        <v>1.7593171000000001</v>
      </c>
      <c r="D35" s="2">
        <v>1.9664936</v>
      </c>
      <c r="E35" s="2">
        <v>2.0538107000000001</v>
      </c>
      <c r="F35" s="8">
        <v>2.4804900000000001</v>
      </c>
      <c r="G35" s="3">
        <f>G34*(1+Parameters!$B$13)</f>
        <v>153965.73464878512</v>
      </c>
      <c r="H35" s="5">
        <f>Parameters!$B$11*'Permanent project'!C39*Parameters!B$9*G35</f>
        <v>2.5028808399826321</v>
      </c>
      <c r="I35" s="2">
        <f>EXP(-Parameters!$B$16*'Permanent project'!B39)</f>
        <v>0.38289288597511206</v>
      </c>
      <c r="J35" s="2">
        <f>EXP(-(Parameters!$B$5+Parameters!$B$6)*('Permanent project'!B39-Parameters!$B$2))*(1-EXP(-Parameters!$B$7*('Permanent project'!B39-Parameters!$B$2)*('Permanent project'!B39&gt;Parameters!$B$2)))+('Permanent project'!B39&lt;=Parameters!$B$2)</f>
        <v>0.76248566884400426</v>
      </c>
      <c r="K35" s="2">
        <f>H35*I35*('Permanent project'!B39&gt;=Parameters!$B$2)</f>
        <v>0.9583352680727627</v>
      </c>
      <c r="L35" s="2">
        <f>H35*I35*J35*('Permanent project'!B39&gt;=Parameters!$B$2)*('Permanent project'!B39&lt;=Parameters!$B$3)</f>
        <v>0.7307169078532586</v>
      </c>
      <c r="M35" s="3">
        <f>'Emissions of Biomass scenarios'!X33*3.66</f>
        <v>263.55596151142299</v>
      </c>
      <c r="N35" s="14">
        <f t="shared" si="1"/>
        <v>192.58479724191943</v>
      </c>
      <c r="V35" s="23"/>
      <c r="W35" s="24"/>
      <c r="X35" s="4"/>
      <c r="Y35" s="4"/>
      <c r="Z35" s="4"/>
      <c r="AA35" s="4"/>
      <c r="AB35" s="4"/>
    </row>
    <row r="36" spans="2:28" x14ac:dyDescent="0.3">
      <c r="B36">
        <v>31</v>
      </c>
      <c r="C36" s="11">
        <v>1.76643202476558</v>
      </c>
      <c r="D36" s="2">
        <v>1.9866692946092299</v>
      </c>
      <c r="E36" s="2">
        <v>2.0803535450938502</v>
      </c>
      <c r="F36" s="8">
        <v>2.52890825711096</v>
      </c>
      <c r="G36" s="3">
        <f>G35*(1+Parameters!$B$13)</f>
        <v>157045.04934176081</v>
      </c>
      <c r="H36" s="5">
        <f>Parameters!$B$11*'Permanent project'!C40*Parameters!B$9*G36</f>
        <v>2.5632628974707545</v>
      </c>
      <c r="I36" s="2">
        <f>EXP(-Parameters!$B$16*'Permanent project'!B40)</f>
        <v>0.37083428029819565</v>
      </c>
      <c r="J36" s="2">
        <f>EXP(-(Parameters!$B$5+Parameters!$B$6)*('Permanent project'!B40-Parameters!$B$2))*(1-EXP(-Parameters!$B$7*('Permanent project'!B40-Parameters!$B$2)*('Permanent project'!B40&gt;Parameters!$B$2)))+('Permanent project'!B40&lt;=Parameters!$B$2)</f>
        <v>0.75509455589203267</v>
      </c>
      <c r="K36" s="2">
        <f>H36*I36*('Permanent project'!B40&gt;=Parameters!$B$2)</f>
        <v>0.95054575179863487</v>
      </c>
      <c r="L36" s="2">
        <f>H36*I36*J36*('Permanent project'!B40&gt;=Parameters!$B$2)*('Permanent project'!B40&lt;=Parameters!$B$3)</f>
        <v>0.71775192230944851</v>
      </c>
      <c r="M36" s="3">
        <f>'Emissions of Biomass scenarios'!X34*3.66</f>
        <v>263.55596151142299</v>
      </c>
      <c r="N36" s="14">
        <f t="shared" si="1"/>
        <v>189.16779801093887</v>
      </c>
      <c r="V36" s="23"/>
      <c r="W36" s="24"/>
      <c r="X36" s="4"/>
      <c r="Y36" s="4"/>
      <c r="Z36" s="4"/>
      <c r="AA36" s="4"/>
      <c r="AB36" s="4"/>
    </row>
    <row r="37" spans="2:28" x14ac:dyDescent="0.3">
      <c r="B37">
        <v>32</v>
      </c>
      <c r="C37" s="11">
        <v>1.77306399922462</v>
      </c>
      <c r="D37" s="2">
        <v>2.0064927976738498</v>
      </c>
      <c r="E37" s="2">
        <v>2.1066920135507701</v>
      </c>
      <c r="F37" s="8">
        <v>2.5774972495876902</v>
      </c>
      <c r="G37" s="3">
        <f>G36*(1+Parameters!$B$13)</f>
        <v>160185.95032859602</v>
      </c>
      <c r="H37" s="5">
        <f>Parameters!$B$11*'Permanent project'!C41*Parameters!B$9*G37</f>
        <v>2.6243442613931629</v>
      </c>
      <c r="I37" s="2">
        <f>EXP(-Parameters!$B$16*'Permanent project'!B41)</f>
        <v>0.35915544132940458</v>
      </c>
      <c r="J37" s="2">
        <f>EXP(-(Parameters!$B$5+Parameters!$B$6)*('Permanent project'!B41-Parameters!$B$2))*(1-EXP(-Parameters!$B$7*('Permanent project'!B41-Parameters!$B$2)*('Permanent project'!B41&gt;Parameters!$B$2)))+('Permanent project'!B41&lt;=Parameters!$B$2)</f>
        <v>0.74773216995676695</v>
      </c>
      <c r="K37" s="2">
        <f>H37*I37*('Permanent project'!B41&gt;=Parameters!$B$2)</f>
        <v>0.94254752140095166</v>
      </c>
      <c r="L37" s="2">
        <f>H37*I37*J37*('Permanent project'!B41&gt;=Parameters!$B$2)*('Permanent project'!B41&lt;=Parameters!$B$3)</f>
        <v>0.70477310346450583</v>
      </c>
      <c r="M37" s="3">
        <f>'Emissions of Biomass scenarios'!X35*3.66</f>
        <v>263.55596151142299</v>
      </c>
      <c r="N37" s="14">
        <f t="shared" si="1"/>
        <v>185.74715293097742</v>
      </c>
      <c r="V37" s="23"/>
      <c r="W37" s="24"/>
      <c r="X37" s="4"/>
      <c r="Y37" s="4"/>
      <c r="Z37" s="4"/>
      <c r="AA37" s="4"/>
      <c r="AB37" s="4"/>
    </row>
    <row r="38" spans="2:28" x14ac:dyDescent="0.3">
      <c r="B38">
        <v>33</v>
      </c>
      <c r="C38" s="11">
        <v>1.7792380851782701</v>
      </c>
      <c r="D38" s="2">
        <v>2.0259786956389698</v>
      </c>
      <c r="E38" s="2">
        <v>2.13283869118513</v>
      </c>
      <c r="F38" s="8">
        <v>2.6262832119087798</v>
      </c>
      <c r="G38" s="3">
        <f>G37*(1+Parameters!$B$13)</f>
        <v>163389.66933516794</v>
      </c>
      <c r="H38" s="5">
        <f>Parameters!$B$11*'Permanent project'!C42*Parameters!B$9*G38</f>
        <v>2.6861522910297295</v>
      </c>
      <c r="I38" s="2">
        <f>EXP(-Parameters!$B$16*'Permanent project'!B42)</f>
        <v>0.3478444089170874</v>
      </c>
      <c r="J38" s="2">
        <f>EXP(-(Parameters!$B$5+Parameters!$B$6)*('Permanent project'!B42-Parameters!$B$2))*(1-EXP(-Parameters!$B$7*('Permanent project'!B42-Parameters!$B$2)*('Permanent project'!B42&gt;Parameters!$B$2)))+('Permanent project'!B42&lt;=Parameters!$B$2)</f>
        <v>0.7404084857027381</v>
      </c>
      <c r="K38" s="2">
        <f>H38*I38*('Permanent project'!B42&gt;=Parameters!$B$2)</f>
        <v>0.93436305593451641</v>
      </c>
      <c r="L38" s="2">
        <f>H38*I38*J38*('Permanent project'!B42&gt;=Parameters!$B$2)*('Permanent project'!B42&lt;=Parameters!$B$3)</f>
        <v>0.69181033534105807</v>
      </c>
      <c r="M38" s="3">
        <f>'Emissions of Biomass scenarios'!X36*3.66</f>
        <v>263.55596151142299</v>
      </c>
      <c r="N38" s="14">
        <f t="shared" si="1"/>
        <v>182.33073811435253</v>
      </c>
      <c r="V38" s="23"/>
      <c r="W38" s="24"/>
      <c r="X38" s="4"/>
      <c r="Y38" s="4"/>
      <c r="Z38" s="4"/>
      <c r="AA38" s="4"/>
      <c r="AB38" s="4"/>
    </row>
    <row r="39" spans="2:28" x14ac:dyDescent="0.3">
      <c r="B39">
        <v>34</v>
      </c>
      <c r="C39" s="11">
        <v>1.78497934442769</v>
      </c>
      <c r="D39" s="2">
        <v>2.0451415749497399</v>
      </c>
      <c r="E39" s="2">
        <v>2.1588061638112799</v>
      </c>
      <c r="F39" s="8">
        <v>2.67529237855282</v>
      </c>
      <c r="G39" s="3">
        <f>G38*(1+Parameters!$B$13)</f>
        <v>166657.4627218713</v>
      </c>
      <c r="H39" s="5">
        <f>Parameters!$B$11*'Permanent project'!C43*Parameters!B$9*G39</f>
        <v>2.7487163878321965</v>
      </c>
      <c r="I39" s="2">
        <f>EXP(-Parameters!$B$16*'Permanent project'!B43)</f>
        <v>0.33688959957564707</v>
      </c>
      <c r="J39" s="2">
        <f>EXP(-(Parameters!$B$5+Parameters!$B$6)*('Permanent project'!B43-Parameters!$B$2))*(1-EXP(-Parameters!$B$7*('Permanent project'!B43-Parameters!$B$2)*('Permanent project'!B43&gt;Parameters!$B$2)))+('Permanent project'!B43&lt;=Parameters!$B$2)</f>
        <v>0.73313102941898767</v>
      </c>
      <c r="K39" s="2">
        <f>H39*I39*('Permanent project'!B43&gt;=Parameters!$B$2)</f>
        <v>0.92601396324380769</v>
      </c>
      <c r="L39" s="2">
        <f>H39*I39*J39*('Permanent project'!B43&gt;=Parameters!$B$2)*('Permanent project'!B43&lt;=Parameters!$B$3)</f>
        <v>0.6788895701292893</v>
      </c>
      <c r="M39" s="3">
        <f>'Emissions of Biomass scenarios'!X37*3.66</f>
        <v>263.55596151142299</v>
      </c>
      <c r="N39" s="14">
        <f t="shared" si="1"/>
        <v>178.92539341550147</v>
      </c>
      <c r="V39" s="23"/>
      <c r="W39" s="24"/>
      <c r="X39" s="4"/>
      <c r="Y39" s="4"/>
      <c r="Z39" s="4"/>
      <c r="AA39" s="4"/>
      <c r="AB39" s="4"/>
    </row>
    <row r="40" spans="2:28" x14ac:dyDescent="0.3">
      <c r="B40">
        <v>35</v>
      </c>
      <c r="C40" s="11">
        <v>1.7903128387740399</v>
      </c>
      <c r="D40" s="2">
        <v>2.0639960220512799</v>
      </c>
      <c r="E40" s="2">
        <v>2.1846070172435899</v>
      </c>
      <c r="F40" s="8">
        <v>2.7245509839983999</v>
      </c>
      <c r="G40" s="3">
        <f>G39*(1+Parameters!$B$13)</f>
        <v>169990.61197630872</v>
      </c>
      <c r="H40" s="5">
        <f>Parameters!$B$11*'Permanent project'!C44*Parameters!B$9*G40</f>
        <v>2.8120681058523118</v>
      </c>
      <c r="I40" s="2">
        <f>EXP(-Parameters!$B$16*'Permanent project'!B44)</f>
        <v>0.32627979462303947</v>
      </c>
      <c r="J40" s="2">
        <f>EXP(-(Parameters!$B$5+Parameters!$B$6)*('Permanent project'!B44-Parameters!$B$2))*(1-EXP(-Parameters!$B$7*('Permanent project'!B44-Parameters!$B$2)*('Permanent project'!B44&gt;Parameters!$B$2)))+('Permanent project'!B44&lt;=Parameters!$B$2)</f>
        <v>0.72590544120946532</v>
      </c>
      <c r="K40" s="2">
        <f>H40*I40*('Permanent project'!B44&gt;=Parameters!$B$2)</f>
        <v>0.91752100404349191</v>
      </c>
      <c r="L40" s="2">
        <f>H40*I40*J40*('Permanent project'!B44&gt;=Parameters!$B$2)*('Permanent project'!B44&lt;=Parameters!$B$3)</f>
        <v>0.66603348925914263</v>
      </c>
      <c r="M40" s="3">
        <f>'Emissions of Biomass scenarios'!X38*3.66</f>
        <v>263.55596151142299</v>
      </c>
      <c r="N40" s="14">
        <f t="shared" si="1"/>
        <v>175.53709666050136</v>
      </c>
      <c r="V40" s="23"/>
      <c r="W40" s="24"/>
      <c r="X40" s="4"/>
      <c r="Y40" s="4"/>
      <c r="Z40" s="4"/>
      <c r="AA40" s="4"/>
      <c r="AB40" s="4"/>
    </row>
    <row r="41" spans="2:28" x14ac:dyDescent="0.3">
      <c r="B41">
        <v>36</v>
      </c>
      <c r="C41" s="11">
        <v>1.7952636300184599</v>
      </c>
      <c r="D41" s="2">
        <v>2.0825566233887201</v>
      </c>
      <c r="E41" s="2">
        <v>2.2102538372964098</v>
      </c>
      <c r="F41" s="8">
        <v>2.7740852627241002</v>
      </c>
      <c r="G41" s="3">
        <f>G40*(1+Parameters!$B$13)</f>
        <v>173390.42421583491</v>
      </c>
      <c r="H41" s="5">
        <f>Parameters!$B$11*'Permanent project'!C45*Parameters!B$9*G41</f>
        <v>2.8762412668666024</v>
      </c>
      <c r="I41" s="2">
        <f>EXP(-Parameters!$B$16*'Permanent project'!B45)</f>
        <v>0.31600412869186245</v>
      </c>
      <c r="J41" s="2">
        <f>EXP(-(Parameters!$B$5+Parameters!$B$6)*('Permanent project'!B45-Parameters!$B$2))*(1-EXP(-Parameters!$B$7*('Permanent project'!B45-Parameters!$B$2)*('Permanent project'!B45&gt;Parameters!$B$2)))+('Permanent project'!B45&lt;=Parameters!$B$2)</f>
        <v>0.71873590845451985</v>
      </c>
      <c r="K41" s="2">
        <f>H41*I41*('Permanent project'!B45&gt;=Parameters!$B$2)</f>
        <v>0.90890411544375938</v>
      </c>
      <c r="L41" s="2">
        <f>H41*I41*J41*('Permanent project'!B45&gt;=Parameters!$B$2)*('Permanent project'!B45&lt;=Parameters!$B$3)</f>
        <v>0.6532620251115222</v>
      </c>
      <c r="M41" s="3">
        <f>'Emissions of Biomass scenarios'!X39*3.66</f>
        <v>263.55596151142299</v>
      </c>
      <c r="N41" s="14">
        <f t="shared" si="1"/>
        <v>172.17110114716658</v>
      </c>
      <c r="V41" s="23"/>
      <c r="W41" s="24"/>
      <c r="X41" s="4"/>
      <c r="Y41" s="4"/>
      <c r="Z41" s="4"/>
      <c r="AA41" s="4"/>
      <c r="AB41" s="4"/>
    </row>
    <row r="42" spans="2:28" x14ac:dyDescent="0.3">
      <c r="B42">
        <v>37</v>
      </c>
      <c r="C42" s="11">
        <v>1.7998567799621199</v>
      </c>
      <c r="D42" s="2">
        <v>2.1008379654071798</v>
      </c>
      <c r="E42" s="2">
        <v>2.2357592097841001</v>
      </c>
      <c r="F42" s="8">
        <v>2.8239214492085298</v>
      </c>
      <c r="G42" s="3">
        <f>G41*(1+Parameters!$B$13)</f>
        <v>176858.2327001516</v>
      </c>
      <c r="H42" s="5">
        <f>Parameters!$B$11*'Permanent project'!C46*Parameters!B$9*G42</f>
        <v>2.9412720803695716</v>
      </c>
      <c r="I42" s="2">
        <f>EXP(-Parameters!$B$16*'Permanent project'!B46)</f>
        <v>0.30605207860227068</v>
      </c>
      <c r="J42" s="2">
        <f>EXP(-(Parameters!$B$5+Parameters!$B$6)*('Permanent project'!B46-Parameters!$B$2))*(1-EXP(-Parameters!$B$7*('Permanent project'!B46-Parameters!$B$2)*('Permanent project'!B46&gt;Parameters!$B$2)))+('Permanent project'!B46&lt;=Parameters!$B$2)</f>
        <v>0.71162550001592695</v>
      </c>
      <c r="K42" s="2">
        <f>H42*I42*('Permanent project'!B46&gt;=Parameters!$B$2)</f>
        <v>0.90018243393193231</v>
      </c>
      <c r="L42" s="2">
        <f>H42*I42*J42*('Permanent project'!B46&gt;=Parameters!$B$2)*('Permanent project'!B46&lt;=Parameters!$B$3)</f>
        <v>0.64059277465236542</v>
      </c>
      <c r="M42" s="3">
        <f>'Emissions of Biomass scenarios'!X40*3.66</f>
        <v>263.55596151142299</v>
      </c>
      <c r="N42" s="14">
        <f t="shared" si="1"/>
        <v>168.83204466077447</v>
      </c>
      <c r="V42" s="23"/>
      <c r="W42" s="24"/>
      <c r="X42" s="4"/>
      <c r="Y42" s="4"/>
      <c r="Z42" s="4"/>
      <c r="AA42" s="4"/>
      <c r="AB42" s="4"/>
    </row>
    <row r="43" spans="2:28" x14ac:dyDescent="0.3">
      <c r="B43">
        <v>38</v>
      </c>
      <c r="C43" s="11">
        <v>1.8041173504061501</v>
      </c>
      <c r="D43" s="2">
        <v>2.11885463455179</v>
      </c>
      <c r="E43" s="2">
        <v>2.2611357205210298</v>
      </c>
      <c r="F43" s="8">
        <v>2.8740857779302602</v>
      </c>
      <c r="G43" s="3">
        <f>G42*(1+Parameters!$B$13)</f>
        <v>180395.39735415464</v>
      </c>
      <c r="H43" s="5">
        <f>Parameters!$B$11*'Permanent project'!C47*Parameters!B$9*G43</f>
        <v>3.0071992686123892</v>
      </c>
      <c r="I43" s="2">
        <f>EXP(-Parameters!$B$16*'Permanent project'!B47)</f>
        <v>0.29641345258531909</v>
      </c>
      <c r="J43" s="2">
        <f>EXP(-(Parameters!$B$5+Parameters!$B$6)*('Permanent project'!B47-Parameters!$B$2))*(1-EXP(-Parameters!$B$7*('Permanent project'!B47-Parameters!$B$2)*('Permanent project'!B47&gt;Parameters!$B$2)))+('Permanent project'!B47&lt;=Parameters!$B$2)</f>
        <v>0.70457642391022335</v>
      </c>
      <c r="K43" s="2">
        <f>H43*I43*('Permanent project'!B47&gt;=Parameters!$B$2)</f>
        <v>0.89137431782144472</v>
      </c>
      <c r="L43" s="2">
        <f>H43*I43*J43*('Permanent project'!B47&gt;=Parameters!$B$2)*('Permanent project'!B47&lt;=Parameters!$B$3)</f>
        <v>0.62804132921604838</v>
      </c>
      <c r="M43" s="3">
        <f>'Emissions of Biomass scenarios'!X41*3.66</f>
        <v>263.55596151142299</v>
      </c>
      <c r="N43" s="14">
        <f t="shared" si="1"/>
        <v>165.52403639044778</v>
      </c>
      <c r="V43" s="23"/>
      <c r="W43" s="24"/>
      <c r="X43" s="4"/>
      <c r="Y43" s="4"/>
      <c r="Z43" s="4"/>
      <c r="AA43" s="4"/>
      <c r="AB43" s="4"/>
    </row>
    <row r="44" spans="2:28" x14ac:dyDescent="0.3">
      <c r="B44">
        <v>39</v>
      </c>
      <c r="C44" s="11">
        <v>1.8080704031517301</v>
      </c>
      <c r="D44" s="2">
        <v>2.1366212172676899</v>
      </c>
      <c r="E44" s="2">
        <v>2.2863959553215398</v>
      </c>
      <c r="F44" s="8">
        <v>2.9246044833678799</v>
      </c>
      <c r="G44" s="3">
        <f>G43*(1+Parameters!$B$13)</f>
        <v>184003.30530123773</v>
      </c>
      <c r="H44" s="5">
        <f>Parameters!$B$11*'Permanent project'!C48*Parameters!B$9*G44</f>
        <v>3.0740641968706801</v>
      </c>
      <c r="I44" s="2">
        <f>EXP(-Parameters!$B$16*'Permanent project'!B48)</f>
        <v>0.28707837984570167</v>
      </c>
      <c r="J44" s="2">
        <f>EXP(-(Parameters!$B$5+Parameters!$B$6)*('Permanent project'!B48-Parameters!$B$2))*(1-EXP(-Parameters!$B$7*('Permanent project'!B48-Parameters!$B$2)*('Permanent project'!B48&gt;Parameters!$B$2)))+('Permanent project'!B48&lt;=Parameters!$B$2)</f>
        <v>0.69759022597231468</v>
      </c>
      <c r="K44" s="2">
        <f>H44*I44*('Permanent project'!B48&gt;=Parameters!$B$2)</f>
        <v>0.88249736917931298</v>
      </c>
      <c r="L44" s="2">
        <f>H44*I44*J44*('Permanent project'!B48&gt;=Parameters!$B$2)*('Permanent project'!B48&lt;=Parameters!$B$3)</f>
        <v>0.61562153918577012</v>
      </c>
      <c r="M44" s="3">
        <f>'Emissions of Biomass scenarios'!X42*3.66</f>
        <v>263.55596151142299</v>
      </c>
      <c r="N44" s="14">
        <f t="shared" si="1"/>
        <v>162.25072668724781</v>
      </c>
      <c r="V44" s="23"/>
      <c r="W44" s="24"/>
      <c r="X44" s="4"/>
      <c r="Y44" s="4"/>
      <c r="Z44" s="4"/>
      <c r="AA44" s="4"/>
      <c r="AB44" s="4"/>
    </row>
    <row r="45" spans="2:28" x14ac:dyDescent="0.3">
      <c r="B45">
        <v>40</v>
      </c>
      <c r="C45" s="11">
        <v>1.811741</v>
      </c>
      <c r="D45" s="2">
        <v>2.1541522999999998</v>
      </c>
      <c r="E45" s="2">
        <v>2.3115524999999999</v>
      </c>
      <c r="F45" s="8">
        <v>2.9755037999999998</v>
      </c>
      <c r="G45" s="3">
        <f>G44*(1+Parameters!$B$13)</f>
        <v>187683.37140726249</v>
      </c>
      <c r="H45" s="5">
        <f>Parameters!$B$11*'Permanent project'!C49*Parameters!B$9*G45</f>
        <v>3.1419110091301099</v>
      </c>
      <c r="I45" s="2">
        <f>EXP(-Parameters!$B$16*'Permanent project'!B49)</f>
        <v>0.27803730045319414</v>
      </c>
      <c r="J45" s="2">
        <f>EXP(-(Parameters!$B$5+Parameters!$B$6)*('Permanent project'!B49-Parameters!$B$2))*(1-EXP(-Parameters!$B$7*('Permanent project'!B49-Parameters!$B$2)*('Permanent project'!B49&gt;Parameters!$B$2)))+('Permanent project'!B49&lt;=Parameters!$B$2)</f>
        <v>0.69066794301970158</v>
      </c>
      <c r="K45" s="2">
        <f>H45*I45*('Permanent project'!B49&gt;=Parameters!$B$2)</f>
        <v>0.87356845524270677</v>
      </c>
      <c r="L45" s="2">
        <f>H45*I45*J45*('Permanent project'!B49&gt;=Parameters!$B$2)*('Permanent project'!B49&lt;=Parameters!$B$3)</f>
        <v>0.60334572806937847</v>
      </c>
      <c r="M45" s="3">
        <f>'Emissions of Biomass scenarios'!X43*3.66</f>
        <v>263.55596151142299</v>
      </c>
      <c r="N45" s="14">
        <f t="shared" si="1"/>
        <v>159.0153634851346</v>
      </c>
      <c r="V45" s="23"/>
      <c r="W45" s="24"/>
      <c r="X45" s="4"/>
      <c r="Y45" s="4"/>
      <c r="Z45" s="4"/>
      <c r="AA45" s="4"/>
      <c r="AB45" s="4"/>
    </row>
    <row r="46" spans="2:28" x14ac:dyDescent="0.3">
      <c r="B46">
        <v>41</v>
      </c>
      <c r="C46" s="11">
        <v>1.8151509921617299</v>
      </c>
      <c r="D46" s="2">
        <v>2.1714603872476901</v>
      </c>
      <c r="E46" s="2">
        <v>2.3366180471015401</v>
      </c>
      <c r="F46" s="8">
        <v>3.0268025550378801</v>
      </c>
      <c r="G46" s="3">
        <f>G45*(1+Parameters!$B$13)</f>
        <v>191437.03883540773</v>
      </c>
      <c r="H46" s="5">
        <f>Parameters!$B$11*'Permanent project'!C50*Parameters!B$9*G46</f>
        <v>3.2107810902422083</v>
      </c>
      <c r="I46" s="2">
        <f>EXP(-Parameters!$B$16*'Permanent project'!B50)</f>
        <v>0.26928095555244996</v>
      </c>
      <c r="J46" s="2">
        <f>EXP(-(Parameters!$B$5+Parameters!$B$6)*('Permanent project'!B50-Parameters!$B$2))*(1-EXP(-Parameters!$B$7*('Permanent project'!B50-Parameters!$B$2)*('Permanent project'!B50&gt;Parameters!$B$2)))+('Permanent project'!B50&lt;=Parameters!$B$2)</f>
        <v>0.68381022093448673</v>
      </c>
      <c r="K46" s="2">
        <f>H46*I46*('Permanent project'!B50&gt;=Parameters!$B$2)</f>
        <v>0.86460220005015886</v>
      </c>
      <c r="L46" s="2">
        <f>H46*I46*J46*('Permanent project'!B50&gt;=Parameters!$B$2)*('Permanent project'!B50&lt;=Parameters!$B$3)</f>
        <v>0.59122382143674246</v>
      </c>
      <c r="M46" s="3">
        <f>'Emissions of Biomass scenarios'!X44*3.66</f>
        <v>263.55596151142299</v>
      </c>
      <c r="N46" s="14">
        <f t="shared" si="1"/>
        <v>155.82056272721852</v>
      </c>
      <c r="V46" s="23"/>
      <c r="W46" s="24"/>
      <c r="X46" s="4"/>
      <c r="Y46" s="4"/>
      <c r="Z46" s="4"/>
      <c r="AA46" s="4"/>
      <c r="AB46" s="4"/>
    </row>
    <row r="47" spans="2:28" x14ac:dyDescent="0.3">
      <c r="B47">
        <v>42</v>
      </c>
      <c r="C47" s="11">
        <v>1.8183093884861501</v>
      </c>
      <c r="D47" s="2">
        <v>2.1885496557251298</v>
      </c>
      <c r="E47" s="2">
        <v>2.3616057160943602</v>
      </c>
      <c r="F47" s="8">
        <v>3.07848994662359</v>
      </c>
      <c r="G47" s="3">
        <f>G46*(1+Parameters!$B$13)</f>
        <v>195265.77961211588</v>
      </c>
      <c r="H47" s="5">
        <f>Parameters!$B$11*'Permanent project'!C51*Parameters!B$9*G47</f>
        <v>3.2806952669455063</v>
      </c>
      <c r="I47" s="2">
        <f>EXP(-Parameters!$B$16*'Permanent project'!B51)</f>
        <v>0.26080037788112365</v>
      </c>
      <c r="J47" s="2">
        <f>EXP(-(Parameters!$B$5+Parameters!$B$6)*('Permanent project'!B51-Parameters!$B$2))*(1-EXP(-Parameters!$B$7*('Permanent project'!B51-Parameters!$B$2)*('Permanent project'!B51&gt;Parameters!$B$2)))+('Permanent project'!B51&lt;=Parameters!$B$2)</f>
        <v>0.67701740569533908</v>
      </c>
      <c r="K47" s="2">
        <f>H47*I47*('Permanent project'!B51&gt;=Parameters!$B$2)</f>
        <v>0.85560656533220181</v>
      </c>
      <c r="L47" s="2">
        <f>H47*I47*J47*('Permanent project'!B51&gt;=Parameters!$B$2)*('Permanent project'!B51&lt;=Parameters!$B$3)</f>
        <v>0.5792605371571069</v>
      </c>
      <c r="M47" s="3">
        <f>'Emissions of Biomass scenarios'!X45*3.66</f>
        <v>263.55596151142299</v>
      </c>
      <c r="N47" s="14">
        <f t="shared" si="1"/>
        <v>152.66756783606468</v>
      </c>
      <c r="V47" s="23"/>
      <c r="W47" s="24"/>
      <c r="X47" s="4"/>
      <c r="Y47" s="4"/>
      <c r="Z47" s="4"/>
      <c r="AA47" s="4"/>
      <c r="AB47" s="4"/>
    </row>
    <row r="48" spans="2:28" x14ac:dyDescent="0.3">
      <c r="B48">
        <v>43</v>
      </c>
      <c r="C48" s="11">
        <v>1.82122198723212</v>
      </c>
      <c r="D48" s="2">
        <v>2.2054222002005099</v>
      </c>
      <c r="E48" s="2">
        <v>2.3865287331774399</v>
      </c>
      <c r="F48" s="8">
        <v>3.1305477656318601</v>
      </c>
      <c r="G48" s="3">
        <f>G47*(1+Parameters!$B$13)</f>
        <v>199171.09520435819</v>
      </c>
      <c r="H48" s="5">
        <f>Parameters!$B$11*'Permanent project'!C52*Parameters!B$9*G48</f>
        <v>3.351669346939258</v>
      </c>
      <c r="I48" s="2">
        <f>EXP(-Parameters!$B$16*'Permanent project'!B52)</f>
        <v>0.25258688258661022</v>
      </c>
      <c r="J48" s="2">
        <f>EXP(-(Parameters!$B$5+Parameters!$B$6)*('Permanent project'!B52-Parameters!$B$2))*(1-EXP(-Parameters!$B$7*('Permanent project'!B52-Parameters!$B$2)*('Permanent project'!B52&gt;Parameters!$B$2)))+('Permanent project'!B52&lt;=Parameters!$B$2)</f>
        <v>0.67028961355263095</v>
      </c>
      <c r="K48" s="2">
        <f>H48*I48*('Permanent project'!B52&gt;=Parameters!$B$2)</f>
        <v>0.84658771180448689</v>
      </c>
      <c r="L48" s="2">
        <f>H48*I48*J48*('Permanent project'!B52&gt;=Parameters!$B$2)*('Permanent project'!B52&lt;=Parameters!$B$3)</f>
        <v>0.56745895018383563</v>
      </c>
      <c r="M48" s="3">
        <f>'Emissions of Biomass scenarios'!X46*3.66</f>
        <v>263.55596151142299</v>
      </c>
      <c r="N48" s="14">
        <f t="shared" si="1"/>
        <v>149.55718923396347</v>
      </c>
      <c r="V48" s="23"/>
      <c r="W48" s="24"/>
      <c r="X48" s="4"/>
      <c r="Y48" s="4"/>
      <c r="Z48" s="4"/>
      <c r="AA48" s="4"/>
      <c r="AB48" s="4"/>
    </row>
    <row r="49" spans="2:28" x14ac:dyDescent="0.3">
      <c r="B49">
        <v>44</v>
      </c>
      <c r="C49" s="11">
        <v>1.8238945866584599</v>
      </c>
      <c r="D49" s="2">
        <v>2.2220801154420502</v>
      </c>
      <c r="E49" s="2">
        <v>2.41140032454974</v>
      </c>
      <c r="F49" s="8">
        <v>3.1829578029374401</v>
      </c>
      <c r="G49" s="3">
        <f>G48*(1+Parameters!$B$13)</f>
        <v>203154.51710844535</v>
      </c>
      <c r="H49" s="5">
        <f>Parameters!$B$11*'Permanent project'!C53*Parameters!B$9*G49</f>
        <v>3.4237195978459964</v>
      </c>
      <c r="I49" s="2">
        <f>EXP(-Parameters!$B$16*'Permanent project'!B53)</f>
        <v>0.2446320583319975</v>
      </c>
      <c r="J49" s="2">
        <f>EXP(-(Parameters!$B$5+Parameters!$B$6)*('Permanent project'!B53-Parameters!$B$2))*(1-EXP(-Parameters!$B$7*('Permanent project'!B53-Parameters!$B$2)*('Permanent project'!B53&gt;Parameters!$B$2)))+('Permanent project'!B53&lt;=Parameters!$B$2)</f>
        <v>0.66362678512203588</v>
      </c>
      <c r="K49" s="2">
        <f>H49*I49*('Permanent project'!B53&gt;=Parameters!$B$2)</f>
        <v>0.83755157237266487</v>
      </c>
      <c r="L49" s="2">
        <f>H49*I49*J49*('Permanent project'!B53&gt;=Parameters!$B$2)*('Permanent project'!B53&lt;=Parameters!$B$3)</f>
        <v>0.55582165734757771</v>
      </c>
      <c r="M49" s="3">
        <f>'Emissions of Biomass scenarios'!X47*3.66</f>
        <v>263.55596151142299</v>
      </c>
      <c r="N49" s="14">
        <f t="shared" si="1"/>
        <v>146.49011133111352</v>
      </c>
      <c r="V49" s="23"/>
      <c r="W49" s="24"/>
      <c r="X49" s="4"/>
      <c r="Y49" s="4"/>
      <c r="Z49" s="4"/>
      <c r="AA49" s="4"/>
      <c r="AB49" s="4"/>
    </row>
    <row r="50" spans="2:28" x14ac:dyDescent="0.3">
      <c r="B50">
        <v>45</v>
      </c>
      <c r="C50" s="11">
        <v>1.82633298502404</v>
      </c>
      <c r="D50" s="2">
        <v>2.2385254962179499</v>
      </c>
      <c r="E50" s="2">
        <v>2.4362337164102601</v>
      </c>
      <c r="F50" s="8">
        <v>3.2357018494150598</v>
      </c>
      <c r="G50" s="3">
        <f>G49*(1+Parameters!$B$13)</f>
        <v>207217.60745061425</v>
      </c>
      <c r="H50" s="5">
        <f>Parameters!$B$11*'Permanent project'!C54*Parameters!B$9*G50</f>
        <v>3.4968627684589375</v>
      </c>
      <c r="I50" s="2">
        <f>EXP(-Parameters!$B$16*'Permanent project'!B54)</f>
        <v>0.23692775868212176</v>
      </c>
      <c r="J50" s="2">
        <f>EXP(-(Parameters!$B$5+Parameters!$B$6)*('Permanent project'!B54-Parameters!$B$2))*(1-EXP(-Parameters!$B$7*('Permanent project'!B54-Parameters!$B$2)*('Permanent project'!B54&gt;Parameters!$B$2)))+('Permanent project'!B54&lt;=Parameters!$B$2)</f>
        <v>0.65702872707858251</v>
      </c>
      <c r="K50" s="2">
        <f>H50*I50*('Permanent project'!B54&gt;=Parameters!$B$2)</f>
        <v>0.82850385814993532</v>
      </c>
      <c r="L50" s="2">
        <f>H50*I50*J50*('Permanent project'!B54&gt;=Parameters!$B$2)*('Permanent project'!B54&lt;=Parameters!$B$3)</f>
        <v>0.54435083529994654</v>
      </c>
      <c r="M50" s="3">
        <f>'Emissions of Biomass scenarios'!X48*3.66</f>
        <v>263.55596151142299</v>
      </c>
      <c r="N50" s="14">
        <f t="shared" si="1"/>
        <v>143.46690779702368</v>
      </c>
      <c r="V50" s="23"/>
      <c r="W50" s="24"/>
      <c r="X50" s="4"/>
      <c r="Y50" s="4"/>
      <c r="Z50" s="4"/>
      <c r="AA50" s="4"/>
      <c r="AB50" s="4"/>
    </row>
    <row r="51" spans="2:28" x14ac:dyDescent="0.3">
      <c r="B51">
        <v>46</v>
      </c>
      <c r="C51" s="11">
        <v>1.82854298058769</v>
      </c>
      <c r="D51" s="2">
        <v>2.2547604372964098</v>
      </c>
      <c r="E51" s="2">
        <v>2.4610421349579501</v>
      </c>
      <c r="F51" s="8">
        <v>3.2887616959394901</v>
      </c>
      <c r="G51" s="3">
        <f>G50*(1+Parameters!$B$13)</f>
        <v>211361.95959962654</v>
      </c>
      <c r="H51" s="5">
        <f>Parameters!$B$11*'Permanent project'!C55*Parameters!B$9*G51</f>
        <v>3.5711161109238012</v>
      </c>
      <c r="I51" s="2">
        <f>EXP(-Parameters!$B$16*'Permanent project'!B55)</f>
        <v>0.22946609376090668</v>
      </c>
      <c r="J51" s="2">
        <f>EXP(-(Parameters!$B$5+Parameters!$B$6)*('Permanent project'!B55-Parameters!$B$2))*(1-EXP(-Parameters!$B$7*('Permanent project'!B55-Parameters!$B$2)*('Permanent project'!B55&gt;Parameters!$B$2)))+('Permanent project'!B55&lt;=Parameters!$B$2)</f>
        <v>0.65049514429016653</v>
      </c>
      <c r="K51" s="2">
        <f>H51*I51*('Permanent project'!B55&gt;=Parameters!$B$2)</f>
        <v>0.81945006434032541</v>
      </c>
      <c r="L51" s="2">
        <f>H51*I51*J51*('Permanent project'!B55&gt;=Parameters!$B$2)*('Permanent project'!B55&lt;=Parameters!$B$3)</f>
        <v>0.53304828784164626</v>
      </c>
      <c r="M51" s="3">
        <f>'Emissions of Biomass scenarios'!X49*3.66</f>
        <v>263.55596151142299</v>
      </c>
      <c r="N51" s="14">
        <f t="shared" si="1"/>
        <v>140.48805403412285</v>
      </c>
      <c r="V51" s="23"/>
      <c r="W51" s="24"/>
      <c r="X51" s="4"/>
      <c r="Y51" s="4"/>
      <c r="Z51" s="4"/>
      <c r="AA51" s="4"/>
      <c r="AB51" s="4"/>
    </row>
    <row r="52" spans="2:28" x14ac:dyDescent="0.3">
      <c r="B52">
        <v>47</v>
      </c>
      <c r="C52" s="11">
        <v>1.8305303716082699</v>
      </c>
      <c r="D52" s="2">
        <v>2.2707870334456399</v>
      </c>
      <c r="E52" s="2">
        <v>2.4858388063918002</v>
      </c>
      <c r="F52" s="8">
        <v>3.3421191333854501</v>
      </c>
      <c r="G52" s="3">
        <f>G51*(1+Parameters!$B$13)</f>
        <v>215589.19879161907</v>
      </c>
      <c r="H52" s="5">
        <f>Parameters!$B$11*'Permanent project'!C56*Parameters!B$9*G52</f>
        <v>3.6464974038916647</v>
      </c>
      <c r="I52" s="2">
        <f>EXP(-Parameters!$B$16*'Permanent project'!B56)</f>
        <v>0.22223942217144041</v>
      </c>
      <c r="J52" s="2">
        <f>EXP(-(Parameters!$B$5+Parameters!$B$6)*('Permanent project'!B56-Parameters!$B$2))*(1-EXP(-Parameters!$B$7*('Permanent project'!B56-Parameters!$B$2)*('Permanent project'!B56&gt;Parameters!$B$2)))+('Permanent project'!B56&lt;=Parameters!$B$2)</f>
        <v>0.64402566457953847</v>
      </c>
      <c r="K52" s="2">
        <f>H52*I52*('Permanent project'!B56&gt;=Parameters!$B$2)</f>
        <v>0.81039547599054107</v>
      </c>
      <c r="L52" s="2">
        <f>H52*I52*J52*('Permanent project'!B56&gt;=Parameters!$B$2)*('Permanent project'!B56&lt;=Parameters!$B$3)</f>
        <v>0.52191548499705964</v>
      </c>
      <c r="M52" s="3">
        <f>'Emissions of Biomass scenarios'!X50*3.66</f>
        <v>263.55596151142299</v>
      </c>
      <c r="N52" s="14">
        <f t="shared" si="1"/>
        <v>137.55393747610071</v>
      </c>
      <c r="V52" s="23"/>
      <c r="W52" s="24"/>
      <c r="X52" s="4"/>
      <c r="Y52" s="4"/>
      <c r="Z52" s="4"/>
      <c r="AA52" s="4"/>
      <c r="AB52" s="4"/>
    </row>
    <row r="53" spans="2:28" x14ac:dyDescent="0.3">
      <c r="B53">
        <v>48</v>
      </c>
      <c r="C53" s="11">
        <v>1.83230095634462</v>
      </c>
      <c r="D53" s="2">
        <v>2.2866073794338502</v>
      </c>
      <c r="E53" s="2">
        <v>2.51063695691077</v>
      </c>
      <c r="F53" s="8">
        <v>3.3957559526276899</v>
      </c>
      <c r="G53" s="3">
        <f>G52*(1+Parameters!$B$13)</f>
        <v>219900.98276745147</v>
      </c>
      <c r="H53" s="5">
        <f>Parameters!$B$11*'Permanent project'!C57*Parameters!B$9*G53</f>
        <v>3.7230249766795298</v>
      </c>
      <c r="I53" s="2">
        <f>EXP(-Parameters!$B$16*'Permanent project'!B57)</f>
        <v>0.21524034317051757</v>
      </c>
      <c r="J53" s="2">
        <f>EXP(-(Parameters!$B$5+Parameters!$B$6)*('Permanent project'!B57-Parameters!$B$2))*(1-EXP(-Parameters!$B$7*('Permanent project'!B57-Parameters!$B$2)*('Permanent project'!B57&gt;Parameters!$B$2)))+('Permanent project'!B57&lt;=Parameters!$B$2)</f>
        <v>0.63761985780261254</v>
      </c>
      <c r="K53" s="2">
        <f>H53*I53*('Permanent project'!B57&gt;=Parameters!$B$2)</f>
        <v>0.80134517361291013</v>
      </c>
      <c r="L53" s="2">
        <f>H53*I53*J53*('Permanent project'!B57&gt;=Parameters!$B$2)*('Permanent project'!B57&lt;=Parameters!$B$3)</f>
        <v>0.51095359564987364</v>
      </c>
      <c r="M53" s="3">
        <f>'Emissions of Biomass scenarios'!X51*3.66</f>
        <v>263.55596151142299</v>
      </c>
      <c r="N53" s="14">
        <f t="shared" si="1"/>
        <v>134.66486618922127</v>
      </c>
      <c r="V53" s="23"/>
      <c r="W53" s="24"/>
      <c r="X53" s="4"/>
      <c r="Y53" s="4"/>
      <c r="Z53" s="4"/>
      <c r="AA53" s="4"/>
      <c r="AB53" s="4"/>
    </row>
    <row r="54" spans="2:28" x14ac:dyDescent="0.3">
      <c r="B54">
        <v>49</v>
      </c>
      <c r="C54" s="11">
        <v>1.8338605330555799</v>
      </c>
      <c r="D54" s="2">
        <v>2.3022235700292302</v>
      </c>
      <c r="E54" s="2">
        <v>2.5354498127138498</v>
      </c>
      <c r="F54" s="8">
        <v>3.4496539445409602</v>
      </c>
      <c r="G54" s="3">
        <f>G53*(1+Parameters!$B$13)</f>
        <v>224299.00242280049</v>
      </c>
      <c r="H54" s="5">
        <f>Parameters!$B$11*'Permanent project'!C58*Parameters!B$9*G54</f>
        <v>3.8007177344774639</v>
      </c>
      <c r="I54" s="2">
        <f>EXP(-Parameters!$B$16*'Permanent project'!B58)</f>
        <v>0.20846168908963153</v>
      </c>
      <c r="J54" s="2">
        <f>EXP(-(Parameters!$B$5+Parameters!$B$6)*('Permanent project'!B58-Parameters!$B$2))*(1-EXP(-Parameters!$B$7*('Permanent project'!B58-Parameters!$B$2)*('Permanent project'!B58&gt;Parameters!$B$2)))+('Permanent project'!B58&lt;=Parameters!$B$2)</f>
        <v>0.63127725054450967</v>
      </c>
      <c r="K54" s="2">
        <f>H54*I54*('Permanent project'!B58&gt;=Parameters!$B$2)</f>
        <v>0.79230403868208976</v>
      </c>
      <c r="L54" s="2">
        <f>H54*I54*J54*('Permanent project'!B58&gt;=Parameters!$B$2)*('Permanent project'!B58&lt;=Parameters!$B$3)</f>
        <v>0.50016351513454049</v>
      </c>
      <c r="M54" s="3">
        <f>'Emissions of Biomass scenarios'!X52*3.66</f>
        <v>263.55596151142299</v>
      </c>
      <c r="N54" s="14">
        <f t="shared" si="1"/>
        <v>131.82107614421699</v>
      </c>
      <c r="V54" s="23"/>
      <c r="W54" s="24"/>
      <c r="X54" s="4"/>
      <c r="Y54" s="4"/>
      <c r="Z54" s="4"/>
      <c r="AA54" s="4"/>
      <c r="AB54" s="4"/>
    </row>
    <row r="55" spans="2:28" x14ac:dyDescent="0.3">
      <c r="B55">
        <v>50</v>
      </c>
      <c r="C55" s="11">
        <v>1.8352149</v>
      </c>
      <c r="D55" s="2">
        <v>2.3176377000000001</v>
      </c>
      <c r="E55" s="2">
        <v>2.5602906000000001</v>
      </c>
      <c r="F55" s="8">
        <v>3.5037948999999999</v>
      </c>
      <c r="G55" s="3">
        <f>G54*(1+Parameters!$B$13)</f>
        <v>228784.98247125652</v>
      </c>
      <c r="H55" s="5">
        <f>Parameters!$B$11*'Permanent project'!C59*Parameters!B$9*G55</f>
        <v>3.8795951846419956</v>
      </c>
      <c r="I55" s="2">
        <f>EXP(-Parameters!$B$16*'Permanent project'!B59)</f>
        <v>0.20189651799465538</v>
      </c>
      <c r="J55" s="2">
        <f>EXP(-(Parameters!$B$5+Parameters!$B$6)*('Permanent project'!B59-Parameters!$B$2))*(1-EXP(-Parameters!$B$7*('Permanent project'!B59-Parameters!$B$2)*('Permanent project'!B59&gt;Parameters!$B$2)))+('Permanent project'!B59&lt;=Parameters!$B$2)</f>
        <v>0.62499733743678854</v>
      </c>
      <c r="K55" s="2">
        <f>H55*I55*('Permanent project'!B59&gt;=Parameters!$B$2)</f>
        <v>0.78327675900805105</v>
      </c>
      <c r="L55" s="2">
        <f>H55*I55*J55*('Permanent project'!B59&gt;=Parameters!$B$2)*('Permanent project'!B59&lt;=Parameters!$B$3)</f>
        <v>0.48954588885614897</v>
      </c>
      <c r="M55" s="3">
        <f>'Emissions of Biomass scenarios'!X53*3.66</f>
        <v>263.55596151142299</v>
      </c>
      <c r="N55" s="14">
        <f t="shared" si="1"/>
        <v>129.02273744144657</v>
      </c>
      <c r="V55" s="23"/>
      <c r="W55" s="24"/>
      <c r="X55" s="4"/>
      <c r="Y55" s="4"/>
      <c r="Z55" s="4"/>
      <c r="AA55" s="4"/>
      <c r="AB55" s="4"/>
    </row>
    <row r="56" spans="2:28" x14ac:dyDescent="0.3">
      <c r="B56">
        <v>51</v>
      </c>
      <c r="C56" s="11">
        <v>1.8363658589875</v>
      </c>
      <c r="D56" s="2">
        <v>2.3328493637999999</v>
      </c>
      <c r="E56" s="2">
        <v>2.5851616072999999</v>
      </c>
      <c r="F56" s="8">
        <v>3.5581559484374998</v>
      </c>
      <c r="G56" s="3">
        <f>G55*(1+Parameters!$B$13)</f>
        <v>233360.68212068165</v>
      </c>
      <c r="H56" s="5">
        <f>Parameters!$B$11*'Permanent project'!C60*Parameters!B$9*G56</f>
        <v>3.959668846762439</v>
      </c>
      <c r="I56" s="2">
        <f>EXP(-Parameters!$B$16*'Permanent project'!B60)</f>
        <v>0.1955381065766949</v>
      </c>
      <c r="J56" s="2">
        <f>EXP(-(Parameters!$B$5+Parameters!$B$6)*('Permanent project'!B60-Parameters!$B$2))*(1-EXP(-Parameters!$B$7*('Permanent project'!B60-Parameters!$B$2)*('Permanent project'!B60&gt;Parameters!$B$2)))+('Permanent project'!B60&lt;=Parameters!$B$2)</f>
        <v>0.61877958986958081</v>
      </c>
      <c r="K56" s="2">
        <f>H56*I56*('Permanent project'!B60&gt;=Parameters!$B$2)</f>
        <v>0.77426614896665236</v>
      </c>
      <c r="L56" s="2">
        <f>H56*I56*J56*('Permanent project'!B60&gt;=Parameters!$B$2)*('Permanent project'!B60&lt;=Parameters!$B$3)</f>
        <v>0.47910009010748489</v>
      </c>
      <c r="M56" s="3">
        <f>'Emissions of Biomass scenarios'!X54*3.66</f>
        <v>263.55596151142299</v>
      </c>
      <c r="N56" s="14">
        <f t="shared" si="1"/>
        <v>126.26968490848758</v>
      </c>
      <c r="V56" s="23"/>
      <c r="W56" s="24"/>
      <c r="X56" s="4"/>
      <c r="Y56" s="4"/>
      <c r="Z56" s="4"/>
      <c r="AA56" s="4"/>
      <c r="AB56" s="4"/>
    </row>
    <row r="57" spans="2:28" x14ac:dyDescent="0.3">
      <c r="B57">
        <v>52</v>
      </c>
      <c r="C57" s="11">
        <v>1.8372992260307699</v>
      </c>
      <c r="D57" s="2">
        <v>2.3478481546256398</v>
      </c>
      <c r="E57" s="2">
        <v>2.6100213724718002</v>
      </c>
      <c r="F57" s="8">
        <v>3.61269557351795</v>
      </c>
      <c r="G57" s="3">
        <f>G56*(1+Parameters!$B$13)</f>
        <v>238027.89576309529</v>
      </c>
      <c r="H57" s="5">
        <f>Parameters!$B$11*'Permanent project'!C61*Parameters!B$9*G57</f>
        <v>4.0409150504116331</v>
      </c>
      <c r="I57" s="2">
        <f>EXP(-Parameters!$B$16*'Permanent project'!B61)</f>
        <v>0.18937994326683263</v>
      </c>
      <c r="J57" s="2">
        <f>EXP(-(Parameters!$B$5+Parameters!$B$6)*('Permanent project'!B61-Parameters!$B$2))*(1-EXP(-Parameters!$B$7*('Permanent project'!B61-Parameters!$B$2)*('Permanent project'!B61&gt;Parameters!$B$2)))+('Permanent project'!B61&lt;=Parameters!$B$2)</f>
        <v>0.6126234626952024</v>
      </c>
      <c r="K57" s="2">
        <f>H57*I57*('Permanent project'!B61&gt;=Parameters!$B$2)</f>
        <v>0.76526826299304518</v>
      </c>
      <c r="L57" s="2">
        <f>H57*I57*J57*('Permanent project'!B61&gt;=Parameters!$B$2)*('Permanent project'!B61&lt;=Parameters!$B$3)</f>
        <v>0.46882129316554216</v>
      </c>
      <c r="M57" s="3">
        <f>'Emissions of Biomass scenarios'!X55*3.66</f>
        <v>263.55596151142299</v>
      </c>
      <c r="N57" s="14">
        <f t="shared" si="1"/>
        <v>123.56064669727319</v>
      </c>
      <c r="V57" s="23"/>
      <c r="W57" s="24"/>
      <c r="X57" s="4"/>
      <c r="Y57" s="4"/>
      <c r="Z57" s="4"/>
      <c r="AA57" s="4"/>
      <c r="AB57" s="4"/>
    </row>
    <row r="58" spans="2:28" x14ac:dyDescent="0.3">
      <c r="B58">
        <v>53</v>
      </c>
      <c r="C58" s="11">
        <v>1.83799682069327</v>
      </c>
      <c r="D58" s="2">
        <v>2.3626211653589699</v>
      </c>
      <c r="E58" s="2">
        <v>2.6348174957051298</v>
      </c>
      <c r="F58" s="8">
        <v>3.6673675974637798</v>
      </c>
      <c r="G58" s="3">
        <f>G57*(1+Parameters!$B$13)</f>
        <v>242788.45367835721</v>
      </c>
      <c r="H58" s="5">
        <f>Parameters!$B$11*'Permanent project'!C62*Parameters!B$9*G58</f>
        <v>4.123298311087547</v>
      </c>
      <c r="I58" s="2">
        <f>EXP(-Parameters!$B$16*'Permanent project'!B62)</f>
        <v>0.18341572156771246</v>
      </c>
      <c r="J58" s="2">
        <f>EXP(-(Parameters!$B$5+Parameters!$B$6)*('Permanent project'!B62-Parameters!$B$2))*(1-EXP(-Parameters!$B$7*('Permanent project'!B62-Parameters!$B$2)*('Permanent project'!B62&gt;Parameters!$B$2)))+('Permanent project'!B62&lt;=Parameters!$B$2)</f>
        <v>0.60652839938322645</v>
      </c>
      <c r="K58" s="2">
        <f>H58*I58*('Permanent project'!B62&gt;=Parameters!$B$2)</f>
        <v>0.75627773496705253</v>
      </c>
      <c r="L58" s="2">
        <f>H58*I58*J58*('Permanent project'!B62&gt;=Parameters!$B$2)*('Permanent project'!B62&lt;=Parameters!$B$3)</f>
        <v>0.45870392407873833</v>
      </c>
      <c r="M58" s="3">
        <f>'Emissions of Biomass scenarios'!X56*3.66</f>
        <v>395.35192302284594</v>
      </c>
      <c r="N58" s="14">
        <f t="shared" si="1"/>
        <v>181.34947848265472</v>
      </c>
      <c r="V58" s="23"/>
      <c r="W58" s="24"/>
      <c r="X58" s="4"/>
      <c r="Y58" s="4"/>
      <c r="Z58" s="4"/>
      <c r="AA58" s="4"/>
      <c r="AB58" s="4"/>
    </row>
    <row r="59" spans="2:28" x14ac:dyDescent="0.3">
      <c r="B59">
        <v>54</v>
      </c>
      <c r="C59" s="11">
        <v>1.8384404625384601</v>
      </c>
      <c r="D59" s="2">
        <v>2.3771554888820501</v>
      </c>
      <c r="E59" s="2">
        <v>2.65949757718974</v>
      </c>
      <c r="F59" s="8">
        <v>3.7221258424974399</v>
      </c>
      <c r="G59" s="3">
        <f>G58*(1+Parameters!$B$13)</f>
        <v>247644.22275192436</v>
      </c>
      <c r="H59" s="5">
        <f>Parameters!$B$11*'Permanent project'!C63*Parameters!B$9*G59</f>
        <v>4.206779433050273</v>
      </c>
      <c r="I59" s="2">
        <f>EXP(-Parameters!$B$16*'Permanent project'!B63)</f>
        <v>0.17763933359513495</v>
      </c>
      <c r="J59" s="2">
        <f>EXP(-(Parameters!$B$5+Parameters!$B$6)*('Permanent project'!B63-Parameters!$B$2))*(1-EXP(-Parameters!$B$7*('Permanent project'!B63-Parameters!$B$2)*('Permanent project'!B63&gt;Parameters!$B$2)))+('Permanent project'!B63&lt;=Parameters!$B$2)</f>
        <v>0.60049383598169215</v>
      </c>
      <c r="K59" s="2">
        <f>H59*I59*('Permanent project'!B63&gt;=Parameters!$B$2)</f>
        <v>0.74728949506877018</v>
      </c>
      <c r="L59" s="2">
        <f>H59*I59*J59*('Permanent project'!B63&gt;=Parameters!$B$2)*('Permanent project'!B63&lt;=Parameters!$B$3)</f>
        <v>0.44874273548266763</v>
      </c>
      <c r="M59" s="3">
        <f>'Emissions of Biomass scenarios'!X57*3.66</f>
        <v>395.35192302284594</v>
      </c>
      <c r="N59" s="14">
        <f t="shared" si="1"/>
        <v>177.41130341560492</v>
      </c>
      <c r="V59" s="23"/>
      <c r="W59" s="24"/>
      <c r="X59" s="4"/>
      <c r="Y59" s="4"/>
      <c r="Z59" s="4"/>
      <c r="AA59" s="4"/>
      <c r="AB59" s="4"/>
    </row>
    <row r="60" spans="2:28" x14ac:dyDescent="0.3">
      <c r="B60">
        <v>55</v>
      </c>
      <c r="C60" s="11">
        <v>1.8386119711298099</v>
      </c>
      <c r="D60" s="2">
        <v>2.39143821807692</v>
      </c>
      <c r="E60" s="2">
        <v>2.6840092171153902</v>
      </c>
      <c r="F60" s="8">
        <v>3.7769241308413499</v>
      </c>
      <c r="G60" s="3">
        <f>G59*(1+Parameters!$B$13)</f>
        <v>252597.10720696286</v>
      </c>
      <c r="H60" s="5">
        <f>Parameters!$B$11*'Permanent project'!C64*Parameters!B$9*G60</f>
        <v>4.2913153222953726</v>
      </c>
      <c r="I60" s="2">
        <f>EXP(-Parameters!$B$16*'Permanent project'!B64)</f>
        <v>0.17204486382305054</v>
      </c>
      <c r="J60" s="2">
        <f>EXP(-(Parameters!$B$5+Parameters!$B$6)*('Permanent project'!B64-Parameters!$B$2))*(1-EXP(-Parameters!$B$7*('Permanent project'!B64-Parameters!$B$2)*('Permanent project'!B64&gt;Parameters!$B$2)))+('Permanent project'!B64&lt;=Parameters!$B$2)</f>
        <v>0.5945192041579167</v>
      </c>
      <c r="K60" s="2">
        <f>H60*I60*('Permanent project'!B64&gt;=Parameters!$B$2)</f>
        <v>0.73829876024607766</v>
      </c>
      <c r="L60" s="2">
        <f>H60*I60*J60*('Permanent project'!B64&gt;=Parameters!$B$2)*('Permanent project'!B64&lt;=Parameters!$B$3)</f>
        <v>0.43893279137227464</v>
      </c>
      <c r="M60" s="3">
        <f>'Emissions of Biomass scenarios'!X58*3.66</f>
        <v>395.35192302284594</v>
      </c>
      <c r="N60" s="14">
        <f t="shared" si="1"/>
        <v>173.53292314681443</v>
      </c>
      <c r="V60" s="23"/>
      <c r="W60" s="24"/>
      <c r="X60" s="4"/>
      <c r="Y60" s="4"/>
      <c r="Z60" s="4"/>
      <c r="AA60" s="4"/>
      <c r="AB60" s="4"/>
    </row>
    <row r="61" spans="2:28" x14ac:dyDescent="0.3">
      <c r="B61">
        <v>56</v>
      </c>
      <c r="C61" s="11">
        <v>1.83849316603077</v>
      </c>
      <c r="D61" s="2">
        <v>2.40545644582564</v>
      </c>
      <c r="E61" s="2">
        <v>2.7083000156717998</v>
      </c>
      <c r="F61" s="8">
        <v>3.8317162847179498</v>
      </c>
      <c r="G61" s="3">
        <f>G60*(1+Parameters!$B$13)</f>
        <v>257649.04935110212</v>
      </c>
      <c r="H61" s="5">
        <f>Parameters!$B$11*'Permanent project'!C65*Parameters!B$9*G61</f>
        <v>4.37685879214885</v>
      </c>
      <c r="I61" s="2">
        <f>EXP(-Parameters!$B$16*'Permanent project'!B65)</f>
        <v>0.16662658302554365</v>
      </c>
      <c r="J61" s="2">
        <f>EXP(-(Parameters!$B$5+Parameters!$B$6)*('Permanent project'!B65-Parameters!$B$2))*(1-EXP(-Parameters!$B$7*('Permanent project'!B65-Parameters!$B$2)*('Permanent project'!B65&gt;Parameters!$B$2)))+('Permanent project'!B65&lt;=Parameters!$B$2)</f>
        <v>0.58860393352976748</v>
      </c>
      <c r="K61" s="2">
        <f>H61*I61*('Permanent project'!B65&gt;=Parameters!$B$2)</f>
        <v>0.72930102492107107</v>
      </c>
      <c r="L61" s="2">
        <f>H61*I61*J61*('Permanent project'!B65&gt;=Parameters!$B$2)*('Permanent project'!B65&lt;=Parameters!$B$3)</f>
        <v>0.42926945199583338</v>
      </c>
      <c r="M61" s="3">
        <f>'Emissions of Biomass scenarios'!X59*3.66</f>
        <v>395.35192302284594</v>
      </c>
      <c r="N61" s="14">
        <f t="shared" si="1"/>
        <v>169.71250334151597</v>
      </c>
      <c r="V61" s="23"/>
      <c r="W61" s="24"/>
      <c r="X61" s="4"/>
      <c r="Y61" s="4"/>
      <c r="Z61" s="4"/>
      <c r="AA61" s="4"/>
      <c r="AB61" s="4"/>
    </row>
    <row r="62" spans="2:28" x14ac:dyDescent="0.3">
      <c r="B62">
        <v>57</v>
      </c>
      <c r="C62" s="11">
        <v>1.83806586680481</v>
      </c>
      <c r="D62" s="2">
        <v>2.41919726501026</v>
      </c>
      <c r="E62" s="2">
        <v>2.7323175730487201</v>
      </c>
      <c r="F62" s="8">
        <v>3.88645612634968</v>
      </c>
      <c r="G62" s="3">
        <f>G61*(1+Parameters!$B$13)</f>
        <v>262802.03033812414</v>
      </c>
      <c r="H62" s="5">
        <f>Parameters!$B$11*'Permanent project'!C66*Parameters!B$9*G62</f>
        <v>4.4633583612295347</v>
      </c>
      <c r="I62" s="2">
        <f>EXP(-Parameters!$B$16*'Permanent project'!B66)</f>
        <v>0.16137894240960493</v>
      </c>
      <c r="J62" s="2">
        <f>EXP(-(Parameters!$B$5+Parameters!$B$6)*('Permanent project'!B66-Parameters!$B$2))*(1-EXP(-Parameters!$B$7*('Permanent project'!B66-Parameters!$B$2)*('Permanent project'!B66&gt;Parameters!$B$2)))+('Permanent project'!B66&lt;=Parameters!$B$2)</f>
        <v>0.58274745344997803</v>
      </c>
      <c r="K62" s="2">
        <f>H62*I62*('Permanent project'!B66&gt;=Parameters!$B$2)</f>
        <v>0.72029205193028967</v>
      </c>
      <c r="L62" s="2">
        <f>H62*I62*J62*('Permanent project'!B66&gt;=Parameters!$B$2)*('Permanent project'!B66&lt;=Parameters!$B$3)</f>
        <v>0.41974835900263563</v>
      </c>
      <c r="M62" s="3">
        <f>'Emissions of Biomass scenarios'!X60*3.66</f>
        <v>395.35192302284594</v>
      </c>
      <c r="N62" s="14">
        <f t="shared" si="1"/>
        <v>165.9483209173759</v>
      </c>
      <c r="V62" s="23"/>
      <c r="W62" s="24"/>
      <c r="X62" s="4"/>
      <c r="Y62" s="4"/>
      <c r="Z62" s="4"/>
      <c r="AA62" s="4"/>
      <c r="AB62" s="4"/>
    </row>
    <row r="63" spans="2:28" x14ac:dyDescent="0.3">
      <c r="B63">
        <v>58</v>
      </c>
      <c r="C63" s="11">
        <v>1.83731189301538</v>
      </c>
      <c r="D63" s="2">
        <v>2.4326477685128198</v>
      </c>
      <c r="E63" s="2">
        <v>2.7560094894359</v>
      </c>
      <c r="F63" s="8">
        <v>3.9410974779589698</v>
      </c>
      <c r="G63" s="3">
        <f>G62*(1+Parameters!$B$13)</f>
        <v>268058.07094488665</v>
      </c>
      <c r="H63" s="5">
        <f>Parameters!$B$11*'Permanent project'!C67*Parameters!B$9*G63</f>
        <v>4.550758043515998</v>
      </c>
      <c r="I63" s="2">
        <f>EXP(-Parameters!$B$16*'Permanent project'!B67)</f>
        <v>0.15629656793268212</v>
      </c>
      <c r="J63" s="2">
        <f>EXP(-(Parameters!$B$5+Parameters!$B$6)*('Permanent project'!B67-Parameters!$B$2))*(1-EXP(-Parameters!$B$7*('Permanent project'!B67-Parameters!$B$2)*('Permanent project'!B67&gt;Parameters!$B$2)))+('Permanent project'!B67&lt;=Parameters!$B$2)</f>
        <v>0.5769491943688605</v>
      </c>
      <c r="K63" s="2">
        <f>H63*I63*('Permanent project'!B67&gt;=Parameters!$B$2)</f>
        <v>0.71126786369359773</v>
      </c>
      <c r="L63" s="2">
        <f>H63*I63*J63*('Permanent project'!B67&gt;=Parameters!$B$2)*('Permanent project'!B67&lt;=Parameters!$B$3)</f>
        <v>0.41036542093848172</v>
      </c>
      <c r="M63" s="3">
        <f>'Emissions of Biomass scenarios'!X61*3.66</f>
        <v>395.35192302284594</v>
      </c>
      <c r="N63" s="14">
        <f t="shared" si="1"/>
        <v>162.23875831010838</v>
      </c>
      <c r="V63" s="23"/>
      <c r="W63" s="24"/>
      <c r="X63" s="4"/>
      <c r="Y63" s="4"/>
      <c r="Z63" s="4"/>
      <c r="AA63" s="4"/>
      <c r="AB63" s="4"/>
    </row>
    <row r="64" spans="2:28" x14ac:dyDescent="0.3">
      <c r="B64">
        <v>59</v>
      </c>
      <c r="C64" s="11">
        <v>1.83621306422596</v>
      </c>
      <c r="D64" s="2">
        <v>2.4457950492153802</v>
      </c>
      <c r="E64" s="2">
        <v>2.77932336502308</v>
      </c>
      <c r="F64" s="8">
        <v>3.99559416176827</v>
      </c>
      <c r="G64" s="3">
        <f>G63*(1+Parameters!$B$13)</f>
        <v>273419.23236378439</v>
      </c>
      <c r="H64" s="5">
        <f>Parameters!$B$11*'Permanent project'!C68*Parameters!B$9*G64</f>
        <v>4.6389971302476116</v>
      </c>
      <c r="I64" s="2">
        <f>EXP(-Parameters!$B$16*'Permanent project'!B68)</f>
        <v>0.15137425479919109</v>
      </c>
      <c r="J64" s="2">
        <f>EXP(-(Parameters!$B$5+Parameters!$B$6)*('Permanent project'!B68-Parameters!$B$2))*(1-EXP(-Parameters!$B$7*('Permanent project'!B68-Parameters!$B$2)*('Permanent project'!B68&gt;Parameters!$B$2)))+('Permanent project'!B68&lt;=Parameters!$B$2)</f>
        <v>0.57120858887207371</v>
      </c>
      <c r="K64" s="2">
        <f>H64*I64*('Permanent project'!B68&gt;=Parameters!$B$2)</f>
        <v>0.70222473360681825</v>
      </c>
      <c r="L64" s="2">
        <f>H64*I64*J64*('Permanent project'!B68&gt;=Parameters!$B$2)*('Permanent project'!B68&lt;=Parameters!$B$3)</f>
        <v>0.40111679915461851</v>
      </c>
      <c r="M64" s="3">
        <f>'Emissions of Biomass scenarios'!X62*3.66</f>
        <v>395.35192302284594</v>
      </c>
      <c r="N64" s="14">
        <f t="shared" si="1"/>
        <v>158.58229790254708</v>
      </c>
      <c r="V64" s="23"/>
      <c r="W64" s="24"/>
      <c r="X64" s="4"/>
      <c r="Y64" s="4"/>
      <c r="Z64" s="4"/>
      <c r="AA64" s="4"/>
      <c r="AB64" s="4"/>
    </row>
    <row r="65" spans="2:28" x14ac:dyDescent="0.3">
      <c r="B65">
        <v>60</v>
      </c>
      <c r="C65" s="11">
        <v>1.8347511999999999</v>
      </c>
      <c r="D65" s="2">
        <v>2.4586261999999999</v>
      </c>
      <c r="E65" s="2">
        <v>2.8022068</v>
      </c>
      <c r="F65" s="8">
        <v>4.0499000000000001</v>
      </c>
      <c r="G65" s="3">
        <f>G64*(1+Parameters!$B$13)</f>
        <v>278887.61701106007</v>
      </c>
      <c r="H65" s="5">
        <f>Parameters!$B$11*'Permanent project'!C69*Parameters!B$9*G65</f>
        <v>4.7280099633799297</v>
      </c>
      <c r="I65" s="2">
        <f>EXP(-Parameters!$B$16*'Permanent project'!B69)</f>
        <v>0.14660696213035015</v>
      </c>
      <c r="J65" s="2">
        <f>EXP(-(Parameters!$B$5+Parameters!$B$6)*('Permanent project'!B69-Parameters!$B$2))*(1-EXP(-Parameters!$B$7*('Permanent project'!B69-Parameters!$B$2)*('Permanent project'!B69&gt;Parameters!$B$2)))+('Permanent project'!B69&lt;=Parameters!$B$2)</f>
        <v>0.56552507246796757</v>
      </c>
      <c r="K65" s="2">
        <f>H65*I65*('Permanent project'!B69&gt;=Parameters!$B$2)</f>
        <v>0.6931591776531596</v>
      </c>
      <c r="L65" s="2">
        <f>H65*I65*J65*('Permanent project'!B69&gt;=Parameters!$B$2)*('Permanent project'!B69&lt;=Parameters!$B$3)</f>
        <v>0.39199889417413991</v>
      </c>
      <c r="M65" s="3">
        <f>'Emissions of Biomass scenarios'!X63*3.66</f>
        <v>395.35192302284594</v>
      </c>
      <c r="N65" s="14">
        <f t="shared" si="1"/>
        <v>154.9775166345753</v>
      </c>
      <c r="V65" s="23"/>
      <c r="W65" s="24"/>
      <c r="X65" s="4"/>
      <c r="Y65" s="4"/>
      <c r="Z65" s="4"/>
      <c r="AA65" s="4"/>
      <c r="AB65" s="4"/>
    </row>
    <row r="66" spans="2:28" x14ac:dyDescent="0.3">
      <c r="B66">
        <v>61</v>
      </c>
      <c r="C66" s="11">
        <v>1.8329155951882701</v>
      </c>
      <c r="D66" s="2">
        <v>2.4711283264523098</v>
      </c>
      <c r="E66" s="2">
        <v>2.8246158616984598</v>
      </c>
      <c r="F66" s="8">
        <v>4.1039722075121201</v>
      </c>
      <c r="G66" s="3">
        <f>G65*(1+Parameters!$B$13)</f>
        <v>284465.36935128126</v>
      </c>
      <c r="H66" s="5">
        <f>Parameters!$B$11*'Permanent project'!C70*Parameters!B$9*G66</f>
        <v>4.8177453488005817</v>
      </c>
      <c r="I66" s="2">
        <f>EXP(-Parameters!$B$16*'Permanent project'!B70)</f>
        <v>0.14198980780187978</v>
      </c>
      <c r="J66" s="2">
        <f>EXP(-(Parameters!$B$5+Parameters!$B$6)*('Permanent project'!B70-Parameters!$B$2))*(1-EXP(-Parameters!$B$7*('Permanent project'!B70-Parameters!$B$2)*('Permanent project'!B70&gt;Parameters!$B$2)))+('Permanent project'!B70&lt;=Parameters!$B$2)</f>
        <v>0.55989808418196962</v>
      </c>
      <c r="K66" s="2">
        <f>H66*I66*('Permanent project'!B70&gt;=Parameters!$B$2)</f>
        <v>0.6840707361145949</v>
      </c>
      <c r="L66" s="2">
        <f>H66*I66*J66*('Permanent project'!B70&gt;=Parameters!$B$2)*('Permanent project'!B70&lt;=Parameters!$B$3)</f>
        <v>0.38300989459551138</v>
      </c>
      <c r="M66" s="3">
        <f>'Emissions of Biomass scenarios'!X64*3.66</f>
        <v>395.35192302284594</v>
      </c>
      <c r="N66" s="14">
        <f t="shared" si="1"/>
        <v>151.42369836511295</v>
      </c>
      <c r="V66" s="23"/>
      <c r="W66" s="24"/>
      <c r="X66" s="4"/>
      <c r="Y66" s="4"/>
      <c r="Z66" s="4"/>
      <c r="AA66" s="4"/>
      <c r="AB66" s="4"/>
    </row>
    <row r="67" spans="2:28" x14ac:dyDescent="0.3">
      <c r="B67">
        <v>62</v>
      </c>
      <c r="C67" s="11">
        <v>1.83072544579077</v>
      </c>
      <c r="D67" s="2">
        <v>2.4832885849723101</v>
      </c>
      <c r="E67" s="2">
        <v>2.8465404860184602</v>
      </c>
      <c r="F67" s="8">
        <v>4.1577815697046203</v>
      </c>
      <c r="G67" s="3">
        <f>G66*(1+Parameters!$B$13)</f>
        <v>290154.67673830688</v>
      </c>
      <c r="H67" s="5">
        <f>Parameters!$B$11*'Permanent project'!C71*Parameters!B$9*G67</f>
        <v>4.9082284012609252</v>
      </c>
      <c r="I67" s="2">
        <f>EXP(-Parameters!$B$16*'Permanent project'!B71)</f>
        <v>0.13751806344428075</v>
      </c>
      <c r="J67" s="2">
        <f>EXP(-(Parameters!$B$5+Parameters!$B$6)*('Permanent project'!B71-Parameters!$B$2))*(1-EXP(-Parameters!$B$7*('Permanent project'!B71-Parameters!$B$2)*('Permanent project'!B71&gt;Parameters!$B$2)))+('Permanent project'!B71&lt;=Parameters!$B$2)</f>
        <v>0.55432706700231371</v>
      </c>
      <c r="K67" s="2">
        <f>H67*I67*('Permanent project'!B71&gt;=Parameters!$B$2)</f>
        <v>0.67497006468362053</v>
      </c>
      <c r="L67" s="2">
        <f>H67*I67*J67*('Permanent project'!B71&gt;=Parameters!$B$2)*('Permanent project'!B71&lt;=Parameters!$B$3)</f>
        <v>0.37415417627043335</v>
      </c>
      <c r="M67" s="3">
        <f>'Emissions of Biomass scenarios'!X65*3.66</f>
        <v>395.35192302284594</v>
      </c>
      <c r="N67" s="14">
        <f t="shared" si="1"/>
        <v>147.92257309554469</v>
      </c>
      <c r="V67" s="23"/>
      <c r="W67" s="24"/>
      <c r="X67" s="4"/>
      <c r="Y67" s="4"/>
      <c r="Z67" s="4"/>
      <c r="AA67" s="4"/>
      <c r="AB67" s="4"/>
    </row>
    <row r="68" spans="2:28" x14ac:dyDescent="0.3">
      <c r="B68">
        <v>63</v>
      </c>
      <c r="C68" s="11">
        <v>1.82820742309481</v>
      </c>
      <c r="D68" s="2">
        <v>2.4950941446635899</v>
      </c>
      <c r="E68" s="2">
        <v>2.86797907600205</v>
      </c>
      <c r="F68" s="8">
        <v>4.2113022646130096</v>
      </c>
      <c r="G68" s="3">
        <f>G67*(1+Parameters!$B$13)</f>
        <v>295957.77027307299</v>
      </c>
      <c r="H68" s="5">
        <f>Parameters!$B$11*'Permanent project'!C72*Parameters!B$9*G68</f>
        <v>4.9995070590309814</v>
      </c>
      <c r="I68" s="2">
        <f>EXP(-Parameters!$B$16*'Permanent project'!B72)</f>
        <v>0.1331871496005706</v>
      </c>
      <c r="J68" s="2">
        <f>EXP(-(Parameters!$B$5+Parameters!$B$6)*('Permanent project'!B72-Parameters!$B$2))*(1-EXP(-Parameters!$B$7*('Permanent project'!B72-Parameters!$B$2)*('Permanent project'!B72&gt;Parameters!$B$2)))+('Permanent project'!B72&lt;=Parameters!$B$2)</f>
        <v>0.54881146821127336</v>
      </c>
      <c r="K68" s="2">
        <f>H68*I68*('Permanent project'!B72&gt;=Parameters!$B$2)</f>
        <v>0.66587009460026803</v>
      </c>
      <c r="L68" s="2">
        <f>H68*I68*J68*('Permanent project'!B72&gt;=Parameters!$B$2)*('Permanent project'!B72&lt;=Parameters!$B$3)</f>
        <v>0.36543714425555257</v>
      </c>
      <c r="M68" s="3">
        <f>'Emissions of Biomass scenarios'!X66*3.66</f>
        <v>395.35192302284594</v>
      </c>
      <c r="N68" s="14">
        <f t="shared" si="1"/>
        <v>144.47627772540986</v>
      </c>
      <c r="V68" s="23"/>
      <c r="W68" s="24"/>
      <c r="X68" s="4"/>
      <c r="Y68" s="4"/>
      <c r="Z68" s="4"/>
      <c r="AA68" s="4"/>
      <c r="AB68" s="4"/>
    </row>
    <row r="69" spans="2:28" x14ac:dyDescent="0.3">
      <c r="B69">
        <v>64</v>
      </c>
      <c r="C69" s="11">
        <v>1.8253881983876901</v>
      </c>
      <c r="D69" s="2">
        <v>2.50653217462974</v>
      </c>
      <c r="E69" s="2">
        <v>2.8889300346912798</v>
      </c>
      <c r="F69" s="8">
        <v>4.26450847027282</v>
      </c>
      <c r="G69" s="3">
        <f>G68*(1+Parameters!$B$13)</f>
        <v>301876.92567853443</v>
      </c>
      <c r="H69" s="5">
        <f>Parameters!$B$11*'Permanent project'!C73*Parameters!B$9*G69</f>
        <v>5.0916334160921881</v>
      </c>
      <c r="I69" s="2">
        <f>EXP(-Parameters!$B$16*'Permanent project'!B73)</f>
        <v>0.1289926310365194</v>
      </c>
      <c r="J69" s="2">
        <f>EXP(-(Parameters!$B$5+Parameters!$B$6)*('Permanent project'!B73-Parameters!$B$2))*(1-EXP(-Parameters!$B$7*('Permanent project'!B73-Parameters!$B$2)*('Permanent project'!B73&gt;Parameters!$B$2)))+('Permanent project'!B73&lt;=Parameters!$B$2)</f>
        <v>0.54335073962823688</v>
      </c>
      <c r="K69" s="2">
        <f>H69*I69*('Permanent project'!B73&gt;=Parameters!$B$2)</f>
        <v>0.65678319061519241</v>
      </c>
      <c r="L69" s="2">
        <f>H69*I69*J69*('Permanent project'!B73&gt;=Parameters!$B$2)*('Permanent project'!B73&lt;=Parameters!$B$3)</f>
        <v>0.35686363239615809</v>
      </c>
      <c r="M69" s="3">
        <f>'Emissions of Biomass scenarios'!X67*3.66</f>
        <v>395.35192302284594</v>
      </c>
      <c r="N69" s="14">
        <f t="shared" si="1"/>
        <v>141.0867233247391</v>
      </c>
      <c r="V69" s="23"/>
      <c r="W69" s="24"/>
      <c r="X69" s="4"/>
      <c r="Y69" s="4"/>
      <c r="Z69" s="4"/>
      <c r="AA69" s="4"/>
      <c r="AB69" s="4"/>
    </row>
    <row r="70" spans="2:28" x14ac:dyDescent="0.3">
      <c r="B70">
        <v>65</v>
      </c>
      <c r="C70" s="11">
        <v>1.82229444295673</v>
      </c>
      <c r="D70" s="2">
        <v>2.5175898439743598</v>
      </c>
      <c r="E70" s="2">
        <v>2.90939176512821</v>
      </c>
      <c r="F70" s="8">
        <v>4.3173743647195497</v>
      </c>
      <c r="G70" s="3">
        <f>G69*(1+Parameters!$B$13)</f>
        <v>307914.46419210511</v>
      </c>
      <c r="H70" s="5">
        <f>Parameters!$B$11*'Permanent project'!C74*Parameters!B$9*G70</f>
        <v>5.1846639491102353</v>
      </c>
      <c r="I70" s="2">
        <f>EXP(-Parameters!$B$16*'Permanent project'!B74)</f>
        <v>0.12493021219858241</v>
      </c>
      <c r="J70" s="2">
        <f>EXP(-(Parameters!$B$5+Parameters!$B$6)*('Permanent project'!B74-Parameters!$B$2))*(1-EXP(-Parameters!$B$7*('Permanent project'!B74-Parameters!$B$2)*('Permanent project'!B74&gt;Parameters!$B$2)))+('Permanent project'!B74&lt;=Parameters!$B$2)</f>
        <v>0.53794433778492812</v>
      </c>
      <c r="K70" s="2">
        <f>H70*I70*('Permanent project'!B74&gt;=Parameters!$B$2)</f>
        <v>0.64772116734068197</v>
      </c>
      <c r="L70" s="2">
        <f>H70*I70*J70*('Permanent project'!B74&gt;=Parameters!$B$2)*('Permanent project'!B74&lt;=Parameters!$B$3)</f>
        <v>0.34843793443436377</v>
      </c>
      <c r="M70" s="3">
        <f>'Emissions of Biomass scenarios'!X68*3.66</f>
        <v>395.35192302284594</v>
      </c>
      <c r="N70" s="14">
        <f t="shared" si="1"/>
        <v>137.75560743273402</v>
      </c>
      <c r="V70" s="23"/>
      <c r="W70" s="24"/>
      <c r="X70" s="4"/>
      <c r="Y70" s="4"/>
      <c r="Z70" s="4"/>
      <c r="AA70" s="4"/>
      <c r="AB70" s="4"/>
    </row>
    <row r="71" spans="2:28" x14ac:dyDescent="0.3">
      <c r="B71">
        <v>66</v>
      </c>
      <c r="C71" s="11">
        <v>1.81895282808923</v>
      </c>
      <c r="D71" s="2">
        <v>2.5282543218010298</v>
      </c>
      <c r="E71" s="2">
        <v>2.9293626703548701</v>
      </c>
      <c r="F71" s="8">
        <v>4.3698741259887202</v>
      </c>
      <c r="G71" s="3">
        <f>G70*(1+Parameters!$B$13)</f>
        <v>314072.75347594719</v>
      </c>
      <c r="H71" s="5">
        <f>Parameters!$B$11*'Permanent project'!C75*Parameters!B$9*G71</f>
        <v>5.2786597540062132</v>
      </c>
      <c r="I71" s="2">
        <f>EXP(-Parameters!$B$16*'Permanent project'!B75)</f>
        <v>0.12099573281487792</v>
      </c>
      <c r="J71" s="2">
        <f>EXP(-(Parameters!$B$5+Parameters!$B$6)*('Permanent project'!B75-Parameters!$B$2))*(1-EXP(-Parameters!$B$7*('Permanent project'!B75-Parameters!$B$2)*('Permanent project'!B75&gt;Parameters!$B$2)))+('Permanent project'!B75&lt;=Parameters!$B$2)</f>
        <v>0.53259172404843402</v>
      </c>
      <c r="K71" s="2">
        <f>H71*I71*('Permanent project'!B75&gt;=Parameters!$B$2)</f>
        <v>0.63869530521638496</v>
      </c>
      <c r="L71" s="2">
        <f>H71*I71*J71*('Permanent project'!B75&gt;=Parameters!$B$2)*('Permanent project'!B75&lt;=Parameters!$B$3)</f>
        <v>0.34016383374683523</v>
      </c>
      <c r="M71" s="3">
        <f>'Emissions of Biomass scenarios'!X69*3.66</f>
        <v>395.35192302284594</v>
      </c>
      <c r="N71" s="14">
        <f t="shared" si="1"/>
        <v>134.48442581463496</v>
      </c>
      <c r="V71" s="23"/>
      <c r="W71" s="24"/>
      <c r="X71" s="4"/>
      <c r="Y71" s="4"/>
      <c r="Z71" s="4"/>
      <c r="AA71" s="4"/>
      <c r="AB71" s="4"/>
    </row>
    <row r="72" spans="2:28" x14ac:dyDescent="0.3">
      <c r="B72">
        <v>67</v>
      </c>
      <c r="C72" s="11">
        <v>1.8153900250724999</v>
      </c>
      <c r="D72" s="2">
        <v>2.53851277721333</v>
      </c>
      <c r="E72" s="2">
        <v>2.9488411534133299</v>
      </c>
      <c r="F72" s="8">
        <v>4.4219819321158296</v>
      </c>
      <c r="G72" s="3">
        <f>G71*(1+Parameters!$B$13)</f>
        <v>320354.20854546613</v>
      </c>
      <c r="H72" s="5">
        <f>Parameters!$B$11*'Permanent project'!C76*Parameters!B$9*G72</f>
        <v>5.3736867924749356</v>
      </c>
      <c r="I72" s="2">
        <f>EXP(-Parameters!$B$16*'Permanent project'!B76)</f>
        <v>0.11718516363470523</v>
      </c>
      <c r="J72" s="2">
        <f>EXP(-(Parameters!$B$5+Parameters!$B$6)*('Permanent project'!B76-Parameters!$B$2))*(1-EXP(-Parameters!$B$7*('Permanent project'!B76-Parameters!$B$2)*('Permanent project'!B76&gt;Parameters!$B$2)))+('Permanent project'!B76&lt;=Parameters!$B$2)</f>
        <v>0.52729236470410346</v>
      </c>
      <c r="K72" s="2">
        <f>H72*I72*('Permanent project'!B76&gt;=Parameters!$B$2)</f>
        <v>0.62971636609782966</v>
      </c>
      <c r="L72" s="2">
        <f>H72*I72*J72*('Permanent project'!B76&gt;=Parameters!$B$2)*('Permanent project'!B76&lt;=Parameters!$B$3)</f>
        <v>0.33204463177259952</v>
      </c>
      <c r="M72" s="3">
        <f>'Emissions of Biomass scenarios'!X70*3.66</f>
        <v>395.35192302284594</v>
      </c>
      <c r="N72" s="14">
        <f t="shared" si="1"/>
        <v>131.27448370070999</v>
      </c>
      <c r="V72" s="23"/>
      <c r="W72" s="24"/>
      <c r="X72" s="4"/>
      <c r="Y72" s="4"/>
      <c r="Z72" s="4"/>
      <c r="AA72" s="4"/>
      <c r="AB72" s="4"/>
    </row>
    <row r="73" spans="2:28" x14ac:dyDescent="0.3">
      <c r="B73">
        <v>68</v>
      </c>
      <c r="C73" s="11">
        <v>1.8116327051938499</v>
      </c>
      <c r="D73" s="2">
        <v>2.5483523793148701</v>
      </c>
      <c r="E73" s="2">
        <v>2.9678256173456399</v>
      </c>
      <c r="F73" s="8">
        <v>4.47367196113641</v>
      </c>
      <c r="G73" s="3">
        <f>G72*(1+Parameters!$B$13)</f>
        <v>326761.29271637544</v>
      </c>
      <c r="H73" s="5">
        <f>Parameters!$B$11*'Permanent project'!C77*Parameters!B$9*G73</f>
        <v>5.469816148809997</v>
      </c>
      <c r="I73" s="2">
        <f>EXP(-Parameters!$B$16*'Permanent project'!B77)</f>
        <v>0.11349460230223983</v>
      </c>
      <c r="J73" s="2">
        <f>EXP(-(Parameters!$B$5+Parameters!$B$6)*('Permanent project'!B77-Parameters!$B$2))*(1-EXP(-Parameters!$B$7*('Permanent project'!B77-Parameters!$B$2)*('Permanent project'!B77&gt;Parameters!$B$2)))+('Permanent project'!B77&lt;=Parameters!$B$2)</f>
        <v>0.52204573100762841</v>
      </c>
      <c r="K73" s="2">
        <f>H73*I73*('Permanent project'!B77&gt;=Parameters!$B$2)</f>
        <v>0.62079460847555967</v>
      </c>
      <c r="L73" s="2">
        <f>H73*I73*J73*('Permanent project'!B77&gt;=Parameters!$B$2)*('Permanent project'!B77&lt;=Parameters!$B$3)</f>
        <v>0.32408317518721802</v>
      </c>
      <c r="M73" s="3">
        <f>'Emissions of Biomass scenarios'!X71*3.66</f>
        <v>395.35192302284594</v>
      </c>
      <c r="N73" s="14">
        <f t="shared" si="1"/>
        <v>128.12690652961652</v>
      </c>
      <c r="V73" s="23"/>
      <c r="W73" s="24"/>
      <c r="X73" s="4"/>
      <c r="Y73" s="4"/>
      <c r="Z73" s="4"/>
      <c r="AA73" s="4"/>
      <c r="AB73" s="4"/>
    </row>
    <row r="74" spans="2:28" x14ac:dyDescent="0.3">
      <c r="B74">
        <v>69</v>
      </c>
      <c r="C74" s="11">
        <v>1.80770753974058</v>
      </c>
      <c r="D74" s="2">
        <v>2.5577602972092301</v>
      </c>
      <c r="E74" s="2">
        <v>2.9863144651938498</v>
      </c>
      <c r="F74" s="8">
        <v>4.5249183910859596</v>
      </c>
      <c r="G74" s="3">
        <f>G73*(1+Parameters!$B$13)</f>
        <v>333296.51857070293</v>
      </c>
      <c r="H74" s="5">
        <f>Parameters!$B$11*'Permanent project'!C78*Parameters!B$9*G74</f>
        <v>5.5671242974074042</v>
      </c>
      <c r="I74" s="2">
        <f>EXP(-Parameters!$B$16*'Permanent project'!B78)</f>
        <v>0.10992026936018012</v>
      </c>
      <c r="J74" s="2">
        <f>EXP(-(Parameters!$B$5+Parameters!$B$6)*('Permanent project'!B78-Parameters!$B$2))*(1-EXP(-Parameters!$B$7*('Permanent project'!B78-Parameters!$B$2)*('Permanent project'!B78&gt;Parameters!$B$2)))+('Permanent project'!B78&lt;=Parameters!$B$2)</f>
        <v>0.51685129921347706</v>
      </c>
      <c r="K74" s="2">
        <f>H74*I74*('Permanent project'!B78&gt;=Parameters!$B$2)</f>
        <v>0.61193980233262535</v>
      </c>
      <c r="L74" s="2">
        <f>H74*I74*J74*('Permanent project'!B78&gt;=Parameters!$B$2)*('Permanent project'!B78&lt;=Parameters!$B$3)</f>
        <v>0.31628188187605577</v>
      </c>
      <c r="M74" s="3">
        <f>'Emissions of Biomass scenarios'!X72*3.66</f>
        <v>395.35192302284594</v>
      </c>
      <c r="N74" s="14">
        <f t="shared" si="1"/>
        <v>125.04265021698325</v>
      </c>
      <c r="V74" s="23"/>
      <c r="W74" s="24"/>
      <c r="X74" s="4"/>
      <c r="Y74" s="4"/>
      <c r="Z74" s="4"/>
      <c r="AA74" s="4"/>
      <c r="AB74" s="4"/>
    </row>
    <row r="75" spans="2:28" x14ac:dyDescent="0.3">
      <c r="B75">
        <v>70</v>
      </c>
      <c r="C75" s="11">
        <v>1.8036411999999999</v>
      </c>
      <c r="D75" s="2">
        <v>2.5667236999999998</v>
      </c>
      <c r="E75" s="2">
        <v>3.0043061</v>
      </c>
      <c r="F75" s="8">
        <v>4.5756953999999999</v>
      </c>
      <c r="G75" s="3">
        <f>G74*(1+Parameters!$B$13)</f>
        <v>339962.44894211699</v>
      </c>
      <c r="H75" s="5">
        <f>Parameters!$B$11*'Permanent project'!C79*Parameters!B$9*G75</f>
        <v>5.6656933813316632</v>
      </c>
      <c r="I75" s="2">
        <f>EXP(-Parameters!$B$16*'Permanent project'!B79)</f>
        <v>0.10645850437925281</v>
      </c>
      <c r="J75" s="2">
        <f>EXP(-(Parameters!$B$5+Parameters!$B$6)*('Permanent project'!B79-Parameters!$B$2))*(1-EXP(-Parameters!$B$7*('Permanent project'!B79-Parameters!$B$2)*('Permanent project'!B79&gt;Parameters!$B$2)))+('Permanent project'!B79&lt;=Parameters!$B$2)</f>
        <v>0.51170855058521325</v>
      </c>
      <c r="K75" s="2">
        <f>H75*I75*('Permanent project'!B79&gt;=Parameters!$B$2)</f>
        <v>0.6031612436480005</v>
      </c>
      <c r="L75" s="2">
        <f>H75*I75*J75*('Permanent project'!B79&gt;=Parameters!$B$2)*('Permanent project'!B79&lt;=Parameters!$B$3)</f>
        <v>0.30864276575629301</v>
      </c>
      <c r="M75" s="3">
        <f>'Emissions of Biomass scenarios'!X73*3.66</f>
        <v>395.35192302284594</v>
      </c>
      <c r="N75" s="14">
        <f t="shared" si="1"/>
        <v>122.02251096884022</v>
      </c>
      <c r="V75" s="23"/>
      <c r="W75" s="24"/>
      <c r="X75" s="4"/>
      <c r="Y75" s="4"/>
      <c r="Z75" s="4"/>
      <c r="AA75" s="4"/>
      <c r="AB75" s="4"/>
    </row>
    <row r="76" spans="2:28" x14ac:dyDescent="0.3">
      <c r="B76">
        <v>71</v>
      </c>
      <c r="C76" s="11">
        <v>1.7994603572594201</v>
      </c>
      <c r="D76" s="2">
        <v>2.5752297567907698</v>
      </c>
      <c r="E76" s="2">
        <v>3.0217989248061499</v>
      </c>
      <c r="F76" s="8">
        <v>4.6259771659140396</v>
      </c>
      <c r="G76" s="3">
        <f>G75*(1+Parameters!$B$13)</f>
        <v>346761.69792095933</v>
      </c>
      <c r="H76" s="5">
        <f>Parameters!$B$11*'Permanent project'!C80*Parameters!B$9*G76</f>
        <v>5.765611502340529</v>
      </c>
      <c r="I76" s="2">
        <f>EXP(-Parameters!$B$16*'Permanent project'!B80)</f>
        <v>0.10310576220961341</v>
      </c>
      <c r="J76" s="2">
        <f>EXP(-(Parameters!$B$5+Parameters!$B$6)*('Permanent project'!B80-Parameters!$B$2))*(1-EXP(-Parameters!$B$7*('Permanent project'!B80-Parameters!$B$2)*('Permanent project'!B80&gt;Parameters!$B$2)))+('Permanent project'!B80&lt;=Parameters!$B$2)</f>
        <v>0.5066169713919616</v>
      </c>
      <c r="K76" s="2">
        <f>H76*I76*('Permanent project'!B80&gt;=Parameters!$B$2)</f>
        <v>0.5944677685533345</v>
      </c>
      <c r="L76" s="2">
        <f>H76*I76*J76*('Permanent project'!B80&gt;=Parameters!$B$2)*('Permanent project'!B80&lt;=Parameters!$B$3)</f>
        <v>0.30116746049462789</v>
      </c>
      <c r="M76" s="3">
        <f>'Emissions of Biomass scenarios'!X74*3.66</f>
        <v>395.35192302284594</v>
      </c>
      <c r="N76" s="14">
        <f t="shared" si="1"/>
        <v>119.06713465845812</v>
      </c>
      <c r="V76" s="23"/>
      <c r="W76" s="24"/>
      <c r="X76" s="4"/>
      <c r="Y76" s="4"/>
      <c r="Z76" s="4"/>
      <c r="AA76" s="4"/>
      <c r="AB76" s="4"/>
    </row>
    <row r="77" spans="2:28" x14ac:dyDescent="0.3">
      <c r="B77">
        <v>72</v>
      </c>
      <c r="C77" s="11">
        <v>1.79519168280615</v>
      </c>
      <c r="D77" s="2">
        <v>2.5832656366851299</v>
      </c>
      <c r="E77" s="2">
        <v>3.0387913426543598</v>
      </c>
      <c r="F77" s="8">
        <v>4.6757378668635896</v>
      </c>
      <c r="G77" s="3">
        <f>G76*(1+Parameters!$B$13)</f>
        <v>353696.93187937851</v>
      </c>
      <c r="H77" s="5">
        <f>Parameters!$B$11*'Permanent project'!C81*Parameters!B$9*G77</f>
        <v>5.8669730227777626</v>
      </c>
      <c r="I77" s="2">
        <f>EXP(-Parameters!$B$16*'Permanent project'!B81)</f>
        <v>9.9858609350303176E-2</v>
      </c>
      <c r="J77" s="2">
        <f>EXP(-(Parameters!$B$5+Parameters!$B$6)*('Permanent project'!B81-Parameters!$B$2))*(1-EXP(-Parameters!$B$7*('Permanent project'!B81-Parameters!$B$2)*('Permanent project'!B81&gt;Parameters!$B$2)))+('Permanent project'!B81&lt;=Parameters!$B$2)</f>
        <v>0.50157605289430629</v>
      </c>
      <c r="K77" s="2">
        <f>H77*I77*('Permanent project'!B81&gt;=Parameters!$B$2)</f>
        <v>0.58586776715033195</v>
      </c>
      <c r="L77" s="2">
        <f>H77*I77*J77*('Permanent project'!B81&gt;=Parameters!$B$2)*('Permanent project'!B81&lt;=Parameters!$B$3)</f>
        <v>0.29385724216526404</v>
      </c>
      <c r="M77" s="3">
        <f>'Emissions of Biomass scenarios'!X75*3.66</f>
        <v>395.35192302284594</v>
      </c>
      <c r="N77" s="14">
        <f t="shared" si="1"/>
        <v>116.17702578422727</v>
      </c>
      <c r="V77" s="23"/>
      <c r="W77" s="24"/>
      <c r="X77" s="4"/>
      <c r="Y77" s="4"/>
      <c r="Z77" s="4"/>
      <c r="AA77" s="4"/>
      <c r="AB77" s="4"/>
    </row>
    <row r="78" spans="2:28" x14ac:dyDescent="0.3">
      <c r="B78">
        <v>73</v>
      </c>
      <c r="C78" s="11">
        <v>1.7908618479275</v>
      </c>
      <c r="D78" s="2">
        <v>2.5908185087866702</v>
      </c>
      <c r="E78" s="2">
        <v>3.0552817565866701</v>
      </c>
      <c r="F78" s="8">
        <v>4.7249516808841703</v>
      </c>
      <c r="G78" s="3">
        <f>G77*(1+Parameters!$B$13)</f>
        <v>360770.8705169661</v>
      </c>
      <c r="H78" s="5">
        <f>Parameters!$B$11*'Permanent project'!C82*Parameters!B$9*G78</f>
        <v>5.9698788797564228</v>
      </c>
      <c r="I78" s="2">
        <f>EXP(-Parameters!$B$16*'Permanent project'!B82)</f>
        <v>9.6713720433043979E-2</v>
      </c>
      <c r="J78" s="2">
        <f>EXP(-(Parameters!$B$5+Parameters!$B$6)*('Permanent project'!B82-Parameters!$B$2))*(1-EXP(-Parameters!$B$7*('Permanent project'!B82-Parameters!$B$2)*('Permanent project'!B82&gt;Parameters!$B$2)))+('Permanent project'!B82&lt;=Parameters!$B$2)</f>
        <v>0.49658529132215667</v>
      </c>
      <c r="K78" s="2">
        <f>H78*I78*('Permanent project'!B82&gt;=Parameters!$B$2)</f>
        <v>0.57736919699589639</v>
      </c>
      <c r="L78" s="2">
        <f>H78*I78*J78*('Permanent project'!B82&gt;=Parameters!$B$2)*('Permanent project'!B82&lt;=Parameters!$B$3)</f>
        <v>0.28671305089064686</v>
      </c>
      <c r="M78" s="3">
        <f>'Emissions of Biomass scenarios'!X76*3.66</f>
        <v>395.35192302284594</v>
      </c>
      <c r="N78" s="14">
        <f t="shared" si="1"/>
        <v>113.35255602536432</v>
      </c>
      <c r="V78" s="23"/>
      <c r="W78" s="24"/>
      <c r="X78" s="4"/>
      <c r="Y78" s="4"/>
      <c r="Z78" s="4"/>
      <c r="AA78" s="4"/>
      <c r="AB78" s="4"/>
    </row>
    <row r="79" spans="2:28" x14ac:dyDescent="0.3">
      <c r="B79">
        <v>74</v>
      </c>
      <c r="C79" s="11">
        <v>1.7864975239107701</v>
      </c>
      <c r="D79" s="2">
        <v>2.5978755421989699</v>
      </c>
      <c r="E79" s="2">
        <v>3.0712685696451301</v>
      </c>
      <c r="F79" s="8">
        <v>4.7735927860112799</v>
      </c>
      <c r="G79" s="3">
        <f>G78*(1+Parameters!$B$13)</f>
        <v>367986.28792730544</v>
      </c>
      <c r="H79" s="5">
        <f>Parameters!$B$11*'Permanent project'!C83*Parameters!B$9*G79</f>
        <v>6.0744369120688804</v>
      </c>
      <c r="I79" s="2">
        <f>EXP(-Parameters!$B$16*'Permanent project'!B83)</f>
        <v>9.3667874816770469E-2</v>
      </c>
      <c r="J79" s="2">
        <f>EXP(-(Parameters!$B$5+Parameters!$B$6)*('Permanent project'!B83-Parameters!$B$2))*(1-EXP(-Parameters!$B$7*('Permanent project'!B83-Parameters!$B$2)*('Permanent project'!B83&gt;Parameters!$B$2)))+('Permanent project'!B83&lt;=Parameters!$B$2)</f>
        <v>0.49164418784652797</v>
      </c>
      <c r="K79" s="2">
        <f>H79*I79*('Permanent project'!B83&gt;=Parameters!$B$2)</f>
        <v>0.56897959626203765</v>
      </c>
      <c r="L79" s="2">
        <f>H79*I79*J79*('Permanent project'!B83&gt;=Parameters!$B$2)*('Permanent project'!B83&lt;=Parameters!$B$3)</f>
        <v>0.27973551150549486</v>
      </c>
      <c r="M79" s="3">
        <f>'Emissions of Biomass scenarios'!X77*3.66</f>
        <v>395.35192302284594</v>
      </c>
      <c r="N79" s="14">
        <f t="shared" si="1"/>
        <v>110.59397241147684</v>
      </c>
      <c r="V79" s="23"/>
      <c r="W79" s="24"/>
      <c r="X79" s="4"/>
      <c r="Y79" s="4"/>
      <c r="Z79" s="4"/>
      <c r="AA79" s="4"/>
      <c r="AB79" s="4"/>
    </row>
    <row r="80" spans="2:28" x14ac:dyDescent="0.3">
      <c r="B80">
        <v>75</v>
      </c>
      <c r="C80" s="11">
        <v>1.7821253820432701</v>
      </c>
      <c r="D80" s="2">
        <v>2.60442390602564</v>
      </c>
      <c r="E80" s="2">
        <v>3.0867501848717902</v>
      </c>
      <c r="F80" s="8">
        <v>4.8216353602804496</v>
      </c>
      <c r="G80" s="3">
        <f>G79*(1+Parameters!$B$13)</f>
        <v>375346.01368585153</v>
      </c>
      <c r="H80" s="5">
        <f>Parameters!$B$11*'Permanent project'!C84*Parameters!B$9*G80</f>
        <v>6.1807622002740459</v>
      </c>
      <c r="I80" s="2">
        <f>EXP(-Parameters!$B$16*'Permanent project'!B84)</f>
        <v>9.0717953289412512E-2</v>
      </c>
      <c r="J80" s="2">
        <f>EXP(-(Parameters!$B$5+Parameters!$B$6)*('Permanent project'!B84-Parameters!$B$2))*(1-EXP(-Parameters!$B$7*('Permanent project'!B84-Parameters!$B$2)*('Permanent project'!B84&gt;Parameters!$B$2)))+('Permanent project'!B84&lt;=Parameters!$B$2)</f>
        <v>0.4867522485467447</v>
      </c>
      <c r="K80" s="2">
        <f>H80*I80*('Permanent project'!B84&gt;=Parameters!$B$2)</f>
        <v>0.56070609657742743</v>
      </c>
      <c r="L80" s="2">
        <f>H80*I80*J80*('Permanent project'!B84&gt;=Parameters!$B$2)*('Permanent project'!B84&lt;=Parameters!$B$3)</f>
        <v>0.27292495328293098</v>
      </c>
      <c r="M80" s="3">
        <f>'Emissions of Biomass scenarios'!X78*3.66</f>
        <v>395.35192302284594</v>
      </c>
      <c r="N80" s="14">
        <f t="shared" si="1"/>
        <v>107.90140512132716</v>
      </c>
      <c r="V80" s="23"/>
      <c r="W80" s="24"/>
      <c r="X80" s="4"/>
      <c r="Y80" s="4"/>
      <c r="Z80" s="4"/>
      <c r="AA80" s="4"/>
      <c r="AB80" s="4"/>
    </row>
    <row r="81" spans="2:28" x14ac:dyDescent="0.3">
      <c r="B81">
        <v>76</v>
      </c>
      <c r="C81" s="11">
        <v>1.77777209361231</v>
      </c>
      <c r="D81" s="2">
        <v>2.6104507693702601</v>
      </c>
      <c r="E81" s="2">
        <v>3.1017250053087202</v>
      </c>
      <c r="F81" s="8">
        <v>4.8690535817271803</v>
      </c>
      <c r="G81" s="3">
        <f>G80*(1+Parameters!$B$13)</f>
        <v>382852.93395956856</v>
      </c>
      <c r="H81" s="5">
        <f>Parameters!$B$11*'Permanent project'!C85*Parameters!B$9*G81</f>
        <v>6.2889774204264786</v>
      </c>
      <c r="I81" s="2">
        <f>EXP(-Parameters!$B$16*'Permanent project'!B85)</f>
        <v>8.7860934873549207E-2</v>
      </c>
      <c r="J81" s="2">
        <f>EXP(-(Parameters!$B$5+Parameters!$B$6)*('Permanent project'!B85-Parameters!$B$2))*(1-EXP(-Parameters!$B$7*('Permanent project'!B85-Parameters!$B$2)*('Permanent project'!B85&gt;Parameters!$B$2)))+('Permanent project'!B85&lt;=Parameters!$B$2)</f>
        <v>0.48190898437422197</v>
      </c>
      <c r="K81" s="2">
        <f>H81*I81*('Permanent project'!B85&gt;=Parameters!$B$2)</f>
        <v>0.55255543555731235</v>
      </c>
      <c r="L81" s="2">
        <f>H81*I81*J81*('Permanent project'!B85&gt;=Parameters!$B$2)*('Permanent project'!B85&lt;=Parameters!$B$3)</f>
        <v>0.26628142875988026</v>
      </c>
      <c r="M81" s="3">
        <f>'Emissions of Biomass scenarios'!X79*3.66</f>
        <v>395.35192302284594</v>
      </c>
      <c r="N81" s="14">
        <f t="shared" si="1"/>
        <v>105.27487492548961</v>
      </c>
      <c r="V81" s="23"/>
      <c r="W81" s="24"/>
      <c r="X81" s="4"/>
      <c r="Y81" s="4"/>
      <c r="Z81" s="4"/>
      <c r="AA81" s="4"/>
      <c r="AB81" s="4"/>
    </row>
    <row r="82" spans="2:28" x14ac:dyDescent="0.3">
      <c r="B82">
        <v>77</v>
      </c>
      <c r="C82" s="11">
        <v>1.77346432990519</v>
      </c>
      <c r="D82" s="2">
        <v>2.6159433013364102</v>
      </c>
      <c r="E82" s="2">
        <v>3.1161914339979502</v>
      </c>
      <c r="F82" s="8">
        <v>4.9158216283869898</v>
      </c>
      <c r="G82" s="3">
        <f>G81*(1+Parameters!$B$13)</f>
        <v>390509.99263875996</v>
      </c>
      <c r="H82" s="5">
        <f>Parameters!$B$11*'Permanent project'!C86*Parameters!B$9*G82</f>
        <v>6.3992132119273428</v>
      </c>
      <c r="I82" s="2">
        <f>EXP(-Parameters!$B$16*'Permanent project'!B86)</f>
        <v>8.5093893732664114E-2</v>
      </c>
      <c r="J82" s="2">
        <f>EXP(-(Parameters!$B$5+Parameters!$B$6)*('Permanent project'!B86-Parameters!$B$2))*(1-EXP(-Parameters!$B$7*('Permanent project'!B86-Parameters!$B$2)*('Permanent project'!B86&gt;Parameters!$B$2)))+('Permanent project'!B86&lt;=Parameters!$B$2)</f>
        <v>0.47711391111371859</v>
      </c>
      <c r="K82" s="2">
        <f>H82*I82*('Permanent project'!B86&gt;=Parameters!$B$2)</f>
        <v>0.54453396902840556</v>
      </c>
      <c r="L82" s="2">
        <f>H82*I82*J82*('Permanent project'!B86&gt;=Parameters!$B$2)*('Permanent project'!B86&lt;=Parameters!$B$3)</f>
        <v>0.25980473169741908</v>
      </c>
      <c r="M82" s="3">
        <f>'Emissions of Biomass scenarios'!X80*3.66</f>
        <v>395.35192302284594</v>
      </c>
      <c r="N82" s="14">
        <f t="shared" si="1"/>
        <v>102.71430028700917</v>
      </c>
      <c r="V82" s="23"/>
      <c r="W82" s="24"/>
      <c r="X82" s="4"/>
      <c r="Y82" s="4"/>
      <c r="Z82" s="4"/>
      <c r="AA82" s="4"/>
      <c r="AB82" s="4"/>
    </row>
    <row r="83" spans="2:28" x14ac:dyDescent="0.3">
      <c r="B83">
        <v>78</v>
      </c>
      <c r="C83" s="11">
        <v>1.76922876220923</v>
      </c>
      <c r="D83" s="2">
        <v>2.6208886710276902</v>
      </c>
      <c r="E83" s="2">
        <v>3.13014787398154</v>
      </c>
      <c r="F83" s="8">
        <v>4.9619136782953799</v>
      </c>
      <c r="G83" s="3">
        <f>G82*(1+Parameters!$B$13)</f>
        <v>398320.19249153516</v>
      </c>
      <c r="H83" s="5">
        <f>Parameters!$B$11*'Permanent project'!C87*Parameters!B$9*G83</f>
        <v>6.5116085599926059</v>
      </c>
      <c r="I83" s="2">
        <f>EXP(-Parameters!$B$16*'Permanent project'!B87)</f>
        <v>8.2413996174832971E-2</v>
      </c>
      <c r="J83" s="2">
        <f>EXP(-(Parameters!$B$5+Parameters!$B$6)*('Permanent project'!B87-Parameters!$B$2))*(1-EXP(-Parameters!$B$7*('Permanent project'!B87-Parameters!$B$2)*('Permanent project'!B87&gt;Parameters!$B$2)))+('Permanent project'!B87&lt;=Parameters!$B$2)</f>
        <v>0.47236654934274686</v>
      </c>
      <c r="K83" s="2">
        <f>H83*I83*('Permanent project'!B87&gt;=Parameters!$B$2)</f>
        <v>0.53664768295524024</v>
      </c>
      <c r="L83" s="2">
        <f>H83*I83*J83*('Permanent project'!B87&gt;=Parameters!$B$2)*('Permanent project'!B87&lt;=Parameters!$B$3)</f>
        <v>0.25349441421034724</v>
      </c>
      <c r="M83" s="3">
        <f>'Emissions of Biomass scenarios'!X81*3.66</f>
        <v>527.14788453426888</v>
      </c>
      <c r="N83" s="14">
        <f t="shared" si="1"/>
        <v>133.62904419223827</v>
      </c>
      <c r="V83" s="23"/>
      <c r="W83" s="24"/>
      <c r="X83" s="4"/>
      <c r="Y83" s="4"/>
      <c r="Z83" s="4"/>
      <c r="AA83" s="4"/>
      <c r="AB83" s="4"/>
    </row>
    <row r="84" spans="2:28" x14ac:dyDescent="0.3">
      <c r="B84">
        <v>79</v>
      </c>
      <c r="C84" s="11">
        <v>1.7650920618117301</v>
      </c>
      <c r="D84" s="2">
        <v>2.6252740475476899</v>
      </c>
      <c r="E84" s="2">
        <v>3.1435927283015399</v>
      </c>
      <c r="F84" s="8">
        <v>5.00730390948788</v>
      </c>
      <c r="G84" s="3">
        <f>G83*(1+Parameters!$B$13)</f>
        <v>406286.59634136589</v>
      </c>
      <c r="H84" s="5">
        <f>Parameters!$B$11*'Permanent project'!C88*Parameters!B$9*G84</f>
        <v>6.6263111932492995</v>
      </c>
      <c r="I84" s="2">
        <f>EXP(-Parameters!$B$16*'Permanent project'!B88)</f>
        <v>7.9818497750775541E-2</v>
      </c>
      <c r="J84" s="2">
        <f>EXP(-(Parameters!$B$5+Parameters!$B$6)*('Permanent project'!B88-Parameters!$B$2))*(1-EXP(-Parameters!$B$7*('Permanent project'!B88-Parameters!$B$2)*('Permanent project'!B88&gt;Parameters!$B$2)))+('Permanent project'!B88&lt;=Parameters!$B$2)</f>
        <v>0.46766642438966943</v>
      </c>
      <c r="K84" s="2">
        <f>H84*I84*('Permanent project'!B88&gt;=Parameters!$B$2)</f>
        <v>0.52890220507430796</v>
      </c>
      <c r="L84" s="2">
        <f>H84*I84*J84*('Permanent project'!B88&gt;=Parameters!$B$2)*('Permanent project'!B88&lt;=Parameters!$B$3)</f>
        <v>0.24734980309891327</v>
      </c>
      <c r="M84" s="3">
        <f>'Emissions of Biomass scenarios'!X82*3.66</f>
        <v>527.14788453426888</v>
      </c>
      <c r="N84" s="14">
        <f t="shared" si="1"/>
        <v>130.38992544356009</v>
      </c>
      <c r="V84" s="23"/>
      <c r="W84" s="24"/>
      <c r="X84" s="4"/>
      <c r="Y84" s="4"/>
      <c r="Z84" s="4"/>
      <c r="AA84" s="4"/>
      <c r="AB84" s="4"/>
    </row>
    <row r="85" spans="2:28" x14ac:dyDescent="0.3">
      <c r="B85">
        <v>80</v>
      </c>
      <c r="C85" s="11">
        <v>1.7610809000000001</v>
      </c>
      <c r="D85" s="2">
        <v>2.6290865999999999</v>
      </c>
      <c r="E85" s="2">
        <v>3.1565243999999999</v>
      </c>
      <c r="F85" s="8">
        <v>5.0519664999999998</v>
      </c>
      <c r="G85" s="3">
        <f>G84*(1+Parameters!$B$13)</f>
        <v>414412.32826819323</v>
      </c>
      <c r="H85" s="5">
        <f>Parameters!$B$11*'Permanent project'!C89*Parameters!B$9*G85</f>
        <v>6.7434779969878402</v>
      </c>
      <c r="I85" s="2">
        <f>EXP(-Parameters!$B$16*'Permanent project'!B89)</f>
        <v>7.7304740443299741E-2</v>
      </c>
      <c r="J85" s="2">
        <f>EXP(-(Parameters!$B$5+Parameters!$B$6)*('Permanent project'!B89-Parameters!$B$2))*(1-EXP(-Parameters!$B$7*('Permanent project'!B89-Parameters!$B$2)*('Permanent project'!B89&gt;Parameters!$B$2)))+('Permanent project'!B89&lt;=Parameters!$B$2)</f>
        <v>0.46301306629088801</v>
      </c>
      <c r="K85" s="2">
        <f>H85*I85*('Permanent project'!B89&gt;=Parameters!$B$2)</f>
        <v>0.52130281624224784</v>
      </c>
      <c r="L85" s="2">
        <f>H85*I85*J85*('Permanent project'!B89&gt;=Parameters!$B$2)*('Permanent project'!B89&lt;=Parameters!$B$3)</f>
        <v>0.24137001541439851</v>
      </c>
      <c r="M85" s="3">
        <f>'Emissions of Biomass scenarios'!X83*3.66</f>
        <v>527.14788453426888</v>
      </c>
      <c r="N85" s="14">
        <f t="shared" si="1"/>
        <v>127.23769301570404</v>
      </c>
      <c r="V85" s="23"/>
      <c r="W85" s="24"/>
      <c r="X85" s="4"/>
      <c r="Y85" s="4"/>
      <c r="Z85" s="4"/>
      <c r="AA85" s="4"/>
      <c r="AB85" s="4"/>
    </row>
    <row r="86" spans="2:28" x14ac:dyDescent="0.3">
      <c r="B86">
        <v>81</v>
      </c>
      <c r="C86" s="11">
        <f t="shared" ref="C86:C102" si="2">C85+(C85-C80)/5</f>
        <v>1.7568720035913461</v>
      </c>
      <c r="D86" s="11">
        <f t="shared" ref="D86:F101" si="3">D85+(D85-D80)/5</f>
        <v>2.6340191387948719</v>
      </c>
      <c r="E86" s="11">
        <f t="shared" si="3"/>
        <v>3.1704792430256417</v>
      </c>
      <c r="F86" s="11">
        <f t="shared" si="3"/>
        <v>5.0980327279439095</v>
      </c>
      <c r="G86" s="3">
        <f>G85*(1+Parameters!$B$13)</f>
        <v>422700.57483355713</v>
      </c>
      <c r="H86" s="5">
        <f>Parameters!$B$11*'Permanent project'!C90*Parameters!B$9*G86</f>
        <v>6.8619086458418979</v>
      </c>
      <c r="I86" s="2">
        <f>EXP(-Parameters!$B$16*'Permanent project'!B90)</f>
        <v>7.4870149945259742E-2</v>
      </c>
      <c r="J86" s="2">
        <f>EXP(-(Parameters!$B$5+Parameters!$B$6)*('Permanent project'!B90-Parameters!$B$2))*(1-EXP(-Parameters!$B$7*('Permanent project'!B90-Parameters!$B$2)*('Permanent project'!B90&gt;Parameters!$B$2)))+('Permanent project'!B90&lt;=Parameters!$B$2)</f>
        <v>0.45840600974743712</v>
      </c>
      <c r="K86" s="2">
        <f>H86*I86*('Permanent project'!B90&gt;=Parameters!$B$2)</f>
        <v>0.51375212922485713</v>
      </c>
      <c r="L86" s="2">
        <f>H86*I86*J86*('Permanent project'!B90&gt;=Parameters!$B$2)*('Permanent project'!B90&lt;=Parameters!$B$3)</f>
        <v>0.23550706355721643</v>
      </c>
      <c r="M86" s="3">
        <f>'Emissions of Biomass scenarios'!X84*3.66</f>
        <v>527.14788453426888</v>
      </c>
      <c r="N86" s="14">
        <f t="shared" ref="N86:N149" si="4">L86*M86</f>
        <v>124.14705034706425</v>
      </c>
      <c r="V86" s="4"/>
      <c r="W86" s="4"/>
      <c r="X86" s="4"/>
      <c r="Y86" s="4"/>
    </row>
    <row r="87" spans="2:28" x14ac:dyDescent="0.3">
      <c r="B87">
        <v>82</v>
      </c>
      <c r="C87" s="11">
        <f t="shared" si="2"/>
        <v>1.7526919855871532</v>
      </c>
      <c r="D87" s="11">
        <f t="shared" si="3"/>
        <v>2.6387328126797942</v>
      </c>
      <c r="E87" s="11">
        <f t="shared" si="3"/>
        <v>3.184230090569026</v>
      </c>
      <c r="F87" s="11">
        <f t="shared" si="3"/>
        <v>5.1438285571872555</v>
      </c>
      <c r="G87" s="3">
        <f>G86*(1+Parameters!$B$13)</f>
        <v>431154.58633022825</v>
      </c>
      <c r="H87" s="5">
        <f>Parameters!$B$11*'Permanent project'!C91*Parameters!B$9*G87</f>
        <v>6.98249417721365</v>
      </c>
      <c r="I87" s="2">
        <f>EXP(-Parameters!$B$16*'Permanent project'!B91)</f>
        <v>7.251223302324053E-2</v>
      </c>
      <c r="J87" s="2">
        <f>EXP(-(Parameters!$B$5+Parameters!$B$6)*('Permanent project'!B91-Parameters!$B$2))*(1-EXP(-Parameters!$B$7*('Permanent project'!B91-Parameters!$B$2)*('Permanent project'!B91&gt;Parameters!$B$2)))+('Permanent project'!B91&lt;=Parameters!$B$2)</f>
        <v>0.45384479408122214</v>
      </c>
      <c r="K87" s="2">
        <f>H87*I87*('Permanent project'!B91&gt;=Parameters!$B$2)</f>
        <v>0.50631624486153637</v>
      </c>
      <c r="L87" s="2">
        <f>H87*I87*J87*('Permanent project'!B91&gt;=Parameters!$B$2)*('Permanent project'!B91&lt;=Parameters!$B$3)</f>
        <v>0.22978899188916163</v>
      </c>
      <c r="M87" s="3">
        <f>'Emissions of Biomass scenarios'!X85*3.66</f>
        <v>527.14788453426888</v>
      </c>
      <c r="N87" s="14">
        <f t="shared" si="4"/>
        <v>121.13278096363382</v>
      </c>
      <c r="V87" s="4"/>
      <c r="W87" s="4"/>
      <c r="X87" s="4"/>
      <c r="Y87" s="4"/>
    </row>
    <row r="88" spans="2:28" x14ac:dyDescent="0.3">
      <c r="B88">
        <v>83</v>
      </c>
      <c r="C88" s="11">
        <f t="shared" si="2"/>
        <v>1.748537516723546</v>
      </c>
      <c r="D88" s="11">
        <f t="shared" si="3"/>
        <v>2.643290714948471</v>
      </c>
      <c r="E88" s="11">
        <f t="shared" si="3"/>
        <v>3.1978378218832413</v>
      </c>
      <c r="F88" s="11">
        <f t="shared" si="3"/>
        <v>5.1894299429473083</v>
      </c>
      <c r="G88" s="3">
        <f>G87*(1+Parameters!$B$13)</f>
        <v>439777.67805683281</v>
      </c>
      <c r="H88" s="5">
        <f>Parameters!$B$11*'Permanent project'!C92*Parameters!B$9*G88</f>
        <v>7.1052621864834604</v>
      </c>
      <c r="I88" s="2">
        <f>EXP(-Parameters!$B$16*'Permanent project'!B92)</f>
        <v>7.0228574964269014E-2</v>
      </c>
      <c r="J88" s="2">
        <f>EXP(-(Parameters!$B$5+Parameters!$B$6)*('Permanent project'!B92-Parameters!$B$2))*(1-EXP(-Parameters!$B$7*('Permanent project'!B92-Parameters!$B$2)*('Permanent project'!B92&gt;Parameters!$B$2)))+('Permanent project'!B92&lt;=Parameters!$B$2)</f>
        <v>0.44932896319108556</v>
      </c>
      <c r="K88" s="2">
        <f>H88*I88*('Permanent project'!B92&gt;=Parameters!$B$2)</f>
        <v>0.49899243810423966</v>
      </c>
      <c r="L88" s="2">
        <f>H88*I88*J88*('Permanent project'!B92&gt;=Parameters!$B$2)*('Permanent project'!B92&lt;=Parameters!$B$3)</f>
        <v>0.22421175485356995</v>
      </c>
      <c r="M88" s="3">
        <f>'Emissions of Biomass scenarios'!X86*3.66</f>
        <v>527.14788453426888</v>
      </c>
      <c r="N88" s="14">
        <f t="shared" si="4"/>
        <v>118.1927522587755</v>
      </c>
      <c r="V88" s="4"/>
      <c r="W88" s="4"/>
      <c r="X88" s="4"/>
      <c r="Y88" s="4"/>
    </row>
    <row r="89" spans="2:28" x14ac:dyDescent="0.3">
      <c r="B89">
        <v>84</v>
      </c>
      <c r="C89" s="11">
        <f t="shared" si="2"/>
        <v>1.7443992676264091</v>
      </c>
      <c r="D89" s="11">
        <f t="shared" si="3"/>
        <v>2.6477711237326274</v>
      </c>
      <c r="E89" s="11">
        <f t="shared" si="3"/>
        <v>3.2113758114635815</v>
      </c>
      <c r="F89" s="11">
        <f t="shared" si="3"/>
        <v>5.2349331958776943</v>
      </c>
      <c r="G89" s="3">
        <f>G88*(1+Parameters!$B$13)</f>
        <v>448573.23161796946</v>
      </c>
      <c r="H89" s="5">
        <f>Parameters!$B$11*'Permanent project'!C93*Parameters!B$9*G89</f>
        <v>7.2302151464114655</v>
      </c>
      <c r="I89" s="2">
        <f>EXP(-Parameters!$B$16*'Permanent project'!B93)</f>
        <v>6.8016837102936878E-2</v>
      </c>
      <c r="J89" s="2">
        <f>EXP(-(Parameters!$B$5+Parameters!$B$6)*('Permanent project'!B93-Parameters!$B$2))*(1-EXP(-Parameters!$B$7*('Permanent project'!B93-Parameters!$B$2)*('Permanent project'!B93&gt;Parameters!$B$2)))+('Permanent project'!B93&lt;=Parameters!$B$2)</f>
        <v>0.44485806550884244</v>
      </c>
      <c r="K89" s="2">
        <f>H89*I89*('Permanent project'!B93&gt;=Parameters!$B$2)</f>
        <v>0.49177636583265555</v>
      </c>
      <c r="L89" s="2">
        <f>H89*I89*J89*('Permanent project'!B93&gt;=Parameters!$B$2)*('Permanent project'!B93&lt;=Parameters!$B$3)</f>
        <v>0.21877068276728395</v>
      </c>
      <c r="M89" s="3">
        <f>'Emissions of Biomass scenarios'!X87*3.66</f>
        <v>527.14788453426888</v>
      </c>
      <c r="N89" s="14">
        <f t="shared" si="4"/>
        <v>115.32450261889137</v>
      </c>
      <c r="V89" s="4"/>
      <c r="W89" s="4"/>
      <c r="X89" s="4"/>
      <c r="Y89" s="4"/>
    </row>
    <row r="90" spans="2:28" x14ac:dyDescent="0.3">
      <c r="B90">
        <v>85</v>
      </c>
      <c r="C90" s="11">
        <f t="shared" si="2"/>
        <v>1.7402607087893449</v>
      </c>
      <c r="D90" s="11">
        <f t="shared" si="3"/>
        <v>2.6522705389696148</v>
      </c>
      <c r="E90" s="11">
        <f t="shared" si="3"/>
        <v>3.2249324280959897</v>
      </c>
      <c r="F90" s="11">
        <f t="shared" si="3"/>
        <v>5.2804590531556572</v>
      </c>
      <c r="G90" s="3">
        <f>G89*(1+Parameters!$B$13)</f>
        <v>457544.69625032885</v>
      </c>
      <c r="H90" s="5">
        <f>Parameters!$B$11*'Permanent project'!C94*Parameters!B$9*G90</f>
        <v>7.3573228103704826</v>
      </c>
      <c r="I90" s="2">
        <f>EXP(-Parameters!$B$16*'Permanent project'!B94)</f>
        <v>6.5874754426402948E-2</v>
      </c>
      <c r="J90" s="2">
        <f>EXP(-(Parameters!$B$5+Parameters!$B$6)*('Permanent project'!B94-Parameters!$B$2))*(1-EXP(-Parameters!$B$7*('Permanent project'!B94-Parameters!$B$2)*('Permanent project'!B94&gt;Parameters!$B$2)))+('Permanent project'!B94&lt;=Parameters!$B$2)</f>
        <v>0.44043165395539235</v>
      </c>
      <c r="K90" s="2">
        <f>H90*I90*('Permanent project'!B94&gt;=Parameters!$B$2)</f>
        <v>0.48466183336892832</v>
      </c>
      <c r="L90" s="2">
        <f>H90*I90*J90*('Permanent project'!B94&gt;=Parameters!$B$2)*('Permanent project'!B94&lt;=Parameters!$B$3)</f>
        <v>0.21346041287972986</v>
      </c>
      <c r="M90" s="3">
        <f>'Emissions of Biomass scenarios'!X88*3.66</f>
        <v>527.14788453426888</v>
      </c>
      <c r="N90" s="14">
        <f t="shared" si="4"/>
        <v>112.52520508136119</v>
      </c>
      <c r="V90" s="4"/>
      <c r="W90" s="4"/>
      <c r="X90" s="4"/>
      <c r="Y90" s="4"/>
    </row>
    <row r="91" spans="2:28" x14ac:dyDescent="0.3">
      <c r="B91">
        <v>86</v>
      </c>
      <c r="C91" s="11">
        <f t="shared" si="2"/>
        <v>1.7360966705472138</v>
      </c>
      <c r="D91" s="11">
        <f t="shared" si="3"/>
        <v>2.6569073267635379</v>
      </c>
      <c r="E91" s="11">
        <f t="shared" si="3"/>
        <v>3.2386140337151876</v>
      </c>
      <c r="F91" s="11">
        <f t="shared" si="3"/>
        <v>5.3261575637867891</v>
      </c>
      <c r="G91" s="3">
        <f>G90*(1+Parameters!$B$13)</f>
        <v>466695.59017533541</v>
      </c>
      <c r="H91" s="5">
        <f>Parameters!$B$11*'Permanent project'!C95*Parameters!B$9*G91</f>
        <v>7.486512820825193</v>
      </c>
      <c r="I91" s="2">
        <f>EXP(-Parameters!$B$16*'Permanent project'!B95)</f>
        <v>6.3800133254822006E-2</v>
      </c>
      <c r="J91" s="2">
        <f>EXP(-(Parameters!$B$5+Parameters!$B$6)*('Permanent project'!B95-Parameters!$B$2))*(1-EXP(-Parameters!$B$7*('Permanent project'!B95-Parameters!$B$2)*('Permanent project'!B95&gt;Parameters!$B$2)))+('Permanent project'!B95&lt;=Parameters!$B$2)</f>
        <v>0.43604928589698921</v>
      </c>
      <c r="K91" s="2">
        <f>H91*I91*('Permanent project'!B95&gt;=Parameters!$B$2)</f>
        <v>0.47764051558258069</v>
      </c>
      <c r="L91" s="2">
        <f>H91*I91*J91*('Permanent project'!B95&gt;=Parameters!$B$2)*('Permanent project'!B95&lt;=Parameters!$B$3)</f>
        <v>0.20827480573525406</v>
      </c>
      <c r="M91" s="3">
        <f>'Emissions of Biomass scenarios'!X89*3.66</f>
        <v>527.14788453426888</v>
      </c>
      <c r="N91" s="14">
        <f t="shared" si="4"/>
        <v>109.791623245125</v>
      </c>
      <c r="V91" s="4"/>
      <c r="W91" s="4"/>
      <c r="X91" s="4"/>
      <c r="Y91" s="4"/>
    </row>
    <row r="92" spans="2:28" x14ac:dyDescent="0.3">
      <c r="B92">
        <v>87</v>
      </c>
      <c r="C92" s="11">
        <f t="shared" si="2"/>
        <v>1.7319416039383875</v>
      </c>
      <c r="D92" s="11">
        <f t="shared" si="3"/>
        <v>2.6614849643572711</v>
      </c>
      <c r="E92" s="11">
        <f t="shared" si="3"/>
        <v>3.252240991853097</v>
      </c>
      <c r="F92" s="11">
        <f t="shared" si="3"/>
        <v>5.3717825309553646</v>
      </c>
      <c r="G92" s="3">
        <f>G91*(1+Parameters!$B$13)</f>
        <v>476029.50197884213</v>
      </c>
      <c r="H92" s="5">
        <f>Parameters!$B$11*'Permanent project'!C96*Parameters!B$9*G92</f>
        <v>7.6179669644160635</v>
      </c>
      <c r="I92" s="2">
        <f>EXP(-Parameters!$B$16*'Permanent project'!B96)</f>
        <v>6.1790848994825016E-2</v>
      </c>
      <c r="J92" s="2">
        <f>EXP(-(Parameters!$B$5+Parameters!$B$6)*('Permanent project'!B96-Parameters!$B$2))*(1-EXP(-Parameters!$B$7*('Permanent project'!B96-Parameters!$B$2)*('Permanent project'!B96&gt;Parameters!$B$2)))+('Permanent project'!B96&lt;=Parameters!$B$2)</f>
        <v>0.43171052310173263</v>
      </c>
      <c r="K92" s="2">
        <f>H92*I92*('Permanent project'!B96&gt;=Parameters!$B$2)</f>
        <v>0.47072064634579852</v>
      </c>
      <c r="L92" s="2">
        <f>H92*I92*J92*('Permanent project'!B96&gt;=Parameters!$B$2)*('Permanent project'!B96&lt;=Parameters!$B$3)</f>
        <v>0.20321505646873037</v>
      </c>
      <c r="M92" s="3">
        <f>'Emissions of Biomass scenarios'!X90*3.66</f>
        <v>527.14788453426888</v>
      </c>
      <c r="N92" s="14">
        <f t="shared" si="4"/>
        <v>107.1243871230032</v>
      </c>
      <c r="V92" s="4"/>
      <c r="W92" s="4"/>
      <c r="X92" s="4"/>
      <c r="Y92" s="4"/>
    </row>
    <row r="93" spans="2:28" x14ac:dyDescent="0.3">
      <c r="B93">
        <v>88</v>
      </c>
      <c r="C93" s="11">
        <f t="shared" si="2"/>
        <v>1.7277915276086344</v>
      </c>
      <c r="D93" s="11">
        <f t="shared" si="3"/>
        <v>2.6660353946927664</v>
      </c>
      <c r="E93" s="11">
        <f t="shared" si="3"/>
        <v>3.265843172109911</v>
      </c>
      <c r="F93" s="11">
        <f t="shared" si="3"/>
        <v>5.4173733257089864</v>
      </c>
      <c r="G93" s="3">
        <f>G92*(1+Parameters!$B$13)</f>
        <v>485550.092018419</v>
      </c>
      <c r="H93" s="5">
        <f>Parameters!$B$11*'Permanent project'!C97*Parameters!B$9*G93</f>
        <v>7.7517070574237188</v>
      </c>
      <c r="I93" s="2">
        <f>EXP(-Parameters!$B$16*'Permanent project'!B97)</f>
        <v>5.9844843963749825E-2</v>
      </c>
      <c r="J93" s="2">
        <f>EXP(-(Parameters!$B$5+Parameters!$B$6)*('Permanent project'!B97-Parameters!$B$2))*(1-EXP(-Parameters!$B$7*('Permanent project'!B97-Parameters!$B$2)*('Permanent project'!B97&gt;Parameters!$B$2)))+('Permanent project'!B97&lt;=Parameters!$B$2)</f>
        <v>0.42741493169632522</v>
      </c>
      <c r="K93" s="2">
        <f>H93*I93*('Permanent project'!B97&gt;=Parameters!$B$2)</f>
        <v>0.46389969930422076</v>
      </c>
      <c r="L93" s="2">
        <f>H93*I93*J93*('Permanent project'!B97&gt;=Parameters!$B$2)*('Permanent project'!B97&lt;=Parameters!$B$3)</f>
        <v>0.19827765829205932</v>
      </c>
      <c r="M93" s="3">
        <f>'Emissions of Biomass scenarios'!X91*3.66</f>
        <v>527.14788453426888</v>
      </c>
      <c r="N93" s="14">
        <f t="shared" si="4"/>
        <v>104.52164811906771</v>
      </c>
      <c r="V93" s="4"/>
      <c r="W93" s="4"/>
      <c r="X93" s="4"/>
      <c r="Y93" s="4"/>
    </row>
    <row r="94" spans="2:28" x14ac:dyDescent="0.3">
      <c r="B94">
        <v>89</v>
      </c>
      <c r="C94" s="11">
        <f t="shared" si="2"/>
        <v>1.723642329785652</v>
      </c>
      <c r="D94" s="11">
        <f t="shared" si="3"/>
        <v>2.6705843306416255</v>
      </c>
      <c r="E94" s="11">
        <f t="shared" si="3"/>
        <v>3.279444242155245</v>
      </c>
      <c r="F94" s="11">
        <f t="shared" si="3"/>
        <v>5.4629620022613219</v>
      </c>
      <c r="G94" s="3">
        <f>G93*(1+Parameters!$B$13)</f>
        <v>495261.09385878738</v>
      </c>
      <c r="H94" s="5">
        <f>Parameters!$B$11*'Permanent project'!C98*Parameters!B$9*G94</f>
        <v>7.8877535875995841</v>
      </c>
      <c r="I94" s="2">
        <f>EXP(-Parameters!$B$16*'Permanent project'!B98)</f>
        <v>5.7960125282394234E-2</v>
      </c>
      <c r="J94" s="2">
        <f>EXP(-(Parameters!$B$5+Parameters!$B$6)*('Permanent project'!B98-Parameters!$B$2))*(1-EXP(-Parameters!$B$7*('Permanent project'!B98-Parameters!$B$2)*('Permanent project'!B98&gt;Parameters!$B$2)))+('Permanent project'!B98&lt;=Parameters!$B$2)</f>
        <v>0.42316208212313422</v>
      </c>
      <c r="K94" s="2">
        <f>H94*I94*('Permanent project'!B98&gt;=Parameters!$B$2)</f>
        <v>0.45717518613392649</v>
      </c>
      <c r="L94" s="2">
        <f>H94*I94*J94*('Permanent project'!B98&gt;=Parameters!$B$2)*('Permanent project'!B98&lt;=Parameters!$B$3)</f>
        <v>0.19345920365946379</v>
      </c>
      <c r="M94" s="3">
        <f>'Emissions of Biomass scenarios'!X92*3.66</f>
        <v>527.14788453426888</v>
      </c>
      <c r="N94" s="14">
        <f t="shared" si="4"/>
        <v>101.98160995277063</v>
      </c>
      <c r="V94" s="4"/>
      <c r="W94" s="4"/>
      <c r="X94" s="4"/>
      <c r="Y94" s="4"/>
    </row>
    <row r="95" spans="2:28" x14ac:dyDescent="0.3">
      <c r="B95">
        <v>90</v>
      </c>
      <c r="C95" s="11">
        <f t="shared" si="2"/>
        <v>1.7194909422175007</v>
      </c>
      <c r="D95" s="11">
        <f t="shared" si="3"/>
        <v>2.6751469720234251</v>
      </c>
      <c r="E95" s="11">
        <f t="shared" si="3"/>
        <v>3.2930579282935777</v>
      </c>
      <c r="F95" s="11">
        <f t="shared" si="3"/>
        <v>5.5085677635380472</v>
      </c>
      <c r="G95" s="3">
        <f>G94*(1+Parameters!$B$13)</f>
        <v>505166.31573596312</v>
      </c>
      <c r="H95" s="5">
        <f>Parameters!$B$11*'Permanent project'!C99*Parameters!B$9*G95</f>
        <v>8.0261310750055017</v>
      </c>
      <c r="I95" s="2">
        <f>EXP(-Parameters!$B$16*'Permanent project'!B99)</f>
        <v>5.6134762834133725E-2</v>
      </c>
      <c r="J95" s="2">
        <f>EXP(-(Parameters!$B$5+Parameters!$B$6)*('Permanent project'!B99-Parameters!$B$2))*(1-EXP(-Parameters!$B$7*('Permanent project'!B99-Parameters!$B$2)*('Permanent project'!B99&gt;Parameters!$B$2)))+('Permanent project'!B99&lt;=Parameters!$B$2)</f>
        <v>0.41895154909758109</v>
      </c>
      <c r="K95" s="2">
        <f>H95*I95*('Permanent project'!B99&gt;=Parameters!$B$2)</f>
        <v>0.45054496437110458</v>
      </c>
      <c r="L95" s="2">
        <f>H95*I95*J95*('Permanent project'!B99&gt;=Parameters!$B$2)*('Permanent project'!B99&lt;=Parameters!$B$3)</f>
        <v>0.18875651076138875</v>
      </c>
      <c r="M95" s="3">
        <f>'Emissions of Biomass scenarios'!X93*3.66</f>
        <v>527.14788453426888</v>
      </c>
      <c r="N95" s="14">
        <f t="shared" si="4"/>
        <v>99.502595339936036</v>
      </c>
      <c r="V95" s="4"/>
      <c r="W95" s="4"/>
      <c r="X95" s="4"/>
      <c r="Y95" s="4"/>
    </row>
    <row r="96" spans="2:28" x14ac:dyDescent="0.3">
      <c r="B96">
        <v>91</v>
      </c>
      <c r="C96" s="11">
        <f t="shared" si="2"/>
        <v>1.7153369889031318</v>
      </c>
      <c r="D96" s="11">
        <f t="shared" si="3"/>
        <v>2.6797222586341873</v>
      </c>
      <c r="E96" s="11">
        <f t="shared" si="3"/>
        <v>3.3066830283330955</v>
      </c>
      <c r="F96" s="11">
        <f t="shared" si="3"/>
        <v>5.5541895056145254</v>
      </c>
      <c r="G96" s="3">
        <f>G95*(1+Parameters!$B$13)</f>
        <v>515269.64205068239</v>
      </c>
      <c r="H96" s="5">
        <f>Parameters!$B$11*'Permanent project'!C100*Parameters!B$9*G96</f>
        <v>8.1668763447201265</v>
      </c>
      <c r="I96" s="2">
        <f>EXP(-Parameters!$B$16*'Permanent project'!B100)</f>
        <v>5.4366887288313223E-2</v>
      </c>
      <c r="J96" s="2">
        <f>EXP(-(Parameters!$B$5+Parameters!$B$6)*('Permanent project'!B100-Parameters!$B$2))*(1-EXP(-Parameters!$B$7*('Permanent project'!B100-Parameters!$B$2)*('Permanent project'!B100&gt;Parameters!$B$2)))+('Permanent project'!B100&lt;=Parameters!$B$2)</f>
        <v>0.41478291156587904</v>
      </c>
      <c r="K96" s="2">
        <f>H96*I96*('Permanent project'!B100&gt;=Parameters!$B$2)</f>
        <v>0.44400764573099061</v>
      </c>
      <c r="L96" s="2">
        <f>H96*I96*J96*('Permanent project'!B100&gt;=Parameters!$B$2)*('Permanent project'!B100&lt;=Parameters!$B$3)</f>
        <v>0.18416678405381162</v>
      </c>
      <c r="M96" s="3">
        <f>'Emissions of Biomass scenarios'!X94*3.66</f>
        <v>527.14788453426888</v>
      </c>
      <c r="N96" s="14">
        <f t="shared" si="4"/>
        <v>97.083130615446322</v>
      </c>
      <c r="V96" s="4"/>
      <c r="W96" s="4"/>
      <c r="X96" s="4"/>
      <c r="Y96" s="4"/>
    </row>
    <row r="97" spans="2:25" x14ac:dyDescent="0.3">
      <c r="B97">
        <v>92</v>
      </c>
      <c r="C97" s="11">
        <f t="shared" si="2"/>
        <v>1.7111850525743153</v>
      </c>
      <c r="D97" s="11">
        <f t="shared" si="3"/>
        <v>2.6842852450083172</v>
      </c>
      <c r="E97" s="11">
        <f t="shared" si="3"/>
        <v>3.3202968272566769</v>
      </c>
      <c r="F97" s="11">
        <f t="shared" si="3"/>
        <v>5.5997958939800725</v>
      </c>
      <c r="G97" s="3">
        <f>G96*(1+Parameters!$B$13)</f>
        <v>525575.03489169606</v>
      </c>
      <c r="H97" s="5">
        <f>Parameters!$B$11*'Permanent project'!C101*Parameters!B$9*G97</f>
        <v>8.3100507679071445</v>
      </c>
      <c r="I97" s="2">
        <f>EXP(-Parameters!$B$16*'Permanent project'!B101)</f>
        <v>5.2654688185889212E-2</v>
      </c>
      <c r="J97" s="2">
        <f>EXP(-(Parameters!$B$5+Parameters!$B$6)*('Permanent project'!B101-Parameters!$B$2))*(1-EXP(-Parameters!$B$7*('Permanent project'!B101-Parameters!$B$2)*('Permanent project'!B101&gt;Parameters!$B$2)))+('Permanent project'!B101&lt;=Parameters!$B$2)</f>
        <v>0.41065575266313298</v>
      </c>
      <c r="K97" s="2">
        <f>H97*I97*('Permanent project'!B101&gt;=Parameters!$B$2)</f>
        <v>0.43756313199305991</v>
      </c>
      <c r="L97" s="2">
        <f>H97*I97*J97*('Permanent project'!B101&gt;=Parameters!$B$2)*('Permanent project'!B101&lt;=Parameters!$B$3)</f>
        <v>0.1796878173062478</v>
      </c>
      <c r="M97" s="3">
        <f>'Emissions of Biomass scenarios'!X95*3.66</f>
        <v>527.14788453426888</v>
      </c>
      <c r="N97" s="14">
        <f t="shared" si="4"/>
        <v>94.72205276956872</v>
      </c>
      <c r="V97" s="4"/>
      <c r="W97" s="4"/>
      <c r="X97" s="4"/>
      <c r="Y97" s="4"/>
    </row>
    <row r="98" spans="2:25" x14ac:dyDescent="0.3">
      <c r="B98">
        <v>93</v>
      </c>
      <c r="C98" s="11">
        <f t="shared" si="2"/>
        <v>1.707033742301501</v>
      </c>
      <c r="D98" s="11">
        <f t="shared" si="3"/>
        <v>2.6888453011385263</v>
      </c>
      <c r="E98" s="11">
        <f t="shared" si="3"/>
        <v>3.3339079943373928</v>
      </c>
      <c r="F98" s="11">
        <f t="shared" si="3"/>
        <v>5.6453985665850137</v>
      </c>
      <c r="G98" s="3">
        <f>G97*(1+Parameters!$B$13)</f>
        <v>536086.53558953002</v>
      </c>
      <c r="H98" s="5">
        <f>Parameters!$B$11*'Permanent project'!C102*Parameters!B$9*G98</f>
        <v>8.4556885186143411</v>
      </c>
      <c r="I98" s="2">
        <f>EXP(-Parameters!$B$16*'Permanent project'!B102)</f>
        <v>5.0996412085361466E-2</v>
      </c>
      <c r="J98" s="2">
        <f>EXP(-(Parameters!$B$5+Parameters!$B$6)*('Permanent project'!B102-Parameters!$B$2))*(1-EXP(-Parameters!$B$7*('Permanent project'!B102-Parameters!$B$2)*('Permanent project'!B102&gt;Parameters!$B$2)))+('Permanent project'!B102&lt;=Parameters!$B$2)</f>
        <v>0.40656965967181169</v>
      </c>
      <c r="K98" s="2">
        <f>H98*I98*('Permanent project'!B102&gt;=Parameters!$B$2)</f>
        <v>0.4312097761607166</v>
      </c>
      <c r="L98" s="2">
        <f>H98*I98*J98*('Permanent project'!B102&gt;=Parameters!$B$2)*('Permanent project'!B102&lt;=Parameters!$B$3)</f>
        <v>0.17531681194082063</v>
      </c>
      <c r="M98" s="3">
        <f>'Emissions of Biomass scenarios'!X96*3.66</f>
        <v>527.14788453426888</v>
      </c>
      <c r="N98" s="14">
        <f t="shared" si="4"/>
        <v>92.417886537895853</v>
      </c>
      <c r="V98" s="4"/>
      <c r="W98" s="4"/>
      <c r="X98" s="4"/>
      <c r="Y98" s="4"/>
    </row>
    <row r="99" spans="2:25" x14ac:dyDescent="0.3">
      <c r="B99">
        <v>94</v>
      </c>
      <c r="C99" s="11">
        <f t="shared" si="2"/>
        <v>1.7028821852400742</v>
      </c>
      <c r="D99" s="11">
        <f t="shared" si="3"/>
        <v>2.6934072824276782</v>
      </c>
      <c r="E99" s="11">
        <f t="shared" si="3"/>
        <v>3.3475209587828894</v>
      </c>
      <c r="F99" s="11">
        <f t="shared" si="3"/>
        <v>5.691003614760219</v>
      </c>
      <c r="G99" s="3">
        <f>G98*(1+Parameters!$B$13)</f>
        <v>546808.26630132063</v>
      </c>
      <c r="H99" s="5">
        <f>Parameters!$B$11*'Permanent project'!C103*Parameters!B$9*G99</f>
        <v>8.603826512141131</v>
      </c>
      <c r="I99" s="2">
        <f>EXP(-Parameters!$B$16*'Permanent project'!B103)</f>
        <v>4.9390360767095715E-2</v>
      </c>
      <c r="J99" s="2">
        <f>EXP(-(Parameters!$B$5+Parameters!$B$6)*('Permanent project'!B103-Parameters!$B$2))*(1-EXP(-Parameters!$B$7*('Permanent project'!B103-Parameters!$B$2)*('Permanent project'!B103&gt;Parameters!$B$2)))+('Permanent project'!B103&lt;=Parameters!$B$2)</f>
        <v>0.40252422398059728</v>
      </c>
      <c r="K99" s="2">
        <f>H99*I99*('Permanent project'!B103&gt;=Parameters!$B$2)</f>
        <v>0.42494609541215328</v>
      </c>
      <c r="L99" s="2">
        <f>H99*I99*J99*('Permanent project'!B103&gt;=Parameters!$B$2)*('Permanent project'!B103&lt;=Parameters!$B$3)</f>
        <v>0.17105109728936185</v>
      </c>
      <c r="M99" s="3">
        <f>'Emissions of Biomass scenarios'!X97*3.66</f>
        <v>527.14788453426888</v>
      </c>
      <c r="N99" s="14">
        <f t="shared" si="4"/>
        <v>90.169224083352518</v>
      </c>
      <c r="V99" s="4"/>
      <c r="W99" s="4"/>
      <c r="X99" s="4"/>
      <c r="Y99" s="4"/>
    </row>
    <row r="100" spans="2:25" x14ac:dyDescent="0.3">
      <c r="B100">
        <v>95</v>
      </c>
      <c r="C100" s="11">
        <f t="shared" si="2"/>
        <v>1.6987301563309587</v>
      </c>
      <c r="D100" s="11">
        <f t="shared" si="3"/>
        <v>2.6979718727848887</v>
      </c>
      <c r="E100" s="11">
        <f t="shared" si="3"/>
        <v>3.3611363021084184</v>
      </c>
      <c r="F100" s="11">
        <f t="shared" si="3"/>
        <v>5.7366119372599984</v>
      </c>
      <c r="G100" s="3">
        <f>G99*(1+Parameters!$B$13)</f>
        <v>557744.43162734702</v>
      </c>
      <c r="H100" s="5">
        <f>Parameters!$B$11*'Permanent project'!C104*Parameters!B$9*G100</f>
        <v>8.7545053183068546</v>
      </c>
      <c r="I100" s="2">
        <f>EXP(-Parameters!$B$16*'Permanent project'!B104)</f>
        <v>4.7834889494198368E-2</v>
      </c>
      <c r="J100" s="2">
        <f>EXP(-(Parameters!$B$5+Parameters!$B$6)*('Permanent project'!B104-Parameters!$B$2))*(1-EXP(-Parameters!$B$7*('Permanent project'!B104-Parameters!$B$2)*('Permanent project'!B104&gt;Parameters!$B$2)))+('Permanent project'!B104&lt;=Parameters!$B$2)</f>
        <v>0.39851904104361857</v>
      </c>
      <c r="K100" s="2">
        <f>H100*I100*('Permanent project'!B104&gt;=Parameters!$B$2)</f>
        <v>0.41877079447758031</v>
      </c>
      <c r="L100" s="2">
        <f>H100*I100*J100*('Permanent project'!B104&gt;=Parameters!$B$2)*('Permanent project'!B104&lt;=Parameters!$B$3)</f>
        <v>0.16688813543227959</v>
      </c>
      <c r="M100" s="3">
        <f>'Emissions of Biomass scenarios'!X98*3.66</f>
        <v>527.14788453426888</v>
      </c>
      <c r="N100" s="14">
        <f t="shared" si="4"/>
        <v>87.974727546994757</v>
      </c>
      <c r="V100" s="4"/>
      <c r="W100" s="4"/>
      <c r="X100" s="4"/>
      <c r="Y100" s="4"/>
    </row>
    <row r="101" spans="2:25" x14ac:dyDescent="0.3">
      <c r="B101">
        <v>96</v>
      </c>
      <c r="C101" s="11">
        <f t="shared" si="2"/>
        <v>1.6945779991536503</v>
      </c>
      <c r="D101" s="11">
        <f t="shared" si="3"/>
        <v>2.7025368529371816</v>
      </c>
      <c r="E101" s="11">
        <f t="shared" si="3"/>
        <v>3.3747519768713867</v>
      </c>
      <c r="F101" s="11">
        <f t="shared" si="3"/>
        <v>5.782220772004389</v>
      </c>
      <c r="G101" s="3">
        <f>G100*(1+Parameters!$B$13)</f>
        <v>568899.32025989401</v>
      </c>
      <c r="H101" s="5">
        <f>Parameters!$B$11*'Permanent project'!C105*Parameters!B$9*G101</f>
        <v>8.9077690718559559</v>
      </c>
      <c r="I101" s="2">
        <f>EXP(-Parameters!$B$16*'Permanent project'!B105)</f>
        <v>4.6328405328162174E-2</v>
      </c>
      <c r="J101" s="2">
        <f>EXP(-(Parameters!$B$5+Parameters!$B$6)*('Permanent project'!B105-Parameters!$B$2))*(1-EXP(-Parameters!$B$7*('Permanent project'!B105-Parameters!$B$2)*('Permanent project'!B105&gt;Parameters!$B$2)))+('Permanent project'!B105&lt;=Parameters!$B$2)</f>
        <v>0.39455371034006848</v>
      </c>
      <c r="K101" s="2">
        <f>H101*I101*('Permanent project'!B105&gt;=Parameters!$B$2)</f>
        <v>0.41268273613060968</v>
      </c>
      <c r="L101" s="2">
        <f>H101*I101*J101*('Permanent project'!B105&gt;=Parameters!$B$2)*('Permanent project'!B105&lt;=Parameters!$B$3)</f>
        <v>0.16282550473362348</v>
      </c>
      <c r="M101" s="3">
        <f>'Emissions of Biomass scenarios'!X99*3.66</f>
        <v>527.14788453426888</v>
      </c>
      <c r="N101" s="14">
        <f t="shared" si="4"/>
        <v>85.833120368554205</v>
      </c>
      <c r="V101" s="4"/>
      <c r="W101" s="4"/>
      <c r="X101" s="4"/>
      <c r="Y101" s="4"/>
    </row>
    <row r="102" spans="2:25" x14ac:dyDescent="0.3">
      <c r="B102">
        <v>97</v>
      </c>
      <c r="C102" s="11">
        <f t="shared" si="2"/>
        <v>1.6904262012037539</v>
      </c>
      <c r="D102" s="11">
        <f>D101+(D101-D96)/5</f>
        <v>2.7070997717977803</v>
      </c>
      <c r="E102" s="11">
        <f>E101+(E101-E96)/5</f>
        <v>3.388365766579045</v>
      </c>
      <c r="F102" s="11">
        <f>F101+(F101-F96)/5</f>
        <v>5.8278270252823621</v>
      </c>
      <c r="G102" s="3">
        <f>G101*(1+Parameters!$B$13)</f>
        <v>580277.30666509189</v>
      </c>
      <c r="H102" s="5">
        <f>Parameters!$B$11*'Permanent project'!C106*Parameters!B$9*G102</f>
        <v>9.0636634995117014</v>
      </c>
      <c r="I102" s="2">
        <f>EXP(-Parameters!$B$16*'Permanent project'!B106)</f>
        <v>4.4869365497558031E-2</v>
      </c>
      <c r="J102" s="2">
        <f>EXP(-(Parameters!$B$5+Parameters!$B$6)*('Permanent project'!B106-Parameters!$B$2))*(1-EXP(-Parameters!$B$7*('Permanent project'!B106-Parameters!$B$2)*('Permanent project'!B106&gt;Parameters!$B$2)))+('Permanent project'!B106&lt;=Parameters!$B$2)</f>
        <v>0.39062783533420786</v>
      </c>
      <c r="K102" s="2">
        <f>H102*I102*('Permanent project'!B106&gt;=Parameters!$B$2)</f>
        <v>0.4066808303064664</v>
      </c>
      <c r="L102" s="2">
        <f>H102*I102*J102*('Permanent project'!B106&gt;=Parameters!$B$2)*('Permanent project'!B106&lt;=Parameters!$B$3)</f>
        <v>0.15886085241453329</v>
      </c>
      <c r="M102" s="3">
        <f>'Emissions of Biomass scenarios'!X100*3.66</f>
        <v>527.14788453426888</v>
      </c>
      <c r="N102" s="14">
        <f t="shared" si="4"/>
        <v>83.743162285631925</v>
      </c>
      <c r="V102" s="4"/>
      <c r="W102" s="4"/>
      <c r="X102" s="4"/>
      <c r="Y102" s="4"/>
    </row>
    <row r="103" spans="2:25" x14ac:dyDescent="0.3">
      <c r="B103">
        <v>98</v>
      </c>
      <c r="C103" s="11">
        <f t="shared" ref="C103:F105" si="5">C102+(C102-C97)/5</f>
        <v>1.6862744309296416</v>
      </c>
      <c r="D103" s="11">
        <f t="shared" si="5"/>
        <v>2.7116626771556729</v>
      </c>
      <c r="E103" s="11">
        <f t="shared" si="5"/>
        <v>3.4019795544435185</v>
      </c>
      <c r="F103" s="11">
        <f t="shared" si="5"/>
        <v>5.8734332515428198</v>
      </c>
      <c r="G103" s="3">
        <f>G102*(1+Parameters!$B$13)</f>
        <v>591882.85279839369</v>
      </c>
      <c r="H103" s="5">
        <f>Parameters!$B$11*'Permanent project'!C107*Parameters!B$9*G103</f>
        <v>9.2222307480037262</v>
      </c>
      <c r="I103" s="2">
        <f>EXP(-Parameters!$B$16*'Permanent project'!B107)</f>
        <v>4.3456275818102207E-2</v>
      </c>
      <c r="J103" s="2">
        <f>EXP(-(Parameters!$B$5+Parameters!$B$6)*('Permanent project'!B107-Parameters!$B$2))*(1-EXP(-Parameters!$B$7*('Permanent project'!B107-Parameters!$B$2)*('Permanent project'!B107&gt;Parameters!$B$2)))+('Permanent project'!B107&lt;=Parameters!$B$2)</f>
        <v>0.38674102343575439</v>
      </c>
      <c r="K103" s="2">
        <f>H103*I103*('Permanent project'!B107&gt;=Parameters!$B$2)</f>
        <v>0.40076380304343295</v>
      </c>
      <c r="L103" s="2">
        <f>H103*I103*J103*('Permanent project'!B107&gt;=Parameters!$B$2)*('Permanent project'!B107&lt;=Parameters!$B$3)</f>
        <v>0.15499180334502236</v>
      </c>
      <c r="M103" s="3">
        <f>'Emissions of Biomass scenarios'!X101*3.66</f>
        <v>527.14788453426888</v>
      </c>
      <c r="N103" s="14">
        <f t="shared" si="4"/>
        <v>81.70360125347996</v>
      </c>
      <c r="V103" s="4"/>
      <c r="W103" s="4"/>
      <c r="X103" s="4"/>
      <c r="Y103" s="4"/>
    </row>
    <row r="104" spans="2:25" x14ac:dyDescent="0.3">
      <c r="B104">
        <v>99</v>
      </c>
      <c r="C104" s="11">
        <f t="shared" si="5"/>
        <v>1.6821225686552697</v>
      </c>
      <c r="D104" s="11">
        <f t="shared" si="5"/>
        <v>2.716226152359102</v>
      </c>
      <c r="E104" s="11">
        <f t="shared" si="5"/>
        <v>3.4155938664647438</v>
      </c>
      <c r="F104" s="11">
        <f t="shared" si="5"/>
        <v>5.9190401885343809</v>
      </c>
      <c r="G104" s="3">
        <f>G103*(1+Parameters!$B$13)</f>
        <v>603720.50985436153</v>
      </c>
      <c r="H104" s="5">
        <f>Parameters!$B$11*'Permanent project'!C108*Parameters!B$9*G104</f>
        <v>9.3835147078234495</v>
      </c>
      <c r="I104" s="2">
        <f>EXP(-Parameters!$B$16*'Permanent project'!B108)</f>
        <v>4.2087689162481054E-2</v>
      </c>
      <c r="J104" s="2">
        <f>EXP(-(Parameters!$B$5+Parameters!$B$6)*('Permanent project'!B108-Parameters!$B$2))*(1-EXP(-Parameters!$B$7*('Permanent project'!B108-Parameters!$B$2)*('Permanent project'!B108&gt;Parameters!$B$2)))+('Permanent project'!B108&lt;=Parameters!$B$2)</f>
        <v>0.38289288596065735</v>
      </c>
      <c r="K104" s="2">
        <f>H104*I104*('Permanent project'!B108&gt;=Parameters!$B$2)</f>
        <v>0.39493045027444257</v>
      </c>
      <c r="L104" s="2">
        <f>H104*I104*J104*('Permanent project'!B108&gt;=Parameters!$B$2)*('Permanent project'!B108&lt;=Parameters!$B$3)</f>
        <v>0.15121605985932318</v>
      </c>
      <c r="M104" s="3">
        <f>'Emissions of Biomass scenarios'!X102*3.66</f>
        <v>527.14788453426888</v>
      </c>
      <c r="N104" s="14">
        <f t="shared" si="4"/>
        <v>79.713226062449593</v>
      </c>
      <c r="V104" s="4"/>
      <c r="W104" s="4"/>
      <c r="X104" s="4"/>
      <c r="Y104" s="4"/>
    </row>
    <row r="105" spans="2:25" x14ac:dyDescent="0.3">
      <c r="B105">
        <v>100</v>
      </c>
      <c r="C105" s="11">
        <f t="shared" si="5"/>
        <v>1.6779706453383088</v>
      </c>
      <c r="D105" s="11">
        <f t="shared" si="5"/>
        <v>2.720789926345387</v>
      </c>
      <c r="E105" s="11">
        <f t="shared" si="5"/>
        <v>3.4292084480011149</v>
      </c>
      <c r="F105" s="11">
        <f t="shared" si="5"/>
        <v>5.9646475032892132</v>
      </c>
      <c r="G105" s="3">
        <f>G104*(1+Parameters!$B$13)</f>
        <v>615794.92005144875</v>
      </c>
      <c r="H105" s="5">
        <f>Parameters!$B$11*'Permanent project'!C109*Parameters!B$9*G105</f>
        <v>9.5475607864077823</v>
      </c>
      <c r="I105" s="2">
        <f>EXP(-Parameters!$B$16*'Permanent project'!B109)</f>
        <v>4.0762203978366211E-2</v>
      </c>
      <c r="J105" s="2">
        <f>EXP(-(Parameters!$B$5+Parameters!$B$6)*('Permanent project'!B109-Parameters!$B$2))*(1-EXP(-Parameters!$B$7*('Permanent project'!B109-Parameters!$B$2)*('Permanent project'!B109&gt;Parameters!$B$2)))+('Permanent project'!B109&lt;=Parameters!$B$2)</f>
        <v>0.37908303809225347</v>
      </c>
      <c r="K105" s="2">
        <f>H105*I105*('Permanent project'!B109&gt;=Parameters!$B$2)</f>
        <v>0.38917962027140451</v>
      </c>
      <c r="L105" s="2">
        <f>H105*I105*J105*('Permanent project'!B109&gt;=Parameters!$B$2)*('Permanent project'!B109&lt;=Parameters!$B$3)</f>
        <v>0.14753139281607358</v>
      </c>
      <c r="M105" s="3">
        <f>'Emissions of Biomass scenarios'!X103*3.66</f>
        <v>527.14788453426888</v>
      </c>
      <c r="N105" s="14">
        <f t="shared" si="4"/>
        <v>77.770861625387425</v>
      </c>
      <c r="V105" s="4"/>
      <c r="W105" s="4"/>
      <c r="X105" s="4"/>
      <c r="Y105" s="4"/>
    </row>
    <row r="106" spans="2:25" x14ac:dyDescent="0.3">
      <c r="B106">
        <v>101</v>
      </c>
      <c r="C106" s="11">
        <f t="shared" ref="C106:C122" si="6">C105</f>
        <v>1.6779706453383088</v>
      </c>
      <c r="D106" s="11">
        <f t="shared" ref="D106:F121" si="7">D105</f>
        <v>2.720789926345387</v>
      </c>
      <c r="E106" s="11">
        <f t="shared" si="7"/>
        <v>3.4292084480011149</v>
      </c>
      <c r="F106" s="11">
        <f t="shared" si="7"/>
        <v>5.9646475032892132</v>
      </c>
      <c r="G106" s="3">
        <f>G105*(1+Parameters!$B$13)</f>
        <v>628110.81845247769</v>
      </c>
      <c r="H106" s="5">
        <f>Parameters!$B$11*'Permanent project'!C110*Parameters!B$9*G106</f>
        <v>9.7385120021359377</v>
      </c>
      <c r="I106" s="2">
        <f>EXP(-Parameters!$B$16*'Permanent project'!B110)</f>
        <v>3.9478462853102525E-2</v>
      </c>
      <c r="J106" s="2">
        <f>EXP(-(Parameters!$B$5+Parameters!$B$6)*('Permanent project'!B110-Parameters!$B$2))*(1-EXP(-Parameters!$B$7*('Permanent project'!B110-Parameters!$B$2)*('Permanent project'!B110&gt;Parameters!$B$2)))+('Permanent project'!B110&lt;=Parameters!$B$2)</f>
        <v>0.37531109884280595</v>
      </c>
      <c r="K106" s="2">
        <f>H106*I106*('Permanent project'!B110&gt;=Parameters!$B$2)</f>
        <v>0.38446148432081673</v>
      </c>
      <c r="L106" s="2">
        <f>H106*I106*J106*('Permanent project'!B110&gt;=Parameters!$B$2)*('Permanent project'!B110&lt;=Parameters!$B$3)</f>
        <v>0.14429266214318193</v>
      </c>
      <c r="M106" s="3">
        <f>'Emissions of Biomass scenarios'!X104*3.66</f>
        <v>527.14788453426888</v>
      </c>
      <c r="N106" s="14">
        <f t="shared" si="4"/>
        <v>76.06357160259634</v>
      </c>
      <c r="V106" s="4"/>
      <c r="W106" s="4"/>
      <c r="X106" s="4"/>
      <c r="Y106" s="4"/>
    </row>
    <row r="107" spans="2:25" x14ac:dyDescent="0.3">
      <c r="B107">
        <v>102</v>
      </c>
      <c r="C107" s="11">
        <f t="shared" si="6"/>
        <v>1.6779706453383088</v>
      </c>
      <c r="D107" s="11">
        <f t="shared" si="7"/>
        <v>2.720789926345387</v>
      </c>
      <c r="E107" s="11">
        <f t="shared" si="7"/>
        <v>3.4292084480011149</v>
      </c>
      <c r="F107" s="11">
        <f t="shared" si="7"/>
        <v>5.9646475032892132</v>
      </c>
      <c r="G107" s="3">
        <f>G106*(1+Parameters!$B$13)</f>
        <v>640673.0348215272</v>
      </c>
      <c r="H107" s="5">
        <f>Parameters!$B$11*'Permanent project'!C111*Parameters!B$9*G107</f>
        <v>9.933282242178656</v>
      </c>
      <c r="I107" s="2">
        <f>EXP(-Parameters!$B$16*'Permanent project'!B111)</f>
        <v>3.823515112359889E-2</v>
      </c>
      <c r="J107" s="2">
        <f>EXP(-(Parameters!$B$5+Parameters!$B$6)*('Permanent project'!B111-Parameters!$B$2))*(1-EXP(-Parameters!$B$7*('Permanent project'!B111-Parameters!$B$2)*('Permanent project'!B111&gt;Parameters!$B$2)))+('Permanent project'!B111&lt;=Parameters!$B$2)</f>
        <v>0.37157669101541957</v>
      </c>
      <c r="K107" s="2">
        <f>H107*I107*('Permanent project'!B111&gt;=Parameters!$B$2)</f>
        <v>0.37980054768306215</v>
      </c>
      <c r="L107" s="2">
        <f>H107*I107*J107*('Permanent project'!B111&gt;=Parameters!$B$2)*('Permanent project'!B111&lt;=Parameters!$B$3)</f>
        <v>0.1411250307539163</v>
      </c>
      <c r="M107" s="3">
        <f>'Emissions of Biomass scenarios'!X105*3.66</f>
        <v>527.14788453426888</v>
      </c>
      <c r="N107" s="14">
        <f t="shared" si="4"/>
        <v>74.393761416760611</v>
      </c>
      <c r="V107" s="4"/>
      <c r="W107" s="4"/>
      <c r="X107" s="4"/>
      <c r="Y107" s="4"/>
    </row>
    <row r="108" spans="2:25" x14ac:dyDescent="0.3">
      <c r="B108">
        <v>103</v>
      </c>
      <c r="C108" s="11">
        <f t="shared" si="6"/>
        <v>1.6779706453383088</v>
      </c>
      <c r="D108" s="11">
        <f t="shared" si="7"/>
        <v>2.720789926345387</v>
      </c>
      <c r="E108" s="11">
        <f t="shared" si="7"/>
        <v>3.4292084480011149</v>
      </c>
      <c r="F108" s="11">
        <f t="shared" si="7"/>
        <v>5.9646475032892132</v>
      </c>
      <c r="G108" s="3">
        <f>G107*(1+Parameters!$B$13)</f>
        <v>653486.49551795772</v>
      </c>
      <c r="H108" s="5">
        <f>Parameters!$B$11*'Permanent project'!C112*Parameters!B$9*G108</f>
        <v>10.131947887022228</v>
      </c>
      <c r="I108" s="2">
        <f>EXP(-Parameters!$B$16*'Permanent project'!B112)</f>
        <v>3.7030995529998355E-2</v>
      </c>
      <c r="J108" s="2">
        <f>EXP(-(Parameters!$B$5+Parameters!$B$6)*('Permanent project'!B112-Parameters!$B$2))*(1-EXP(-Parameters!$B$7*('Permanent project'!B112-Parameters!$B$2)*('Permanent project'!B112&gt;Parameters!$B$2)))+('Permanent project'!B112&lt;=Parameters!$B$2)</f>
        <v>0.36787944116633325</v>
      </c>
      <c r="K108" s="2">
        <f>H108*I108*('Permanent project'!B112&gt;=Parameters!$B$2)</f>
        <v>0.37519611691449639</v>
      </c>
      <c r="L108" s="2">
        <f>H108*I108*J108*('Permanent project'!B112&gt;=Parameters!$B$2)*('Permanent project'!B112&lt;=Parameters!$B$3)</f>
        <v>0.13802693781828318</v>
      </c>
      <c r="M108" s="3">
        <f>'Emissions of Biomass scenarios'!X106*3.66</f>
        <v>527.14788453426888</v>
      </c>
      <c r="N108" s="14">
        <f t="shared" si="4"/>
        <v>72.760608279651052</v>
      </c>
      <c r="V108" s="4"/>
      <c r="W108" s="4"/>
      <c r="X108" s="4"/>
      <c r="Y108" s="4"/>
    </row>
    <row r="109" spans="2:25" x14ac:dyDescent="0.3">
      <c r="B109">
        <v>104</v>
      </c>
      <c r="C109" s="11">
        <f t="shared" si="6"/>
        <v>1.6779706453383088</v>
      </c>
      <c r="D109" s="11">
        <f t="shared" si="7"/>
        <v>2.720789926345387</v>
      </c>
      <c r="E109" s="11">
        <f t="shared" si="7"/>
        <v>3.4292084480011149</v>
      </c>
      <c r="F109" s="11">
        <f t="shared" si="7"/>
        <v>5.9646475032892132</v>
      </c>
      <c r="G109" s="3">
        <f>G108*(1+Parameters!$B$13)</f>
        <v>666556.22542831686</v>
      </c>
      <c r="H109" s="5">
        <f>Parameters!$B$11*'Permanent project'!C113*Parameters!B$9*G109</f>
        <v>10.334586844762672</v>
      </c>
      <c r="I109" s="2">
        <f>EXP(-Parameters!$B$16*'Permanent project'!B113)</f>
        <v>3.5864762911748747E-2</v>
      </c>
      <c r="J109" s="2">
        <f>EXP(-(Parameters!$B$5+Parameters!$B$6)*('Permanent project'!B113-Parameters!$B$2))*(1-EXP(-Parameters!$B$7*('Permanent project'!B113-Parameters!$B$2)*('Permanent project'!B113&gt;Parameters!$B$2)))+('Permanent project'!B113&lt;=Parameters!$B$2)</f>
        <v>0.36421897956758398</v>
      </c>
      <c r="K109" s="2">
        <f>H109*I109*('Permanent project'!B113&gt;=Parameters!$B$2)</f>
        <v>0.3706475069782908</v>
      </c>
      <c r="L109" s="2">
        <f>H109*I109*J109*('Permanent project'!B113&gt;=Parameters!$B$2)*('Permanent project'!B113&lt;=Parameters!$B$3)</f>
        <v>0.13499685677090204</v>
      </c>
      <c r="M109" s="3">
        <f>'Emissions of Biomass scenarios'!X107*3.66</f>
        <v>527.14788453426888</v>
      </c>
      <c r="N109" s="14">
        <f t="shared" si="4"/>
        <v>71.163307465556699</v>
      </c>
      <c r="V109" s="4"/>
      <c r="W109" s="4"/>
      <c r="X109" s="4"/>
      <c r="Y109" s="4"/>
    </row>
    <row r="110" spans="2:25" x14ac:dyDescent="0.3">
      <c r="B110">
        <v>105</v>
      </c>
      <c r="C110" s="11">
        <f t="shared" si="6"/>
        <v>1.6779706453383088</v>
      </c>
      <c r="D110" s="11">
        <f t="shared" si="7"/>
        <v>2.720789926345387</v>
      </c>
      <c r="E110" s="11">
        <f t="shared" si="7"/>
        <v>3.4292084480011149</v>
      </c>
      <c r="F110" s="11">
        <f t="shared" si="7"/>
        <v>5.9646475032892132</v>
      </c>
      <c r="G110" s="3">
        <f>G109*(1+Parameters!$B$13)</f>
        <v>679887.3499368832</v>
      </c>
      <c r="H110" s="5">
        <f>Parameters!$B$11*'Permanent project'!C114*Parameters!B$9*G110</f>
        <v>10.541278581657926</v>
      </c>
      <c r="I110" s="2">
        <f>EXP(-Parameters!$B$16*'Permanent project'!B114)</f>
        <v>3.4735258944738563E-2</v>
      </c>
      <c r="J110" s="2">
        <f>EXP(-(Parameters!$B$5+Parameters!$B$6)*('Permanent project'!B114-Parameters!$B$2))*(1-EXP(-Parameters!$B$7*('Permanent project'!B114-Parameters!$B$2)*('Permanent project'!B114&gt;Parameters!$B$2)))+('Permanent project'!B114&lt;=Parameters!$B$2)</f>
        <v>0.36059494017004085</v>
      </c>
      <c r="K110" s="2">
        <f>H110*I110*('Permanent project'!B114&gt;=Parameters!$B$2)</f>
        <v>0.36615404114251449</v>
      </c>
      <c r="L110" s="2">
        <f>H110*I110*J110*('Permanent project'!B114&gt;=Parameters!$B$2)*('Permanent project'!B114&lt;=Parameters!$B$3)</f>
        <v>0.13203329455880369</v>
      </c>
      <c r="M110" s="3">
        <f>'Emissions of Biomass scenarios'!X108*3.66</f>
        <v>527.14788453426888</v>
      </c>
      <c r="N110" s="14">
        <f t="shared" si="4"/>
        <v>69.601071914763367</v>
      </c>
      <c r="V110" s="4"/>
      <c r="W110" s="4"/>
      <c r="X110" s="4"/>
      <c r="Y110" s="4"/>
    </row>
    <row r="111" spans="2:25" x14ac:dyDescent="0.3">
      <c r="B111">
        <v>106</v>
      </c>
      <c r="C111" s="11">
        <f t="shared" si="6"/>
        <v>1.6779706453383088</v>
      </c>
      <c r="D111" s="11">
        <f t="shared" si="7"/>
        <v>2.720789926345387</v>
      </c>
      <c r="E111" s="11">
        <f t="shared" si="7"/>
        <v>3.4292084480011149</v>
      </c>
      <c r="F111" s="11">
        <f t="shared" si="7"/>
        <v>5.9646475032892132</v>
      </c>
      <c r="G111" s="3">
        <f>G110*(1+Parameters!$B$13)</f>
        <v>693485.09693562088</v>
      </c>
      <c r="H111" s="5">
        <f>Parameters!$B$11*'Permanent project'!C115*Parameters!B$9*G111</f>
        <v>10.752104153291086</v>
      </c>
      <c r="I111" s="2">
        <f>EXP(-Parameters!$B$16*'Permanent project'!B115)</f>
        <v>3.3641326918204623E-2</v>
      </c>
      <c r="J111" s="2">
        <f>EXP(-(Parameters!$B$5+Parameters!$B$6)*('Permanent project'!B115-Parameters!$B$2))*(1-EXP(-Parameters!$B$7*('Permanent project'!B115-Parameters!$B$2)*('Permanent project'!B115&gt;Parameters!$B$2)))+('Permanent project'!B115&lt;=Parameters!$B$2)</f>
        <v>0.35700696056680536</v>
      </c>
      <c r="K111" s="2">
        <f>H111*I111*('Permanent project'!B115&gt;=Parameters!$B$2)</f>
        <v>0.36171505087945111</v>
      </c>
      <c r="L111" s="2">
        <f>H111*I111*J111*('Permanent project'!B115&gt;=Parameters!$B$2)*('Permanent project'!B115&lt;=Parameters!$B$3)</f>
        <v>0.1291347909057402</v>
      </c>
      <c r="M111" s="3">
        <f>'Emissions of Biomass scenarios'!X109*3.66</f>
        <v>527.14788453426888</v>
      </c>
      <c r="N111" s="14">
        <f t="shared" si="4"/>
        <v>68.073131845736086</v>
      </c>
      <c r="V111" s="4"/>
      <c r="W111" s="4"/>
      <c r="X111" s="4"/>
      <c r="Y111" s="4"/>
    </row>
    <row r="112" spans="2:25" x14ac:dyDescent="0.3">
      <c r="B112">
        <v>107</v>
      </c>
      <c r="C112" s="11">
        <f t="shared" si="6"/>
        <v>1.6779706453383088</v>
      </c>
      <c r="D112" s="11">
        <f t="shared" si="7"/>
        <v>2.720789926345387</v>
      </c>
      <c r="E112" s="11">
        <f t="shared" si="7"/>
        <v>3.4292084480011149</v>
      </c>
      <c r="F112" s="11">
        <f t="shared" si="7"/>
        <v>5.9646475032892132</v>
      </c>
      <c r="G112" s="3">
        <f>G111*(1+Parameters!$B$13)</f>
        <v>707354.79887433327</v>
      </c>
      <c r="H112" s="5">
        <f>Parameters!$B$11*'Permanent project'!C116*Parameters!B$9*G112</f>
        <v>10.967146236356907</v>
      </c>
      <c r="I112" s="2">
        <f>EXP(-Parameters!$B$16*'Permanent project'!B116)</f>
        <v>3.2581846550159263E-2</v>
      </c>
      <c r="J112" s="2">
        <f>EXP(-(Parameters!$B$5+Parameters!$B$6)*('Permanent project'!B116-Parameters!$B$2))*(1-EXP(-Parameters!$B$7*('Permanent project'!B116-Parameters!$B$2)*('Permanent project'!B116&gt;Parameters!$B$2)))+('Permanent project'!B116&lt;=Parameters!$B$2)</f>
        <v>0.35345468195697433</v>
      </c>
      <c r="K112" s="2">
        <f>H112*I112*('Permanent project'!B116&gt;=Parameters!$B$2)</f>
        <v>0.35732987576613745</v>
      </c>
      <c r="L112" s="2">
        <f>H112*I112*J112*('Permanent project'!B116&gt;=Parameters!$B$2)*('Permanent project'!B116&lt;=Parameters!$B$3)</f>
        <v>0.12629991759264525</v>
      </c>
      <c r="M112" s="3">
        <f>'Emissions of Biomass scenarios'!X110*3.66</f>
        <v>527.14788453426888</v>
      </c>
      <c r="N112" s="14">
        <f t="shared" si="4"/>
        <v>66.578734375815429</v>
      </c>
      <c r="V112" s="4"/>
      <c r="W112" s="4"/>
      <c r="X112" s="4"/>
      <c r="Y112" s="4"/>
    </row>
    <row r="113" spans="2:25" x14ac:dyDescent="0.3">
      <c r="B113">
        <v>108</v>
      </c>
      <c r="C113" s="11">
        <f t="shared" si="6"/>
        <v>1.6779706453383088</v>
      </c>
      <c r="D113" s="11">
        <f t="shared" si="7"/>
        <v>2.720789926345387</v>
      </c>
      <c r="E113" s="11">
        <f t="shared" si="7"/>
        <v>3.4292084480011149</v>
      </c>
      <c r="F113" s="11">
        <f t="shared" si="7"/>
        <v>5.9646475032892132</v>
      </c>
      <c r="G113" s="3">
        <f>G112*(1+Parameters!$B$13)</f>
        <v>721501.89485181996</v>
      </c>
      <c r="H113" s="5">
        <f>Parameters!$B$11*'Permanent project'!C117*Parameters!B$9*G113</f>
        <v>11.186489161084046</v>
      </c>
      <c r="I113" s="2">
        <f>EXP(-Parameters!$B$16*'Permanent project'!B117)</f>
        <v>3.155573284012364E-2</v>
      </c>
      <c r="J113" s="2">
        <f>EXP(-(Parameters!$B$5+Parameters!$B$6)*('Permanent project'!B117-Parameters!$B$2))*(1-EXP(-Parameters!$B$7*('Permanent project'!B117-Parameters!$B$2)*('Permanent project'!B117&gt;Parameters!$B$2)))+('Permanent project'!B117&lt;=Parameters!$B$2)</f>
        <v>0.34993774910976294</v>
      </c>
      <c r="K113" s="2">
        <f>H113*I113*('Permanent project'!B117&gt;=Parameters!$B$2)</f>
        <v>0.35299786338610695</v>
      </c>
      <c r="L113" s="2">
        <f>H113*I113*J113*('Permanent project'!B117&gt;=Parameters!$B$2)*('Permanent project'!B117&lt;=Parameters!$B$3)</f>
        <v>0.12352727775388987</v>
      </c>
      <c r="M113" s="3">
        <f>'Emissions of Biomass scenarios'!X111*3.66</f>
        <v>527.14788453426888</v>
      </c>
      <c r="N113" s="14">
        <f t="shared" si="4"/>
        <v>65.117143150240096</v>
      </c>
      <c r="V113" s="4"/>
      <c r="W113" s="4"/>
      <c r="X113" s="4"/>
      <c r="Y113" s="4"/>
    </row>
    <row r="114" spans="2:25" x14ac:dyDescent="0.3">
      <c r="B114">
        <v>109</v>
      </c>
      <c r="C114" s="11">
        <f t="shared" si="6"/>
        <v>1.6779706453383088</v>
      </c>
      <c r="D114" s="11">
        <f t="shared" si="7"/>
        <v>2.720789926345387</v>
      </c>
      <c r="E114" s="11">
        <f t="shared" si="7"/>
        <v>3.4292084480011149</v>
      </c>
      <c r="F114" s="11">
        <f t="shared" si="7"/>
        <v>5.9646475032892132</v>
      </c>
      <c r="G114" s="3">
        <f>G113*(1+Parameters!$B$13)</f>
        <v>735931.93274885637</v>
      </c>
      <c r="H114" s="5">
        <f>Parameters!$B$11*'Permanent project'!C118*Parameters!B$9*G114</f>
        <v>11.410218944305726</v>
      </c>
      <c r="I114" s="2">
        <f>EXP(-Parameters!$B$16*'Permanent project'!B118)</f>
        <v>3.0561934957992438E-2</v>
      </c>
      <c r="J114" s="2">
        <f>EXP(-(Parameters!$B$5+Parameters!$B$6)*('Permanent project'!B118-Parameters!$B$2))*(1-EXP(-Parameters!$B$7*('Permanent project'!B118-Parameters!$B$2)*('Permanent project'!B118&gt;Parameters!$B$2)))+('Permanent project'!B118&lt;=Parameters!$B$2)</f>
        <v>0.34645581032898376</v>
      </c>
      <c r="K114" s="2">
        <f>H114*I114*('Permanent project'!B118&gt;=Parameters!$B$2)</f>
        <v>0.34871836923232474</v>
      </c>
      <c r="L114" s="2">
        <f>H114*I114*J114*('Permanent project'!B118&gt;=Parameters!$B$2)*('Permanent project'!B118&lt;=Parameters!$B$3)</f>
        <v>0.12081550518898683</v>
      </c>
      <c r="M114" s="3">
        <f>'Emissions of Biomass scenarios'!X112*3.66</f>
        <v>527.14788453426888</v>
      </c>
      <c r="N114" s="14">
        <f t="shared" si="4"/>
        <v>63.687637979313394</v>
      </c>
      <c r="V114" s="4"/>
      <c r="W114" s="4"/>
      <c r="X114" s="4"/>
      <c r="Y114" s="4"/>
    </row>
    <row r="115" spans="2:25" x14ac:dyDescent="0.3">
      <c r="B115">
        <v>110</v>
      </c>
      <c r="C115" s="11">
        <f t="shared" si="6"/>
        <v>1.6779706453383088</v>
      </c>
      <c r="D115" s="11">
        <f t="shared" si="7"/>
        <v>2.720789926345387</v>
      </c>
      <c r="E115" s="11">
        <f t="shared" si="7"/>
        <v>3.4292084480011149</v>
      </c>
      <c r="F115" s="11">
        <f t="shared" si="7"/>
        <v>5.9646475032892132</v>
      </c>
      <c r="G115" s="3">
        <f>G114*(1+Parameters!$B$13)</f>
        <v>750650.57140383346</v>
      </c>
      <c r="H115" s="5">
        <f>Parameters!$B$11*'Permanent project'!C119*Parameters!B$9*G115</f>
        <v>11.638423323191839</v>
      </c>
      <c r="I115" s="2">
        <f>EXP(-Parameters!$B$16*'Permanent project'!B119)</f>
        <v>2.9599435167891999E-2</v>
      </c>
      <c r="J115" s="2">
        <f>EXP(-(Parameters!$B$5+Parameters!$B$6)*('Permanent project'!B119-Parameters!$B$2))*(1-EXP(-Parameters!$B$7*('Permanent project'!B119-Parameters!$B$2)*('Permanent project'!B119&gt;Parameters!$B$2)))+('Permanent project'!B119&lt;=Parameters!$B$2)</f>
        <v>0.3430085174178788</v>
      </c>
      <c r="K115" s="2">
        <f>H115*I115*('Permanent project'!B119&gt;=Parameters!$B$2)</f>
        <v>0.34449075661129896</v>
      </c>
      <c r="L115" s="2">
        <f>H115*I115*J115*('Permanent project'!B119&gt;=Parameters!$B$2)*('Permanent project'!B119&lt;=Parameters!$B$3)</f>
        <v>0.11816326368940498</v>
      </c>
      <c r="M115" s="3">
        <f>'Emissions of Biomass scenarios'!X113*3.66</f>
        <v>527.14788453426888</v>
      </c>
      <c r="N115" s="14">
        <f t="shared" si="4"/>
        <v>62.289514483534823</v>
      </c>
      <c r="V115" s="4"/>
      <c r="W115" s="4"/>
      <c r="X115" s="4"/>
      <c r="Y115" s="4"/>
    </row>
    <row r="116" spans="2:25" x14ac:dyDescent="0.3">
      <c r="B116">
        <v>111</v>
      </c>
      <c r="C116" s="11">
        <f t="shared" si="6"/>
        <v>1.6779706453383088</v>
      </c>
      <c r="D116" s="11">
        <f t="shared" si="7"/>
        <v>2.720789926345387</v>
      </c>
      <c r="E116" s="11">
        <f t="shared" si="7"/>
        <v>3.4292084480011149</v>
      </c>
      <c r="F116" s="11">
        <f t="shared" si="7"/>
        <v>5.9646475032892132</v>
      </c>
      <c r="G116" s="3">
        <f>G115*(1+Parameters!$B$13)</f>
        <v>765663.58283191011</v>
      </c>
      <c r="H116" s="5">
        <f>Parameters!$B$11*'Permanent project'!C120*Parameters!B$9*G116</f>
        <v>11.871191789655676</v>
      </c>
      <c r="I116" s="2">
        <f>EXP(-Parameters!$B$16*'Permanent project'!B120)</f>
        <v>2.866724778592988E-2</v>
      </c>
      <c r="J116" s="2">
        <f>EXP(-(Parameters!$B$5+Parameters!$B$6)*('Permanent project'!B120-Parameters!$B$2))*(1-EXP(-Parameters!$B$7*('Permanent project'!B120-Parameters!$B$2)*('Permanent project'!B120&gt;Parameters!$B$2)))+('Permanent project'!B120&lt;=Parameters!$B$2)</f>
        <v>0.33959552564430084</v>
      </c>
      <c r="K116" s="2">
        <f>H116*I116*('Permanent project'!B120&gt;=Parameters!$B$2)</f>
        <v>0.34031439654835566</v>
      </c>
      <c r="L116" s="2">
        <f>H116*I116*J116*('Permanent project'!B120&gt;=Parameters!$B$2)*('Permanent project'!B120&lt;=Parameters!$B$3)</f>
        <v>0.11556924638016187</v>
      </c>
      <c r="M116" s="3">
        <f>'Emissions of Biomass scenarios'!X114*3.66</f>
        <v>527.14788453426888</v>
      </c>
      <c r="N116" s="14">
        <f t="shared" si="4"/>
        <v>60.922083746522041</v>
      </c>
      <c r="V116" s="4"/>
      <c r="W116" s="4"/>
      <c r="X116" s="4"/>
      <c r="Y116" s="4"/>
    </row>
    <row r="117" spans="2:25" x14ac:dyDescent="0.3">
      <c r="B117">
        <v>112</v>
      </c>
      <c r="C117" s="11">
        <f t="shared" si="6"/>
        <v>1.6779706453383088</v>
      </c>
      <c r="D117" s="11">
        <f t="shared" si="7"/>
        <v>2.720789926345387</v>
      </c>
      <c r="E117" s="11">
        <f t="shared" si="7"/>
        <v>3.4292084480011149</v>
      </c>
      <c r="F117" s="11">
        <f t="shared" si="7"/>
        <v>5.9646475032892132</v>
      </c>
      <c r="G117" s="3">
        <f>G116*(1+Parameters!$B$13)</f>
        <v>780976.85448854836</v>
      </c>
      <c r="H117" s="5">
        <f>Parameters!$B$11*'Permanent project'!C121*Parameters!B$9*G117</f>
        <v>12.10861562544879</v>
      </c>
      <c r="I117" s="2">
        <f>EXP(-Parameters!$B$16*'Permanent project'!B121)</f>
        <v>2.7764418170768392E-2</v>
      </c>
      <c r="J117" s="2">
        <f>EXP(-(Parameters!$B$5+Parameters!$B$6)*('Permanent project'!B121-Parameters!$B$2))*(1-EXP(-Parameters!$B$7*('Permanent project'!B121-Parameters!$B$2)*('Permanent project'!B121&gt;Parameters!$B$2)))+('Permanent project'!B121&lt;=Parameters!$B$2)</f>
        <v>0.33621649370624118</v>
      </c>
      <c r="K117" s="2">
        <f>H117*I117*('Permanent project'!B121&gt;=Parameters!$B$2)</f>
        <v>0.33618866769406047</v>
      </c>
      <c r="L117" s="2">
        <f>H117*I117*J117*('Permanent project'!B121&gt;=Parameters!$B$2)*('Permanent project'!B121&lt;=Parameters!$B$3)</f>
        <v>0.11303217507586968</v>
      </c>
      <c r="M117" s="3">
        <f>'Emissions of Biomass scenarios'!X115*3.66</f>
        <v>527.14788453426888</v>
      </c>
      <c r="N117" s="14">
        <f t="shared" si="4"/>
        <v>59.584671975551821</v>
      </c>
      <c r="V117" s="4"/>
      <c r="W117" s="4"/>
      <c r="X117" s="4"/>
      <c r="Y117" s="4"/>
    </row>
    <row r="118" spans="2:25" x14ac:dyDescent="0.3">
      <c r="B118">
        <v>113</v>
      </c>
      <c r="C118" s="11">
        <f t="shared" si="6"/>
        <v>1.6779706453383088</v>
      </c>
      <c r="D118" s="11">
        <f t="shared" si="7"/>
        <v>2.720789926345387</v>
      </c>
      <c r="E118" s="11">
        <f t="shared" si="7"/>
        <v>3.4292084480011149</v>
      </c>
      <c r="F118" s="11">
        <f t="shared" si="7"/>
        <v>5.9646475032892132</v>
      </c>
      <c r="G118" s="3">
        <f>G117*(1+Parameters!$B$13)</f>
        <v>796596.39157831937</v>
      </c>
      <c r="H118" s="5">
        <f>Parameters!$B$11*'Permanent project'!C122*Parameters!B$9*G118</f>
        <v>12.350787937957767</v>
      </c>
      <c r="I118" s="2">
        <f>EXP(-Parameters!$B$16*'Permanent project'!B122)</f>
        <v>2.6890021745988462E-2</v>
      </c>
      <c r="J118" s="2">
        <f>EXP(-(Parameters!$B$5+Parameters!$B$6)*('Permanent project'!B122-Parameters!$B$2))*(1-EXP(-Parameters!$B$7*('Permanent project'!B122-Parameters!$B$2)*('Permanent project'!B122&gt;Parameters!$B$2)))+('Permanent project'!B122&lt;=Parameters!$B$2)</f>
        <v>0.33287108369770008</v>
      </c>
      <c r="K118" s="2">
        <f>H118*I118*('Permanent project'!B122&gt;=Parameters!$B$2)</f>
        <v>0.33211295623177634</v>
      </c>
      <c r="L118" s="2">
        <f>H118*I118*J118*('Permanent project'!B122&gt;=Parameters!$B$2)*('Permanent project'!B122&lt;=Parameters!$B$3)</f>
        <v>0.11055079965091823</v>
      </c>
      <c r="M118" s="3">
        <f>'Emissions of Biomass scenarios'!X116*3.66</f>
        <v>527.14788453426888</v>
      </c>
      <c r="N118" s="14">
        <f t="shared" si="4"/>
        <v>58.276620169553333</v>
      </c>
      <c r="V118" s="4"/>
      <c r="W118" s="4"/>
      <c r="X118" s="4"/>
      <c r="Y118" s="4"/>
    </row>
    <row r="119" spans="2:25" x14ac:dyDescent="0.3">
      <c r="B119">
        <v>114</v>
      </c>
      <c r="C119" s="11">
        <f t="shared" si="6"/>
        <v>1.6779706453383088</v>
      </c>
      <c r="D119" s="11">
        <f t="shared" si="7"/>
        <v>2.720789926345387</v>
      </c>
      <c r="E119" s="11">
        <f t="shared" si="7"/>
        <v>3.4292084480011149</v>
      </c>
      <c r="F119" s="11">
        <f t="shared" si="7"/>
        <v>5.9646475032892132</v>
      </c>
      <c r="G119" s="3">
        <f>G118*(1+Parameters!$B$13)</f>
        <v>812528.31940988579</v>
      </c>
      <c r="H119" s="5">
        <f>Parameters!$B$11*'Permanent project'!C123*Parameters!B$9*G119</f>
        <v>12.597803696716923</v>
      </c>
      <c r="I119" s="2">
        <f>EXP(-Parameters!$B$16*'Permanent project'!B123)</f>
        <v>2.6043163053242582E-2</v>
      </c>
      <c r="J119" s="2">
        <f>EXP(-(Parameters!$B$5+Parameters!$B$6)*('Permanent project'!B123-Parameters!$B$2))*(1-EXP(-Parameters!$B$7*('Permanent project'!B123-Parameters!$B$2)*('Permanent project'!B123&gt;Parameters!$B$2)))+('Permanent project'!B123&lt;=Parameters!$B$2)</f>
        <v>0.32955896107489646</v>
      </c>
      <c r="K119" s="2">
        <f>H119*I119*('Permanent project'!B123&gt;=Parameters!$B$2)</f>
        <v>0.328086655786341</v>
      </c>
      <c r="L119" s="2">
        <f>H119*I119*J119*('Permanent project'!B123&gt;=Parameters!$B$2)*('Permanent project'!B123&lt;=Parameters!$B$3)</f>
        <v>0.1081238974234837</v>
      </c>
      <c r="M119" s="3">
        <f>'Emissions of Biomass scenarios'!X117*3.66</f>
        <v>527.14788453426888</v>
      </c>
      <c r="N119" s="14">
        <f t="shared" si="4"/>
        <v>56.997283794389723</v>
      </c>
      <c r="V119" s="4"/>
      <c r="W119" s="4"/>
      <c r="X119" s="4"/>
      <c r="Y119" s="4"/>
    </row>
    <row r="120" spans="2:25" x14ac:dyDescent="0.3">
      <c r="B120">
        <v>115</v>
      </c>
      <c r="C120" s="11">
        <f t="shared" si="6"/>
        <v>1.6779706453383088</v>
      </c>
      <c r="D120" s="11">
        <f t="shared" si="7"/>
        <v>2.720789926345387</v>
      </c>
      <c r="E120" s="11">
        <f t="shared" si="7"/>
        <v>3.4292084480011149</v>
      </c>
      <c r="F120" s="11">
        <f t="shared" si="7"/>
        <v>5.9646475032892132</v>
      </c>
      <c r="G120" s="3">
        <f>G119*(1+Parameters!$B$13)</f>
        <v>828778.8857980835</v>
      </c>
      <c r="H120" s="5">
        <f>Parameters!$B$11*'Permanent project'!C124*Parameters!B$9*G120</f>
        <v>12.849759770651261</v>
      </c>
      <c r="I120" s="2">
        <f>EXP(-Parameters!$B$16*'Permanent project'!B124)</f>
        <v>2.5222974835227212E-2</v>
      </c>
      <c r="J120" s="2">
        <f>EXP(-(Parameters!$B$5+Parameters!$B$6)*('Permanent project'!B124-Parameters!$B$2))*(1-EXP(-Parameters!$B$7*('Permanent project'!B124-Parameters!$B$2)*('Permanent project'!B124&gt;Parameters!$B$2)))+('Permanent project'!B124&lt;=Parameters!$B$2)</f>
        <v>0.32627979462281387</v>
      </c>
      <c r="K120" s="2">
        <f>H120*I120*('Permanent project'!B124&gt;=Parameters!$B$2)</f>
        <v>0.32410916733385176</v>
      </c>
      <c r="L120" s="2">
        <f>H120*I120*J120*('Permanent project'!B124&gt;=Parameters!$B$2)*('Permanent project'!B124&lt;=Parameters!$B$3)</f>
        <v>0.10575027255306037</v>
      </c>
      <c r="M120" s="3">
        <f>'Emissions of Biomass scenarios'!X118*3.66</f>
        <v>527.14788453426888</v>
      </c>
      <c r="N120" s="14">
        <f t="shared" si="4"/>
        <v>55.746032465268129</v>
      </c>
      <c r="V120" s="4"/>
      <c r="W120" s="4"/>
      <c r="X120" s="4"/>
      <c r="Y120" s="4"/>
    </row>
    <row r="121" spans="2:25" x14ac:dyDescent="0.3">
      <c r="B121">
        <v>116</v>
      </c>
      <c r="C121" s="11">
        <f t="shared" si="6"/>
        <v>1.6779706453383088</v>
      </c>
      <c r="D121" s="11">
        <f t="shared" si="7"/>
        <v>2.720789926345387</v>
      </c>
      <c r="E121" s="11">
        <f t="shared" si="7"/>
        <v>3.4292084480011149</v>
      </c>
      <c r="F121" s="11">
        <f t="shared" si="7"/>
        <v>5.9646475032892132</v>
      </c>
      <c r="G121" s="3">
        <f>G120*(1+Parameters!$B$13)</f>
        <v>845354.46351404523</v>
      </c>
      <c r="H121" s="5">
        <f>Parameters!$B$11*'Permanent project'!C125*Parameters!B$9*G121</f>
        <v>13.106754966064287</v>
      </c>
      <c r="I121" s="2">
        <f>EXP(-Parameters!$B$16*'Permanent project'!B125)</f>
        <v>2.4428617147535518E-2</v>
      </c>
      <c r="J121" s="2">
        <f>EXP(-(Parameters!$B$5+Parameters!$B$6)*('Permanent project'!B125-Parameters!$B$2))*(1-EXP(-Parameters!$B$7*('Permanent project'!B125-Parameters!$B$2)*('Permanent project'!B125&gt;Parameters!$B$2)))+('Permanent project'!B125&lt;=Parameters!$B$2)</f>
        <v>0.32303325642207897</v>
      </c>
      <c r="K121" s="2">
        <f>H121*I121*('Permanent project'!B125&gt;=Parameters!$B$2)</f>
        <v>0.32017989911254435</v>
      </c>
      <c r="L121" s="2">
        <f>H121*I121*J121*('Permanent project'!B125&gt;=Parameters!$B$2)*('Permanent project'!B125&lt;=Parameters!$B$3)</f>
        <v>0.10342875545121792</v>
      </c>
      <c r="M121" s="3">
        <f>'Emissions of Biomass scenarios'!X119*3.66</f>
        <v>527.14788453426888</v>
      </c>
      <c r="N121" s="14">
        <f t="shared" si="4"/>
        <v>54.522249636121757</v>
      </c>
      <c r="V121" s="4"/>
      <c r="W121" s="4"/>
      <c r="X121" s="4"/>
      <c r="Y121" s="4"/>
    </row>
    <row r="122" spans="2:25" x14ac:dyDescent="0.3">
      <c r="B122">
        <v>117</v>
      </c>
      <c r="C122" s="11">
        <f t="shared" si="6"/>
        <v>1.6779706453383088</v>
      </c>
      <c r="D122" s="11">
        <f>D121</f>
        <v>2.720789926345387</v>
      </c>
      <c r="E122" s="11">
        <f>E121</f>
        <v>3.4292084480011149</v>
      </c>
      <c r="F122" s="11">
        <f>F121</f>
        <v>5.9646475032892132</v>
      </c>
      <c r="G122" s="3">
        <f>G121*(1+Parameters!$B$13)</f>
        <v>862261.55278432614</v>
      </c>
      <c r="H122" s="5">
        <f>Parameters!$B$11*'Permanent project'!C126*Parameters!B$9*G122</f>
        <v>13.368890065385573</v>
      </c>
      <c r="I122" s="2">
        <f>EXP(-Parameters!$B$16*'Permanent project'!B126)</f>
        <v>2.3659276498480899E-2</v>
      </c>
      <c r="J122" s="2">
        <f>EXP(-(Parameters!$B$5+Parameters!$B$6)*('Permanent project'!B126-Parameters!$B$2))*(1-EXP(-Parameters!$B$7*('Permanent project'!B126-Parameters!$B$2)*('Permanent project'!B126&gt;Parameters!$B$2)))+('Permanent project'!B126&lt;=Parameters!$B$2)</f>
        <v>0.31981902181616972</v>
      </c>
      <c r="K122" s="2">
        <f>H122*I122*('Permanent project'!B126&gt;=Parameters!$B$2)</f>
        <v>0.31629826653475163</v>
      </c>
      <c r="L122" s="2">
        <f>H122*I122*J122*('Permanent project'!B126&gt;=Parameters!$B$2)*('Permanent project'!B126&lt;=Parameters!$B$3)</f>
        <v>0.1011582022052944</v>
      </c>
      <c r="M122" s="3">
        <f>'Emissions of Biomass scenarios'!X120*3.66</f>
        <v>527.14788453426888</v>
      </c>
      <c r="N122" s="14">
        <f t="shared" si="4"/>
        <v>53.325332295810753</v>
      </c>
      <c r="V122" s="4"/>
      <c r="W122" s="4"/>
      <c r="X122" s="4"/>
      <c r="Y122" s="4"/>
    </row>
    <row r="123" spans="2:25" x14ac:dyDescent="0.3">
      <c r="B123">
        <v>118</v>
      </c>
      <c r="C123" s="11">
        <f t="shared" ref="C123:F138" si="8">C122</f>
        <v>1.6779706453383088</v>
      </c>
      <c r="D123" s="11">
        <f t="shared" si="8"/>
        <v>2.720789926345387</v>
      </c>
      <c r="E123" s="11">
        <f t="shared" si="8"/>
        <v>3.4292084480011149</v>
      </c>
      <c r="F123" s="11">
        <f t="shared" si="8"/>
        <v>5.9646475032892132</v>
      </c>
      <c r="G123" s="3">
        <f>G122*(1+Parameters!$B$13)</f>
        <v>879506.78384001262</v>
      </c>
      <c r="H123" s="5">
        <f>Parameters!$B$11*'Permanent project'!C127*Parameters!B$9*G123</f>
        <v>13.636267866693284</v>
      </c>
      <c r="I123" s="2">
        <f>EXP(-Parameters!$B$16*'Permanent project'!B127)</f>
        <v>2.2914165016010422E-2</v>
      </c>
      <c r="J123" s="2">
        <f>EXP(-(Parameters!$B$5+Parameters!$B$6)*('Permanent project'!B127-Parameters!$B$2))*(1-EXP(-Parameters!$B$7*('Permanent project'!B127-Parameters!$B$2)*('Permanent project'!B127&gt;Parameters!$B$2)))+('Permanent project'!B127&lt;=Parameters!$B$2)</f>
        <v>0.31663676937894975</v>
      </c>
      <c r="K123" s="2">
        <f>H123*I123*('Permanent project'!B127&gt;=Parameters!$B$2)</f>
        <v>0.31246369209993036</v>
      </c>
      <c r="L123" s="2">
        <f>H123*I123*J123*('Permanent project'!B127&gt;=Parameters!$B$2)*('Permanent project'!B127&lt;=Parameters!$B$3)</f>
        <v>9.8937494014740807E-2</v>
      </c>
      <c r="M123" s="3">
        <f>'Emissions of Biomass scenarios'!X121*3.66</f>
        <v>527.14788453426888</v>
      </c>
      <c r="N123" s="14">
        <f t="shared" si="4"/>
        <v>52.154690670992508</v>
      </c>
      <c r="V123" s="4"/>
      <c r="W123" s="4"/>
      <c r="X123" s="4"/>
      <c r="Y123" s="4"/>
    </row>
    <row r="124" spans="2:25" x14ac:dyDescent="0.3">
      <c r="B124">
        <v>119</v>
      </c>
      <c r="C124" s="11">
        <f t="shared" si="8"/>
        <v>1.6779706453383088</v>
      </c>
      <c r="D124" s="11">
        <f t="shared" si="8"/>
        <v>2.720789926345387</v>
      </c>
      <c r="E124" s="11">
        <f t="shared" si="8"/>
        <v>3.4292084480011149</v>
      </c>
      <c r="F124" s="11">
        <f t="shared" si="8"/>
        <v>5.9646475032892132</v>
      </c>
      <c r="G124" s="3">
        <f>G123*(1+Parameters!$B$13)</f>
        <v>897096.91951681289</v>
      </c>
      <c r="H124" s="5">
        <f>Parameters!$B$11*'Permanent project'!C128*Parameters!B$9*G124</f>
        <v>13.908993224027149</v>
      </c>
      <c r="I124" s="2">
        <f>EXP(-Parameters!$B$16*'Permanent project'!B128)</f>
        <v>2.2192519640854974E-2</v>
      </c>
      <c r="J124" s="2">
        <f>EXP(-(Parameters!$B$5+Parameters!$B$6)*('Permanent project'!B128-Parameters!$B$2))*(1-EXP(-Parameters!$B$7*('Permanent project'!B128-Parameters!$B$2)*('Permanent project'!B128&gt;Parameters!$B$2)))+('Permanent project'!B128&lt;=Parameters!$B$2)</f>
        <v>0.31348618088252561</v>
      </c>
      <c r="K124" s="2">
        <f>H124*I124*('Permanent project'!B128&gt;=Parameters!$B$2)</f>
        <v>0.30867560530874127</v>
      </c>
      <c r="L124" s="2">
        <f>H124*I124*J124*('Permanent project'!B128&gt;=Parameters!$B$2)*('Permanent project'!B128&lt;=Parameters!$B$3)</f>
        <v>9.6765536639839153E-2</v>
      </c>
      <c r="M124" s="3">
        <f>'Emissions of Biomass scenarios'!X122*3.66</f>
        <v>527.14788453426888</v>
      </c>
      <c r="N124" s="14">
        <f t="shared" si="4"/>
        <v>51.009747935514497</v>
      </c>
      <c r="V124" s="4"/>
      <c r="W124" s="4"/>
      <c r="X124" s="4"/>
      <c r="Y124" s="4"/>
    </row>
    <row r="125" spans="2:25" x14ac:dyDescent="0.3">
      <c r="B125">
        <v>120</v>
      </c>
      <c r="C125" s="11">
        <f t="shared" si="8"/>
        <v>1.6779706453383088</v>
      </c>
      <c r="D125" s="11">
        <f t="shared" si="8"/>
        <v>2.720789926345387</v>
      </c>
      <c r="E125" s="11">
        <f t="shared" si="8"/>
        <v>3.4292084480011149</v>
      </c>
      <c r="F125" s="11">
        <f t="shared" si="8"/>
        <v>5.9646475032892132</v>
      </c>
      <c r="G125" s="3">
        <f>G124*(1+Parameters!$B$13)</f>
        <v>915038.85790714913</v>
      </c>
      <c r="H125" s="5">
        <f>Parameters!$B$11*'Permanent project'!C129*Parameters!B$9*G125</f>
        <v>14.187173088507693</v>
      </c>
      <c r="I125" s="2">
        <f>EXP(-Parameters!$B$16*'Permanent project'!B129)</f>
        <v>2.1493601345089923E-2</v>
      </c>
      <c r="J125" s="2">
        <f>EXP(-(Parameters!$B$5+Parameters!$B$6)*('Permanent project'!B129-Parameters!$B$2))*(1-EXP(-Parameters!$B$7*('Permanent project'!B129-Parameters!$B$2)*('Permanent project'!B129&gt;Parameters!$B$2)))+('Permanent project'!B129&lt;=Parameters!$B$2)</f>
        <v>0.31036694126542358</v>
      </c>
      <c r="K125" s="2">
        <f>H125*I125*('Permanent project'!B129&gt;=Parameters!$B$2)</f>
        <v>0.30493344257817251</v>
      </c>
      <c r="L125" s="2">
        <f>H125*I125*J125*('Permanent project'!B129&gt;=Parameters!$B$2)*('Permanent project'!B129&lt;=Parameters!$B$3)</f>
        <v>9.4641259862523086E-2</v>
      </c>
      <c r="M125" s="3">
        <f>'Emissions of Biomass scenarios'!X123*3.66</f>
        <v>527.14788453426888</v>
      </c>
      <c r="N125" s="14">
        <f t="shared" si="4"/>
        <v>49.889939926187054</v>
      </c>
      <c r="V125" s="4"/>
      <c r="W125" s="4"/>
      <c r="X125" s="4"/>
      <c r="Y125" s="4"/>
    </row>
    <row r="126" spans="2:25" x14ac:dyDescent="0.3">
      <c r="B126">
        <v>121</v>
      </c>
      <c r="C126" s="11">
        <f t="shared" si="8"/>
        <v>1.6779706453383088</v>
      </c>
      <c r="D126" s="11">
        <f t="shared" si="8"/>
        <v>2.720789926345387</v>
      </c>
      <c r="E126" s="11">
        <f t="shared" si="8"/>
        <v>3.4292084480011149</v>
      </c>
      <c r="F126" s="11">
        <f t="shared" si="8"/>
        <v>5.9646475032892132</v>
      </c>
      <c r="G126" s="3">
        <f>G125*(1+Parameters!$B$13)</f>
        <v>933339.63506529212</v>
      </c>
      <c r="H126" s="5">
        <f>Parameters!$B$11*'Permanent project'!C130*Parameters!B$9*G126</f>
        <v>14.470916550277847</v>
      </c>
      <c r="I126" s="2">
        <f>EXP(-Parameters!$B$16*'Permanent project'!B130)</f>
        <v>2.0816694375305884E-2</v>
      </c>
      <c r="J126" s="2">
        <f>EXP(-(Parameters!$B$5+Parameters!$B$6)*('Permanent project'!B130-Parameters!$B$2))*(1-EXP(-Parameters!$B$7*('Permanent project'!B130-Parameters!$B$2)*('Permanent project'!B130&gt;Parameters!$B$2)))+('Permanent project'!B130&lt;=Parameters!$B$2)</f>
        <v>0.30727873860108385</v>
      </c>
      <c r="K126" s="2">
        <f>H126*I126*('Permanent project'!B130&gt;=Parameters!$B$2)</f>
        <v>0.30123664715768966</v>
      </c>
      <c r="L126" s="2">
        <f>H126*I126*J126*('Permanent project'!B130&gt;=Parameters!$B$2)*('Permanent project'!B130&lt;=Parameters!$B$3)</f>
        <v>9.2563616959034645E-2</v>
      </c>
      <c r="M126" s="3">
        <f>'Emissions of Biomass scenarios'!X124*3.66</f>
        <v>527.14788453426888</v>
      </c>
      <c r="N126" s="14">
        <f t="shared" si="4"/>
        <v>48.794714864795488</v>
      </c>
      <c r="V126" s="4"/>
      <c r="W126" s="4"/>
      <c r="X126" s="4"/>
      <c r="Y126" s="4"/>
    </row>
    <row r="127" spans="2:25" x14ac:dyDescent="0.3">
      <c r="B127">
        <v>122</v>
      </c>
      <c r="C127" s="11">
        <f t="shared" si="8"/>
        <v>1.6779706453383088</v>
      </c>
      <c r="D127" s="11">
        <f t="shared" si="8"/>
        <v>2.720789926345387</v>
      </c>
      <c r="E127" s="11">
        <f t="shared" si="8"/>
        <v>3.4292084480011149</v>
      </c>
      <c r="F127" s="11">
        <f t="shared" si="8"/>
        <v>5.9646475032892132</v>
      </c>
      <c r="G127" s="3">
        <f>G126*(1+Parameters!$B$13)</f>
        <v>952006.42776659795</v>
      </c>
      <c r="H127" s="5">
        <f>Parameters!$B$11*'Permanent project'!C131*Parameters!B$9*G127</f>
        <v>14.760334881283404</v>
      </c>
      <c r="I127" s="2">
        <f>EXP(-Parameters!$B$16*'Permanent project'!B131)</f>
        <v>2.016110551961476E-2</v>
      </c>
      <c r="J127" s="2">
        <f>EXP(-(Parameters!$B$5+Parameters!$B$6)*('Permanent project'!B131-Parameters!$B$2))*(1-EXP(-Parameters!$B$7*('Permanent project'!B131-Parameters!$B$2)*('Permanent project'!B131&gt;Parameters!$B$2)))+('Permanent project'!B131&lt;=Parameters!$B$2)</f>
        <v>0.30422126406666755</v>
      </c>
      <c r="K127" s="2">
        <f>H127*I127*('Permanent project'!B131&gt;=Parameters!$B$2)</f>
        <v>0.29758466904640513</v>
      </c>
      <c r="L127" s="2">
        <f>H127*I127*J127*('Permanent project'!B131&gt;=Parameters!$B$2)*('Permanent project'!B131&lt;=Parameters!$B$3)</f>
        <v>9.0531584184158284E-2</v>
      </c>
      <c r="M127" s="3">
        <f>'Emissions of Biomass scenarios'!X125*3.66</f>
        <v>527.14788453426888</v>
      </c>
      <c r="N127" s="14">
        <f t="shared" si="4"/>
        <v>47.723533086215113</v>
      </c>
      <c r="V127" s="4"/>
      <c r="W127" s="4"/>
      <c r="X127" s="4"/>
      <c r="Y127" s="4"/>
    </row>
    <row r="128" spans="2:25" x14ac:dyDescent="0.3">
      <c r="B128">
        <v>123</v>
      </c>
      <c r="C128" s="11">
        <f t="shared" si="8"/>
        <v>1.6779706453383088</v>
      </c>
      <c r="D128" s="11">
        <f t="shared" si="8"/>
        <v>2.720789926345387</v>
      </c>
      <c r="E128" s="11">
        <f t="shared" si="8"/>
        <v>3.4292084480011149</v>
      </c>
      <c r="F128" s="11">
        <f t="shared" si="8"/>
        <v>5.9646475032892132</v>
      </c>
      <c r="G128" s="3">
        <f>G127*(1+Parameters!$B$13)</f>
        <v>971046.55632192991</v>
      </c>
      <c r="H128" s="5">
        <f>Parameters!$B$11*'Permanent project'!C132*Parameters!B$9*G128</f>
        <v>15.055541578909072</v>
      </c>
      <c r="I128" s="2">
        <f>EXP(-Parameters!$B$16*'Permanent project'!B132)</f>
        <v>1.9526163397740135E-2</v>
      </c>
      <c r="J128" s="2">
        <f>EXP(-(Parameters!$B$5+Parameters!$B$6)*('Permanent project'!B132-Parameters!$B$2))*(1-EXP(-Parameters!$B$7*('Permanent project'!B132-Parameters!$B$2)*('Permanent project'!B132&gt;Parameters!$B$2)))+('Permanent project'!B132&lt;=Parameters!$B$2)</f>
        <v>0.30119421191217394</v>
      </c>
      <c r="K128" s="2">
        <f>H128*I128*('Permanent project'!B132&gt;=Parameters!$B$2)</f>
        <v>0.29397696491124903</v>
      </c>
      <c r="L128" s="2">
        <f>H128*I128*J128*('Permanent project'!B132&gt;=Parameters!$B$2)*('Permanent project'!B132&lt;=Parameters!$B$3)</f>
        <v>8.8544160266776459E-2</v>
      </c>
      <c r="M128" s="3">
        <f>'Emissions of Biomass scenarios'!X126*3.66</f>
        <v>527.14788453426888</v>
      </c>
      <c r="N128" s="14">
        <f t="shared" si="4"/>
        <v>46.675866772494473</v>
      </c>
      <c r="V128" s="4"/>
      <c r="W128" s="4"/>
      <c r="X128" s="4"/>
      <c r="Y128" s="4"/>
    </row>
    <row r="129" spans="2:25" x14ac:dyDescent="0.3">
      <c r="B129">
        <v>124</v>
      </c>
      <c r="C129" s="11">
        <f t="shared" si="8"/>
        <v>1.6779706453383088</v>
      </c>
      <c r="D129" s="11">
        <f t="shared" si="8"/>
        <v>2.720789926345387</v>
      </c>
      <c r="E129" s="11">
        <f t="shared" si="8"/>
        <v>3.4292084480011149</v>
      </c>
      <c r="F129" s="11">
        <f t="shared" si="8"/>
        <v>5.9646475032892132</v>
      </c>
      <c r="G129" s="3">
        <f>G128*(1+Parameters!$B$13)</f>
        <v>990467.48744836857</v>
      </c>
      <c r="H129" s="5">
        <f>Parameters!$B$11*'Permanent project'!C133*Parameters!B$9*G129</f>
        <v>15.356652410487253</v>
      </c>
      <c r="I129" s="2">
        <f>EXP(-Parameters!$B$16*'Permanent project'!B133)</f>
        <v>1.8911217773465227E-2</v>
      </c>
      <c r="J129" s="2">
        <f>EXP(-(Parameters!$B$5+Parameters!$B$6)*('Permanent project'!B133-Parameters!$B$2))*(1-EXP(-Parameters!$B$7*('Permanent project'!B133-Parameters!$B$2)*('Permanent project'!B133&gt;Parameters!$B$2)))+('Permanent project'!B133&lt;=Parameters!$B$2)</f>
        <v>0.29819727942986568</v>
      </c>
      <c r="K129" s="2">
        <f>H129*I129*('Permanent project'!B133&gt;=Parameters!$B$2)</f>
        <v>0.29041299800613418</v>
      </c>
      <c r="L129" s="2">
        <f>H129*I129*J129*('Permanent project'!B133&gt;=Parameters!$B$2)*('Permanent project'!B133&lt;=Parameters!$B$3)</f>
        <v>8.6600365916500222E-2</v>
      </c>
      <c r="M129" s="3">
        <f>'Emissions of Biomass scenarios'!X127*3.66</f>
        <v>527.14788453426888</v>
      </c>
      <c r="N129" s="14">
        <f t="shared" si="4"/>
        <v>45.651199692776693</v>
      </c>
      <c r="V129" s="4"/>
      <c r="W129" s="4"/>
      <c r="X129" s="4"/>
      <c r="Y129" s="4"/>
    </row>
    <row r="130" spans="2:25" x14ac:dyDescent="0.3">
      <c r="B130">
        <v>125</v>
      </c>
      <c r="C130" s="11">
        <f t="shared" si="8"/>
        <v>1.6779706453383088</v>
      </c>
      <c r="D130" s="11">
        <f t="shared" si="8"/>
        <v>2.720789926345387</v>
      </c>
      <c r="E130" s="11">
        <f t="shared" si="8"/>
        <v>3.4292084480011149</v>
      </c>
      <c r="F130" s="11">
        <f t="shared" si="8"/>
        <v>5.9646475032892132</v>
      </c>
      <c r="G130" s="3">
        <f>G129*(1+Parameters!$B$13)</f>
        <v>1010276.8371973359</v>
      </c>
      <c r="H130" s="5">
        <f>Parameters!$B$11*'Permanent project'!C134*Parameters!B$9*G130</f>
        <v>15.663785458696998</v>
      </c>
      <c r="I130" s="2">
        <f>EXP(-Parameters!$B$16*'Permanent project'!B134)</f>
        <v>1.8315638888734179E-2</v>
      </c>
      <c r="J130" s="2">
        <f>EXP(-(Parameters!$B$5+Parameters!$B$6)*('Permanent project'!B134-Parameters!$B$2))*(1-EXP(-Parameters!$B$7*('Permanent project'!B134-Parameters!$B$2)*('Permanent project'!B134&gt;Parameters!$B$2)))+('Permanent project'!B134&lt;=Parameters!$B$2)</f>
        <v>0.29523016692399745</v>
      </c>
      <c r="K130" s="2">
        <f>H130*I130*('Permanent project'!B134&gt;=Parameters!$B$2)</f>
        <v>0.28689223809209968</v>
      </c>
      <c r="L130" s="2">
        <f>H130*I130*J130*('Permanent project'!B134&gt;=Parameters!$B$2)*('Permanent project'!B134&lt;=Parameters!$B$3)</f>
        <v>8.4699243341129812E-2</v>
      </c>
      <c r="M130" s="3">
        <f>'Emissions of Biomass scenarios'!X128*3.66</f>
        <v>527.14788453426888</v>
      </c>
      <c r="N130" s="14">
        <f t="shared" si="4"/>
        <v>44.649026948929844</v>
      </c>
      <c r="V130" s="4"/>
      <c r="W130" s="4"/>
      <c r="X130" s="4"/>
      <c r="Y130" s="4"/>
    </row>
    <row r="131" spans="2:25" x14ac:dyDescent="0.3">
      <c r="B131">
        <v>126</v>
      </c>
      <c r="C131" s="11">
        <f t="shared" si="8"/>
        <v>1.6779706453383088</v>
      </c>
      <c r="D131" s="11">
        <f t="shared" si="8"/>
        <v>2.720789926345387</v>
      </c>
      <c r="E131" s="11">
        <f t="shared" si="8"/>
        <v>3.4292084480011149</v>
      </c>
      <c r="F131" s="11">
        <f t="shared" si="8"/>
        <v>5.9646475032892132</v>
      </c>
      <c r="G131" s="3">
        <f>G130*(1+Parameters!$B$13)</f>
        <v>1030482.3739412826</v>
      </c>
      <c r="H131" s="5">
        <f>Parameters!$B$11*'Permanent project'!C135*Parameters!B$9*G131</f>
        <v>15.977061167870938</v>
      </c>
      <c r="I131" s="2">
        <f>EXP(-Parameters!$B$16*'Permanent project'!B135)</f>
        <v>1.7738816818724773E-2</v>
      </c>
      <c r="J131" s="2">
        <f>EXP(-(Parameters!$B$5+Parameters!$B$6)*('Permanent project'!B135-Parameters!$B$2))*(1-EXP(-Parameters!$B$7*('Permanent project'!B135-Parameters!$B$2)*('Permanent project'!B135&gt;Parameters!$B$2)))+('Permanent project'!B135&lt;=Parameters!$B$2)</f>
        <v>0.29229257768084649</v>
      </c>
      <c r="K131" s="2">
        <f>H131*I131*('Permanent project'!B135&gt;=Parameters!$B$2)</f>
        <v>0.28341416135842346</v>
      </c>
      <c r="L131" s="2">
        <f>H131*I131*J131*('Permanent project'!B135&gt;=Parameters!$B$2)*('Permanent project'!B135&lt;=Parameters!$B$3)</f>
        <v>8.2839855774708954E-2</v>
      </c>
      <c r="M131" s="3">
        <f>'Emissions of Biomass scenarios'!X129*3.66</f>
        <v>527.14788453426888</v>
      </c>
      <c r="N131" s="14">
        <f t="shared" si="4"/>
        <v>43.668854726761765</v>
      </c>
      <c r="V131" s="4"/>
      <c r="W131" s="4"/>
      <c r="X131" s="4"/>
      <c r="Y131" s="4"/>
    </row>
    <row r="132" spans="2:25" x14ac:dyDescent="0.3">
      <c r="B132">
        <v>127</v>
      </c>
      <c r="C132" s="11">
        <f t="shared" si="8"/>
        <v>1.6779706453383088</v>
      </c>
      <c r="D132" s="11">
        <f t="shared" si="8"/>
        <v>2.720789926345387</v>
      </c>
      <c r="E132" s="11">
        <f t="shared" si="8"/>
        <v>3.4292084480011149</v>
      </c>
      <c r="F132" s="11">
        <f t="shared" si="8"/>
        <v>5.9646475032892132</v>
      </c>
      <c r="G132" s="3">
        <f>G131*(1+Parameters!$B$13)</f>
        <v>1051092.0214201084</v>
      </c>
      <c r="H132" s="5">
        <f>Parameters!$B$11*'Permanent project'!C136*Parameters!B$9*G132</f>
        <v>16.296602391228358</v>
      </c>
      <c r="I132" s="2">
        <f>EXP(-Parameters!$B$16*'Permanent project'!B136)</f>
        <v>1.7180160847232114E-2</v>
      </c>
      <c r="J132" s="2">
        <f>EXP(-(Parameters!$B$5+Parameters!$B$6)*('Permanent project'!B136-Parameters!$B$2))*(1-EXP(-Parameters!$B$7*('Permanent project'!B136-Parameters!$B$2)*('Permanent project'!B136&gt;Parameters!$B$2)))+('Permanent project'!B136&lt;=Parameters!$B$2)</f>
        <v>0.28938421793904068</v>
      </c>
      <c r="K132" s="2">
        <f>H132*I132*('Permanent project'!B136&gt;=Parameters!$B$2)</f>
        <v>0.2799782503446907</v>
      </c>
      <c r="L132" s="2">
        <f>H132*I132*J132*('Permanent project'!B136&gt;=Parameters!$B$2)*('Permanent project'!B136&lt;=Parameters!$B$3)</f>
        <v>8.1021287015939261E-2</v>
      </c>
      <c r="M132" s="3">
        <f>'Emissions of Biomass scenarios'!X130*3.66</f>
        <v>527.14788453426888</v>
      </c>
      <c r="N132" s="14">
        <f t="shared" si="4"/>
        <v>42.710200052696209</v>
      </c>
      <c r="V132" s="4"/>
      <c r="W132" s="4"/>
      <c r="X132" s="4"/>
      <c r="Y132" s="4"/>
    </row>
    <row r="133" spans="2:25" x14ac:dyDescent="0.3">
      <c r="B133">
        <v>128</v>
      </c>
      <c r="C133" s="11">
        <f t="shared" si="8"/>
        <v>1.6779706453383088</v>
      </c>
      <c r="D133" s="11">
        <f t="shared" si="8"/>
        <v>2.720789926345387</v>
      </c>
      <c r="E133" s="11">
        <f t="shared" si="8"/>
        <v>3.4292084480011149</v>
      </c>
      <c r="F133" s="11">
        <f t="shared" si="8"/>
        <v>5.9646475032892132</v>
      </c>
      <c r="G133" s="3">
        <f>G132*(1+Parameters!$B$13)</f>
        <v>1072113.8618485106</v>
      </c>
      <c r="H133" s="5">
        <f>Parameters!$B$11*'Permanent project'!C137*Parameters!B$9*G133</f>
        <v>16.622534439052927</v>
      </c>
      <c r="I133" s="2">
        <f>EXP(-Parameters!$B$16*'Permanent project'!B137)</f>
        <v>1.6639098861723624E-2</v>
      </c>
      <c r="J133" s="2">
        <f>EXP(-(Parameters!$B$5+Parameters!$B$6)*('Permanent project'!B137-Parameters!$B$2))*(1-EXP(-Parameters!$B$7*('Permanent project'!B137-Parameters!$B$2)*('Permanent project'!B137&gt;Parameters!$B$2)))+('Permanent project'!B137&lt;=Parameters!$B$2)</f>
        <v>0.28650479686018243</v>
      </c>
      <c r="K133" s="2">
        <f>H133*I133*('Permanent project'!B137&gt;=Parameters!$B$2)</f>
        <v>0.27658399386380733</v>
      </c>
      <c r="L133" s="2">
        <f>H133*I133*J133*('Permanent project'!B137&gt;=Parameters!$B$2)*('Permanent project'!B137&lt;=Parameters!$B$3)</f>
        <v>7.9242640976728063E-2</v>
      </c>
      <c r="M133" s="3">
        <f>'Emissions of Biomass scenarios'!X131*3.66</f>
        <v>527.14788453426888</v>
      </c>
      <c r="N133" s="14">
        <f t="shared" si="4"/>
        <v>41.772590555790771</v>
      </c>
      <c r="V133" s="4"/>
      <c r="W133" s="4"/>
      <c r="X133" s="4"/>
      <c r="Y133" s="4"/>
    </row>
    <row r="134" spans="2:25" x14ac:dyDescent="0.3">
      <c r="B134">
        <v>129</v>
      </c>
      <c r="C134" s="11">
        <f t="shared" si="8"/>
        <v>1.6779706453383088</v>
      </c>
      <c r="D134" s="11">
        <f t="shared" si="8"/>
        <v>2.720789926345387</v>
      </c>
      <c r="E134" s="11">
        <f t="shared" si="8"/>
        <v>3.4292084480011149</v>
      </c>
      <c r="F134" s="11">
        <f t="shared" si="8"/>
        <v>5.9646475032892132</v>
      </c>
      <c r="G134" s="3">
        <f>G133*(1+Parameters!$B$13)</f>
        <v>1093556.1390854807</v>
      </c>
      <c r="H134" s="5">
        <f>Parameters!$B$11*'Permanent project'!C138*Parameters!B$9*G134</f>
        <v>16.954985127833982</v>
      </c>
      <c r="I134" s="2">
        <f>EXP(-Parameters!$B$16*'Permanent project'!B138)</f>
        <v>1.6115076767445814E-2</v>
      </c>
      <c r="J134" s="2">
        <f>EXP(-(Parameters!$B$5+Parameters!$B$6)*('Permanent project'!B138-Parameters!$B$2))*(1-EXP(-Parameters!$B$7*('Permanent project'!B138-Parameters!$B$2)*('Permanent project'!B138&gt;Parameters!$B$2)))+('Permanent project'!B138&lt;=Parameters!$B$2)</f>
        <v>0.28365402649976446</v>
      </c>
      <c r="K134" s="2">
        <f>H134*I134*('Permanent project'!B138&gt;=Parameters!$B$2)</f>
        <v>0.27323088692594671</v>
      </c>
      <c r="L134" s="2">
        <f>H134*I134*J134*('Permanent project'!B138&gt;=Parameters!$B$2)*('Permanent project'!B138&lt;=Parameters!$B$3)</f>
        <v>7.7503041240646636E-2</v>
      </c>
      <c r="M134" s="3">
        <f>'Emissions of Biomass scenarios'!X132*3.66</f>
        <v>527.14788453426888</v>
      </c>
      <c r="N134" s="14">
        <f t="shared" si="4"/>
        <v>40.85556423497907</v>
      </c>
      <c r="V134" s="4"/>
      <c r="W134" s="4"/>
      <c r="X134" s="4"/>
      <c r="Y134" s="4"/>
    </row>
    <row r="135" spans="2:25" x14ac:dyDescent="0.3">
      <c r="B135">
        <v>130</v>
      </c>
      <c r="C135" s="11">
        <f t="shared" si="8"/>
        <v>1.6779706453383088</v>
      </c>
      <c r="D135" s="11">
        <f t="shared" si="8"/>
        <v>2.720789926345387</v>
      </c>
      <c r="E135" s="11">
        <f t="shared" si="8"/>
        <v>3.4292084480011149</v>
      </c>
      <c r="F135" s="11">
        <f t="shared" si="8"/>
        <v>5.9646475032892132</v>
      </c>
      <c r="G135" s="3">
        <f>G134*(1+Parameters!$B$13)</f>
        <v>1115427.2618671902</v>
      </c>
      <c r="H135" s="5">
        <f>Parameters!$B$11*'Permanent project'!C139*Parameters!B$9*G135</f>
        <v>17.294084830390663</v>
      </c>
      <c r="I135" s="2">
        <f>EXP(-Parameters!$B$16*'Permanent project'!B139)</f>
        <v>1.5607557919982831E-2</v>
      </c>
      <c r="J135" s="2">
        <f>EXP(-(Parameters!$B$5+Parameters!$B$6)*('Permanent project'!B139-Parameters!$B$2))*(1-EXP(-Parameters!$B$7*('Permanent project'!B139-Parameters!$B$2)*('Permanent project'!B139&gt;Parameters!$B$2)))+('Permanent project'!B139&lt;=Parameters!$B$2)</f>
        <v>0.28083162177837523</v>
      </c>
      <c r="K135" s="2">
        <f>H135*I135*('Permanent project'!B139&gt;=Parameters!$B$2)</f>
        <v>0.2699184306634187</v>
      </c>
      <c r="L135" s="2">
        <f>H135*I135*J135*('Permanent project'!B139&gt;=Parameters!$B$2)*('Permanent project'!B139&lt;=Parameters!$B$3)</f>
        <v>7.5801630631081793E-2</v>
      </c>
      <c r="M135" s="3">
        <f>'Emissions of Biomass scenarios'!X133*3.66</f>
        <v>527.14788453426888</v>
      </c>
      <c r="N135" s="14">
        <f t="shared" si="4"/>
        <v>39.958669231422803</v>
      </c>
      <c r="V135" s="4"/>
      <c r="W135" s="4"/>
      <c r="X135" s="4"/>
      <c r="Y135" s="4"/>
    </row>
    <row r="136" spans="2:25" x14ac:dyDescent="0.3">
      <c r="B136">
        <v>131</v>
      </c>
      <c r="C136" s="11">
        <f t="shared" si="8"/>
        <v>1.6779706453383088</v>
      </c>
      <c r="D136" s="11">
        <f t="shared" si="8"/>
        <v>2.720789926345387</v>
      </c>
      <c r="E136" s="11">
        <f t="shared" si="8"/>
        <v>3.4292084480011149</v>
      </c>
      <c r="F136" s="11">
        <f t="shared" si="8"/>
        <v>5.9646475032892132</v>
      </c>
      <c r="G136" s="3">
        <f>G135*(1+Parameters!$B$13)</f>
        <v>1137735.807104534</v>
      </c>
      <c r="H136" s="5">
        <f>Parameters!$B$11*'Permanent project'!C140*Parameters!B$9*G136</f>
        <v>17.639966526998474</v>
      </c>
      <c r="I136" s="2">
        <f>EXP(-Parameters!$B$16*'Permanent project'!B140)</f>
        <v>1.5116022575685681E-2</v>
      </c>
      <c r="J136" s="2">
        <f>EXP(-(Parameters!$B$5+Parameters!$B$6)*('Permanent project'!B140-Parameters!$B$2))*(1-EXP(-Parameters!$B$7*('Permanent project'!B140-Parameters!$B$2)*('Permanent project'!B140&gt;Parameters!$B$2)))+('Permanent project'!B140&lt;=Parameters!$B$2)</f>
        <v>0.27803730045319064</v>
      </c>
      <c r="K136" s="2">
        <f>H136*I136*('Permanent project'!B140&gt;=Parameters!$B$2)</f>
        <v>0.26664613225644868</v>
      </c>
      <c r="L136" s="2">
        <f>H136*I136*J136*('Permanent project'!B140&gt;=Parameters!$B$2)*('Permanent project'!B140&lt;=Parameters!$B$3)</f>
        <v>7.413757078886743E-2</v>
      </c>
      <c r="M136" s="3">
        <f>'Emissions of Biomass scenarios'!X134*3.66</f>
        <v>527.14788453426888</v>
      </c>
      <c r="N136" s="14">
        <f t="shared" si="4"/>
        <v>39.081463605861074</v>
      </c>
      <c r="V136" s="4"/>
      <c r="W136" s="4"/>
      <c r="X136" s="4"/>
      <c r="Y136" s="4"/>
    </row>
    <row r="137" spans="2:25" x14ac:dyDescent="0.3">
      <c r="B137">
        <v>132</v>
      </c>
      <c r="C137" s="11">
        <f t="shared" si="8"/>
        <v>1.6779706453383088</v>
      </c>
      <c r="D137" s="11">
        <f t="shared" si="8"/>
        <v>2.720789926345387</v>
      </c>
      <c r="E137" s="11">
        <f t="shared" si="8"/>
        <v>3.4292084480011149</v>
      </c>
      <c r="F137" s="11">
        <f t="shared" si="8"/>
        <v>5.9646475032892132</v>
      </c>
      <c r="G137" s="3">
        <f>G136*(1+Parameters!$B$13)</f>
        <v>1160490.5232466247</v>
      </c>
      <c r="H137" s="5">
        <f>Parameters!$B$11*'Permanent project'!C141*Parameters!B$9*G137</f>
        <v>17.992765857538444</v>
      </c>
      <c r="I137" s="2">
        <f>EXP(-Parameters!$B$16*'Permanent project'!B141)</f>
        <v>1.4639967359409327E-2</v>
      </c>
      <c r="J137" s="2">
        <f>EXP(-(Parameters!$B$5+Parameters!$B$6)*('Permanent project'!B141-Parameters!$B$2))*(1-EXP(-Parameters!$B$7*('Permanent project'!B141-Parameters!$B$2)*('Permanent project'!B141&gt;Parameters!$B$2)))+('Permanent project'!B141&lt;=Parameters!$B$2)</f>
        <v>0.27527078308974962</v>
      </c>
      <c r="K137" s="2">
        <f>H137*I137*('Permanent project'!B141&gt;=Parameters!$B$2)</f>
        <v>0.26341350485985737</v>
      </c>
      <c r="L137" s="2">
        <f>H137*I137*J137*('Permanent project'!B141&gt;=Parameters!$B$2)*('Permanent project'!B141&lt;=Parameters!$B$3)</f>
        <v>7.2510041759188501E-2</v>
      </c>
      <c r="M137" s="3">
        <f>'Emissions of Biomass scenarios'!X135*3.66</f>
        <v>527.14788453426888</v>
      </c>
      <c r="N137" s="14">
        <f t="shared" si="4"/>
        <v>38.223515120847715</v>
      </c>
      <c r="V137" s="4"/>
      <c r="W137" s="4"/>
      <c r="X137" s="4"/>
      <c r="Y137" s="4"/>
    </row>
    <row r="138" spans="2:25" x14ac:dyDescent="0.3">
      <c r="B138">
        <v>133</v>
      </c>
      <c r="C138" s="11">
        <f t="shared" si="8"/>
        <v>1.6779706453383088</v>
      </c>
      <c r="D138" s="11">
        <f t="shared" si="8"/>
        <v>2.720789926345387</v>
      </c>
      <c r="E138" s="11">
        <f t="shared" si="8"/>
        <v>3.4292084480011149</v>
      </c>
      <c r="F138" s="11">
        <f t="shared" si="8"/>
        <v>5.9646475032892132</v>
      </c>
      <c r="G138" s="3">
        <f>G137*(1+Parameters!$B$13)</f>
        <v>1183700.3337115573</v>
      </c>
      <c r="H138" s="5">
        <f>Parameters!$B$11*'Permanent project'!C142*Parameters!B$9*G138</f>
        <v>18.352621174689215</v>
      </c>
      <c r="I138" s="2">
        <f>EXP(-Parameters!$B$16*'Permanent project'!B142)</f>
        <v>1.4178904749012544E-2</v>
      </c>
      <c r="J138" s="2">
        <f>EXP(-(Parameters!$B$5+Parameters!$B$6)*('Permanent project'!B142-Parameters!$B$2))*(1-EXP(-Parameters!$B$7*('Permanent project'!B142-Parameters!$B$2)*('Permanent project'!B142&gt;Parameters!$B$2)))+('Permanent project'!B142&lt;=Parameters!$B$2)</f>
        <v>0.27253179303401048</v>
      </c>
      <c r="K138" s="2">
        <f>H138*I138*('Permanent project'!B142&gt;=Parameters!$B$2)</f>
        <v>0.2602200675306291</v>
      </c>
      <c r="L138" s="2">
        <f>H138*I138*J138*('Permanent project'!B142&gt;=Parameters!$B$2)*('Permanent project'!B142&lt;=Parameters!$B$3)</f>
        <v>7.0918241587553638E-2</v>
      </c>
      <c r="M138" s="3">
        <f>'Emissions of Biomass scenarios'!X136*3.66</f>
        <v>527.14788453426888</v>
      </c>
      <c r="N138" s="14">
        <f t="shared" si="4"/>
        <v>37.384401027769108</v>
      </c>
      <c r="V138" s="4"/>
      <c r="W138" s="4"/>
      <c r="X138" s="4"/>
      <c r="Y138" s="4"/>
    </row>
    <row r="139" spans="2:25" x14ac:dyDescent="0.3">
      <c r="B139">
        <v>134</v>
      </c>
      <c r="C139" s="11">
        <f t="shared" ref="C139:F154" si="9">C138</f>
        <v>1.6779706453383088</v>
      </c>
      <c r="D139" s="11">
        <f t="shared" si="9"/>
        <v>2.720789926345387</v>
      </c>
      <c r="E139" s="11">
        <f t="shared" si="9"/>
        <v>3.4292084480011149</v>
      </c>
      <c r="F139" s="11">
        <f t="shared" si="9"/>
        <v>5.9646475032892132</v>
      </c>
      <c r="G139" s="3">
        <f>G138*(1+Parameters!$B$13)</f>
        <v>1207374.3403857886</v>
      </c>
      <c r="H139" s="5">
        <f>Parameters!$B$11*'Permanent project'!C143*Parameters!B$9*G139</f>
        <v>18.719673598183</v>
      </c>
      <c r="I139" s="2">
        <f>EXP(-Parameters!$B$16*'Permanent project'!B143)</f>
        <v>1.373236257609264E-2</v>
      </c>
      <c r="J139" s="2">
        <f>EXP(-(Parameters!$B$5+Parameters!$B$6)*('Permanent project'!B143-Parameters!$B$2))*(1-EXP(-Parameters!$B$7*('Permanent project'!B143-Parameters!$B$2)*('Permanent project'!B143&gt;Parameters!$B$2)))+('Permanent project'!B143&lt;=Parameters!$B$2)</f>
        <v>0.2698200563846852</v>
      </c>
      <c r="K139" s="2">
        <f>H139*I139*('Permanent project'!B143&gt;=Parameters!$B$2)</f>
        <v>0.25706534515635771</v>
      </c>
      <c r="L139" s="2">
        <f>H139*I139*J139*('Permanent project'!B143&gt;=Parameters!$B$2)*('Permanent project'!B143&lt;=Parameters!$B$3)</f>
        <v>6.9361385924637003E-2</v>
      </c>
      <c r="M139" s="3">
        <f>'Emissions of Biomass scenarios'!X137*3.66</f>
        <v>527.14788453426888</v>
      </c>
      <c r="N139" s="14">
        <f t="shared" si="4"/>
        <v>36.563707858537413</v>
      </c>
      <c r="V139" s="4"/>
      <c r="W139" s="4"/>
      <c r="X139" s="4"/>
      <c r="Y139" s="4"/>
    </row>
    <row r="140" spans="2:25" x14ac:dyDescent="0.3">
      <c r="B140">
        <v>135</v>
      </c>
      <c r="C140" s="11">
        <f t="shared" si="9"/>
        <v>1.6779706453383088</v>
      </c>
      <c r="D140" s="11">
        <f t="shared" si="9"/>
        <v>2.720789926345387</v>
      </c>
      <c r="E140" s="11">
        <f t="shared" si="9"/>
        <v>3.4292084480011149</v>
      </c>
      <c r="F140" s="11">
        <f t="shared" si="9"/>
        <v>5.9646475032892132</v>
      </c>
      <c r="G140" s="3">
        <f>G139*(1+Parameters!$B$13)</f>
        <v>1231521.8271935044</v>
      </c>
      <c r="H140" s="5">
        <f>Parameters!$B$11*'Permanent project'!C144*Parameters!B$9*G140</f>
        <v>19.094067070146661</v>
      </c>
      <c r="I140" s="2">
        <f>EXP(-Parameters!$B$16*'Permanent project'!B144)</f>
        <v>1.3299883542443767E-2</v>
      </c>
      <c r="J140" s="2">
        <f>EXP(-(Parameters!$B$5+Parameters!$B$6)*('Permanent project'!B144-Parameters!$B$2))*(1-EXP(-Parameters!$B$7*('Permanent project'!B144-Parameters!$B$2)*('Permanent project'!B144&gt;Parameters!$B$2)))+('Permanent project'!B144&lt;=Parameters!$B$2)</f>
        <v>0.26713530196584911</v>
      </c>
      <c r="K140" s="2">
        <f>H140*I140*('Permanent project'!B144&gt;=Parameters!$B$2)</f>
        <v>0.25394886838456104</v>
      </c>
      <c r="L140" s="2">
        <f>H140*I140*J140*('Permanent project'!B144&gt;=Parameters!$B$2)*('Permanent project'!B144&lt;=Parameters!$B$3)</f>
        <v>6.7838707639795381E-2</v>
      </c>
      <c r="M140" s="3">
        <f>'Emissions of Biomass scenarios'!X138*3.66</f>
        <v>527.14788453426888</v>
      </c>
      <c r="N140" s="14">
        <f t="shared" si="4"/>
        <v>35.761031221856882</v>
      </c>
      <c r="V140" s="4"/>
      <c r="W140" s="4"/>
      <c r="X140" s="4"/>
      <c r="Y140" s="4"/>
    </row>
    <row r="141" spans="2:25" x14ac:dyDescent="0.3">
      <c r="B141">
        <v>136</v>
      </c>
      <c r="C141" s="11">
        <f t="shared" si="9"/>
        <v>1.6779706453383088</v>
      </c>
      <c r="D141" s="11">
        <f t="shared" si="9"/>
        <v>2.720789926345387</v>
      </c>
      <c r="E141" s="11">
        <f t="shared" si="9"/>
        <v>3.4292084480011149</v>
      </c>
      <c r="F141" s="11">
        <f t="shared" si="9"/>
        <v>5.9646475032892132</v>
      </c>
      <c r="G141" s="3">
        <f>G140*(1+Parameters!$B$13)</f>
        <v>1256152.2637373745</v>
      </c>
      <c r="H141" s="5">
        <f>Parameters!$B$11*'Permanent project'!C145*Parameters!B$9*G141</f>
        <v>19.475948411549595</v>
      </c>
      <c r="I141" s="2">
        <f>EXP(-Parameters!$B$16*'Permanent project'!B145)</f>
        <v>1.2881024751743584E-2</v>
      </c>
      <c r="J141" s="2">
        <f>EXP(-(Parameters!$B$5+Parameters!$B$6)*('Permanent project'!B145-Parameters!$B$2))*(1-EXP(-Parameters!$B$7*('Permanent project'!B145-Parameters!$B$2)*('Permanent project'!B145&gt;Parameters!$B$2)))+('Permanent project'!B145&lt;=Parameters!$B$2)</f>
        <v>0.26447726129982302</v>
      </c>
      <c r="K141" s="2">
        <f>H141*I141*('Permanent project'!B145&gt;=Parameters!$B$2)</f>
        <v>0.25087017355285146</v>
      </c>
      <c r="L141" s="2">
        <f>H141*I141*J141*('Permanent project'!B145&gt;=Parameters!$B$2)*('Permanent project'!B145&lt;=Parameters!$B$3)</f>
        <v>6.6349456443069443E-2</v>
      </c>
      <c r="M141" s="3">
        <f>'Emissions of Biomass scenarios'!X139*3.66</f>
        <v>527.14788453426888</v>
      </c>
      <c r="N141" s="14">
        <f t="shared" si="4"/>
        <v>34.975975603962674</v>
      </c>
      <c r="V141" s="4"/>
      <c r="W141" s="4"/>
      <c r="X141" s="4"/>
      <c r="Y141" s="4"/>
    </row>
    <row r="142" spans="2:25" x14ac:dyDescent="0.3">
      <c r="B142">
        <v>137</v>
      </c>
      <c r="C142" s="11">
        <f t="shared" si="9"/>
        <v>1.6779706453383088</v>
      </c>
      <c r="D142" s="11">
        <f t="shared" si="9"/>
        <v>2.720789926345387</v>
      </c>
      <c r="E142" s="11">
        <f t="shared" si="9"/>
        <v>3.4292084480011149</v>
      </c>
      <c r="F142" s="11">
        <f t="shared" si="9"/>
        <v>5.9646475032892132</v>
      </c>
      <c r="G142" s="3">
        <f>G141*(1+Parameters!$B$13)</f>
        <v>1281275.309012122</v>
      </c>
      <c r="H142" s="5">
        <f>Parameters!$B$11*'Permanent project'!C146*Parameters!B$9*G142</f>
        <v>19.865467379780586</v>
      </c>
      <c r="I142" s="2">
        <f>EXP(-Parameters!$B$16*'Permanent project'!B146)</f>
        <v>1.2475357255988723E-2</v>
      </c>
      <c r="J142" s="2">
        <f>EXP(-(Parameters!$B$5+Parameters!$B$6)*('Permanent project'!B146-Parameters!$B$2))*(1-EXP(-Parameters!$B$7*('Permanent project'!B146-Parameters!$B$2)*('Permanent project'!B146&gt;Parameters!$B$2)))+('Permanent project'!B146&lt;=Parameters!$B$2)</f>
        <v>0.26184566858032526</v>
      </c>
      <c r="K142" s="2">
        <f>H142*I142*('Permanent project'!B146&gt;=Parameters!$B$2)</f>
        <v>0.24782880261995302</v>
      </c>
      <c r="L142" s="2">
        <f>H142*I142*J142*('Permanent project'!B146&gt;=Parameters!$B$2)*('Permanent project'!B146&lt;=Parameters!$B$3)</f>
        <v>6.4892898515483063E-2</v>
      </c>
      <c r="M142" s="3">
        <f>'Emissions of Biomass scenarios'!X140*3.66</f>
        <v>527.14788453426888</v>
      </c>
      <c r="N142" s="14">
        <f t="shared" si="4"/>
        <v>34.208154173733895</v>
      </c>
      <c r="V142" s="4"/>
      <c r="W142" s="4"/>
      <c r="X142" s="4"/>
      <c r="Y142" s="4"/>
    </row>
    <row r="143" spans="2:25" x14ac:dyDescent="0.3">
      <c r="B143">
        <v>138</v>
      </c>
      <c r="C143" s="11">
        <f t="shared" si="9"/>
        <v>1.6779706453383088</v>
      </c>
      <c r="D143" s="11">
        <f t="shared" si="9"/>
        <v>2.720789926345387</v>
      </c>
      <c r="E143" s="11">
        <f t="shared" si="9"/>
        <v>3.4292084480011149</v>
      </c>
      <c r="F143" s="11">
        <f t="shared" si="9"/>
        <v>5.9646475032892132</v>
      </c>
      <c r="G143" s="3">
        <f>G142*(1+Parameters!$B$13)</f>
        <v>1306900.8151923644</v>
      </c>
      <c r="H143" s="5">
        <f>Parameters!$B$11*'Permanent project'!C147*Parameters!B$9*G143</f>
        <v>20.262776727376199</v>
      </c>
      <c r="I143" s="2">
        <f>EXP(-Parameters!$B$16*'Permanent project'!B147)</f>
        <v>1.2082465616214554E-2</v>
      </c>
      <c r="J143" s="2">
        <f>EXP(-(Parameters!$B$5+Parameters!$B$6)*('Permanent project'!B147-Parameters!$B$2))*(1-EXP(-Parameters!$B$7*('Permanent project'!B147-Parameters!$B$2)*('Permanent project'!B147&gt;Parameters!$B$2)))+('Permanent project'!B147&lt;=Parameters!$B$2)</f>
        <v>0.25924026064589095</v>
      </c>
      <c r="K143" s="2">
        <f>H143*I143*('Permanent project'!B147&gt;=Parameters!$B$2)</f>
        <v>0.2448243030975554</v>
      </c>
      <c r="L143" s="2">
        <f>H143*I143*J143*('Permanent project'!B147&gt;=Parameters!$B$2)*('Permanent project'!B147&lt;=Parameters!$B$3)</f>
        <v>6.3468316147458875E-2</v>
      </c>
      <c r="M143" s="3">
        <f>'Emissions of Biomass scenarios'!X141*3.66</f>
        <v>527.14788453426888</v>
      </c>
      <c r="N143" s="14">
        <f t="shared" si="4"/>
        <v>33.457188592085124</v>
      </c>
      <c r="V143" s="4"/>
      <c r="W143" s="4"/>
      <c r="X143" s="4"/>
      <c r="Y143" s="4"/>
    </row>
    <row r="144" spans="2:25" x14ac:dyDescent="0.3">
      <c r="B144">
        <v>139</v>
      </c>
      <c r="C144" s="11">
        <f t="shared" si="9"/>
        <v>1.6779706453383088</v>
      </c>
      <c r="D144" s="11">
        <f t="shared" si="9"/>
        <v>2.720789926345387</v>
      </c>
      <c r="E144" s="11">
        <f t="shared" si="9"/>
        <v>3.4292084480011149</v>
      </c>
      <c r="F144" s="11">
        <f t="shared" si="9"/>
        <v>5.9646475032892132</v>
      </c>
      <c r="G144" s="3">
        <f>G143*(1+Parameters!$B$13)</f>
        <v>1333038.8314962117</v>
      </c>
      <c r="H144" s="5">
        <f>Parameters!$B$11*'Permanent project'!C148*Parameters!B$9*G144</f>
        <v>20.668032261923724</v>
      </c>
      <c r="I144" s="2">
        <f>EXP(-Parameters!$B$16*'Permanent project'!B148)</f>
        <v>1.1701947477049383E-2</v>
      </c>
      <c r="J144" s="2">
        <f>EXP(-(Parameters!$B$5+Parameters!$B$6)*('Permanent project'!B148-Parameters!$B$2))*(1-EXP(-Parameters!$B$7*('Permanent project'!B148-Parameters!$B$2)*('Permanent project'!B148&gt;Parameters!$B$2)))+('Permanent project'!B148&lt;=Parameters!$B$2)</f>
        <v>0.25666077695355544</v>
      </c>
      <c r="K144" s="2">
        <f>H144*I144*('Permanent project'!B148&gt;=Parameters!$B$2)</f>
        <v>0.24185622798299358</v>
      </c>
      <c r="L144" s="2">
        <f>H144*I144*J144*('Permanent project'!B148&gt;=Parameters!$B$2)*('Permanent project'!B148&lt;=Parameters!$B$3)</f>
        <v>6.2075007385171369E-2</v>
      </c>
      <c r="M144" s="3">
        <f>'Emissions of Biomass scenarios'!X142*3.66</f>
        <v>527.14788453426888</v>
      </c>
      <c r="N144" s="14">
        <f t="shared" si="4"/>
        <v>32.722708825542206</v>
      </c>
      <c r="V144" s="4"/>
      <c r="W144" s="4"/>
      <c r="X144" s="4"/>
      <c r="Y144" s="4"/>
    </row>
    <row r="145" spans="2:25" x14ac:dyDescent="0.3">
      <c r="B145">
        <v>140</v>
      </c>
      <c r="C145" s="11">
        <f t="shared" si="9"/>
        <v>1.6779706453383088</v>
      </c>
      <c r="D145" s="11">
        <f t="shared" si="9"/>
        <v>2.720789926345387</v>
      </c>
      <c r="E145" s="11">
        <f t="shared" si="9"/>
        <v>3.4292084480011149</v>
      </c>
      <c r="F145" s="11">
        <f t="shared" si="9"/>
        <v>5.9646475032892132</v>
      </c>
      <c r="G145" s="3">
        <f>G144*(1+Parameters!$B$13)</f>
        <v>1359699.608126136</v>
      </c>
      <c r="H145" s="5">
        <f>Parameters!$B$11*'Permanent project'!C149*Parameters!B$9*G145</f>
        <v>21.081392907162197</v>
      </c>
      <c r="I145" s="2">
        <f>EXP(-Parameters!$B$16*'Permanent project'!B149)</f>
        <v>1.1333413154667387E-2</v>
      </c>
      <c r="J145" s="2">
        <f>EXP(-(Parameters!$B$5+Parameters!$B$6)*('Permanent project'!B149-Parameters!$B$2))*(1-EXP(-Parameters!$B$7*('Permanent project'!B149-Parameters!$B$2)*('Permanent project'!B149&gt;Parameters!$B$2)))+('Permanent project'!B149&lt;=Parameters!$B$2)</f>
        <v>0.25410695955279994</v>
      </c>
      <c r="K145" s="2">
        <f>H145*I145*('Permanent project'!B149&gt;=Parameters!$B$2)</f>
        <v>0.23892413569274379</v>
      </c>
      <c r="L145" s="2">
        <f>H145*I145*J145*('Permanent project'!B149&gt;=Parameters!$B$2)*('Permanent project'!B149&lt;=Parameters!$B$3)</f>
        <v>6.0712285684663733E-2</v>
      </c>
      <c r="M145" s="3">
        <f>'Emissions of Biomass scenarios'!X143*3.66</f>
        <v>527.14788453426888</v>
      </c>
      <c r="N145" s="14">
        <f t="shared" si="4"/>
        <v>32.004352963910662</v>
      </c>
      <c r="V145" s="4"/>
      <c r="W145" s="4"/>
      <c r="X145" s="4"/>
      <c r="Y145" s="4"/>
    </row>
    <row r="146" spans="2:25" x14ac:dyDescent="0.3">
      <c r="B146">
        <v>141</v>
      </c>
      <c r="C146" s="11">
        <f t="shared" si="9"/>
        <v>1.6779706453383088</v>
      </c>
      <c r="D146" s="11">
        <f t="shared" si="9"/>
        <v>2.720789926345387</v>
      </c>
      <c r="E146" s="11">
        <f t="shared" si="9"/>
        <v>3.4292084480011149</v>
      </c>
      <c r="F146" s="11">
        <f t="shared" si="9"/>
        <v>5.9646475032892132</v>
      </c>
      <c r="G146" s="3">
        <f>G145*(1+Parameters!$B$13)</f>
        <v>1386893.6002886589</v>
      </c>
      <c r="H146" s="5">
        <f>Parameters!$B$11*'Permanent project'!C150*Parameters!B$9*G146</f>
        <v>21.503020765305443</v>
      </c>
      <c r="I146" s="2">
        <f>EXP(-Parameters!$B$16*'Permanent project'!B150)</f>
        <v>1.0976485237718327E-2</v>
      </c>
      <c r="J146" s="2">
        <f>EXP(-(Parameters!$B$5+Parameters!$B$6)*('Permanent project'!B150-Parameters!$B$2))*(1-EXP(-Parameters!$B$7*('Permanent project'!B150-Parameters!$B$2)*('Permanent project'!B150&gt;Parameters!$B$2)))+('Permanent project'!B150&lt;=Parameters!$B$2)</f>
        <v>0.25157855305975618</v>
      </c>
      <c r="K146" s="2">
        <f>H146*I146*('Permanent project'!B150&gt;=Parameters!$B$2)</f>
        <v>0.23602758999672585</v>
      </c>
      <c r="L146" s="2">
        <f>H146*I146*J146*('Permanent project'!B150&gt;=Parameters!$B$2)*('Permanent project'!B150&lt;=Parameters!$B$3)</f>
        <v>5.9379479573557672E-2</v>
      </c>
      <c r="M146" s="3">
        <f>'Emissions of Biomass scenarios'!X144*3.66</f>
        <v>527.14788453426888</v>
      </c>
      <c r="N146" s="14">
        <f t="shared" si="4"/>
        <v>31.301767041946757</v>
      </c>
      <c r="V146" s="4"/>
      <c r="W146" s="4"/>
      <c r="X146" s="4"/>
      <c r="Y146" s="4"/>
    </row>
    <row r="147" spans="2:25" x14ac:dyDescent="0.3">
      <c r="B147">
        <v>142</v>
      </c>
      <c r="C147" s="11">
        <f t="shared" si="9"/>
        <v>1.6779706453383088</v>
      </c>
      <c r="D147" s="11">
        <f t="shared" si="9"/>
        <v>2.720789926345387</v>
      </c>
      <c r="E147" s="11">
        <f t="shared" si="9"/>
        <v>3.4292084480011149</v>
      </c>
      <c r="F147" s="11">
        <f t="shared" si="9"/>
        <v>5.9646475032892132</v>
      </c>
      <c r="G147" s="3">
        <f>G146*(1+Parameters!$B$13)</f>
        <v>1414631.4722944321</v>
      </c>
      <c r="H147" s="5">
        <f>Parameters!$B$11*'Permanent project'!C151*Parameters!B$9*G147</f>
        <v>21.933081180611556</v>
      </c>
      <c r="I147" s="2">
        <f>EXP(-Parameters!$B$16*'Permanent project'!B151)</f>
        <v>1.0630798200825346E-2</v>
      </c>
      <c r="J147" s="2">
        <f>EXP(-(Parameters!$B$5+Parameters!$B$6)*('Permanent project'!B151-Parameters!$B$2))*(1-EXP(-Parameters!$B$7*('Permanent project'!B151-Parameters!$B$2)*('Permanent project'!B151&gt;Parameters!$B$2)))+('Permanent project'!B151&lt;=Parameters!$B$2)</f>
        <v>0.24907530463166797</v>
      </c>
      <c r="K147" s="2">
        <f>H147*I147*('Permanent project'!B151&gt;=Parameters!$B$2)</f>
        <v>0.23316615995340159</v>
      </c>
      <c r="L147" s="2">
        <f>H147*I147*J147*('Permanent project'!B151&gt;=Parameters!$B$2)*('Permanent project'!B151&lt;=Parameters!$B$3)</f>
        <v>5.8075932320189719E-2</v>
      </c>
      <c r="M147" s="3">
        <f>'Emissions of Biomass scenarios'!X145*3.66</f>
        <v>527.14788453426888</v>
      </c>
      <c r="N147" s="14">
        <f t="shared" si="4"/>
        <v>30.614604864943384</v>
      </c>
      <c r="V147" s="4"/>
      <c r="W147" s="4"/>
      <c r="X147" s="4"/>
      <c r="Y147" s="4"/>
    </row>
    <row r="148" spans="2:25" x14ac:dyDescent="0.3">
      <c r="B148">
        <v>143</v>
      </c>
      <c r="C148" s="11">
        <f t="shared" si="9"/>
        <v>1.6779706453383088</v>
      </c>
      <c r="D148" s="11">
        <f t="shared" si="9"/>
        <v>2.720789926345387</v>
      </c>
      <c r="E148" s="11">
        <f t="shared" si="9"/>
        <v>3.4292084480011149</v>
      </c>
      <c r="F148" s="11">
        <f t="shared" si="9"/>
        <v>5.9646475032892132</v>
      </c>
      <c r="G148" s="3">
        <f>G147*(1+Parameters!$B$13)</f>
        <v>1442924.1017403207</v>
      </c>
      <c r="H148" s="5">
        <f>Parameters!$B$11*'Permanent project'!C152*Parameters!B$9*G148</f>
        <v>22.371742804223786</v>
      </c>
      <c r="I148" s="2">
        <f>EXP(-Parameters!$B$16*'Permanent project'!B152)</f>
        <v>1.0295998030255039E-2</v>
      </c>
      <c r="J148" s="2">
        <f>EXP(-(Parameters!$B$5+Parameters!$B$6)*('Permanent project'!B152-Parameters!$B$2))*(1-EXP(-Parameters!$B$7*('Permanent project'!B152-Parameters!$B$2)*('Permanent project'!B152&gt;Parameters!$B$2)))+('Permanent project'!B152&lt;=Parameters!$B$2)</f>
        <v>0.24659696394160627</v>
      </c>
      <c r="K148" s="2">
        <f>H148*I148*('Permanent project'!B152&gt;=Parameters!$B$2)</f>
        <v>0.23033941984566042</v>
      </c>
      <c r="L148" s="2">
        <f>H148*I148*J148*('Permanent project'!B152&gt;=Parameters!$B$2)*('Permanent project'!B152&lt;=Parameters!$B$3)</f>
        <v>5.680100161001083E-2</v>
      </c>
      <c r="M148" s="3">
        <f>'Emissions of Biomass scenarios'!X146*3.66</f>
        <v>527.14788453426888</v>
      </c>
      <c r="N148" s="14">
        <f t="shared" si="4"/>
        <v>29.942527838144809</v>
      </c>
      <c r="V148" s="4"/>
      <c r="W148" s="4"/>
      <c r="X148" s="4"/>
      <c r="Y148" s="4"/>
    </row>
    <row r="149" spans="2:25" x14ac:dyDescent="0.3">
      <c r="B149">
        <v>144</v>
      </c>
      <c r="C149" s="11">
        <f t="shared" si="9"/>
        <v>1.6779706453383088</v>
      </c>
      <c r="D149" s="11">
        <f t="shared" si="9"/>
        <v>2.720789926345387</v>
      </c>
      <c r="E149" s="11">
        <f t="shared" si="9"/>
        <v>3.4292084480011149</v>
      </c>
      <c r="F149" s="11">
        <f t="shared" si="9"/>
        <v>5.9646475032892132</v>
      </c>
      <c r="G149" s="3">
        <f>G148*(1+Parameters!$B$13)</f>
        <v>1471782.5837751271</v>
      </c>
      <c r="H149" s="5">
        <f>Parameters!$B$11*'Permanent project'!C153*Parameters!B$9*G149</f>
        <v>22.819177660308259</v>
      </c>
      <c r="I149" s="2">
        <f>EXP(-Parameters!$B$16*'Permanent project'!B153)</f>
        <v>9.9717418613764573E-3</v>
      </c>
      <c r="J149" s="2">
        <f>EXP(-(Parameters!$B$5+Parameters!$B$6)*('Permanent project'!B153-Parameters!$B$2))*(1-EXP(-Parameters!$B$7*('Permanent project'!B153-Parameters!$B$2)*('Permanent project'!B153&gt;Parameters!$B$2)))+('Permanent project'!B153&lt;=Parameters!$B$2)</f>
        <v>0.244143283153437</v>
      </c>
      <c r="K149" s="2">
        <f>H149*I149*('Permanent project'!B153&gt;=Parameters!$B$2)</f>
        <v>0.22754694911748236</v>
      </c>
      <c r="L149" s="2">
        <f>H149*I149*J149*('Permanent project'!B153&gt;=Parameters!$B$2)*('Permanent project'!B153&lt;=Parameters!$B$3)</f>
        <v>5.5554059229090215E-2</v>
      </c>
      <c r="M149" s="3">
        <f>'Emissions of Biomass scenarios'!X147*3.66</f>
        <v>527.14788453426888</v>
      </c>
      <c r="N149" s="14">
        <f t="shared" si="4"/>
        <v>29.285204799906385</v>
      </c>
      <c r="V149" s="4"/>
      <c r="W149" s="4"/>
      <c r="X149" s="4"/>
      <c r="Y149" s="4"/>
    </row>
    <row r="150" spans="2:25" x14ac:dyDescent="0.3">
      <c r="B150">
        <v>145</v>
      </c>
      <c r="C150" s="11">
        <f t="shared" si="9"/>
        <v>1.6779706453383088</v>
      </c>
      <c r="D150" s="11">
        <f t="shared" si="9"/>
        <v>2.720789926345387</v>
      </c>
      <c r="E150" s="11">
        <f t="shared" si="9"/>
        <v>3.4292084480011149</v>
      </c>
      <c r="F150" s="11">
        <f t="shared" si="9"/>
        <v>5.9646475032892132</v>
      </c>
      <c r="G150" s="3">
        <f>G149*(1+Parameters!$B$13)</f>
        <v>1501218.2354506296</v>
      </c>
      <c r="H150" s="5">
        <f>Parameters!$B$11*'Permanent project'!C154*Parameters!B$9*G150</f>
        <v>23.275561213514425</v>
      </c>
      <c r="I150" s="2">
        <f>EXP(-Parameters!$B$16*'Permanent project'!B154)</f>
        <v>9.6576976275377768E-3</v>
      </c>
      <c r="J150" s="2">
        <f>EXP(-(Parameters!$B$5+Parameters!$B$6)*('Permanent project'!B154-Parameters!$B$2))*(1-EXP(-Parameters!$B$7*('Permanent project'!B154-Parameters!$B$2)*('Permanent project'!B154&gt;Parameters!$B$2)))+('Permanent project'!B154&lt;=Parameters!$B$2)</f>
        <v>0.24171401689703637</v>
      </c>
      <c r="K150" s="2">
        <f>H150*I150*('Permanent project'!B154&gt;=Parameters!$B$2)</f>
        <v>0.22478833231136855</v>
      </c>
      <c r="L150" s="2">
        <f>H150*I150*J150*('Permanent project'!B154&gt;=Parameters!$B$2)*('Permanent project'!B154&lt;=Parameters!$B$3)</f>
        <v>5.4334490754566762E-2</v>
      </c>
      <c r="M150" s="3">
        <f>'Emissions of Biomass scenarios'!X148*3.66</f>
        <v>527.14788453426888</v>
      </c>
      <c r="N150" s="14">
        <f t="shared" ref="N150:N213" si="10">L150*M150</f>
        <v>28.64231185851666</v>
      </c>
      <c r="V150" s="4"/>
      <c r="W150" s="4"/>
      <c r="X150" s="4"/>
      <c r="Y150" s="4"/>
    </row>
    <row r="151" spans="2:25" x14ac:dyDescent="0.3">
      <c r="B151">
        <v>146</v>
      </c>
      <c r="C151" s="11">
        <f t="shared" si="9"/>
        <v>1.6779706453383088</v>
      </c>
      <c r="D151" s="11">
        <f t="shared" si="9"/>
        <v>2.720789926345387</v>
      </c>
      <c r="E151" s="11">
        <f t="shared" si="9"/>
        <v>3.4292084480011149</v>
      </c>
      <c r="F151" s="11">
        <f t="shared" si="9"/>
        <v>5.9646475032892132</v>
      </c>
      <c r="G151" s="3">
        <f>G150*(1+Parameters!$B$13)</f>
        <v>1531242.6001596423</v>
      </c>
      <c r="H151" s="5">
        <f>Parameters!$B$11*'Permanent project'!C155*Parameters!B$9*G151</f>
        <v>23.741072437784716</v>
      </c>
      <c r="I151" s="2">
        <f>EXP(-Parameters!$B$16*'Permanent project'!B155)</f>
        <v>9.3535437200009883E-3</v>
      </c>
      <c r="J151" s="2">
        <f>EXP(-(Parameters!$B$5+Parameters!$B$6)*('Permanent project'!B155-Parameters!$B$2))*(1-EXP(-Parameters!$B$7*('Permanent project'!B155-Parameters!$B$2)*('Permanent project'!B155&gt;Parameters!$B$2)))+('Permanent project'!B155&lt;=Parameters!$B$2)</f>
        <v>0.23930892224375447</v>
      </c>
      <c r="K151" s="2">
        <f>H151*I151*('Permanent project'!B155&gt;=Parameters!$B$2)</f>
        <v>0.22206315900652979</v>
      </c>
      <c r="L151" s="2">
        <f>H151*I151*J151*('Permanent project'!B155&gt;=Parameters!$B$2)*('Permanent project'!B155&lt;=Parameters!$B$3)</f>
        <v>5.3141695251896125E-2</v>
      </c>
      <c r="M151" s="3">
        <f>'Emissions of Biomass scenarios'!X149*3.66</f>
        <v>527.14788453426888</v>
      </c>
      <c r="N151" s="14">
        <f t="shared" si="10"/>
        <v>28.013532232601843</v>
      </c>
      <c r="V151" s="4"/>
      <c r="W151" s="4"/>
      <c r="X151" s="4"/>
      <c r="Y151" s="4"/>
    </row>
    <row r="152" spans="2:25" x14ac:dyDescent="0.3">
      <c r="B152">
        <v>147</v>
      </c>
      <c r="C152" s="11">
        <f t="shared" si="9"/>
        <v>1.6779706453383088</v>
      </c>
      <c r="D152" s="11">
        <f t="shared" si="9"/>
        <v>2.720789926345387</v>
      </c>
      <c r="E152" s="11">
        <f t="shared" si="9"/>
        <v>3.4292084480011149</v>
      </c>
      <c r="F152" s="11">
        <f t="shared" si="9"/>
        <v>5.9646475032892132</v>
      </c>
      <c r="G152" s="3">
        <f>G151*(1+Parameters!$B$13)</f>
        <v>1561867.452162835</v>
      </c>
      <c r="H152" s="5">
        <f>Parameters!$B$11*'Permanent project'!C156*Parameters!B$9*G152</f>
        <v>24.215893886540407</v>
      </c>
      <c r="I152" s="2">
        <f>EXP(-Parameters!$B$16*'Permanent project'!B156)</f>
        <v>9.0589686585865001E-3</v>
      </c>
      <c r="J152" s="2">
        <f>EXP(-(Parameters!$B$5+Parameters!$B$6)*('Permanent project'!B156-Parameters!$B$2))*(1-EXP(-Parameters!$B$7*('Permanent project'!B156-Parameters!$B$2)*('Permanent project'!B156&gt;Parameters!$B$2)))+('Permanent project'!B156&lt;=Parameters!$B$2)</f>
        <v>0.23692775868212171</v>
      </c>
      <c r="K152" s="2">
        <f>H152*I152*('Permanent project'!B156&gt;=Parameters!$B$2)</f>
        <v>0.21937102375782597</v>
      </c>
      <c r="L152" s="2">
        <f>H152*I152*J152*('Permanent project'!B156&gt;=Parameters!$B$2)*('Permanent project'!B156&lt;=Parameters!$B$3)</f>
        <v>5.1975084978744181E-2</v>
      </c>
      <c r="M152" s="3">
        <f>'Emissions of Biomass scenarios'!X150*3.66</f>
        <v>527.14788453426888</v>
      </c>
      <c r="N152" s="14">
        <f t="shared" si="10"/>
        <v>27.39855609503385</v>
      </c>
      <c r="V152" s="4"/>
      <c r="W152" s="4"/>
      <c r="X152" s="4"/>
      <c r="Y152" s="4"/>
    </row>
    <row r="153" spans="2:25" x14ac:dyDescent="0.3">
      <c r="B153">
        <v>148</v>
      </c>
      <c r="C153" s="11">
        <f t="shared" si="9"/>
        <v>1.6779706453383088</v>
      </c>
      <c r="D153" s="11">
        <f t="shared" si="9"/>
        <v>2.720789926345387</v>
      </c>
      <c r="E153" s="11">
        <f t="shared" si="9"/>
        <v>3.4292084480011149</v>
      </c>
      <c r="F153" s="11">
        <f t="shared" si="9"/>
        <v>5.9646475032892132</v>
      </c>
      <c r="G153" s="3">
        <f>G152*(1+Parameters!$B$13)</f>
        <v>1593104.8012060919</v>
      </c>
      <c r="H153" s="5">
        <f>Parameters!$B$11*'Permanent project'!C157*Parameters!B$9*G153</f>
        <v>24.700211764271216</v>
      </c>
      <c r="I153" s="2">
        <f>EXP(-Parameters!$B$16*'Permanent project'!B157)</f>
        <v>8.7736707726901834E-3</v>
      </c>
      <c r="J153" s="2">
        <f>EXP(-(Parameters!$B$5+Parameters!$B$6)*('Permanent project'!B157-Parameters!$B$2))*(1-EXP(-Parameters!$B$7*('Permanent project'!B157-Parameters!$B$2)*('Permanent project'!B157&gt;Parameters!$B$2)))+('Permanent project'!B157&lt;=Parameters!$B$2)</f>
        <v>0.2345702880937976</v>
      </c>
      <c r="K153" s="2">
        <f>H153*I153*('Permanent project'!B157&gt;=Parameters!$B$2)</f>
        <v>0.21671152603544461</v>
      </c>
      <c r="L153" s="2">
        <f>H153*I153*J153*('Permanent project'!B157&gt;=Parameters!$B$2)*('Permanent project'!B157&lt;=Parameters!$B$3)</f>
        <v>5.083408509538076E-2</v>
      </c>
      <c r="M153" s="3">
        <f>'Emissions of Biomass scenarios'!X151*3.66</f>
        <v>527.14788453426888</v>
      </c>
      <c r="N153" s="14">
        <f t="shared" si="10"/>
        <v>26.797080420264976</v>
      </c>
      <c r="V153" s="4"/>
      <c r="W153" s="4"/>
      <c r="X153" s="4"/>
      <c r="Y153" s="4"/>
    </row>
    <row r="154" spans="2:25" x14ac:dyDescent="0.3">
      <c r="B154">
        <v>149</v>
      </c>
      <c r="C154" s="11">
        <f t="shared" si="9"/>
        <v>1.6779706453383088</v>
      </c>
      <c r="D154" s="11">
        <f t="shared" si="9"/>
        <v>2.720789926345387</v>
      </c>
      <c r="E154" s="11">
        <f t="shared" si="9"/>
        <v>3.4292084480011149</v>
      </c>
      <c r="F154" s="11">
        <f t="shared" si="9"/>
        <v>5.9646475032892132</v>
      </c>
      <c r="G154" s="3">
        <f>G153*(1+Parameters!$B$13)</f>
        <v>1624966.8972302137</v>
      </c>
      <c r="H154" s="5">
        <f>Parameters!$B$11*'Permanent project'!C158*Parameters!B$9*G154</f>
        <v>25.194215999556643</v>
      </c>
      <c r="I154" s="2">
        <f>EXP(-Parameters!$B$16*'Permanent project'!B158)</f>
        <v>8.4973578923463224E-3</v>
      </c>
      <c r="J154" s="2">
        <f>EXP(-(Parameters!$B$5+Parameters!$B$6)*('Permanent project'!B158-Parameters!$B$2))*(1-EXP(-Parameters!$B$7*('Permanent project'!B158-Parameters!$B$2)*('Permanent project'!B158&gt;Parameters!$B$2)))+('Permanent project'!B158&lt;=Parameters!$B$2)</f>
        <v>0.2322362747297588</v>
      </c>
      <c r="K154" s="2">
        <f>H154*I154*('Permanent project'!B158&gt;=Parameters!$B$2)</f>
        <v>0.21408427016531062</v>
      </c>
      <c r="L154" s="2">
        <f>H154*I154*J154*('Permanent project'!B158&gt;=Parameters!$B$2)*('Permanent project'!B158&lt;=Parameters!$B$3)</f>
        <v>4.9718133381430982E-2</v>
      </c>
      <c r="M154" s="3">
        <f>'Emissions of Biomass scenarios'!X152*3.66</f>
        <v>527.14788453426888</v>
      </c>
      <c r="N154" s="14">
        <f t="shared" si="10"/>
        <v>26.208808835013958</v>
      </c>
      <c r="V154" s="4"/>
      <c r="W154" s="4"/>
      <c r="X154" s="4"/>
      <c r="Y154" s="4"/>
    </row>
    <row r="155" spans="2:25" x14ac:dyDescent="0.3">
      <c r="B155">
        <v>150</v>
      </c>
      <c r="C155" s="11">
        <f t="shared" ref="C155:F170" si="11">C154</f>
        <v>1.6779706453383088</v>
      </c>
      <c r="D155" s="11">
        <f t="shared" si="11"/>
        <v>2.720789926345387</v>
      </c>
      <c r="E155" s="11">
        <f t="shared" si="11"/>
        <v>3.4292084480011149</v>
      </c>
      <c r="F155" s="11">
        <f t="shared" si="11"/>
        <v>5.9646475032892132</v>
      </c>
      <c r="G155" s="3">
        <f>G154*(1+Parameters!$B$13)</f>
        <v>1657466.235174818</v>
      </c>
      <c r="H155" s="5">
        <f>Parameters!$B$11*'Permanent project'!C159*Parameters!B$9*G155</f>
        <v>25.698100319547773</v>
      </c>
      <c r="I155" s="2">
        <f>EXP(-Parameters!$B$16*'Permanent project'!B159)</f>
        <v>8.2297470490200302E-3</v>
      </c>
      <c r="J155" s="2">
        <f>EXP(-(Parameters!$B$5+Parameters!$B$6)*('Permanent project'!B159-Parameters!$B$2))*(1-EXP(-Parameters!$B$7*('Permanent project'!B159-Parameters!$B$2)*('Permanent project'!B159&gt;Parameters!$B$2)))+('Permanent project'!B159&lt;=Parameters!$B$2)</f>
        <v>0.22992548518672382</v>
      </c>
      <c r="K155" s="2">
        <f>H155*I155*('Permanent project'!B159&gt;=Parameters!$B$2)</f>
        <v>0.21148886527021898</v>
      </c>
      <c r="L155" s="2">
        <f>H155*I155*J155*('Permanent project'!B159&gt;=Parameters!$B$2)*('Permanent project'!B159&lt;=Parameters!$B$3)</f>
        <v>4.8626679958844767E-2</v>
      </c>
      <c r="M155" s="3">
        <f>'Emissions of Biomass scenarios'!X153*3.66</f>
        <v>527.14788453426888</v>
      </c>
      <c r="N155" s="14">
        <f t="shared" si="10"/>
        <v>25.633451472229947</v>
      </c>
      <c r="V155" s="4"/>
      <c r="W155" s="4"/>
      <c r="X155" s="4"/>
      <c r="Y155" s="4"/>
    </row>
    <row r="156" spans="2:25" x14ac:dyDescent="0.3">
      <c r="B156">
        <v>151</v>
      </c>
      <c r="C156" s="11">
        <f t="shared" si="11"/>
        <v>1.6779706453383088</v>
      </c>
      <c r="D156" s="11">
        <f t="shared" si="11"/>
        <v>2.720789926345387</v>
      </c>
      <c r="E156" s="11">
        <f t="shared" si="11"/>
        <v>3.4292084480011149</v>
      </c>
      <c r="F156" s="11">
        <f t="shared" si="11"/>
        <v>5.9646475032892132</v>
      </c>
      <c r="G156" s="3">
        <f>G155*(1+Parameters!$B$13)</f>
        <v>1690615.5598783144</v>
      </c>
      <c r="H156" s="5">
        <f>Parameters!$B$11*'Permanent project'!C160*Parameters!B$9*G156</f>
        <v>26.212062325938732</v>
      </c>
      <c r="I156" s="2">
        <f>EXP(-Parameters!$B$16*'Permanent project'!B160)</f>
        <v>7.9705641858227524E-3</v>
      </c>
      <c r="J156" s="2">
        <f>EXP(-(Parameters!$B$5+Parameters!$B$6)*('Permanent project'!B160-Parameters!$B$2))*(1-EXP(-Parameters!$B$7*('Permanent project'!B160-Parameters!$B$2)*('Permanent project'!B160&gt;Parameters!$B$2)))+('Permanent project'!B160&lt;=Parameters!$B$2)</f>
        <v>0.22763768838381271</v>
      </c>
      <c r="K156" s="2">
        <f>H156*I156*('Permanent project'!B160&gt;=Parameters!$B$2)</f>
        <v>0.2089249252116811</v>
      </c>
      <c r="L156" s="2">
        <f>H156*I156*J156*('Permanent project'!B160&gt;=Parameters!$B$2)*('Permanent project'!B160&lt;=Parameters!$B$3)</f>
        <v>4.7559187020948038E-2</v>
      </c>
      <c r="M156" s="3">
        <f>'Emissions of Biomass scenarios'!X154*3.66</f>
        <v>527.14788453426888</v>
      </c>
      <c r="N156" s="14">
        <f t="shared" si="10"/>
        <v>25.070724828262417</v>
      </c>
      <c r="V156" s="4"/>
      <c r="W156" s="4"/>
      <c r="X156" s="4"/>
      <c r="Y156" s="4"/>
    </row>
    <row r="157" spans="2:25" x14ac:dyDescent="0.3">
      <c r="B157">
        <v>152</v>
      </c>
      <c r="C157" s="11">
        <f t="shared" si="11"/>
        <v>1.6779706453383088</v>
      </c>
      <c r="D157" s="11">
        <f t="shared" si="11"/>
        <v>2.720789926345387</v>
      </c>
      <c r="E157" s="11">
        <f t="shared" si="11"/>
        <v>3.4292084480011149</v>
      </c>
      <c r="F157" s="11">
        <f t="shared" si="11"/>
        <v>5.9646475032892132</v>
      </c>
      <c r="G157" s="3">
        <f>G156*(1+Parameters!$B$13)</f>
        <v>1724427.8710758807</v>
      </c>
      <c r="H157" s="5">
        <f>Parameters!$B$11*'Permanent project'!C161*Parameters!B$9*G157</f>
        <v>26.736303572457505</v>
      </c>
      <c r="I157" s="2">
        <f>EXP(-Parameters!$B$16*'Permanent project'!B161)</f>
        <v>7.7195438768540552E-3</v>
      </c>
      <c r="J157" s="2">
        <f>EXP(-(Parameters!$B$5+Parameters!$B$6)*('Permanent project'!B161-Parameters!$B$2))*(1-EXP(-Parameters!$B$7*('Permanent project'!B161-Parameters!$B$2)*('Permanent project'!B161&gt;Parameters!$B$2)))+('Permanent project'!B161&lt;=Parameters!$B$2)</f>
        <v>0.22537265553943869</v>
      </c>
      <c r="K157" s="2">
        <f>H157*I157*('Permanent project'!B161&gt;=Parameters!$B$2)</f>
        <v>0.20639206853247555</v>
      </c>
      <c r="L157" s="2">
        <f>H157*I157*J157*('Permanent project'!B161&gt;=Parameters!$B$2)*('Permanent project'!B161&lt;=Parameters!$B$3)</f>
        <v>4.6515128567441832E-2</v>
      </c>
      <c r="M157" s="3">
        <f>'Emissions of Biomass scenarios'!X155*3.66</f>
        <v>527.14788453426888</v>
      </c>
      <c r="N157" s="14">
        <f t="shared" si="10"/>
        <v>24.520351623166498</v>
      </c>
      <c r="V157" s="4"/>
      <c r="W157" s="4"/>
      <c r="X157" s="4"/>
      <c r="Y157" s="4"/>
    </row>
    <row r="158" spans="2:25" x14ac:dyDescent="0.3">
      <c r="B158">
        <v>153</v>
      </c>
      <c r="C158" s="11">
        <f t="shared" si="11"/>
        <v>1.6779706453383088</v>
      </c>
      <c r="D158" s="11">
        <f t="shared" si="11"/>
        <v>2.720789926345387</v>
      </c>
      <c r="E158" s="11">
        <f t="shared" si="11"/>
        <v>3.4292084480011149</v>
      </c>
      <c r="F158" s="11">
        <f t="shared" si="11"/>
        <v>5.9646475032892132</v>
      </c>
      <c r="G158" s="3">
        <f>G157*(1+Parameters!$B$13)</f>
        <v>1758916.4284973983</v>
      </c>
      <c r="H158" s="5">
        <f>Parameters!$B$11*'Permanent project'!C162*Parameters!B$9*G158</f>
        <v>27.271029643906655</v>
      </c>
      <c r="I158" s="2">
        <f>EXP(-Parameters!$B$16*'Permanent project'!B162)</f>
        <v>7.4764290553823191E-3</v>
      </c>
      <c r="J158" s="2">
        <f>EXP(-(Parameters!$B$5+Parameters!$B$6)*('Permanent project'!B162-Parameters!$B$2))*(1-EXP(-Parameters!$B$7*('Permanent project'!B162-Parameters!$B$2)*('Permanent project'!B162&gt;Parameters!$B$2)))+('Permanent project'!B162&lt;=Parameters!$B$2)</f>
        <v>0.22313016014842982</v>
      </c>
      <c r="K158" s="2">
        <f>H158*I158*('Permanent project'!B162&gt;=Parameters!$B$2)</f>
        <v>0.20388991839989626</v>
      </c>
      <c r="L158" s="2">
        <f>H158*I158*J158*('Permanent project'!B162&gt;=Parameters!$B$2)*('Permanent project'!B162&lt;=Parameters!$B$3)</f>
        <v>4.549399014521914E-2</v>
      </c>
      <c r="M158" s="3">
        <f>'Emissions of Biomass scenarios'!X156*3.66</f>
        <v>527.14788453426888</v>
      </c>
      <c r="N158" s="14">
        <f t="shared" si="10"/>
        <v>23.982060664075146</v>
      </c>
      <c r="V158" s="4"/>
      <c r="W158" s="4"/>
      <c r="X158" s="4"/>
      <c r="Y158" s="4"/>
    </row>
    <row r="159" spans="2:25" x14ac:dyDescent="0.3">
      <c r="B159">
        <v>154</v>
      </c>
      <c r="C159" s="11">
        <f t="shared" si="11"/>
        <v>1.6779706453383088</v>
      </c>
      <c r="D159" s="11">
        <f t="shared" si="11"/>
        <v>2.720789926345387</v>
      </c>
      <c r="E159" s="11">
        <f t="shared" si="11"/>
        <v>3.4292084480011149</v>
      </c>
      <c r="F159" s="11">
        <f t="shared" si="11"/>
        <v>5.9646475032892132</v>
      </c>
      <c r="G159" s="3">
        <f>G158*(1+Parameters!$B$13)</f>
        <v>1794094.7570673462</v>
      </c>
      <c r="H159" s="5">
        <f>Parameters!$B$11*'Permanent project'!C163*Parameters!B$9*G159</f>
        <v>27.816450236784789</v>
      </c>
      <c r="I159" s="2">
        <f>EXP(-Parameters!$B$16*'Permanent project'!B163)</f>
        <v>7.2409707505859339E-3</v>
      </c>
      <c r="J159" s="2">
        <f>EXP(-(Parameters!$B$5+Parameters!$B$6)*('Permanent project'!B163-Parameters!$B$2))*(1-EXP(-Parameters!$B$7*('Permanent project'!B163-Parameters!$B$2)*('Permanent project'!B163&gt;Parameters!$B$2)))+('Permanent project'!B163&lt;=Parameters!$B$2)</f>
        <v>0.2209099779593782</v>
      </c>
      <c r="K159" s="2">
        <f>H159*I159*('Permanent project'!B163&gt;=Parameters!$B$2)</f>
        <v>0.20141810254968784</v>
      </c>
      <c r="L159" s="2">
        <f>H159*I159*J159*('Permanent project'!B163&gt;=Parameters!$B$2)*('Permanent project'!B163&lt;=Parameters!$B$3)</f>
        <v>4.4495268594871316E-2</v>
      </c>
      <c r="M159" s="3">
        <f>'Emissions of Biomass scenarios'!X157*3.66</f>
        <v>527.14788453426888</v>
      </c>
      <c r="N159" s="14">
        <f t="shared" si="10"/>
        <v>23.455586711570504</v>
      </c>
      <c r="V159" s="4"/>
      <c r="W159" s="4"/>
      <c r="X159" s="4"/>
      <c r="Y159" s="4"/>
    </row>
    <row r="160" spans="2:25" x14ac:dyDescent="0.3">
      <c r="B160">
        <v>155</v>
      </c>
      <c r="C160" s="11">
        <f t="shared" si="11"/>
        <v>1.6779706453383088</v>
      </c>
      <c r="D160" s="11">
        <f t="shared" si="11"/>
        <v>2.720789926345387</v>
      </c>
      <c r="E160" s="11">
        <f t="shared" si="11"/>
        <v>3.4292084480011149</v>
      </c>
      <c r="F160" s="11">
        <f t="shared" si="11"/>
        <v>5.9646475032892132</v>
      </c>
      <c r="G160" s="3">
        <f>G159*(1+Parameters!$B$13)</f>
        <v>1829976.6522086931</v>
      </c>
      <c r="H160" s="5">
        <f>Parameters!$B$11*'Permanent project'!C164*Parameters!B$9*G160</f>
        <v>28.372779241520483</v>
      </c>
      <c r="I160" s="2">
        <f>EXP(-Parameters!$B$16*'Permanent project'!B164)</f>
        <v>7.0129278325854246E-3</v>
      </c>
      <c r="J160" s="2">
        <f>EXP(-(Parameters!$B$5+Parameters!$B$6)*('Permanent project'!B164-Parameters!$B$2))*(1-EXP(-Parameters!$B$7*('Permanent project'!B164-Parameters!$B$2)*('Permanent project'!B164&gt;Parameters!$B$2)))+('Permanent project'!B164&lt;=Parameters!$B$2)</f>
        <v>0.21871188695221475</v>
      </c>
      <c r="K160" s="2">
        <f>H160*I160*('Permanent project'!B164&gt;=Parameters!$B$2)</f>
        <v>0.19897625323066098</v>
      </c>
      <c r="L160" s="2">
        <f>H160*I160*J160*('Permanent project'!B164&gt;=Parameters!$B$2)*('Permanent project'!B164&lt;=Parameters!$B$3)</f>
        <v>4.3518471802759577E-2</v>
      </c>
      <c r="M160" s="3">
        <f>'Emissions of Biomass scenarios'!X158*3.66</f>
        <v>527.14788453426888</v>
      </c>
      <c r="N160" s="14">
        <f t="shared" si="10"/>
        <v>22.940670348988942</v>
      </c>
      <c r="V160" s="4"/>
      <c r="W160" s="4"/>
      <c r="X160" s="4"/>
      <c r="Y160" s="4"/>
    </row>
    <row r="161" spans="2:25" x14ac:dyDescent="0.3">
      <c r="B161">
        <v>156</v>
      </c>
      <c r="C161" s="11">
        <f t="shared" si="11"/>
        <v>1.6779706453383088</v>
      </c>
      <c r="D161" s="11">
        <f t="shared" si="11"/>
        <v>2.720789926345387</v>
      </c>
      <c r="E161" s="11">
        <f t="shared" si="11"/>
        <v>3.4292084480011149</v>
      </c>
      <c r="F161" s="11">
        <f t="shared" si="11"/>
        <v>5.9646475032892132</v>
      </c>
      <c r="G161" s="3">
        <f>G160*(1+Parameters!$B$13)</f>
        <v>1866576.1852528669</v>
      </c>
      <c r="H161" s="5">
        <f>Parameters!$B$11*'Permanent project'!C165*Parameters!B$9*G161</f>
        <v>28.940234826350892</v>
      </c>
      <c r="I161" s="2">
        <f>EXP(-Parameters!$B$16*'Permanent project'!B165)</f>
        <v>6.7920667655053842E-3</v>
      </c>
      <c r="J161" s="2">
        <f>EXP(-(Parameters!$B$5+Parameters!$B$6)*('Permanent project'!B165-Parameters!$B$2))*(1-EXP(-Parameters!$B$7*('Permanent project'!B165-Parameters!$B$2)*('Permanent project'!B165&gt;Parameters!$B$2)))+('Permanent project'!B165&lt;=Parameters!$B$2)</f>
        <v>0.21653566731600707</v>
      </c>
      <c r="K161" s="2">
        <f>H161*I161*('Permanent project'!B165&gt;=Parameters!$B$2)</f>
        <v>0.19656400714997938</v>
      </c>
      <c r="L161" s="2">
        <f>H161*I161*J161*('Permanent project'!B165&gt;=Parameters!$B$2)*('Permanent project'!B165&lt;=Parameters!$B$3)</f>
        <v>4.256311845852917E-2</v>
      </c>
      <c r="M161" s="3">
        <f>'Emissions of Biomass scenarios'!X159*3.66</f>
        <v>527.14788453426888</v>
      </c>
      <c r="N161" s="14">
        <f t="shared" si="10"/>
        <v>22.437057854595142</v>
      </c>
      <c r="V161" s="4"/>
      <c r="W161" s="4"/>
      <c r="X161" s="4"/>
      <c r="Y161" s="4"/>
    </row>
    <row r="162" spans="2:25" x14ac:dyDescent="0.3">
      <c r="B162">
        <v>157</v>
      </c>
      <c r="C162" s="11">
        <f t="shared" si="11"/>
        <v>1.6779706453383088</v>
      </c>
      <c r="D162" s="11">
        <f t="shared" si="11"/>
        <v>2.720789926345387</v>
      </c>
      <c r="E162" s="11">
        <f t="shared" si="11"/>
        <v>3.4292084480011149</v>
      </c>
      <c r="F162" s="11">
        <f t="shared" si="11"/>
        <v>5.9646475032892132</v>
      </c>
      <c r="G162" s="3">
        <f>G161*(1+Parameters!$B$13)</f>
        <v>1903907.7089579243</v>
      </c>
      <c r="H162" s="5">
        <f>Parameters!$B$11*'Permanent project'!C166*Parameters!B$9*G162</f>
        <v>29.519039522877911</v>
      </c>
      <c r="I162" s="2">
        <f>EXP(-Parameters!$B$16*'Permanent project'!B166)</f>
        <v>6.5781613683133303E-3</v>
      </c>
      <c r="J162" s="2">
        <f>EXP(-(Parameters!$B$5+Parameters!$B$6)*('Permanent project'!B166-Parameters!$B$2))*(1-EXP(-Parameters!$B$7*('Permanent project'!B166-Parameters!$B$2)*('Permanent project'!B166&gt;Parameters!$B$2)))+('Permanent project'!B166&lt;=Parameters!$B$2)</f>
        <v>0.21438110142697794</v>
      </c>
      <c r="K162" s="2">
        <f>H162*I162*('Permanent project'!B166&gt;=Parameters!$B$2)</f>
        <v>0.19418100541910985</v>
      </c>
      <c r="L162" s="2">
        <f>H162*I162*J162*('Permanent project'!B166&gt;=Parameters!$B$2)*('Permanent project'!B166&lt;=Parameters!$B$3)</f>
        <v>4.1628737817946744E-2</v>
      </c>
      <c r="M162" s="3">
        <f>'Emissions of Biomass scenarios'!X160*3.66</f>
        <v>527.14788453426888</v>
      </c>
      <c r="N162" s="14">
        <f t="shared" si="10"/>
        <v>21.944501076562343</v>
      </c>
      <c r="V162" s="4"/>
      <c r="W162" s="4"/>
      <c r="X162" s="4"/>
      <c r="Y162" s="4"/>
    </row>
    <row r="163" spans="2:25" x14ac:dyDescent="0.3">
      <c r="B163">
        <v>158</v>
      </c>
      <c r="C163" s="11">
        <f t="shared" si="11"/>
        <v>1.6779706453383088</v>
      </c>
      <c r="D163" s="11">
        <f t="shared" si="11"/>
        <v>2.720789926345387</v>
      </c>
      <c r="E163" s="11">
        <f t="shared" si="11"/>
        <v>3.4292084480011149</v>
      </c>
      <c r="F163" s="11">
        <f t="shared" si="11"/>
        <v>5.9646475032892132</v>
      </c>
      <c r="G163" s="3">
        <f>G162*(1+Parameters!$B$13)</f>
        <v>1941985.8631370829</v>
      </c>
      <c r="H163" s="5">
        <f>Parameters!$B$11*'Permanent project'!C167*Parameters!B$9*G163</f>
        <v>30.10942031333547</v>
      </c>
      <c r="I163" s="2">
        <f>EXP(-Parameters!$B$16*'Permanent project'!B167)</f>
        <v>6.3709925831905607E-3</v>
      </c>
      <c r="J163" s="2">
        <f>EXP(-(Parameters!$B$5+Parameters!$B$6)*('Permanent project'!B167-Parameters!$B$2))*(1-EXP(-Parameters!$B$7*('Permanent project'!B167-Parameters!$B$2)*('Permanent project'!B167&gt;Parameters!$B$2)))+('Permanent project'!B167&lt;=Parameters!$B$2)</f>
        <v>0.21224797382674304</v>
      </c>
      <c r="K163" s="2">
        <f>H163*I163*('Permanent project'!B167&gt;=Parameters!$B$2)</f>
        <v>0.19182689350042748</v>
      </c>
      <c r="L163" s="2">
        <f>H163*I163*J163*('Permanent project'!B167&gt;=Parameters!$B$2)*('Permanent project'!B167&lt;=Parameters!$B$3)</f>
        <v>4.0714869470944152E-2</v>
      </c>
      <c r="M163" s="3">
        <f>'Emissions of Biomass scenarios'!X161*3.66</f>
        <v>527.14788453426888</v>
      </c>
      <c r="N163" s="14">
        <f t="shared" si="10"/>
        <v>21.462757310697096</v>
      </c>
      <c r="V163" s="4"/>
      <c r="W163" s="4"/>
      <c r="X163" s="4"/>
      <c r="Y163" s="4"/>
    </row>
    <row r="164" spans="2:25" x14ac:dyDescent="0.3">
      <c r="B164">
        <v>159</v>
      </c>
      <c r="C164" s="11">
        <f t="shared" si="11"/>
        <v>1.6779706453383088</v>
      </c>
      <c r="D164" s="11">
        <f t="shared" si="11"/>
        <v>2.720789926345387</v>
      </c>
      <c r="E164" s="11">
        <f t="shared" si="11"/>
        <v>3.4292084480011149</v>
      </c>
      <c r="F164" s="11">
        <f t="shared" si="11"/>
        <v>5.9646475032892132</v>
      </c>
      <c r="G164" s="3">
        <f>G163*(1+Parameters!$B$13)</f>
        <v>1980825.5803998245</v>
      </c>
      <c r="H164" s="5">
        <f>Parameters!$B$11*'Permanent project'!C168*Parameters!B$9*G164</f>
        <v>30.711608719602179</v>
      </c>
      <c r="I164" s="2">
        <f>EXP(-Parameters!$B$16*'Permanent project'!B168)</f>
        <v>6.1703482511978082E-3</v>
      </c>
      <c r="J164" s="2">
        <f>EXP(-(Parameters!$B$5+Parameters!$B$6)*('Permanent project'!B168-Parameters!$B$2))*(1-EXP(-Parameters!$B$7*('Permanent project'!B168-Parameters!$B$2)*('Permanent project'!B168&gt;Parameters!$B$2)))+('Permanent project'!B168&lt;=Parameters!$B$2)</f>
        <v>0.21013607120076472</v>
      </c>
      <c r="K164" s="2">
        <f>H164*I164*('Permanent project'!B168&gt;=Parameters!$B$2)</f>
        <v>0.18950132115446866</v>
      </c>
      <c r="L164" s="2">
        <f>H164*I164*J164*('Permanent project'!B168&gt;=Parameters!$B$2)*('Permanent project'!B168&lt;=Parameters!$B$3)</f>
        <v>3.9821063114754411E-2</v>
      </c>
      <c r="M164" s="3">
        <f>'Emissions of Biomass scenarios'!X162*3.66</f>
        <v>527.14788453426888</v>
      </c>
      <c r="N164" s="14">
        <f t="shared" si="10"/>
        <v>20.991589180848393</v>
      </c>
      <c r="V164" s="4"/>
      <c r="W164" s="4"/>
      <c r="X164" s="4"/>
      <c r="Y164" s="4"/>
    </row>
    <row r="165" spans="2:25" x14ac:dyDescent="0.3">
      <c r="B165">
        <v>160</v>
      </c>
      <c r="C165" s="11">
        <f t="shared" si="11"/>
        <v>1.6779706453383088</v>
      </c>
      <c r="D165" s="11">
        <f t="shared" si="11"/>
        <v>2.720789926345387</v>
      </c>
      <c r="E165" s="11">
        <f t="shared" si="11"/>
        <v>3.4292084480011149</v>
      </c>
      <c r="F165" s="11">
        <f t="shared" si="11"/>
        <v>5.9646475032892132</v>
      </c>
      <c r="G165" s="3">
        <f>G164*(1+Parameters!$B$13)</f>
        <v>2020442.092007821</v>
      </c>
      <c r="H165" s="5">
        <f>Parameters!$B$11*'Permanent project'!C169*Parameters!B$9*G165</f>
        <v>31.325840893994222</v>
      </c>
      <c r="I165" s="2">
        <f>EXP(-Parameters!$B$16*'Permanent project'!B169)</f>
        <v>5.9760228950059427E-3</v>
      </c>
      <c r="J165" s="2">
        <f>EXP(-(Parameters!$B$5+Parameters!$B$6)*('Permanent project'!B169-Parameters!$B$2))*(1-EXP(-Parameters!$B$7*('Permanent project'!B169-Parameters!$B$2)*('Permanent project'!B169&gt;Parameters!$B$2)))+('Permanent project'!B169&lt;=Parameters!$B$2)</f>
        <v>0.20804518235702046</v>
      </c>
      <c r="K165" s="2">
        <f>H165*I165*('Permanent project'!B169&gt;=Parameters!$B$2)</f>
        <v>0.1872039423878229</v>
      </c>
      <c r="L165" s="2">
        <f>H165*I165*J165*('Permanent project'!B169&gt;=Parameters!$B$2)*('Permanent project'!B169&lt;=Parameters!$B$3)</f>
        <v>3.8946878332027771E-2</v>
      </c>
      <c r="M165" s="3">
        <f>'Emissions of Biomass scenarios'!X163*3.66</f>
        <v>527.14788453426888</v>
      </c>
      <c r="N165" s="14">
        <f t="shared" si="10"/>
        <v>20.530764521941993</v>
      </c>
      <c r="V165" s="4"/>
      <c r="W165" s="4"/>
      <c r="X165" s="4"/>
      <c r="Y165" s="4"/>
    </row>
    <row r="166" spans="2:25" x14ac:dyDescent="0.3">
      <c r="B166">
        <v>161</v>
      </c>
      <c r="C166" s="11">
        <f t="shared" si="11"/>
        <v>1.6779706453383088</v>
      </c>
      <c r="D166" s="11">
        <f t="shared" si="11"/>
        <v>2.720789926345387</v>
      </c>
      <c r="E166" s="11">
        <f t="shared" si="11"/>
        <v>3.4292084480011149</v>
      </c>
      <c r="F166" s="11">
        <f t="shared" si="11"/>
        <v>5.9646475032892132</v>
      </c>
      <c r="G166" s="3">
        <f>G165*(1+Parameters!$B$13)</f>
        <v>2060850.9338479773</v>
      </c>
      <c r="H166" s="5">
        <f>Parameters!$B$11*'Permanent project'!C170*Parameters!B$9*G166</f>
        <v>31.952357711874107</v>
      </c>
      <c r="I166" s="2">
        <f>EXP(-Parameters!$B$16*'Permanent project'!B170)</f>
        <v>5.787817508469237E-3</v>
      </c>
      <c r="J166" s="2">
        <f>EXP(-(Parameters!$B$5+Parameters!$B$6)*('Permanent project'!B170-Parameters!$B$2))*(1-EXP(-Parameters!$B$7*('Permanent project'!B170-Parameters!$B$2)*('Permanent project'!B170&gt;Parameters!$B$2)))+('Permanent project'!B170&lt;=Parameters!$B$2)</f>
        <v>0.20597509820488344</v>
      </c>
      <c r="K166" s="2">
        <f>H166*I166*('Permanent project'!B170&gt;=Parameters!$B$2)</f>
        <v>0.184934415401657</v>
      </c>
      <c r="L166" s="2">
        <f>H166*I166*J166*('Permanent project'!B170&gt;=Parameters!$B$2)*('Permanent project'!B170&lt;=Parameters!$B$3)</f>
        <v>3.809188437381901E-2</v>
      </c>
      <c r="M166" s="3">
        <f>'Emissions of Biomass scenarios'!X164*3.66</f>
        <v>527.14788453426888</v>
      </c>
      <c r="N166" s="14">
        <f t="shared" si="10"/>
        <v>20.080056265582666</v>
      </c>
      <c r="V166" s="4"/>
      <c r="W166" s="4"/>
      <c r="X166" s="4"/>
      <c r="Y166" s="4"/>
    </row>
    <row r="167" spans="2:25" x14ac:dyDescent="0.3">
      <c r="B167">
        <v>162</v>
      </c>
      <c r="C167" s="11">
        <f t="shared" si="11"/>
        <v>1.6779706453383088</v>
      </c>
      <c r="D167" s="11">
        <f t="shared" si="11"/>
        <v>2.720789926345387</v>
      </c>
      <c r="E167" s="11">
        <f t="shared" si="11"/>
        <v>3.4292084480011149</v>
      </c>
      <c r="F167" s="11">
        <f t="shared" si="11"/>
        <v>5.9646475032892132</v>
      </c>
      <c r="G167" s="3">
        <f>G166*(1+Parameters!$B$13)</f>
        <v>2102067.9525249368</v>
      </c>
      <c r="H167" s="5">
        <f>Parameters!$B$11*'Permanent project'!C171*Parameters!B$9*G167</f>
        <v>32.591404866111588</v>
      </c>
      <c r="I167" s="2">
        <f>EXP(-Parameters!$B$16*'Permanent project'!B171)</f>
        <v>5.6055393528256781E-3</v>
      </c>
      <c r="J167" s="2">
        <f>EXP(-(Parameters!$B$5+Parameters!$B$6)*('Permanent project'!B171-Parameters!$B$2))*(1-EXP(-Parameters!$B$7*('Permanent project'!B171-Parameters!$B$2)*('Permanent project'!B171&gt;Parameters!$B$2)))+('Permanent project'!B171&lt;=Parameters!$B$2)</f>
        <v>0.20392561173421342</v>
      </c>
      <c r="K167" s="2">
        <f>H167*I167*('Permanent project'!B171&gt;=Parameters!$B$2)</f>
        <v>0.1826924025408628</v>
      </c>
      <c r="L167" s="2">
        <f>H167*I167*J167*('Permanent project'!B171&gt;=Parameters!$B$2)*('Permanent project'!B171&lt;=Parameters!$B$3)</f>
        <v>3.7255659947338614E-2</v>
      </c>
      <c r="M167" s="3">
        <f>'Emissions of Biomass scenarios'!X165*3.66</f>
        <v>527.14788453426888</v>
      </c>
      <c r="N167" s="14">
        <f t="shared" si="10"/>
        <v>19.63924232816764</v>
      </c>
      <c r="V167" s="4"/>
      <c r="W167" s="4"/>
      <c r="X167" s="4"/>
      <c r="Y167" s="4"/>
    </row>
    <row r="168" spans="2:25" x14ac:dyDescent="0.3">
      <c r="B168">
        <v>163</v>
      </c>
      <c r="C168" s="11">
        <f t="shared" si="11"/>
        <v>1.6779706453383088</v>
      </c>
      <c r="D168" s="11">
        <f t="shared" si="11"/>
        <v>2.720789926345387</v>
      </c>
      <c r="E168" s="11">
        <f t="shared" si="11"/>
        <v>3.4292084480011149</v>
      </c>
      <c r="F168" s="11">
        <f t="shared" si="11"/>
        <v>5.9646475032892132</v>
      </c>
      <c r="G168" s="3">
        <f>G167*(1+Parameters!$B$13)</f>
        <v>2144109.3115754356</v>
      </c>
      <c r="H168" s="5">
        <f>Parameters!$B$11*'Permanent project'!C172*Parameters!B$9*G168</f>
        <v>33.243232963433819</v>
      </c>
      <c r="I168" s="2">
        <f>EXP(-Parameters!$B$16*'Permanent project'!B172)</f>
        <v>5.4290017593156339E-3</v>
      </c>
      <c r="J168" s="2">
        <f>EXP(-(Parameters!$B$5+Parameters!$B$6)*('Permanent project'!B172-Parameters!$B$2))*(1-EXP(-Parameters!$B$7*('Permanent project'!B172-Parameters!$B$2)*('Permanent project'!B172&gt;Parameters!$B$2)))+('Permanent project'!B172&lt;=Parameters!$B$2)</f>
        <v>0.20189651799465538</v>
      </c>
      <c r="K168" s="2">
        <f>H168*I168*('Permanent project'!B172&gt;=Parameters!$B$2)</f>
        <v>0.18047757024382169</v>
      </c>
      <c r="L168" s="2">
        <f>H168*I168*J168*('Permanent project'!B172&gt;=Parameters!$B$2)*('Permanent project'!B172&lt;=Parameters!$B$3)</f>
        <v>3.6437793008363424E-2</v>
      </c>
      <c r="M168" s="3">
        <f>'Emissions of Biomass scenarios'!X166*3.66</f>
        <v>527.14788453426888</v>
      </c>
      <c r="N168" s="14">
        <f t="shared" si="10"/>
        <v>19.208105501456352</v>
      </c>
      <c r="V168" s="4"/>
      <c r="W168" s="4"/>
      <c r="X168" s="4"/>
      <c r="Y168" s="4"/>
    </row>
    <row r="169" spans="2:25" x14ac:dyDescent="0.3">
      <c r="B169">
        <v>164</v>
      </c>
      <c r="C169" s="11">
        <f t="shared" si="11"/>
        <v>1.6779706453383088</v>
      </c>
      <c r="D169" s="11">
        <f t="shared" si="11"/>
        <v>2.720789926345387</v>
      </c>
      <c r="E169" s="11">
        <f t="shared" si="11"/>
        <v>3.4292084480011149</v>
      </c>
      <c r="F169" s="11">
        <f t="shared" si="11"/>
        <v>5.9646475032892132</v>
      </c>
      <c r="G169" s="3">
        <f>G168*(1+Parameters!$B$13)</f>
        <v>2186991.4978069444</v>
      </c>
      <c r="H169" s="5">
        <f>Parameters!$B$11*'Permanent project'!C173*Parameters!B$9*G169</f>
        <v>33.908097622702499</v>
      </c>
      <c r="I169" s="2">
        <f>EXP(-Parameters!$B$16*'Permanent project'!B173)</f>
        <v>5.2580239380167352E-3</v>
      </c>
      <c r="J169" s="2">
        <f>EXP(-(Parameters!$B$5+Parameters!$B$6)*('Permanent project'!B173-Parameters!$B$2))*(1-EXP(-Parameters!$B$7*('Permanent project'!B173-Parameters!$B$2)*('Permanent project'!B173&gt;Parameters!$B$2)))+('Permanent project'!B173&lt;=Parameters!$B$2)</f>
        <v>0.19988761407514449</v>
      </c>
      <c r="K169" s="2">
        <f>H169*I169*('Permanent project'!B173&gt;=Parameters!$B$2)</f>
        <v>0.17828958899277808</v>
      </c>
      <c r="L169" s="2">
        <f>H169*I169*J169*('Permanent project'!B173&gt;=Parameters!$B$2)*('Permanent project'!B173&lt;=Parameters!$B$3)</f>
        <v>3.5637880558204556E-2</v>
      </c>
      <c r="M169" s="3">
        <f>'Emissions of Biomass scenarios'!X167*3.66</f>
        <v>527.14788453426888</v>
      </c>
      <c r="N169" s="14">
        <f t="shared" si="10"/>
        <v>18.786433345542481</v>
      </c>
      <c r="V169" s="4"/>
      <c r="W169" s="4"/>
      <c r="X169" s="4"/>
      <c r="Y169" s="4"/>
    </row>
    <row r="170" spans="2:25" x14ac:dyDescent="0.3">
      <c r="B170">
        <v>165</v>
      </c>
      <c r="C170" s="11">
        <f t="shared" si="11"/>
        <v>1.6779706453383088</v>
      </c>
      <c r="D170" s="11">
        <f t="shared" si="11"/>
        <v>2.720789926345387</v>
      </c>
      <c r="E170" s="11">
        <f t="shared" si="11"/>
        <v>3.4292084480011149</v>
      </c>
      <c r="F170" s="11">
        <f t="shared" si="11"/>
        <v>5.9646475032892132</v>
      </c>
      <c r="G170" s="3">
        <f>G169*(1+Parameters!$B$13)</f>
        <v>2230731.3277630834</v>
      </c>
      <c r="H170" s="5">
        <f>Parameters!$B$11*'Permanent project'!C174*Parameters!B$9*G170</f>
        <v>34.586259575156546</v>
      </c>
      <c r="I170" s="2">
        <f>EXP(-Parameters!$B$16*'Permanent project'!B174)</f>
        <v>5.0924307926991904E-3</v>
      </c>
      <c r="J170" s="2">
        <f>EXP(-(Parameters!$B$5+Parameters!$B$6)*('Permanent project'!B174-Parameters!$B$2))*(1-EXP(-Parameters!$B$7*('Permanent project'!B174-Parameters!$B$2)*('Permanent project'!B174&gt;Parameters!$B$2)))+('Permanent project'!B174&lt;=Parameters!$B$2)</f>
        <v>0.19789869908361465</v>
      </c>
      <c r="K170" s="2">
        <f>H170*I170*('Permanent project'!B174&gt;=Parameters!$B$2)</f>
        <v>0.17612813326481441</v>
      </c>
      <c r="L170" s="2">
        <f>H170*I170*J170*('Permanent project'!B174&gt;=Parameters!$B$2)*('Permanent project'!B174&lt;=Parameters!$B$3)</f>
        <v>3.4855528445132289E-2</v>
      </c>
      <c r="M170" s="3">
        <f>'Emissions of Biomass scenarios'!X168*3.66</f>
        <v>527.14788453426888</v>
      </c>
      <c r="N170" s="14">
        <f t="shared" si="10"/>
        <v>18.374018084175521</v>
      </c>
      <c r="V170" s="4"/>
      <c r="W170" s="4"/>
      <c r="X170" s="4"/>
      <c r="Y170" s="4"/>
    </row>
    <row r="171" spans="2:25" x14ac:dyDescent="0.3">
      <c r="B171">
        <v>166</v>
      </c>
      <c r="C171" s="11">
        <f t="shared" ref="C171:F186" si="12">C170</f>
        <v>1.6779706453383088</v>
      </c>
      <c r="D171" s="11">
        <f t="shared" si="12"/>
        <v>2.720789926345387</v>
      </c>
      <c r="E171" s="11">
        <f t="shared" si="12"/>
        <v>3.4292084480011149</v>
      </c>
      <c r="F171" s="11">
        <f t="shared" si="12"/>
        <v>5.9646475032892132</v>
      </c>
      <c r="G171" s="3">
        <f>G170*(1+Parameters!$B$13)</f>
        <v>2275345.9543183451</v>
      </c>
      <c r="H171" s="5">
        <f>Parameters!$B$11*'Permanent project'!C175*Parameters!B$9*G171</f>
        <v>35.277984766659678</v>
      </c>
      <c r="I171" s="2">
        <f>EXP(-Parameters!$B$16*'Permanent project'!B175)</f>
        <v>4.9320527415119518E-3</v>
      </c>
      <c r="J171" s="2">
        <f>EXP(-(Parameters!$B$5+Parameters!$B$6)*('Permanent project'!B175-Parameters!$B$2))*(1-EXP(-Parameters!$B$7*('Permanent project'!B175-Parameters!$B$2)*('Permanent project'!B175&gt;Parameters!$B$2)))+('Permanent project'!B175&lt;=Parameters!$B$2)</f>
        <v>0.19592957412690934</v>
      </c>
      <c r="K171" s="2">
        <f>H171*I171*('Permanent project'!B175&gt;=Parameters!$B$2)</f>
        <v>0.17399288148342074</v>
      </c>
      <c r="L171" s="2">
        <f>H171*I171*J171*('Permanent project'!B175&gt;=Parameters!$B$2)*('Permanent project'!B175&lt;=Parameters!$B$3)</f>
        <v>3.4090351170160432E-2</v>
      </c>
      <c r="M171" s="3">
        <f>'Emissions of Biomass scenarios'!X169*3.66</f>
        <v>527.14788453426888</v>
      </c>
      <c r="N171" s="14">
        <f t="shared" si="10"/>
        <v>17.970656502380411</v>
      </c>
      <c r="V171" s="4"/>
      <c r="W171" s="4"/>
      <c r="X171" s="4"/>
      <c r="Y171" s="4"/>
    </row>
    <row r="172" spans="2:25" x14ac:dyDescent="0.3">
      <c r="B172">
        <v>167</v>
      </c>
      <c r="C172" s="11">
        <f t="shared" si="12"/>
        <v>1.6779706453383088</v>
      </c>
      <c r="D172" s="11">
        <f t="shared" si="12"/>
        <v>2.720789926345387</v>
      </c>
      <c r="E172" s="11">
        <f t="shared" si="12"/>
        <v>3.4292084480011149</v>
      </c>
      <c r="F172" s="11">
        <f t="shared" si="12"/>
        <v>5.9646475032892132</v>
      </c>
      <c r="G172" s="3">
        <f>G171*(1+Parameters!$B$13)</f>
        <v>2320852.873404712</v>
      </c>
      <c r="H172" s="5">
        <f>Parameters!$B$11*'Permanent project'!C176*Parameters!B$9*G172</f>
        <v>35.983544461992871</v>
      </c>
      <c r="I172" s="2">
        <f>EXP(-Parameters!$B$16*'Permanent project'!B176)</f>
        <v>4.7767255433160769E-3</v>
      </c>
      <c r="J172" s="2">
        <f>EXP(-(Parameters!$B$5+Parameters!$B$6)*('Permanent project'!B176-Parameters!$B$2))*(1-EXP(-Parameters!$B$7*('Permanent project'!B176-Parameters!$B$2)*('Permanent project'!B176&gt;Parameters!$B$2)))+('Permanent project'!B176&lt;=Parameters!$B$2)</f>
        <v>0.19398004229089189</v>
      </c>
      <c r="K172" s="2">
        <f>H172*I172*('Permanent project'!B176&gt;=Parameters!$B$2)</f>
        <v>0.1718835159706511</v>
      </c>
      <c r="L172" s="2">
        <f>H172*I172*J172*('Permanent project'!B176&gt;=Parameters!$B$2)*('Permanent project'!B176&lt;=Parameters!$B$3)</f>
        <v>3.3341971697094089E-2</v>
      </c>
      <c r="M172" s="3">
        <f>'Emissions of Biomass scenarios'!X170*3.66</f>
        <v>527.14788453426888</v>
      </c>
      <c r="N172" s="14">
        <f t="shared" si="10"/>
        <v>17.576149846324615</v>
      </c>
      <c r="V172" s="4"/>
      <c r="W172" s="4"/>
      <c r="X172" s="4"/>
      <c r="Y172" s="4"/>
    </row>
    <row r="173" spans="2:25" x14ac:dyDescent="0.3">
      <c r="B173">
        <v>168</v>
      </c>
      <c r="C173" s="11">
        <f t="shared" si="12"/>
        <v>1.6779706453383088</v>
      </c>
      <c r="D173" s="11">
        <f t="shared" si="12"/>
        <v>2.720789926345387</v>
      </c>
      <c r="E173" s="11">
        <f t="shared" si="12"/>
        <v>3.4292084480011149</v>
      </c>
      <c r="F173" s="11">
        <f t="shared" si="12"/>
        <v>5.9646475032892132</v>
      </c>
      <c r="G173" s="3">
        <f>G172*(1+Parameters!$B$13)</f>
        <v>2367269.9308728063</v>
      </c>
      <c r="H173" s="5">
        <f>Parameters!$B$11*'Permanent project'!C177*Parameters!B$9*G173</f>
        <v>36.703215351232735</v>
      </c>
      <c r="I173" s="2">
        <f>EXP(-Parameters!$B$16*'Permanent project'!B177)</f>
        <v>4.6262901294874511E-3</v>
      </c>
      <c r="J173" s="2">
        <f>EXP(-(Parameters!$B$5+Parameters!$B$6)*('Permanent project'!B177-Parameters!$B$2))*(1-EXP(-Parameters!$B$7*('Permanent project'!B177-Parameters!$B$2)*('Permanent project'!B177&gt;Parameters!$B$2)))+('Permanent project'!B177&lt;=Parameters!$B$2)</f>
        <v>0.19204990862075408</v>
      </c>
      <c r="K173" s="2">
        <f>H173*I173*('Permanent project'!B177&gt;=Parameters!$B$2)</f>
        <v>0.16979972289986028</v>
      </c>
      <c r="L173" s="2">
        <f>H173*I173*J173*('Permanent project'!B177&gt;=Parameters!$B$2)*('Permanent project'!B177&lt;=Parameters!$B$3)</f>
        <v>3.261002126674753E-2</v>
      </c>
      <c r="M173" s="3">
        <f>'Emissions of Biomass scenarios'!X171*3.66</f>
        <v>527.14788453426888</v>
      </c>
      <c r="N173" s="14">
        <f t="shared" si="10"/>
        <v>17.19030372538348</v>
      </c>
      <c r="V173" s="4"/>
      <c r="W173" s="4"/>
      <c r="X173" s="4"/>
      <c r="Y173" s="4"/>
    </row>
    <row r="174" spans="2:25" x14ac:dyDescent="0.3">
      <c r="B174">
        <v>169</v>
      </c>
      <c r="C174" s="11">
        <f t="shared" si="12"/>
        <v>1.6779706453383088</v>
      </c>
      <c r="D174" s="11">
        <f t="shared" si="12"/>
        <v>2.720789926345387</v>
      </c>
      <c r="E174" s="11">
        <f t="shared" si="12"/>
        <v>3.4292084480011149</v>
      </c>
      <c r="F174" s="11">
        <f t="shared" si="12"/>
        <v>5.9646475032892132</v>
      </c>
      <c r="G174" s="3">
        <f>G173*(1+Parameters!$B$13)</f>
        <v>2414615.3294902625</v>
      </c>
      <c r="H174" s="5">
        <f>Parameters!$B$11*'Permanent project'!C178*Parameters!B$9*G174</f>
        <v>37.437279658257388</v>
      </c>
      <c r="I174" s="2">
        <f>EXP(-Parameters!$B$16*'Permanent project'!B178)</f>
        <v>4.4805924410166193E-3</v>
      </c>
      <c r="J174" s="2">
        <f>EXP(-(Parameters!$B$5+Parameters!$B$6)*('Permanent project'!B178-Parameters!$B$2))*(1-EXP(-Parameters!$B$7*('Permanent project'!B178-Parameters!$B$2)*('Permanent project'!B178&gt;Parameters!$B$2)))+('Permanent project'!B178&lt;=Parameters!$B$2)</f>
        <v>0.1901389801015205</v>
      </c>
      <c r="K174" s="2">
        <f>H174*I174*('Permanent project'!B178&gt;=Parameters!$B$2)</f>
        <v>0.16774119224901329</v>
      </c>
      <c r="L174" s="2">
        <f>H174*I174*J174*('Permanent project'!B178&gt;=Parameters!$B$2)*('Permanent project'!B178&lt;=Parameters!$B$3)</f>
        <v>3.1894139215240466E-2</v>
      </c>
      <c r="M174" s="3">
        <f>'Emissions of Biomass scenarios'!X172*3.66</f>
        <v>527.14788453426888</v>
      </c>
      <c r="N174" s="14">
        <f t="shared" si="10"/>
        <v>16.812928016355478</v>
      </c>
      <c r="V174" s="4"/>
      <c r="W174" s="4"/>
      <c r="X174" s="4"/>
      <c r="Y174" s="4"/>
    </row>
    <row r="175" spans="2:25" x14ac:dyDescent="0.3">
      <c r="B175">
        <v>170</v>
      </c>
      <c r="C175" s="11">
        <f t="shared" si="12"/>
        <v>1.6779706453383088</v>
      </c>
      <c r="D175" s="11">
        <f t="shared" si="12"/>
        <v>2.720789926345387</v>
      </c>
      <c r="E175" s="11">
        <f t="shared" si="12"/>
        <v>3.4292084480011149</v>
      </c>
      <c r="F175" s="11">
        <f t="shared" si="12"/>
        <v>5.9646475032892132</v>
      </c>
      <c r="G175" s="3">
        <f>G174*(1+Parameters!$B$13)</f>
        <v>2462907.6360800681</v>
      </c>
      <c r="H175" s="5">
        <f>Parameters!$B$11*'Permanent project'!C179*Parameters!B$9*G175</f>
        <v>38.186025251422542</v>
      </c>
      <c r="I175" s="2">
        <f>EXP(-Parameters!$B$16*'Permanent project'!B179)</f>
        <v>4.3394832707388947E-3</v>
      </c>
      <c r="J175" s="2">
        <f>EXP(-(Parameters!$B$5+Parameters!$B$6)*('Permanent project'!B179-Parameters!$B$2))*(1-EXP(-Parameters!$B$7*('Permanent project'!B179-Parameters!$B$2)*('Permanent project'!B179&gt;Parameters!$B$2)))+('Permanent project'!B179&lt;=Parameters!$B$2)</f>
        <v>0.1882470656387468</v>
      </c>
      <c r="K175" s="2">
        <f>H175*I175*('Permanent project'!B179&gt;=Parameters!$B$2)</f>
        <v>0.16570761775456111</v>
      </c>
      <c r="L175" s="2">
        <f>H175*I175*J175*('Permanent project'!B179&gt;=Parameters!$B$2)*('Permanent project'!B179&lt;=Parameters!$B$3)</f>
        <v>3.1193972796283231E-2</v>
      </c>
      <c r="M175" s="3">
        <f>'Emissions of Biomass scenarios'!X173*3.66</f>
        <v>527.14788453426888</v>
      </c>
      <c r="N175" s="14">
        <f t="shared" si="10"/>
        <v>16.443836769780237</v>
      </c>
      <c r="V175" s="4"/>
      <c r="W175" s="4"/>
      <c r="X175" s="4"/>
      <c r="Y175" s="4"/>
    </row>
    <row r="176" spans="2:25" x14ac:dyDescent="0.3">
      <c r="B176">
        <v>171</v>
      </c>
      <c r="C176" s="11">
        <f t="shared" si="12"/>
        <v>1.6779706453383088</v>
      </c>
      <c r="D176" s="11">
        <f t="shared" si="12"/>
        <v>2.720789926345387</v>
      </c>
      <c r="E176" s="11">
        <f t="shared" si="12"/>
        <v>3.4292084480011149</v>
      </c>
      <c r="F176" s="11">
        <f t="shared" si="12"/>
        <v>5.9646475032892132</v>
      </c>
      <c r="G176" s="3">
        <f>G175*(1+Parameters!$B$13)</f>
        <v>2512165.7888016696</v>
      </c>
      <c r="H176" s="5">
        <f>Parameters!$B$11*'Permanent project'!C180*Parameters!B$9*G176</f>
        <v>38.949745756450994</v>
      </c>
      <c r="I176" s="2">
        <f>EXP(-Parameters!$B$16*'Permanent project'!B180)</f>
        <v>4.2028181105331838E-3</v>
      </c>
      <c r="J176" s="2">
        <f>EXP(-(Parameters!$B$5+Parameters!$B$6)*('Permanent project'!B180-Parameters!$B$2))*(1-EXP(-Parameters!$B$7*('Permanent project'!B180-Parameters!$B$2)*('Permanent project'!B180&gt;Parameters!$B$2)))+('Permanent project'!B180&lt;=Parameters!$B$2)</f>
        <v>0.18637397603940997</v>
      </c>
      <c r="K176" s="2">
        <f>H176*I176*('Permanent project'!B180&gt;=Parameters!$B$2)</f>
        <v>0.16369869686587527</v>
      </c>
      <c r="L176" s="2">
        <f>H176*I176*J176*('Permanent project'!B180&gt;=Parameters!$B$2)*('Permanent project'!B180&lt;=Parameters!$B$3)</f>
        <v>3.0509177007363272E-2</v>
      </c>
      <c r="M176" s="3">
        <f>'Emissions of Biomass scenarios'!X174*3.66</f>
        <v>527.14788453426888</v>
      </c>
      <c r="N176" s="14">
        <f t="shared" si="10"/>
        <v>16.082848118313105</v>
      </c>
      <c r="V176" s="4"/>
      <c r="W176" s="4"/>
      <c r="X176" s="4"/>
      <c r="Y176" s="4"/>
    </row>
    <row r="177" spans="2:25" x14ac:dyDescent="0.3">
      <c r="B177">
        <v>172</v>
      </c>
      <c r="C177" s="11">
        <f t="shared" si="12"/>
        <v>1.6779706453383088</v>
      </c>
      <c r="D177" s="11">
        <f t="shared" si="12"/>
        <v>2.720789926345387</v>
      </c>
      <c r="E177" s="11">
        <f t="shared" si="12"/>
        <v>3.4292084480011149</v>
      </c>
      <c r="F177" s="11">
        <f t="shared" si="12"/>
        <v>5.9646475032892132</v>
      </c>
      <c r="G177" s="3">
        <f>G176*(1+Parameters!$B$13)</f>
        <v>2562409.1045777029</v>
      </c>
      <c r="H177" s="5">
        <f>Parameters!$B$11*'Permanent project'!C181*Parameters!B$9*G177</f>
        <v>39.728740671580013</v>
      </c>
      <c r="I177" s="2">
        <f>EXP(-Parameters!$B$16*'Permanent project'!B181)</f>
        <v>4.0704570033330452E-3</v>
      </c>
      <c r="J177" s="2">
        <f>EXP(-(Parameters!$B$5+Parameters!$B$6)*('Permanent project'!B181-Parameters!$B$2))*(1-EXP(-Parameters!$B$7*('Permanent project'!B181-Parameters!$B$2)*('Permanent project'!B181&gt;Parameters!$B$2)))+('Permanent project'!B181&lt;=Parameters!$B$2)</f>
        <v>0.18451952399298926</v>
      </c>
      <c r="K177" s="2">
        <f>H177*I177*('Permanent project'!B181&gt;=Parameters!$B$2)</f>
        <v>0.16171413070023524</v>
      </c>
      <c r="L177" s="2">
        <f>H177*I177*J177*('Permanent project'!B181&gt;=Parameters!$B$2)*('Permanent project'!B181&lt;=Parameters!$B$3)</f>
        <v>2.9839414419747457E-2</v>
      </c>
      <c r="M177" s="3">
        <f>'Emissions of Biomass scenarios'!X175*3.66</f>
        <v>527.14788453426888</v>
      </c>
      <c r="N177" s="14">
        <f t="shared" si="10"/>
        <v>15.72978418711123</v>
      </c>
      <c r="V177" s="4"/>
      <c r="W177" s="4"/>
      <c r="X177" s="4"/>
      <c r="Y177" s="4"/>
    </row>
    <row r="178" spans="2:25" x14ac:dyDescent="0.3">
      <c r="B178">
        <v>173</v>
      </c>
      <c r="C178" s="11">
        <f t="shared" si="12"/>
        <v>1.6779706453383088</v>
      </c>
      <c r="D178" s="11">
        <f t="shared" si="12"/>
        <v>2.720789926345387</v>
      </c>
      <c r="E178" s="11">
        <f t="shared" si="12"/>
        <v>3.4292084480011149</v>
      </c>
      <c r="F178" s="11">
        <f t="shared" si="12"/>
        <v>5.9646475032892132</v>
      </c>
      <c r="G178" s="3">
        <f>G177*(1+Parameters!$B$13)</f>
        <v>2613657.2866692571</v>
      </c>
      <c r="H178" s="5">
        <f>Parameters!$B$11*'Permanent project'!C182*Parameters!B$9*G178</f>
        <v>40.523315485011615</v>
      </c>
      <c r="I178" s="2">
        <f>EXP(-Parameters!$B$16*'Permanent project'!B182)</f>
        <v>3.9422643997984209E-3</v>
      </c>
      <c r="J178" s="2">
        <f>EXP(-(Parameters!$B$5+Parameters!$B$6)*('Permanent project'!B182-Parameters!$B$2))*(1-EXP(-Parameters!$B$7*('Permanent project'!B182-Parameters!$B$2)*('Permanent project'!B182&gt;Parameters!$B$2)))+('Permanent project'!B182&lt;=Parameters!$B$2)</f>
        <v>0.18268352405273466</v>
      </c>
      <c r="K178" s="2">
        <f>H178*I178*('Permanent project'!B182&gt;=Parameters!$B$2)</f>
        <v>0.15975362399836138</v>
      </c>
      <c r="L178" s="2">
        <f>H178*I178*J178*('Permanent project'!B182&gt;=Parameters!$B$2)*('Permanent project'!B182&lt;=Parameters!$B$3)</f>
        <v>2.9184355012216182E-2</v>
      </c>
      <c r="M178" s="3">
        <f>'Emissions of Biomass scenarios'!X176*3.66</f>
        <v>527.14788453426888</v>
      </c>
      <c r="N178" s="14">
        <f t="shared" si="10"/>
        <v>15.384471006186846</v>
      </c>
      <c r="V178" s="4"/>
      <c r="W178" s="4"/>
      <c r="X178" s="4"/>
      <c r="Y178" s="4"/>
    </row>
    <row r="179" spans="2:25" x14ac:dyDescent="0.3">
      <c r="B179">
        <v>174</v>
      </c>
      <c r="C179" s="11">
        <f t="shared" si="12"/>
        <v>1.6779706453383088</v>
      </c>
      <c r="D179" s="11">
        <f t="shared" si="12"/>
        <v>2.720789926345387</v>
      </c>
      <c r="E179" s="11">
        <f t="shared" si="12"/>
        <v>3.4292084480011149</v>
      </c>
      <c r="F179" s="11">
        <f t="shared" si="12"/>
        <v>5.9646475032892132</v>
      </c>
      <c r="G179" s="3">
        <f>G178*(1+Parameters!$B$13)</f>
        <v>2665930.4324026424</v>
      </c>
      <c r="H179" s="5">
        <f>Parameters!$B$11*'Permanent project'!C183*Parameters!B$9*G179</f>
        <v>41.333781794711854</v>
      </c>
      <c r="I179" s="2">
        <f>EXP(-Parameters!$B$16*'Permanent project'!B183)</f>
        <v>3.8181090195012674E-3</v>
      </c>
      <c r="J179" s="2">
        <f>EXP(-(Parameters!$B$5+Parameters!$B$6)*('Permanent project'!B183-Parameters!$B$2))*(1-EXP(-Parameters!$B$7*('Permanent project'!B183-Parameters!$B$2)*('Permanent project'!B183&gt;Parameters!$B$2)))+('Permanent project'!B183&lt;=Parameters!$B$2)</f>
        <v>0.1808657926171221</v>
      </c>
      <c r="K179" s="2">
        <f>H179*I179*('Permanent project'!B183&gt;=Parameters!$B$2)</f>
        <v>0.15781688508048661</v>
      </c>
      <c r="L179" s="2">
        <f>H179*I179*J179*('Permanent project'!B183&gt;=Parameters!$B$2)*('Permanent project'!B183&lt;=Parameters!$B$3)</f>
        <v>2.8543676008447483E-2</v>
      </c>
      <c r="M179" s="3">
        <f>'Emissions of Biomass scenarios'!X177*3.66</f>
        <v>527.14788453426888</v>
      </c>
      <c r="N179" s="14">
        <f t="shared" si="10"/>
        <v>15.046738424684655</v>
      </c>
      <c r="V179" s="4"/>
      <c r="W179" s="4"/>
      <c r="X179" s="4"/>
      <c r="Y179" s="4"/>
    </row>
    <row r="180" spans="2:25" x14ac:dyDescent="0.3">
      <c r="B180">
        <v>175</v>
      </c>
      <c r="C180" s="11">
        <f t="shared" si="12"/>
        <v>1.6779706453383088</v>
      </c>
      <c r="D180" s="11">
        <f t="shared" si="12"/>
        <v>2.720789926345387</v>
      </c>
      <c r="E180" s="11">
        <f t="shared" si="12"/>
        <v>3.4292084480011149</v>
      </c>
      <c r="F180" s="11">
        <f t="shared" si="12"/>
        <v>5.9646475032892132</v>
      </c>
      <c r="G180" s="3">
        <f>G179*(1+Parameters!$B$13)</f>
        <v>2719249.0410506953</v>
      </c>
      <c r="H180" s="5">
        <f>Parameters!$B$11*'Permanent project'!C184*Parameters!B$9*G180</f>
        <v>42.160457430606087</v>
      </c>
      <c r="I180" s="2">
        <f>EXP(-Parameters!$B$16*'Permanent project'!B184)</f>
        <v>3.697863716482929E-3</v>
      </c>
      <c r="J180" s="2">
        <f>EXP(-(Parameters!$B$5+Parameters!$B$6)*('Permanent project'!B184-Parameters!$B$2))*(1-EXP(-Parameters!$B$7*('Permanent project'!B184-Parameters!$B$2)*('Permanent project'!B184&gt;Parameters!$B$2)))+('Permanent project'!B184&lt;=Parameters!$B$2)</f>
        <v>0.17906614791149322</v>
      </c>
      <c r="K180" s="2">
        <f>H180*I180*('Permanent project'!B184&gt;=Parameters!$B$2)</f>
        <v>0.15590362580296135</v>
      </c>
      <c r="L180" s="2">
        <f>H180*I180*J180*('Permanent project'!B184&gt;=Parameters!$B$2)*('Permanent project'!B184&lt;=Parameters!$B$3)</f>
        <v>2.7917061717971169E-2</v>
      </c>
      <c r="M180" s="3">
        <f>'Emissions of Biomass scenarios'!X178*3.66</f>
        <v>527.14788453426888</v>
      </c>
      <c r="N180" s="14">
        <f t="shared" si="10"/>
        <v>14.716420027041124</v>
      </c>
      <c r="V180" s="4"/>
      <c r="W180" s="4"/>
      <c r="X180" s="4"/>
      <c r="Y180" s="4"/>
    </row>
    <row r="181" spans="2:25" x14ac:dyDescent="0.3">
      <c r="B181">
        <v>176</v>
      </c>
      <c r="C181" s="11">
        <f t="shared" si="12"/>
        <v>1.6779706453383088</v>
      </c>
      <c r="D181" s="11">
        <f t="shared" si="12"/>
        <v>2.720789926345387</v>
      </c>
      <c r="E181" s="11">
        <f t="shared" si="12"/>
        <v>3.4292084480011149</v>
      </c>
      <c r="F181" s="11">
        <f t="shared" si="12"/>
        <v>5.9646475032892132</v>
      </c>
      <c r="G181" s="3">
        <f>G180*(1+Parameters!$B$13)</f>
        <v>2773634.0218717093</v>
      </c>
      <c r="H181" s="5">
        <f>Parameters!$B$11*'Permanent project'!C185*Parameters!B$9*G181</f>
        <v>43.003666579218212</v>
      </c>
      <c r="I181" s="2">
        <f>EXP(-Parameters!$B$16*'Permanent project'!B185)</f>
        <v>3.5814053490455635E-3</v>
      </c>
      <c r="J181" s="2">
        <f>EXP(-(Parameters!$B$5+Parameters!$B$6)*('Permanent project'!B185-Parameters!$B$2))*(1-EXP(-Parameters!$B$7*('Permanent project'!B185-Parameters!$B$2)*('Permanent project'!B185&gt;Parameters!$B$2)))+('Permanent project'!B185&lt;=Parameters!$B$2)</f>
        <v>0.17728440996987782</v>
      </c>
      <c r="K181" s="2">
        <f>H181*I181*('Permanent project'!B185&gt;=Parameters!$B$2)</f>
        <v>0.15401356151538403</v>
      </c>
      <c r="L181" s="2">
        <f>H181*I181*J181*('Permanent project'!B185&gt;=Parameters!$B$2)*('Permanent project'!B185&lt;=Parameters!$B$3)</f>
        <v>2.7304203380614341E-2</v>
      </c>
      <c r="M181" s="3">
        <f>'Emissions of Biomass scenarios'!X179*3.66</f>
        <v>527.14788453426888</v>
      </c>
      <c r="N181" s="14">
        <f t="shared" si="10"/>
        <v>14.393353050984283</v>
      </c>
      <c r="V181" s="4"/>
      <c r="W181" s="4"/>
      <c r="X181" s="4"/>
      <c r="Y181" s="4"/>
    </row>
    <row r="182" spans="2:25" x14ac:dyDescent="0.3">
      <c r="B182">
        <v>177</v>
      </c>
      <c r="C182" s="11">
        <f t="shared" si="12"/>
        <v>1.6779706453383088</v>
      </c>
      <c r="D182" s="11">
        <f t="shared" si="12"/>
        <v>2.720789926345387</v>
      </c>
      <c r="E182" s="11">
        <f t="shared" si="12"/>
        <v>3.4292084480011149</v>
      </c>
      <c r="F182" s="11">
        <f t="shared" si="12"/>
        <v>5.9646475032892132</v>
      </c>
      <c r="G182" s="3">
        <f>G181*(1+Parameters!$B$13)</f>
        <v>2829106.7023091437</v>
      </c>
      <c r="H182" s="5">
        <f>Parameters!$B$11*'Permanent project'!C186*Parameters!B$9*G182</f>
        <v>43.863739910802579</v>
      </c>
      <c r="I182" s="2">
        <f>EXP(-Parameters!$B$16*'Permanent project'!B186)</f>
        <v>3.4686146536442742E-3</v>
      </c>
      <c r="J182" s="2">
        <f>EXP(-(Parameters!$B$5+Parameters!$B$6)*('Permanent project'!B186-Parameters!$B$2))*(1-EXP(-Parameters!$B$7*('Permanent project'!B186-Parameters!$B$2)*('Permanent project'!B186&gt;Parameters!$B$2)))+('Permanent project'!B186&lt;=Parameters!$B$2)</f>
        <v>0.17552040061699686</v>
      </c>
      <c r="K182" s="2">
        <f>H182*I182*('Permanent project'!B186&gt;=Parameters!$B$2)</f>
        <v>0.15214641101825102</v>
      </c>
      <c r="L182" s="2">
        <f>H182*I182*J182*('Permanent project'!B186&gt;=Parameters!$B$2)*('Permanent project'!B186&lt;=Parameters!$B$3)</f>
        <v>2.6704799014361683E-2</v>
      </c>
      <c r="M182" s="3">
        <f>'Emissions of Biomass scenarios'!X180*3.66</f>
        <v>527.14788453426888</v>
      </c>
      <c r="N182" s="14">
        <f t="shared" si="10"/>
        <v>14.077378307333591</v>
      </c>
      <c r="V182" s="4"/>
      <c r="W182" s="4"/>
      <c r="X182" s="4"/>
      <c r="Y182" s="4"/>
    </row>
    <row r="183" spans="2:25" x14ac:dyDescent="0.3">
      <c r="B183">
        <v>178</v>
      </c>
      <c r="C183" s="11">
        <f t="shared" si="12"/>
        <v>1.6779706453383088</v>
      </c>
      <c r="D183" s="11">
        <f t="shared" si="12"/>
        <v>2.720789926345387</v>
      </c>
      <c r="E183" s="11">
        <f t="shared" si="12"/>
        <v>3.4292084480011149</v>
      </c>
      <c r="F183" s="11">
        <f t="shared" si="12"/>
        <v>5.9646475032892132</v>
      </c>
      <c r="G183" s="3">
        <f>G182*(1+Parameters!$B$13)</f>
        <v>2885688.8363553267</v>
      </c>
      <c r="H183" s="5">
        <f>Parameters!$B$11*'Permanent project'!C187*Parameters!B$9*G183</f>
        <v>44.741014709018636</v>
      </c>
      <c r="I183" s="2">
        <f>EXP(-Parameters!$B$16*'Permanent project'!B187)</f>
        <v>3.3593761227508358E-3</v>
      </c>
      <c r="J183" s="2">
        <f>EXP(-(Parameters!$B$5+Parameters!$B$6)*('Permanent project'!B187-Parameters!$B$2))*(1-EXP(-Parameters!$B$7*('Permanent project'!B187-Parameters!$B$2)*('Permanent project'!B187&gt;Parameters!$B$2)))+('Permanent project'!B187&lt;=Parameters!$B$2)</f>
        <v>0.17377394345044514</v>
      </c>
      <c r="K183" s="2">
        <f>H183*I183*('Permanent project'!B187&gt;=Parameters!$B$2)</f>
        <v>0.15030189652112114</v>
      </c>
      <c r="L183" s="2">
        <f>H183*I183*J183*('Permanent project'!B187&gt;=Parameters!$B$2)*('Permanent project'!B187&lt;=Parameters!$B$3)</f>
        <v>2.6118553266555961E-2</v>
      </c>
      <c r="M183" s="3">
        <f>'Emissions of Biomass scenarios'!X181*3.66</f>
        <v>527.14788453426888</v>
      </c>
      <c r="N183" s="14">
        <f t="shared" si="10"/>
        <v>13.768340101560593</v>
      </c>
      <c r="V183" s="4"/>
      <c r="W183" s="4"/>
      <c r="X183" s="4"/>
      <c r="Y183" s="4"/>
    </row>
    <row r="184" spans="2:25" x14ac:dyDescent="0.3">
      <c r="B184">
        <v>179</v>
      </c>
      <c r="C184" s="11">
        <f t="shared" si="12"/>
        <v>1.6779706453383088</v>
      </c>
      <c r="D184" s="11">
        <f t="shared" si="12"/>
        <v>2.720789926345387</v>
      </c>
      <c r="E184" s="11">
        <f t="shared" si="12"/>
        <v>3.4292084480011149</v>
      </c>
      <c r="F184" s="11">
        <f t="shared" si="12"/>
        <v>5.9646475032892132</v>
      </c>
      <c r="G184" s="3">
        <f>G183*(1+Parameters!$B$13)</f>
        <v>2943402.6130824331</v>
      </c>
      <c r="H184" s="5">
        <f>Parameters!$B$11*'Permanent project'!C188*Parameters!B$9*G184</f>
        <v>45.635835003199006</v>
      </c>
      <c r="I184" s="2">
        <f>EXP(-Parameters!$B$16*'Permanent project'!B188)</f>
        <v>3.2535778865638784E-3</v>
      </c>
      <c r="J184" s="2">
        <f>EXP(-(Parameters!$B$5+Parameters!$B$6)*('Permanent project'!B188-Parameters!$B$2))*(1-EXP(-Parameters!$B$7*('Permanent project'!B188-Parameters!$B$2)*('Permanent project'!B188&gt;Parameters!$B$2)))+('Permanent project'!B188&lt;=Parameters!$B$2)</f>
        <v>0.17204486382305054</v>
      </c>
      <c r="K184" s="2">
        <f>H184*I184*('Permanent project'!B188&gt;=Parameters!$B$2)</f>
        <v>0.14847974360128607</v>
      </c>
      <c r="L184" s="2">
        <f>H184*I184*J184*('Permanent project'!B188&gt;=Parameters!$B$2)*('Permanent project'!B188&lt;=Parameters!$B$3)</f>
        <v>2.5545177268364722E-2</v>
      </c>
      <c r="M184" s="3">
        <f>'Emissions of Biomass scenarios'!X182*3.66</f>
        <v>527.14788453426888</v>
      </c>
      <c r="N184" s="14">
        <f t="shared" si="10"/>
        <v>13.466086157071356</v>
      </c>
      <c r="V184" s="4"/>
      <c r="W184" s="4"/>
      <c r="X184" s="4"/>
      <c r="Y184" s="4"/>
    </row>
    <row r="185" spans="2:25" x14ac:dyDescent="0.3">
      <c r="B185">
        <v>180</v>
      </c>
      <c r="C185" s="11">
        <f t="shared" si="12"/>
        <v>1.6779706453383088</v>
      </c>
      <c r="D185" s="11">
        <f t="shared" si="12"/>
        <v>2.720789926345387</v>
      </c>
      <c r="E185" s="11">
        <f t="shared" si="12"/>
        <v>3.4292084480011149</v>
      </c>
      <c r="F185" s="11">
        <f t="shared" si="12"/>
        <v>5.9646475032892132</v>
      </c>
      <c r="G185" s="3">
        <f>G184*(1+Parameters!$B$13)</f>
        <v>3002270.6653440818</v>
      </c>
      <c r="H185" s="5">
        <f>Parameters!$B$11*'Permanent project'!C189*Parameters!B$9*G185</f>
        <v>46.548551703262987</v>
      </c>
      <c r="I185" s="2">
        <f>EXP(-Parameters!$B$16*'Permanent project'!B189)</f>
        <v>3.1511115984444414E-3</v>
      </c>
      <c r="J185" s="2">
        <f>EXP(-(Parameters!$B$5+Parameters!$B$6)*('Permanent project'!B189-Parameters!$B$2))*(1-EXP(-Parameters!$B$7*('Permanent project'!B189-Parameters!$B$2)*('Permanent project'!B189&gt;Parameters!$B$2)))+('Permanent project'!B189&lt;=Parameters!$B$2)</f>
        <v>0.17033298882540943</v>
      </c>
      <c r="K185" s="2">
        <f>H185*I185*('Permanent project'!B189&gt;=Parameters!$B$2)</f>
        <v>0.14667968116294275</v>
      </c>
      <c r="L185" s="2">
        <f>H185*I185*J185*('Permanent project'!B189&gt;=Parameters!$B$2)*('Permanent project'!B189&lt;=Parameters!$B$3)</f>
        <v>2.4984388492442146E-2</v>
      </c>
      <c r="M185" s="3">
        <f>'Emissions of Biomass scenarios'!X183*3.66</f>
        <v>527.14788453426888</v>
      </c>
      <c r="N185" s="14">
        <f t="shared" si="10"/>
        <v>13.170467540173208</v>
      </c>
      <c r="V185" s="4"/>
      <c r="W185" s="4"/>
      <c r="X185" s="4"/>
      <c r="Y185" s="4"/>
    </row>
    <row r="186" spans="2:25" x14ac:dyDescent="0.3">
      <c r="B186">
        <v>181</v>
      </c>
      <c r="C186" s="11">
        <f t="shared" si="12"/>
        <v>1.6779706453383088</v>
      </c>
      <c r="D186" s="11">
        <f t="shared" si="12"/>
        <v>2.720789926345387</v>
      </c>
      <c r="E186" s="11">
        <f t="shared" si="12"/>
        <v>3.4292084480011149</v>
      </c>
      <c r="F186" s="11">
        <f t="shared" si="12"/>
        <v>5.9646475032892132</v>
      </c>
      <c r="G186" s="3">
        <f>G185*(1+Parameters!$B$13)</f>
        <v>3062316.0786509635</v>
      </c>
      <c r="H186" s="5">
        <f>Parameters!$B$11*'Permanent project'!C190*Parameters!B$9*G186</f>
        <v>47.479522737328246</v>
      </c>
      <c r="I186" s="2">
        <f>EXP(-Parameters!$B$16*'Permanent project'!B190)</f>
        <v>3.0518723239595425E-3</v>
      </c>
      <c r="J186" s="2">
        <f>EXP(-(Parameters!$B$5+Parameters!$B$6)*('Permanent project'!B190-Parameters!$B$2))*(1-EXP(-Parameters!$B$7*('Permanent project'!B190-Parameters!$B$2)*('Permanent project'!B190&gt;Parameters!$B$2)))+('Permanent project'!B190&lt;=Parameters!$B$2)</f>
        <v>0.1686381472685955</v>
      </c>
      <c r="K186" s="2">
        <f>H186*I186*('Permanent project'!B190&gt;=Parameters!$B$2)</f>
        <v>0.1449014413968599</v>
      </c>
      <c r="L186" s="2">
        <f>H186*I186*J186*('Permanent project'!B190&gt;=Parameters!$B$2)*('Permanent project'!B190&lt;=Parameters!$B$3)</f>
        <v>2.443591061371542E-2</v>
      </c>
      <c r="M186" s="3">
        <f>'Emissions of Biomass scenarios'!X184*3.66</f>
        <v>527.14788453426888</v>
      </c>
      <c r="N186" s="14">
        <f t="shared" si="10"/>
        <v>12.881338586688573</v>
      </c>
      <c r="V186" s="4"/>
      <c r="W186" s="4"/>
      <c r="X186" s="4"/>
      <c r="Y186" s="4"/>
    </row>
    <row r="187" spans="2:25" x14ac:dyDescent="0.3">
      <c r="B187">
        <v>182</v>
      </c>
      <c r="C187" s="11">
        <f t="shared" ref="C187:F202" si="13">C186</f>
        <v>1.6779706453383088</v>
      </c>
      <c r="D187" s="11">
        <f t="shared" si="13"/>
        <v>2.720789926345387</v>
      </c>
      <c r="E187" s="11">
        <f t="shared" si="13"/>
        <v>3.4292084480011149</v>
      </c>
      <c r="F187" s="11">
        <f t="shared" si="13"/>
        <v>5.9646475032892132</v>
      </c>
      <c r="G187" s="3">
        <f>G186*(1+Parameters!$B$13)</f>
        <v>3123562.400223983</v>
      </c>
      <c r="H187" s="5">
        <f>Parameters!$B$11*'Permanent project'!C191*Parameters!B$9*G187</f>
        <v>48.429113192074816</v>
      </c>
      <c r="I187" s="2">
        <f>EXP(-Parameters!$B$16*'Permanent project'!B191)</f>
        <v>2.9557584334201541E-3</v>
      </c>
      <c r="J187" s="2">
        <f>EXP(-(Parameters!$B$5+Parameters!$B$6)*('Permanent project'!B191-Parameters!$B$2))*(1-EXP(-Parameters!$B$7*('Permanent project'!B191-Parameters!$B$2)*('Permanent project'!B191&gt;Parameters!$B$2)))+('Permanent project'!B191&lt;=Parameters!$B$2)</f>
        <v>0.16696016966704069</v>
      </c>
      <c r="K187" s="2">
        <f>H187*I187*('Permanent project'!B191&gt;=Parameters!$B$2)</f>
        <v>0.14314475974053437</v>
      </c>
      <c r="L187" s="2">
        <f>H187*I187*J187*('Permanent project'!B191&gt;=Parameters!$B$2)*('Permanent project'!B191&lt;=Parameters!$B$3)</f>
        <v>2.3899473373227394E-2</v>
      </c>
      <c r="M187" s="3">
        <f>'Emissions of Biomass scenarios'!X185*3.66</f>
        <v>527.14788453426888</v>
      </c>
      <c r="N187" s="14">
        <f t="shared" si="10"/>
        <v>12.598556830179907</v>
      </c>
      <c r="V187" s="4"/>
      <c r="W187" s="4"/>
      <c r="X187" s="4"/>
      <c r="Y187" s="4"/>
    </row>
    <row r="188" spans="2:25" x14ac:dyDescent="0.3">
      <c r="B188">
        <v>183</v>
      </c>
      <c r="C188" s="11">
        <f t="shared" si="13"/>
        <v>1.6779706453383088</v>
      </c>
      <c r="D188" s="11">
        <f t="shared" si="13"/>
        <v>2.720789926345387</v>
      </c>
      <c r="E188" s="11">
        <f t="shared" si="13"/>
        <v>3.4292084480011149</v>
      </c>
      <c r="F188" s="11">
        <f t="shared" si="13"/>
        <v>5.9646475032892132</v>
      </c>
      <c r="G188" s="3">
        <f>G187*(1+Parameters!$B$13)</f>
        <v>3186033.6482284628</v>
      </c>
      <c r="H188" s="5">
        <f>Parameters!$B$11*'Permanent project'!C192*Parameters!B$9*G188</f>
        <v>49.397695455916313</v>
      </c>
      <c r="I188" s="2">
        <f>EXP(-Parameters!$B$16*'Permanent project'!B192)</f>
        <v>2.8626714978035169E-3</v>
      </c>
      <c r="J188" s="2">
        <f>EXP(-(Parameters!$B$5+Parameters!$B$6)*('Permanent project'!B192-Parameters!$B$2))*(1-EXP(-Parameters!$B$7*('Permanent project'!B192-Parameters!$B$2)*('Permanent project'!B192&gt;Parameters!$B$2)))+('Permanent project'!B192&lt;=Parameters!$B$2)</f>
        <v>0.16529888822158653</v>
      </c>
      <c r="K188" s="2">
        <f>H188*I188*('Permanent project'!B192&gt;=Parameters!$B$2)</f>
        <v>0.14140937483882993</v>
      </c>
      <c r="L188" s="2">
        <f>H188*I188*J188*('Permanent project'!B192&gt;=Parameters!$B$2)*('Permanent project'!B192&lt;=Parameters!$B$3)</f>
        <v>2.3374812444968179E-2</v>
      </c>
      <c r="M188" s="3">
        <f>'Emissions of Biomass scenarios'!X186*3.66</f>
        <v>527.14788453426888</v>
      </c>
      <c r="N188" s="14">
        <f t="shared" si="10"/>
        <v>12.321982931750277</v>
      </c>
      <c r="V188" s="4"/>
      <c r="W188" s="4"/>
      <c r="X188" s="4"/>
      <c r="Y188" s="4"/>
    </row>
    <row r="189" spans="2:25" x14ac:dyDescent="0.3">
      <c r="B189">
        <v>184</v>
      </c>
      <c r="C189" s="11">
        <f t="shared" si="13"/>
        <v>1.6779706453383088</v>
      </c>
      <c r="D189" s="11">
        <f t="shared" si="13"/>
        <v>2.720789926345387</v>
      </c>
      <c r="E189" s="11">
        <f t="shared" si="13"/>
        <v>3.4292084480011149</v>
      </c>
      <c r="F189" s="11">
        <f t="shared" si="13"/>
        <v>5.9646475032892132</v>
      </c>
      <c r="G189" s="3">
        <f>G188*(1+Parameters!$B$13)</f>
        <v>3249754.321193032</v>
      </c>
      <c r="H189" s="5">
        <f>Parameters!$B$11*'Permanent project'!C193*Parameters!B$9*G189</f>
        <v>50.385649365034638</v>
      </c>
      <c r="I189" s="2">
        <f>EXP(-Parameters!$B$16*'Permanent project'!B193)</f>
        <v>2.7725161879532212E-3</v>
      </c>
      <c r="J189" s="2">
        <f>EXP(-(Parameters!$B$5+Parameters!$B$6)*('Permanent project'!B193-Parameters!$B$2))*(1-EXP(-Parameters!$B$7*('Permanent project'!B193-Parameters!$B$2)*('Permanent project'!B193&gt;Parameters!$B$2)))+('Permanent project'!B193&lt;=Parameters!$B$2)</f>
        <v>0.16365413680270405</v>
      </c>
      <c r="K189" s="2">
        <f>H189*I189*('Permanent project'!B193&gt;=Parameters!$B$2)</f>
        <v>0.13969502850509347</v>
      </c>
      <c r="L189" s="2">
        <f>H189*I189*J189*('Permanent project'!B193&gt;=Parameters!$B$2)*('Permanent project'!B193&lt;=Parameters!$B$3)</f>
        <v>2.2861669305630206E-2</v>
      </c>
      <c r="M189" s="3">
        <f>'Emissions of Biomass scenarios'!X187*3.66</f>
        <v>527.14788453426888</v>
      </c>
      <c r="N189" s="14">
        <f t="shared" si="10"/>
        <v>12.05148061138499</v>
      </c>
      <c r="V189" s="4"/>
      <c r="W189" s="4"/>
      <c r="X189" s="4"/>
      <c r="Y189" s="4"/>
    </row>
    <row r="190" spans="2:25" x14ac:dyDescent="0.3">
      <c r="B190">
        <v>185</v>
      </c>
      <c r="C190" s="11">
        <f t="shared" si="13"/>
        <v>1.6779706453383088</v>
      </c>
      <c r="D190" s="11">
        <f t="shared" si="13"/>
        <v>2.720789926345387</v>
      </c>
      <c r="E190" s="11">
        <f t="shared" si="13"/>
        <v>3.4292084480011149</v>
      </c>
      <c r="F190" s="11">
        <f t="shared" si="13"/>
        <v>5.9646475032892132</v>
      </c>
      <c r="G190" s="3">
        <f>G189*(1+Parameters!$B$13)</f>
        <v>3314749.4076168928</v>
      </c>
      <c r="H190" s="5">
        <f>Parameters!$B$11*'Permanent project'!C194*Parameters!B$9*G190</f>
        <v>51.39336235233533</v>
      </c>
      <c r="I190" s="2">
        <f>EXP(-Parameters!$B$16*'Permanent project'!B194)</f>
        <v>2.6852001769538205E-3</v>
      </c>
      <c r="J190" s="2">
        <f>EXP(-(Parameters!$B$5+Parameters!$B$6)*('Permanent project'!B194-Parameters!$B$2))*(1-EXP(-Parameters!$B$7*('Permanent project'!B194-Parameters!$B$2)*('Permanent project'!B194&gt;Parameters!$B$2)))+('Permanent project'!B194&lt;=Parameters!$B$2)</f>
        <v>0.16202575093388075</v>
      </c>
      <c r="K190" s="2">
        <f>H190*I190*('Permanent project'!B194&gt;=Parameters!$B$2)</f>
        <v>0.13800146568274266</v>
      </c>
      <c r="L190" s="2">
        <f>H190*I190*J190*('Permanent project'!B194&gt;=Parameters!$B$2)*('Permanent project'!B194&lt;=Parameters!$B$3)</f>
        <v>2.2359791107222554E-2</v>
      </c>
      <c r="M190" s="3">
        <f>'Emissions of Biomass scenarios'!X188*3.66</f>
        <v>527.14788453426888</v>
      </c>
      <c r="N190" s="14">
        <f t="shared" si="10"/>
        <v>11.786916580800527</v>
      </c>
      <c r="V190" s="4"/>
      <c r="W190" s="4"/>
      <c r="X190" s="4"/>
      <c r="Y190" s="4"/>
    </row>
    <row r="191" spans="2:25" x14ac:dyDescent="0.3">
      <c r="B191">
        <v>186</v>
      </c>
      <c r="C191" s="11">
        <f t="shared" si="13"/>
        <v>1.6779706453383088</v>
      </c>
      <c r="D191" s="11">
        <f t="shared" si="13"/>
        <v>2.720789926345387</v>
      </c>
      <c r="E191" s="11">
        <f t="shared" si="13"/>
        <v>3.4292084480011149</v>
      </c>
      <c r="F191" s="11">
        <f t="shared" si="13"/>
        <v>5.9646475032892132</v>
      </c>
      <c r="G191" s="3">
        <f>G190*(1+Parameters!$B$13)</f>
        <v>3381044.3957692306</v>
      </c>
      <c r="H191" s="5">
        <f>Parameters!$B$11*'Permanent project'!C195*Parameters!B$9*G191</f>
        <v>52.421229599382038</v>
      </c>
      <c r="I191" s="2">
        <f>EXP(-Parameters!$B$16*'Permanent project'!B195)</f>
        <v>2.6006340455800013E-3</v>
      </c>
      <c r="J191" s="2">
        <f>EXP(-(Parameters!$B$5+Parameters!$B$6)*('Permanent project'!B195-Parameters!$B$2))*(1-EXP(-Parameters!$B$7*('Permanent project'!B195-Parameters!$B$2)*('Permanent project'!B195&gt;Parameters!$B$2)))+('Permanent project'!B195&lt;=Parameters!$B$2)</f>
        <v>0.16041356777517274</v>
      </c>
      <c r="K191" s="2">
        <f>H191*I191*('Permanent project'!B195&gt;=Parameters!$B$2)</f>
        <v>0.13632843440731901</v>
      </c>
      <c r="L191" s="2">
        <f>H191*I191*J191*('Permanent project'!B195&gt;=Parameters!$B$2)*('Permanent project'!B195&lt;=Parameters!$B$3)</f>
        <v>2.1868930552481659E-2</v>
      </c>
      <c r="M191" s="3">
        <f>'Emissions of Biomass scenarios'!X189*3.66</f>
        <v>527.14788453426888</v>
      </c>
      <c r="N191" s="14">
        <f t="shared" si="10"/>
        <v>11.528160477767546</v>
      </c>
      <c r="V191" s="4"/>
      <c r="W191" s="4"/>
      <c r="X191" s="4"/>
      <c r="Y191" s="4"/>
    </row>
    <row r="192" spans="2:25" x14ac:dyDescent="0.3">
      <c r="B192">
        <v>187</v>
      </c>
      <c r="C192" s="11">
        <f t="shared" si="13"/>
        <v>1.6779706453383088</v>
      </c>
      <c r="D192" s="11">
        <f t="shared" si="13"/>
        <v>2.720789926345387</v>
      </c>
      <c r="E192" s="11">
        <f t="shared" si="13"/>
        <v>3.4292084480011149</v>
      </c>
      <c r="F192" s="11">
        <f t="shared" si="13"/>
        <v>5.9646475032892132</v>
      </c>
      <c r="G192" s="3">
        <f>G191*(1+Parameters!$B$13)</f>
        <v>3448665.283684615</v>
      </c>
      <c r="H192" s="5">
        <f>Parameters!$B$11*'Permanent project'!C196*Parameters!B$9*G192</f>
        <v>53.469654191369678</v>
      </c>
      <c r="I192" s="2">
        <f>EXP(-Parameters!$B$16*'Permanent project'!B196)</f>
        <v>2.5187311907234828E-3</v>
      </c>
      <c r="J192" s="2">
        <f>EXP(-(Parameters!$B$5+Parameters!$B$6)*('Permanent project'!B196-Parameters!$B$2))*(1-EXP(-Parameters!$B$7*('Permanent project'!B196-Parameters!$B$2)*('Permanent project'!B196&gt;Parameters!$B$2)))+('Permanent project'!B196&lt;=Parameters!$B$2)</f>
        <v>0.15881742610692068</v>
      </c>
      <c r="K192" s="2">
        <f>H192*I192*('Permanent project'!B196&gt;=Parameters!$B$2)</f>
        <v>0.13467568576900141</v>
      </c>
      <c r="L192" s="2">
        <f>H192*I192*J192*('Permanent project'!B196&gt;=Parameters!$B$2)*('Permanent project'!B196&lt;=Parameters!$B$3)</f>
        <v>2.1388845773017251E-2</v>
      </c>
      <c r="M192" s="3">
        <f>'Emissions of Biomass scenarios'!X190*3.66</f>
        <v>527.14788453426888</v>
      </c>
      <c r="N192" s="14">
        <f t="shared" si="10"/>
        <v>11.275084801875783</v>
      </c>
      <c r="V192" s="4"/>
      <c r="W192" s="4"/>
      <c r="X192" s="4"/>
      <c r="Y192" s="4"/>
    </row>
    <row r="193" spans="2:25" x14ac:dyDescent="0.3">
      <c r="B193">
        <v>188</v>
      </c>
      <c r="C193" s="11">
        <f t="shared" si="13"/>
        <v>1.6779706453383088</v>
      </c>
      <c r="D193" s="11">
        <f t="shared" si="13"/>
        <v>2.720789926345387</v>
      </c>
      <c r="E193" s="11">
        <f t="shared" si="13"/>
        <v>3.4292084480011149</v>
      </c>
      <c r="F193" s="11">
        <f t="shared" si="13"/>
        <v>5.9646475032892132</v>
      </c>
      <c r="G193" s="3">
        <f>G192*(1+Parameters!$B$13)</f>
        <v>3517638.5893583074</v>
      </c>
      <c r="H193" s="5">
        <f>Parameters!$B$11*'Permanent project'!C197*Parameters!B$9*G193</f>
        <v>54.539047275197071</v>
      </c>
      <c r="I193" s="2">
        <f>EXP(-Parameters!$B$16*'Permanent project'!B197)</f>
        <v>2.4394077367038678E-3</v>
      </c>
      <c r="J193" s="2">
        <f>EXP(-(Parameters!$B$5+Parameters!$B$6)*('Permanent project'!B197-Parameters!$B$2))*(1-EXP(-Parameters!$B$7*('Permanent project'!B197-Parameters!$B$2)*('Permanent project'!B197&gt;Parameters!$B$2)))+('Permanent project'!B197&lt;=Parameters!$B$2)</f>
        <v>0.15723716631362761</v>
      </c>
      <c r="K193" s="2">
        <f>H193*I193*('Permanent project'!B197&gt;=Parameters!$B$2)</f>
        <v>0.13304297387557373</v>
      </c>
      <c r="L193" s="2">
        <f>H193*I193*J193*('Permanent project'!B197&gt;=Parameters!$B$2)*('Permanent project'!B197&lt;=Parameters!$B$3)</f>
        <v>2.0919300210133201E-2</v>
      </c>
      <c r="M193" s="3">
        <f>'Emissions of Biomass scenarios'!X191*3.66</f>
        <v>527.14788453426888</v>
      </c>
      <c r="N193" s="14">
        <f t="shared" si="10"/>
        <v>11.027564851709004</v>
      </c>
      <c r="V193" s="4"/>
      <c r="W193" s="4"/>
      <c r="X193" s="4"/>
      <c r="Y193" s="4"/>
    </row>
    <row r="194" spans="2:25" x14ac:dyDescent="0.3">
      <c r="B194">
        <v>189</v>
      </c>
      <c r="C194" s="11">
        <f t="shared" si="13"/>
        <v>1.6779706453383088</v>
      </c>
      <c r="D194" s="11">
        <f t="shared" si="13"/>
        <v>2.720789926345387</v>
      </c>
      <c r="E194" s="11">
        <f t="shared" si="13"/>
        <v>3.4292084480011149</v>
      </c>
      <c r="F194" s="11">
        <f t="shared" si="13"/>
        <v>5.9646475032892132</v>
      </c>
      <c r="G194" s="3">
        <f>G193*(1+Parameters!$B$13)</f>
        <v>3587991.3611454736</v>
      </c>
      <c r="H194" s="5">
        <f>Parameters!$B$11*'Permanent project'!C198*Parameters!B$9*G194</f>
        <v>55.629828220701015</v>
      </c>
      <c r="I194" s="2">
        <f>EXP(-Parameters!$B$16*'Permanent project'!B198)</f>
        <v>2.362582449372614E-3</v>
      </c>
      <c r="J194" s="2">
        <f>EXP(-(Parameters!$B$5+Parameters!$B$6)*('Permanent project'!B198-Parameters!$B$2))*(1-EXP(-Parameters!$B$7*('Permanent project'!B198-Parameters!$B$2)*('Permanent project'!B198&gt;Parameters!$B$2)))+('Permanent project'!B198&lt;=Parameters!$B$2)</f>
        <v>0.15567263036799731</v>
      </c>
      <c r="K194" s="2">
        <f>H194*I194*('Permanent project'!B198&gt;=Parameters!$B$2)</f>
        <v>0.13143005581584158</v>
      </c>
      <c r="L194" s="2">
        <f>H194*I194*J194*('Permanent project'!B198&gt;=Parameters!$B$2)*('Permanent project'!B198&lt;=Parameters!$B$3)</f>
        <v>2.046006249826476E-2</v>
      </c>
      <c r="M194" s="3">
        <f>'Emissions of Biomass scenarios'!X192*3.66</f>
        <v>527.14788453426888</v>
      </c>
      <c r="N194" s="14">
        <f t="shared" si="10"/>
        <v>10.785478663399196</v>
      </c>
      <c r="V194" s="4"/>
      <c r="W194" s="4"/>
      <c r="X194" s="4"/>
      <c r="Y194" s="4"/>
    </row>
    <row r="195" spans="2:25" x14ac:dyDescent="0.3">
      <c r="B195">
        <v>190</v>
      </c>
      <c r="C195" s="11">
        <f t="shared" si="13"/>
        <v>1.6779706453383088</v>
      </c>
      <c r="D195" s="11">
        <f t="shared" si="13"/>
        <v>2.720789926345387</v>
      </c>
      <c r="E195" s="11">
        <f t="shared" si="13"/>
        <v>3.4292084480011149</v>
      </c>
      <c r="F195" s="11">
        <f t="shared" si="13"/>
        <v>5.9646475032892132</v>
      </c>
      <c r="G195" s="3">
        <f>G194*(1+Parameters!$B$13)</f>
        <v>3659751.1883683829</v>
      </c>
      <c r="H195" s="5">
        <f>Parameters!$B$11*'Permanent project'!C199*Parameters!B$9*G195</f>
        <v>56.742424785115027</v>
      </c>
      <c r="I195" s="2">
        <f>EXP(-Parameters!$B$16*'Permanent project'!B199)</f>
        <v>2.2881766529221693E-3</v>
      </c>
      <c r="J195" s="2">
        <f>EXP(-(Parameters!$B$5+Parameters!$B$6)*('Permanent project'!B199-Parameters!$B$2))*(1-EXP(-Parameters!$B$7*('Permanent project'!B199-Parameters!$B$2)*('Permanent project'!B199&gt;Parameters!$B$2)))+('Permanent project'!B199&lt;=Parameters!$B$2)</f>
        <v>0.1541236618151314</v>
      </c>
      <c r="K195" s="2">
        <f>H195*I195*('Permanent project'!B199&gt;=Parameters!$B$2)</f>
        <v>0.12983669162349246</v>
      </c>
      <c r="L195" s="2">
        <f>H195*I195*J195*('Permanent project'!B199&gt;=Parameters!$B$2)*('Permanent project'!B199&lt;=Parameters!$B$3)</f>
        <v>2.0010906350974654E-2</v>
      </c>
      <c r="M195" s="3">
        <f>'Emissions of Biomass scenarios'!X193*3.66</f>
        <v>527.14788453426888</v>
      </c>
      <c r="N195" s="14">
        <f t="shared" si="10"/>
        <v>10.548706950529654</v>
      </c>
      <c r="V195" s="4"/>
      <c r="W195" s="4"/>
      <c r="X195" s="4"/>
      <c r="Y195" s="4"/>
    </row>
    <row r="196" spans="2:25" x14ac:dyDescent="0.3">
      <c r="B196">
        <v>191</v>
      </c>
      <c r="C196" s="11">
        <f t="shared" si="13"/>
        <v>1.6779706453383088</v>
      </c>
      <c r="D196" s="11">
        <f t="shared" si="13"/>
        <v>2.720789926345387</v>
      </c>
      <c r="E196" s="11">
        <f t="shared" si="13"/>
        <v>3.4292084480011149</v>
      </c>
      <c r="F196" s="11">
        <f t="shared" si="13"/>
        <v>5.9646475032892132</v>
      </c>
      <c r="G196" s="3">
        <f>G195*(1+Parameters!$B$13)</f>
        <v>3732946.2121357508</v>
      </c>
      <c r="H196" s="5">
        <f>Parameters!$B$11*'Permanent project'!C200*Parameters!B$9*G196</f>
        <v>57.877273280817334</v>
      </c>
      <c r="I196" s="2">
        <f>EXP(-Parameters!$B$16*'Permanent project'!B200)</f>
        <v>2.2161141493150685E-3</v>
      </c>
      <c r="J196" s="2">
        <f>EXP(-(Parameters!$B$5+Parameters!$B$6)*('Permanent project'!B200-Parameters!$B$2))*(1-EXP(-Parameters!$B$7*('Permanent project'!B200-Parameters!$B$2)*('Permanent project'!B200&gt;Parameters!$B$2)))+('Permanent project'!B200&lt;=Parameters!$B$2)</f>
        <v>0.15259010575688386</v>
      </c>
      <c r="K196" s="2">
        <f>H196*I196*('Permanent project'!B200&gt;=Parameters!$B$2)</f>
        <v>0.12826264424139425</v>
      </c>
      <c r="L196" s="2">
        <f>H196*I196*J196*('Permanent project'!B200&gt;=Parameters!$B$2)*('Permanent project'!B200&lt;=Parameters!$B$3)</f>
        <v>1.957161044945192E-2</v>
      </c>
      <c r="M196" s="3">
        <f>'Emissions of Biomass scenarios'!X194*3.66</f>
        <v>527.14788453426888</v>
      </c>
      <c r="N196" s="14">
        <f t="shared" si="10"/>
        <v>10.317133045357371</v>
      </c>
      <c r="V196" s="4"/>
      <c r="W196" s="4"/>
      <c r="X196" s="4"/>
      <c r="Y196" s="4"/>
    </row>
    <row r="197" spans="2:25" x14ac:dyDescent="0.3">
      <c r="B197">
        <v>192</v>
      </c>
      <c r="C197" s="11">
        <f t="shared" si="13"/>
        <v>1.6779706453383088</v>
      </c>
      <c r="D197" s="11">
        <f t="shared" si="13"/>
        <v>2.720789926345387</v>
      </c>
      <c r="E197" s="11">
        <f t="shared" si="13"/>
        <v>3.4292084480011149</v>
      </c>
      <c r="F197" s="11">
        <f t="shared" si="13"/>
        <v>5.9646475032892132</v>
      </c>
      <c r="G197" s="3">
        <f>G196*(1+Parameters!$B$13)</f>
        <v>3807605.1363784657</v>
      </c>
      <c r="H197" s="5">
        <f>Parameters!$B$11*'Permanent project'!C201*Parameters!B$9*G197</f>
        <v>59.034818746433679</v>
      </c>
      <c r="I197" s="2">
        <f>EXP(-Parameters!$B$16*'Permanent project'!B201)</f>
        <v>2.1463211402504854E-3</v>
      </c>
      <c r="J197" s="2">
        <f>EXP(-(Parameters!$B$5+Parameters!$B$6)*('Permanent project'!B201-Parameters!$B$2))*(1-EXP(-Parameters!$B$7*('Permanent project'!B201-Parameters!$B$2)*('Permanent project'!B201&gt;Parameters!$B$2)))+('Permanent project'!B201&lt;=Parameters!$B$2)</f>
        <v>0.15107180883637084</v>
      </c>
      <c r="K197" s="2">
        <f>H197*I197*('Permanent project'!B201&gt;=Parameters!$B$2)</f>
        <v>0.12670767948632627</v>
      </c>
      <c r="L197" s="2">
        <f>H197*I197*J197*('Permanent project'!B201&gt;=Parameters!$B$2)*('Permanent project'!B201&lt;=Parameters!$B$3)</f>
        <v>1.9141958333458428E-2</v>
      </c>
      <c r="M197" s="3">
        <f>'Emissions of Biomass scenarios'!X195*3.66</f>
        <v>527.14788453426888</v>
      </c>
      <c r="N197" s="14">
        <f t="shared" si="10"/>
        <v>10.09064284132573</v>
      </c>
      <c r="V197" s="4"/>
      <c r="W197" s="4"/>
      <c r="X197" s="4"/>
      <c r="Y197" s="4"/>
    </row>
    <row r="198" spans="2:25" x14ac:dyDescent="0.3">
      <c r="B198">
        <v>193</v>
      </c>
      <c r="C198" s="11">
        <f t="shared" si="13"/>
        <v>1.6779706453383088</v>
      </c>
      <c r="D198" s="11">
        <f t="shared" si="13"/>
        <v>2.720789926345387</v>
      </c>
      <c r="E198" s="11">
        <f t="shared" si="13"/>
        <v>3.4292084480011149</v>
      </c>
      <c r="F198" s="11">
        <f t="shared" si="13"/>
        <v>5.9646475032892132</v>
      </c>
      <c r="G198" s="3">
        <f>G197*(1+Parameters!$B$13)</f>
        <v>3883757.2391060349</v>
      </c>
      <c r="H198" s="5">
        <f>Parameters!$B$11*'Permanent project'!C202*Parameters!B$9*G198</f>
        <v>60.215515121362351</v>
      </c>
      <c r="I198" s="2">
        <f>EXP(-Parameters!$B$16*'Permanent project'!B202)</f>
        <v>2.0787261515883238E-3</v>
      </c>
      <c r="J198" s="2">
        <f>EXP(-(Parameters!$B$5+Parameters!$B$6)*('Permanent project'!B202-Parameters!$B$2))*(1-EXP(-Parameters!$B$7*('Permanent project'!B202-Parameters!$B$2)*('Permanent project'!B202&gt;Parameters!$B$2)))+('Permanent project'!B202&lt;=Parameters!$B$2)</f>
        <v>0.14956861922263504</v>
      </c>
      <c r="K198" s="2">
        <f>H198*I198*('Permanent project'!B202&gt;=Parameters!$B$2)</f>
        <v>0.12517156601413809</v>
      </c>
      <c r="L198" s="2">
        <f>H198*I198*J198*('Permanent project'!B202&gt;=Parameters!$B$2)*('Permanent project'!B202&lt;=Parameters!$B$3)</f>
        <v>1.8721738294669544E-2</v>
      </c>
      <c r="M198" s="3">
        <f>'Emissions of Biomass scenarios'!X196*3.66</f>
        <v>527.14788453426888</v>
      </c>
      <c r="N198" s="14">
        <f t="shared" si="10"/>
        <v>9.8691247368392609</v>
      </c>
      <c r="V198" s="4"/>
      <c r="W198" s="4"/>
      <c r="X198" s="4"/>
      <c r="Y198" s="4"/>
    </row>
    <row r="199" spans="2:25" x14ac:dyDescent="0.3">
      <c r="B199">
        <v>194</v>
      </c>
      <c r="C199" s="11">
        <f t="shared" si="13"/>
        <v>1.6779706453383088</v>
      </c>
      <c r="D199" s="11">
        <f t="shared" si="13"/>
        <v>2.720789926345387</v>
      </c>
      <c r="E199" s="11">
        <f t="shared" si="13"/>
        <v>3.4292084480011149</v>
      </c>
      <c r="F199" s="11">
        <f t="shared" si="13"/>
        <v>5.9646475032892132</v>
      </c>
      <c r="G199" s="3">
        <f>G198*(1+Parameters!$B$13)</f>
        <v>3961432.3838881557</v>
      </c>
      <c r="H199" s="5">
        <f>Parameters!$B$11*'Permanent project'!C203*Parameters!B$9*G199</f>
        <v>61.419825423789597</v>
      </c>
      <c r="I199" s="2">
        <f>EXP(-Parameters!$B$16*'Permanent project'!B203)</f>
        <v>2.0132599601534514E-3</v>
      </c>
      <c r="J199" s="2">
        <f>EXP(-(Parameters!$B$5+Parameters!$B$6)*('Permanent project'!B203-Parameters!$B$2))*(1-EXP(-Parameters!$B$7*('Permanent project'!B203-Parameters!$B$2)*('Permanent project'!B203&gt;Parameters!$B$2)))+('Permanent project'!B203&lt;=Parameters!$B$2)</f>
        <v>0.14808038659546244</v>
      </c>
      <c r="K199" s="2">
        <f>H199*I199*('Permanent project'!B203&gt;=Parameters!$B$2)</f>
        <v>0.12365407528533058</v>
      </c>
      <c r="L199" s="2">
        <f>H199*I199*J199*('Permanent project'!B203&gt;=Parameters!$B$2)*('Permanent project'!B203&lt;=Parameters!$B$3)</f>
        <v>1.831074327235617E-2</v>
      </c>
      <c r="M199" s="3">
        <f>'Emissions of Biomass scenarios'!X197*3.66</f>
        <v>527.14788453426888</v>
      </c>
      <c r="N199" s="14">
        <f t="shared" si="10"/>
        <v>9.6524695802726512</v>
      </c>
      <c r="V199" s="4"/>
      <c r="W199" s="4"/>
      <c r="X199" s="4"/>
      <c r="Y199" s="4"/>
    </row>
    <row r="200" spans="2:25" x14ac:dyDescent="0.3">
      <c r="B200">
        <v>195</v>
      </c>
      <c r="C200" s="11">
        <f t="shared" si="13"/>
        <v>1.6779706453383088</v>
      </c>
      <c r="D200" s="11">
        <f t="shared" si="13"/>
        <v>2.720789926345387</v>
      </c>
      <c r="E200" s="11">
        <f t="shared" si="13"/>
        <v>3.4292084480011149</v>
      </c>
      <c r="F200" s="11">
        <f t="shared" si="13"/>
        <v>5.9646475032892132</v>
      </c>
      <c r="G200" s="3">
        <f>G199*(1+Parameters!$B$13)</f>
        <v>4040661.0315659191</v>
      </c>
      <c r="H200" s="5">
        <f>Parameters!$B$11*'Permanent project'!C204*Parameters!B$9*G200</f>
        <v>62.648221932265393</v>
      </c>
      <c r="I200" s="2">
        <f>EXP(-Parameters!$B$16*'Permanent project'!B204)</f>
        <v>1.9498555228451206E-3</v>
      </c>
      <c r="J200" s="2">
        <f>EXP(-(Parameters!$B$5+Parameters!$B$6)*('Permanent project'!B204-Parameters!$B$2))*(1-EXP(-Parameters!$B$7*('Permanent project'!B204-Parameters!$B$2)*('Permanent project'!B204&gt;Parameters!$B$2)))+('Permanent project'!B204&lt;=Parameters!$B$2)</f>
        <v>0.14660696213035015</v>
      </c>
      <c r="K200" s="2">
        <f>H200*I200*('Permanent project'!B204&gt;=Parameters!$B$2)</f>
        <v>0.12215498153105449</v>
      </c>
      <c r="L200" s="2">
        <f>H200*I200*J200*('Permanent project'!B204&gt;=Parameters!$B$2)*('Permanent project'!B204&lt;=Parameters!$B$3)</f>
        <v>1.7908770751356929E-2</v>
      </c>
      <c r="M200" s="3">
        <f>'Emissions of Biomass scenarios'!X198*3.66</f>
        <v>527.14788453426888</v>
      </c>
      <c r="N200" s="14">
        <f t="shared" si="10"/>
        <v>9.440570616186994</v>
      </c>
      <c r="V200" s="4"/>
      <c r="W200" s="4"/>
      <c r="X200" s="4"/>
      <c r="Y200" s="4"/>
    </row>
    <row r="201" spans="2:25" x14ac:dyDescent="0.3">
      <c r="B201">
        <v>196</v>
      </c>
      <c r="C201" s="11">
        <f t="shared" si="13"/>
        <v>1.6779706453383088</v>
      </c>
      <c r="D201" s="11">
        <f t="shared" si="13"/>
        <v>2.720789926345387</v>
      </c>
      <c r="E201" s="11">
        <f t="shared" si="13"/>
        <v>3.4292084480011149</v>
      </c>
      <c r="F201" s="11">
        <f t="shared" si="13"/>
        <v>5.9646475032892132</v>
      </c>
      <c r="G201" s="3">
        <f>G200*(1+Parameters!$B$13)</f>
        <v>4121474.2521972377</v>
      </c>
      <c r="H201" s="5">
        <f>Parameters!$B$11*'Permanent project'!C205*Parameters!B$9*G201</f>
        <v>63.901186370910708</v>
      </c>
      <c r="I201" s="2">
        <f>EXP(-Parameters!$B$16*'Permanent project'!B205)</f>
        <v>1.8884479079789745E-3</v>
      </c>
      <c r="J201" s="2">
        <f>EXP(-(Parameters!$B$5+Parameters!$B$6)*('Permanent project'!B205-Parameters!$B$2))*(1-EXP(-Parameters!$B$7*('Permanent project'!B205-Parameters!$B$2)*('Permanent project'!B205&gt;Parameters!$B$2)))+('Permanent project'!B205&lt;=Parameters!$B$2)</f>
        <v>0.14514819848362373</v>
      </c>
      <c r="K201" s="2">
        <f>H201*I201*('Permanent project'!B205&gt;=Parameters!$B$2)</f>
        <v>0.12067406171952089</v>
      </c>
      <c r="L201" s="2">
        <f>H201*I201*J201*('Permanent project'!B205&gt;=Parameters!$B$2)*('Permanent project'!B205&lt;=Parameters!$B$3)</f>
        <v>1.7515622662290078E-2</v>
      </c>
      <c r="M201" s="3">
        <f>'Emissions of Biomass scenarios'!X199*3.66</f>
        <v>527.14788453426888</v>
      </c>
      <c r="N201" s="14">
        <f t="shared" si="10"/>
        <v>9.2333234327267135</v>
      </c>
      <c r="V201" s="4"/>
      <c r="W201" s="4"/>
      <c r="X201" s="4"/>
      <c r="Y201" s="4"/>
    </row>
    <row r="202" spans="2:25" x14ac:dyDescent="0.3">
      <c r="B202">
        <v>197</v>
      </c>
      <c r="C202" s="11">
        <f t="shared" si="13"/>
        <v>1.6779706453383088</v>
      </c>
      <c r="D202" s="11">
        <f t="shared" si="13"/>
        <v>2.720789926345387</v>
      </c>
      <c r="E202" s="11">
        <f t="shared" si="13"/>
        <v>3.4292084480011149</v>
      </c>
      <c r="F202" s="11">
        <f t="shared" si="13"/>
        <v>5.9646475032892132</v>
      </c>
      <c r="G202" s="3">
        <f>G201*(1+Parameters!$B$13)</f>
        <v>4203903.7372411825</v>
      </c>
      <c r="H202" s="5">
        <f>Parameters!$B$11*'Permanent project'!C206*Parameters!B$9*G202</f>
        <v>65.179210098328923</v>
      </c>
      <c r="I202" s="2">
        <f>EXP(-Parameters!$B$16*'Permanent project'!B206)</f>
        <v>1.8289742287913276E-3</v>
      </c>
      <c r="J202" s="2">
        <f>EXP(-(Parameters!$B$5+Parameters!$B$6)*('Permanent project'!B206-Parameters!$B$2))*(1-EXP(-Parameters!$B$7*('Permanent project'!B206-Parameters!$B$2)*('Permanent project'!B206&gt;Parameters!$B$2)))+('Permanent project'!B206&lt;=Parameters!$B$2)</f>
        <v>0.14370394977770293</v>
      </c>
      <c r="K202" s="2">
        <f>H202*I202*('Permanent project'!B206&gt;=Parameters!$B$2)</f>
        <v>0.11921109552281905</v>
      </c>
      <c r="L202" s="2">
        <f>H202*I202*J202*('Permanent project'!B206&gt;=Parameters!$B$2)*('Permanent project'!B206&lt;=Parameters!$B$3)</f>
        <v>1.7131105283956137E-2</v>
      </c>
      <c r="M202" s="3">
        <f>'Emissions of Biomass scenarios'!X200*3.66</f>
        <v>527.14788453426888</v>
      </c>
      <c r="N202" s="14">
        <f t="shared" si="10"/>
        <v>9.0306259101713131</v>
      </c>
      <c r="V202" s="4"/>
      <c r="W202" s="4"/>
      <c r="X202" s="4"/>
      <c r="Y202" s="4"/>
    </row>
    <row r="203" spans="2:25" x14ac:dyDescent="0.3">
      <c r="B203">
        <v>198</v>
      </c>
      <c r="C203" s="11">
        <f t="shared" ref="C203:F218" si="14">C202</f>
        <v>1.6779706453383088</v>
      </c>
      <c r="D203" s="11">
        <f t="shared" si="14"/>
        <v>2.720789926345387</v>
      </c>
      <c r="E203" s="11">
        <f t="shared" si="14"/>
        <v>3.4292084480011149</v>
      </c>
      <c r="F203" s="11">
        <f t="shared" si="14"/>
        <v>5.9646475032892132</v>
      </c>
      <c r="G203" s="3">
        <f>G202*(1+Parameters!$B$13)</f>
        <v>4287981.8119860059</v>
      </c>
      <c r="H203" s="5">
        <f>Parameters!$B$11*'Permanent project'!C207*Parameters!B$9*G203</f>
        <v>66.482794300295495</v>
      </c>
      <c r="I203" s="2">
        <f>EXP(-Parameters!$B$16*'Permanent project'!B207)</f>
        <v>1.7713735790376251E-3</v>
      </c>
      <c r="J203" s="2">
        <f>EXP(-(Parameters!$B$5+Parameters!$B$6)*('Permanent project'!B207-Parameters!$B$2))*(1-EXP(-Parameters!$B$7*('Permanent project'!B207-Parameters!$B$2)*('Permanent project'!B207&gt;Parameters!$B$2)))+('Permanent project'!B207&lt;=Parameters!$B$2)</f>
        <v>0.14227407158651359</v>
      </c>
      <c r="K203" s="2">
        <f>H203*I203*('Permanent project'!B207&gt;=Parameters!$B$2)</f>
        <v>0.11776586528413666</v>
      </c>
      <c r="L203" s="2">
        <f>H203*I203*J203*('Permanent project'!B207&gt;=Parameters!$B$2)*('Permanent project'!B207&lt;=Parameters!$B$3)</f>
        <v>1.6755029147882974E-2</v>
      </c>
      <c r="M203" s="3">
        <f>'Emissions of Biomass scenarios'!X201*3.66</f>
        <v>527.14788453426888</v>
      </c>
      <c r="N203" s="14">
        <f t="shared" si="10"/>
        <v>8.8323781706165239</v>
      </c>
      <c r="V203" s="4"/>
      <c r="W203" s="4"/>
      <c r="X203" s="4"/>
      <c r="Y203" s="4"/>
    </row>
    <row r="204" spans="2:25" x14ac:dyDescent="0.3">
      <c r="B204">
        <v>199</v>
      </c>
      <c r="C204" s="11">
        <f t="shared" si="14"/>
        <v>1.6779706453383088</v>
      </c>
      <c r="D204" s="11">
        <f t="shared" si="14"/>
        <v>2.720789926345387</v>
      </c>
      <c r="E204" s="11">
        <f t="shared" si="14"/>
        <v>3.4292084480011149</v>
      </c>
      <c r="F204" s="11">
        <f t="shared" si="14"/>
        <v>5.9646475032892132</v>
      </c>
      <c r="G204" s="3">
        <f>G203*(1+Parameters!$B$13)</f>
        <v>4373741.4482257264</v>
      </c>
      <c r="H204" s="5">
        <f>Parameters!$B$11*'Permanent project'!C208*Parameters!B$9*G204</f>
        <v>67.812450186301419</v>
      </c>
      <c r="I204" s="2">
        <f>EXP(-Parameters!$B$16*'Permanent project'!B208)</f>
        <v>1.7155869706191255E-3</v>
      </c>
      <c r="J204" s="2">
        <f>EXP(-(Parameters!$B$5+Parameters!$B$6)*('Permanent project'!B208-Parameters!$B$2))*(1-EXP(-Parameters!$B$7*('Permanent project'!B208-Parameters!$B$2)*('Permanent project'!B208&gt;Parameters!$B$2)))+('Permanent project'!B208&lt;=Parameters!$B$2)</f>
        <v>0.140858420921045</v>
      </c>
      <c r="K204" s="2">
        <f>H204*I204*('Permanent project'!B208&gt;=Parameters!$B$2)</f>
        <v>0.11633815598537721</v>
      </c>
      <c r="L204" s="2">
        <f>H204*I204*J204*('Permanent project'!B208&gt;=Parameters!$B$2)*('Permanent project'!B208&lt;=Parameters!$B$3)</f>
        <v>1.6387208944966453E-2</v>
      </c>
      <c r="M204" s="3">
        <f>'Emissions of Biomass scenarios'!X202*3.66</f>
        <v>527.14788453426888</v>
      </c>
      <c r="N204" s="14">
        <f t="shared" si="10"/>
        <v>8.6384825287601146</v>
      </c>
      <c r="V204" s="4"/>
      <c r="W204" s="4"/>
      <c r="X204" s="4"/>
      <c r="Y204" s="4"/>
    </row>
    <row r="205" spans="2:25" x14ac:dyDescent="0.3">
      <c r="B205">
        <v>200</v>
      </c>
      <c r="C205" s="11">
        <f t="shared" si="14"/>
        <v>1.6779706453383088</v>
      </c>
      <c r="D205" s="11">
        <f t="shared" si="14"/>
        <v>2.720789926345387</v>
      </c>
      <c r="E205" s="11">
        <f t="shared" si="14"/>
        <v>3.4292084480011149</v>
      </c>
      <c r="F205" s="11">
        <f t="shared" si="14"/>
        <v>5.9646475032892132</v>
      </c>
      <c r="G205" s="3">
        <f>G204*(1+Parameters!$B$13)</f>
        <v>4461216.277190241</v>
      </c>
      <c r="H205" s="5">
        <f>Parameters!$B$11*'Permanent project'!C209*Parameters!B$9*G205</f>
        <v>69.168699190027439</v>
      </c>
      <c r="I205" s="2">
        <f>EXP(-Parameters!$B$16*'Permanent project'!B209)</f>
        <v>1.6615572731739339E-3</v>
      </c>
      <c r="J205" s="2">
        <f>EXP(-(Parameters!$B$5+Parameters!$B$6)*('Permanent project'!B209-Parameters!$B$2))*(1-EXP(-Parameters!$B$7*('Permanent project'!B209-Parameters!$B$2)*('Permanent project'!B209&gt;Parameters!$B$2)))+('Permanent project'!B209&lt;=Parameters!$B$2)</f>
        <v>0.13945685621505094</v>
      </c>
      <c r="K205" s="2">
        <f>H205*I205*('Permanent project'!B209&gt;=Parameters!$B$2)</f>
        <v>0.11492775521517008</v>
      </c>
      <c r="L205" s="2">
        <f>H205*I205*J205*('Permanent project'!B209&gt;=Parameters!$B$2)*('Permanent project'!B209&lt;=Parameters!$B$3)</f>
        <v>1.6027463434160547E-2</v>
      </c>
      <c r="M205" s="3">
        <f>'Emissions of Biomass scenarios'!X203*3.66</f>
        <v>527.14788453426888</v>
      </c>
      <c r="N205" s="14">
        <f t="shared" si="10"/>
        <v>8.4488434437680802</v>
      </c>
      <c r="V205" s="4"/>
      <c r="W205" s="4"/>
      <c r="X205" s="4"/>
      <c r="Y205" s="4"/>
    </row>
    <row r="206" spans="2:25" x14ac:dyDescent="0.3">
      <c r="B206">
        <v>201</v>
      </c>
      <c r="C206" s="11">
        <f t="shared" si="14"/>
        <v>1.6779706453383088</v>
      </c>
      <c r="D206" s="11">
        <f t="shared" si="14"/>
        <v>2.720789926345387</v>
      </c>
      <c r="E206" s="11">
        <f t="shared" si="14"/>
        <v>3.4292084480011149</v>
      </c>
      <c r="F206" s="11">
        <f t="shared" si="14"/>
        <v>5.9646475032892132</v>
      </c>
      <c r="G206" s="3">
        <f>G205*(1+Parameters!$B$13)</f>
        <v>4550440.6027340461</v>
      </c>
      <c r="H206" s="5">
        <f>Parameters!$B$11*'Permanent project'!C210*Parameters!B$9*G206</f>
        <v>70.552073173827992</v>
      </c>
      <c r="I206" s="2">
        <f>EXP(-Parameters!$B$16*'Permanent project'!B210)</f>
        <v>1.6092291555705183E-3</v>
      </c>
      <c r="J206" s="2">
        <f>EXP(-(Parameters!$B$5+Parameters!$B$6)*('Permanent project'!B210-Parameters!$B$2))*(1-EXP(-Parameters!$B$7*('Permanent project'!B210-Parameters!$B$2)*('Permanent project'!B210&gt;Parameters!$B$2)))+('Permanent project'!B210&lt;=Parameters!$B$2)</f>
        <v>0.13806923731089282</v>
      </c>
      <c r="K206" s="2">
        <f>H206*I206*('Permanent project'!B210&gt;=Parameters!$B$2)</f>
        <v>0.11353445313726863</v>
      </c>
      <c r="L206" s="2">
        <f>H206*I206*J206*('Permanent project'!B210&gt;=Parameters!$B$2)*('Permanent project'!B210&lt;=Parameters!$B$3)</f>
        <v>1.5675615353171982E-2</v>
      </c>
      <c r="M206" s="3">
        <f>'Emissions of Biomass scenarios'!X204*3.66</f>
        <v>527.14788453426888</v>
      </c>
      <c r="N206" s="14">
        <f t="shared" si="10"/>
        <v>8.2633674721975154</v>
      </c>
      <c r="V206" s="4"/>
      <c r="W206" s="4"/>
      <c r="X206" s="4"/>
      <c r="Y206" s="4"/>
    </row>
    <row r="207" spans="2:25" x14ac:dyDescent="0.3">
      <c r="B207">
        <v>202</v>
      </c>
      <c r="C207" s="11">
        <f t="shared" si="14"/>
        <v>1.6779706453383088</v>
      </c>
      <c r="D207" s="11">
        <f t="shared" si="14"/>
        <v>2.720789926345387</v>
      </c>
      <c r="E207" s="11">
        <f t="shared" si="14"/>
        <v>3.4292084480011149</v>
      </c>
      <c r="F207" s="11">
        <f t="shared" si="14"/>
        <v>5.9646475032892132</v>
      </c>
      <c r="G207" s="3">
        <f>G206*(1+Parameters!$B$13)</f>
        <v>4641449.4147887267</v>
      </c>
      <c r="H207" s="5">
        <f>Parameters!$B$11*'Permanent project'!C211*Parameters!B$9*G207</f>
        <v>71.963114637304557</v>
      </c>
      <c r="I207" s="2">
        <f>EXP(-Parameters!$B$16*'Permanent project'!B211)</f>
        <v>1.558549029243796E-3</v>
      </c>
      <c r="J207" s="2">
        <f>EXP(-(Parameters!$B$5+Parameters!$B$6)*('Permanent project'!B211-Parameters!$B$2))*(1-EXP(-Parameters!$B$7*('Permanent project'!B211-Parameters!$B$2)*('Permanent project'!B211&gt;Parameters!$B$2)))+('Permanent project'!B211&lt;=Parameters!$B$2)</f>
        <v>0.13669542544552385</v>
      </c>
      <c r="K207" s="2">
        <f>H207*I207*('Permanent project'!B211&gt;=Parameters!$B$2)</f>
        <v>0.11215804245933102</v>
      </c>
      <c r="L207" s="2">
        <f>H207*I207*J207*('Permanent project'!B211&gt;=Parameters!$B$2)*('Permanent project'!B211&lt;=Parameters!$B$3)</f>
        <v>1.5331491331115381E-2</v>
      </c>
      <c r="M207" s="3">
        <f>'Emissions of Biomass scenarios'!X205*3.66</f>
        <v>527.14788453426888</v>
      </c>
      <c r="N207" s="14">
        <f t="shared" si="10"/>
        <v>8.0819632219529556</v>
      </c>
      <c r="V207" s="4"/>
      <c r="W207" s="4"/>
      <c r="X207" s="4"/>
      <c r="Y207" s="4"/>
    </row>
    <row r="208" spans="2:25" x14ac:dyDescent="0.3">
      <c r="B208">
        <v>203</v>
      </c>
      <c r="C208" s="11">
        <f t="shared" si="14"/>
        <v>1.6779706453383088</v>
      </c>
      <c r="D208" s="11">
        <f t="shared" si="14"/>
        <v>2.720789926345387</v>
      </c>
      <c r="E208" s="11">
        <f t="shared" si="14"/>
        <v>3.4292084480011149</v>
      </c>
      <c r="F208" s="11">
        <f t="shared" si="14"/>
        <v>5.9646475032892132</v>
      </c>
      <c r="G208" s="3">
        <f>G207*(1+Parameters!$B$13)</f>
        <v>4734278.4030845016</v>
      </c>
      <c r="H208" s="5">
        <f>Parameters!$B$11*'Permanent project'!C212*Parameters!B$9*G208</f>
        <v>73.40237693005065</v>
      </c>
      <c r="I208" s="2">
        <f>EXP(-Parameters!$B$16*'Permanent project'!B212)</f>
        <v>1.5094649933157602E-3</v>
      </c>
      <c r="J208" s="2">
        <f>EXP(-(Parameters!$B$5+Parameters!$B$6)*('Permanent project'!B212-Parameters!$B$2))*(1-EXP(-Parameters!$B$7*('Permanent project'!B212-Parameters!$B$2)*('Permanent project'!B212&gt;Parameters!$B$2)))+('Permanent project'!B212&lt;=Parameters!$B$2)</f>
        <v>0.1353352832366127</v>
      </c>
      <c r="K208" s="2">
        <f>H208*I208*('Permanent project'!B212&gt;=Parameters!$B$2)</f>
        <v>0.11079831840207982</v>
      </c>
      <c r="L208" s="2">
        <f>H208*I208*J208*('Permanent project'!B212&gt;=Parameters!$B$2)*('Permanent project'!B212&lt;=Parameters!$B$3)</f>
        <v>1.499492180308587E-2</v>
      </c>
      <c r="M208" s="3">
        <f>'Emissions of Biomass scenarios'!X206*3.66</f>
        <v>527.14788453426888</v>
      </c>
      <c r="N208" s="14">
        <f t="shared" si="10"/>
        <v>7.9045413072535009</v>
      </c>
      <c r="V208" s="4"/>
      <c r="W208" s="4"/>
      <c r="X208" s="4"/>
      <c r="Y208" s="4"/>
    </row>
    <row r="209" spans="2:25" x14ac:dyDescent="0.3">
      <c r="B209">
        <v>204</v>
      </c>
      <c r="C209" s="11">
        <f t="shared" si="14"/>
        <v>1.6779706453383088</v>
      </c>
      <c r="D209" s="11">
        <f t="shared" si="14"/>
        <v>2.720789926345387</v>
      </c>
      <c r="E209" s="11">
        <f t="shared" si="14"/>
        <v>3.4292084480011149</v>
      </c>
      <c r="F209" s="11">
        <f t="shared" si="14"/>
        <v>5.9646475032892132</v>
      </c>
      <c r="G209" s="3">
        <f>G208*(1+Parameters!$B$13)</f>
        <v>4828963.9711461915</v>
      </c>
      <c r="H209" s="5">
        <f>Parameters!$B$11*'Permanent project'!C213*Parameters!B$9*G209</f>
        <v>74.870424468651663</v>
      </c>
      <c r="I209" s="2">
        <f>EXP(-Parameters!$B$16*'Permanent project'!B213)</f>
        <v>1.4619267814444457E-3</v>
      </c>
      <c r="J209" s="2">
        <f>EXP(-(Parameters!$B$5+Parameters!$B$6)*('Permanent project'!B213-Parameters!$B$2))*(1-EXP(-Parameters!$B$7*('Permanent project'!B213-Parameters!$B$2)*('Permanent project'!B213&gt;Parameters!$B$2)))+('Permanent project'!B213&lt;=Parameters!$B$2)</f>
        <v>0.13398867466880493</v>
      </c>
      <c r="K209" s="2">
        <f>H209*I209*('Permanent project'!B213&gt;=Parameters!$B$2)</f>
        <v>0.1094550786688354</v>
      </c>
      <c r="L209" s="2">
        <f>H209*I209*J209*('Permanent project'!B213&gt;=Parameters!$B$2)*('Permanent project'!B213&lt;=Parameters!$B$3)</f>
        <v>1.4665740926607036E-2</v>
      </c>
      <c r="M209" s="3">
        <f>'Emissions of Biomass scenarios'!X207*3.66</f>
        <v>0</v>
      </c>
      <c r="N209" s="14">
        <f t="shared" si="10"/>
        <v>0</v>
      </c>
      <c r="V209" s="4"/>
      <c r="W209" s="4"/>
      <c r="X209" s="4"/>
      <c r="Y209" s="4"/>
    </row>
    <row r="210" spans="2:25" x14ac:dyDescent="0.3">
      <c r="B210">
        <v>205</v>
      </c>
      <c r="C210" s="11">
        <f t="shared" si="14"/>
        <v>1.6779706453383088</v>
      </c>
      <c r="D210" s="11">
        <f t="shared" si="14"/>
        <v>2.720789926345387</v>
      </c>
      <c r="E210" s="11">
        <f t="shared" si="14"/>
        <v>3.4292084480011149</v>
      </c>
      <c r="F210" s="11">
        <f t="shared" si="14"/>
        <v>5.9646475032892132</v>
      </c>
      <c r="G210" s="3">
        <f>G209*(1+Parameters!$B$13)</f>
        <v>4925543.2505691154</v>
      </c>
      <c r="H210" s="5">
        <f>Parameters!$B$11*'Permanent project'!C214*Parameters!B$9*G210</f>
        <v>76.367832958024692</v>
      </c>
      <c r="I210" s="2">
        <f>EXP(-Parameters!$B$16*'Permanent project'!B214)</f>
        <v>1.4158857103468022E-3</v>
      </c>
      <c r="J210" s="2">
        <f>EXP(-(Parameters!$B$5+Parameters!$B$6)*('Permanent project'!B214-Parameters!$B$2))*(1-EXP(-Parameters!$B$7*('Permanent project'!B214-Parameters!$B$2)*('Permanent project'!B214&gt;Parameters!$B$2)))+('Permanent project'!B214&lt;=Parameters!$B$2)</f>
        <v>0.13265546508012172</v>
      </c>
      <c r="K210" s="2">
        <f>H210*I210*('Permanent project'!B214&gt;=Parameters!$B$2)</f>
        <v>0.10812812341541872</v>
      </c>
      <c r="L210" s="2">
        <f>H210*I210*J210*('Permanent project'!B214&gt;=Parameters!$B$2)*('Permanent project'!B214&lt;=Parameters!$B$3)</f>
        <v>1.4343786499913169E-2</v>
      </c>
      <c r="M210" s="3">
        <f>'Emissions of Biomass scenarios'!X208*3.66</f>
        <v>0</v>
      </c>
      <c r="N210" s="14">
        <f t="shared" si="10"/>
        <v>0</v>
      </c>
      <c r="V210" s="4"/>
      <c r="W210" s="4"/>
      <c r="X210" s="4"/>
      <c r="Y210" s="4"/>
    </row>
    <row r="211" spans="2:25" x14ac:dyDescent="0.3">
      <c r="B211">
        <v>206</v>
      </c>
      <c r="C211" s="11">
        <f t="shared" si="14"/>
        <v>1.6779706453383088</v>
      </c>
      <c r="D211" s="11">
        <f t="shared" si="14"/>
        <v>2.720789926345387</v>
      </c>
      <c r="E211" s="11">
        <f t="shared" si="14"/>
        <v>3.4292084480011149</v>
      </c>
      <c r="F211" s="11">
        <f t="shared" si="14"/>
        <v>5.9646475032892132</v>
      </c>
      <c r="G211" s="3">
        <f>G210*(1+Parameters!$B$13)</f>
        <v>5024054.1155804982</v>
      </c>
      <c r="H211" s="5">
        <f>Parameters!$B$11*'Permanent project'!C215*Parameters!B$9*G211</f>
        <v>77.895189617185196</v>
      </c>
      <c r="I211" s="2">
        <f>EXP(-Parameters!$B$16*'Permanent project'!B215)</f>
        <v>1.371294629942758E-3</v>
      </c>
      <c r="J211" s="2">
        <f>EXP(-(Parameters!$B$5+Parameters!$B$6)*('Permanent project'!B215-Parameters!$B$2))*(1-EXP(-Parameters!$B$7*('Permanent project'!B215-Parameters!$B$2)*('Permanent project'!B215&gt;Parameters!$B$2)))+('Permanent project'!B215&lt;=Parameters!$B$2)</f>
        <v>0.13133552114849303</v>
      </c>
      <c r="K211" s="2">
        <f>H211*I211*('Permanent project'!B215&gt;=Parameters!$B$2)</f>
        <v>0.10681725522041893</v>
      </c>
      <c r="L211" s="2">
        <f>H211*I211*J211*('Permanent project'!B215&gt;=Parameters!$B$2)*('Permanent project'!B215&lt;=Parameters!$B$3)</f>
        <v>1.4028899882025308E-2</v>
      </c>
      <c r="M211" s="3">
        <f>'Emissions of Biomass scenarios'!X209*3.66</f>
        <v>0</v>
      </c>
      <c r="N211" s="14">
        <f t="shared" si="10"/>
        <v>0</v>
      </c>
      <c r="V211" s="4"/>
      <c r="W211" s="4"/>
      <c r="X211" s="4"/>
      <c r="Y211" s="4"/>
    </row>
    <row r="212" spans="2:25" x14ac:dyDescent="0.3">
      <c r="B212">
        <v>207</v>
      </c>
      <c r="C212" s="11">
        <f t="shared" si="14"/>
        <v>1.6779706453383088</v>
      </c>
      <c r="D212" s="11">
        <f t="shared" si="14"/>
        <v>2.720789926345387</v>
      </c>
      <c r="E212" s="11">
        <f t="shared" si="14"/>
        <v>3.4292084480011149</v>
      </c>
      <c r="F212" s="11">
        <f t="shared" si="14"/>
        <v>5.9646475032892132</v>
      </c>
      <c r="G212" s="3">
        <f>G211*(1+Parameters!$B$13)</f>
        <v>5124535.197892108</v>
      </c>
      <c r="H212" s="5">
        <f>Parameters!$B$11*'Permanent project'!C216*Parameters!B$9*G212</f>
        <v>79.45309340952889</v>
      </c>
      <c r="I212" s="2">
        <f>EXP(-Parameters!$B$16*'Permanent project'!B216)</f>
        <v>1.3281078750694186E-3</v>
      </c>
      <c r="J212" s="2">
        <f>EXP(-(Parameters!$B$5+Parameters!$B$6)*('Permanent project'!B216-Parameters!$B$2))*(1-EXP(-Parameters!$B$7*('Permanent project'!B216-Parameters!$B$2)*('Permanent project'!B216&gt;Parameters!$B$2)))+('Permanent project'!B216&lt;=Parameters!$B$2)</f>
        <v>0.13002871087842591</v>
      </c>
      <c r="K212" s="2">
        <f>H212*I212*('Permanent project'!B216&gt;=Parameters!$B$2)</f>
        <v>0.10552227905582144</v>
      </c>
      <c r="L212" s="2">
        <f>H212*I212*J212*('Permanent project'!B216&gt;=Parameters!$B$2)*('Permanent project'!B216&lt;=Parameters!$B$3)</f>
        <v>1.3720925914581983E-2</v>
      </c>
      <c r="M212" s="3">
        <f>'Emissions of Biomass scenarios'!X210*3.66</f>
        <v>0</v>
      </c>
      <c r="N212" s="14">
        <f t="shared" si="10"/>
        <v>0</v>
      </c>
      <c r="V212" s="4"/>
      <c r="W212" s="4"/>
      <c r="X212" s="4"/>
      <c r="Y212" s="4"/>
    </row>
    <row r="213" spans="2:25" x14ac:dyDescent="0.3">
      <c r="B213">
        <v>208</v>
      </c>
      <c r="C213" s="11">
        <f t="shared" si="14"/>
        <v>1.6779706453383088</v>
      </c>
      <c r="D213" s="11">
        <f t="shared" si="14"/>
        <v>2.720789926345387</v>
      </c>
      <c r="E213" s="11">
        <f t="shared" si="14"/>
        <v>3.4292084480011149</v>
      </c>
      <c r="F213" s="11">
        <f t="shared" si="14"/>
        <v>5.9646475032892132</v>
      </c>
      <c r="G213" s="3">
        <f>G212*(1+Parameters!$B$13)</f>
        <v>5227025.9018499507</v>
      </c>
      <c r="H213" s="5">
        <f>Parameters!$B$11*'Permanent project'!C217*Parameters!B$9*G213</f>
        <v>81.042155277719488</v>
      </c>
      <c r="I213" s="2">
        <f>EXP(-Parameters!$B$16*'Permanent project'!B217)</f>
        <v>1.2862812187159486E-3</v>
      </c>
      <c r="J213" s="2">
        <f>EXP(-(Parameters!$B$5+Parameters!$B$6)*('Permanent project'!B217-Parameters!$B$2))*(1-EXP(-Parameters!$B$7*('Permanent project'!B217-Parameters!$B$2)*('Permanent project'!B217&gt;Parameters!$B$2)))+('Permanent project'!B217&lt;=Parameters!$B$2)</f>
        <v>0.12873490358780423</v>
      </c>
      <c r="K213" s="2">
        <f>H213*I213*('Permanent project'!B217&gt;=Parameters!$B$2)</f>
        <v>0.10424300225799217</v>
      </c>
      <c r="L213" s="2">
        <f>H213*I213*J213*('Permanent project'!B217&gt;=Parameters!$B$2)*('Permanent project'!B217&lt;=Parameters!$B$3)</f>
        <v>1.3419712845385881E-2</v>
      </c>
      <c r="M213" s="3">
        <f>'Emissions of Biomass scenarios'!X211*3.66</f>
        <v>0</v>
      </c>
      <c r="N213" s="14">
        <f t="shared" si="10"/>
        <v>0</v>
      </c>
      <c r="V213" s="4"/>
      <c r="W213" s="4"/>
      <c r="X213" s="4"/>
      <c r="Y213" s="4"/>
    </row>
    <row r="214" spans="2:25" x14ac:dyDescent="0.3">
      <c r="B214">
        <v>209</v>
      </c>
      <c r="C214" s="11">
        <f t="shared" si="14"/>
        <v>1.6779706453383088</v>
      </c>
      <c r="D214" s="11">
        <f t="shared" si="14"/>
        <v>2.720789926345387</v>
      </c>
      <c r="E214" s="11">
        <f t="shared" si="14"/>
        <v>3.4292084480011149</v>
      </c>
      <c r="F214" s="11">
        <f t="shared" si="14"/>
        <v>5.9646475032892132</v>
      </c>
      <c r="G214" s="3">
        <f>G213*(1+Parameters!$B$13)</f>
        <v>5331566.4198869495</v>
      </c>
      <c r="H214" s="5">
        <f>Parameters!$B$11*'Permanent project'!C218*Parameters!B$9*G214</f>
        <v>82.662998383273873</v>
      </c>
      <c r="I214" s="2">
        <f>EXP(-Parameters!$B$16*'Permanent project'!B218)</f>
        <v>1.2457718267312491E-3</v>
      </c>
      <c r="J214" s="2">
        <f>EXP(-(Parameters!$B$5+Parameters!$B$6)*('Permanent project'!B218-Parameters!$B$2))*(1-EXP(-Parameters!$B$7*('Permanent project'!B218-Parameters!$B$2)*('Permanent project'!B218&gt;Parameters!$B$2)))+('Permanent project'!B218&lt;=Parameters!$B$2)</f>
        <v>0.12745396989482075</v>
      </c>
      <c r="K214" s="2">
        <f>H214*I214*('Permanent project'!B218&gt;=Parameters!$B$2)</f>
        <v>0.10297923449901339</v>
      </c>
      <c r="L214" s="2">
        <f>H214*I214*J214*('Permanent project'!B218&gt;=Parameters!$B$2)*('Permanent project'!B218&lt;=Parameters!$B$3)</f>
        <v>1.3125112253628939E-2</v>
      </c>
      <c r="M214" s="3">
        <f>'Emissions of Biomass scenarios'!X212*3.66</f>
        <v>0</v>
      </c>
      <c r="N214" s="14">
        <f t="shared" ref="N214:N277" si="15">L214*M214</f>
        <v>0</v>
      </c>
      <c r="V214" s="4"/>
      <c r="W214" s="4"/>
      <c r="X214" s="4"/>
      <c r="Y214" s="4"/>
    </row>
    <row r="215" spans="2:25" x14ac:dyDescent="0.3">
      <c r="B215">
        <v>210</v>
      </c>
      <c r="C215" s="11">
        <f t="shared" si="14"/>
        <v>1.6779706453383088</v>
      </c>
      <c r="D215" s="11">
        <f t="shared" si="14"/>
        <v>2.720789926345387</v>
      </c>
      <c r="E215" s="11">
        <f t="shared" si="14"/>
        <v>3.4292084480011149</v>
      </c>
      <c r="F215" s="11">
        <f t="shared" si="14"/>
        <v>5.9646475032892132</v>
      </c>
      <c r="G215" s="3">
        <f>G214*(1+Parameters!$B$13)</f>
        <v>5438197.7482846882</v>
      </c>
      <c r="H215" s="5">
        <f>Parameters!$B$11*'Permanent project'!C219*Parameters!B$9*G215</f>
        <v>84.316258350939336</v>
      </c>
      <c r="I215" s="2">
        <f>EXP(-Parameters!$B$16*'Permanent project'!B219)</f>
        <v>1.2065382139580404E-3</v>
      </c>
      <c r="J215" s="2">
        <f>EXP(-(Parameters!$B$5+Parameters!$B$6)*('Permanent project'!B219-Parameters!$B$2))*(1-EXP(-Parameters!$B$7*('Permanent project'!B219-Parameters!$B$2)*('Permanent project'!B219&gt;Parameters!$B$2)))+('Permanent project'!B219&lt;=Parameters!$B$2)</f>
        <v>0.12618578170503877</v>
      </c>
      <c r="K215" s="2">
        <f>H215*I215*('Permanent project'!B219&gt;=Parameters!$B$2)</f>
        <v>0.10173078775836705</v>
      </c>
      <c r="L215" s="2">
        <f>H215*I215*J215*('Permanent project'!B219&gt;=Parameters!$B$2)*('Permanent project'!B219&lt;=Parameters!$B$3)</f>
        <v>1.2836978976758937E-2</v>
      </c>
      <c r="M215" s="3">
        <f>'Emissions of Biomass scenarios'!X213*3.66</f>
        <v>0</v>
      </c>
      <c r="N215" s="14">
        <f t="shared" si="15"/>
        <v>0</v>
      </c>
      <c r="V215" s="4"/>
      <c r="W215" s="4"/>
      <c r="X215" s="4"/>
      <c r="Y215" s="4"/>
    </row>
    <row r="216" spans="2:25" x14ac:dyDescent="0.3">
      <c r="B216">
        <v>211</v>
      </c>
      <c r="C216" s="11">
        <f t="shared" si="14"/>
        <v>1.6779706453383088</v>
      </c>
      <c r="D216" s="11">
        <f t="shared" si="14"/>
        <v>2.720789926345387</v>
      </c>
      <c r="E216" s="11">
        <f t="shared" si="14"/>
        <v>3.4292084480011149</v>
      </c>
      <c r="F216" s="11">
        <f t="shared" si="14"/>
        <v>5.9646475032892132</v>
      </c>
      <c r="G216" s="3">
        <f>G215*(1+Parameters!$B$13)</f>
        <v>5546961.7032503821</v>
      </c>
      <c r="H216" s="5">
        <f>Parameters!$B$11*'Permanent project'!C220*Parameters!B$9*G216</f>
        <v>86.002583517958129</v>
      </c>
      <c r="I216" s="2">
        <f>EXP(-Parameters!$B$16*'Permanent project'!B220)</f>
        <v>1.1685402017484413E-3</v>
      </c>
      <c r="J216" s="2">
        <f>EXP(-(Parameters!$B$5+Parameters!$B$6)*('Permanent project'!B220-Parameters!$B$2))*(1-EXP(-Parameters!$B$7*('Permanent project'!B220-Parameters!$B$2)*('Permanent project'!B220&gt;Parameters!$B$2)))+('Permanent project'!B220&lt;=Parameters!$B$2)</f>
        <v>0.12493021219858241</v>
      </c>
      <c r="K216" s="2">
        <f>H216*I216*('Permanent project'!B220&gt;=Parameters!$B$2)</f>
        <v>0.10049747629496197</v>
      </c>
      <c r="L216" s="2">
        <f>H216*I216*J216*('Permanent project'!B220&gt;=Parameters!$B$2)*('Permanent project'!B220&lt;=Parameters!$B$3)</f>
        <v>1.2555171038951604E-2</v>
      </c>
      <c r="M216" s="3">
        <f>'Emissions of Biomass scenarios'!X214*3.66</f>
        <v>0</v>
      </c>
      <c r="N216" s="14">
        <f t="shared" si="15"/>
        <v>0</v>
      </c>
      <c r="V216" s="4"/>
      <c r="W216" s="4"/>
      <c r="X216" s="4"/>
      <c r="Y216" s="4"/>
    </row>
    <row r="217" spans="2:25" x14ac:dyDescent="0.3">
      <c r="B217">
        <v>212</v>
      </c>
      <c r="C217" s="11">
        <f t="shared" si="14"/>
        <v>1.6779706453383088</v>
      </c>
      <c r="D217" s="11">
        <f t="shared" si="14"/>
        <v>2.720789926345387</v>
      </c>
      <c r="E217" s="11">
        <f t="shared" si="14"/>
        <v>3.4292084480011149</v>
      </c>
      <c r="F217" s="11">
        <f t="shared" si="14"/>
        <v>5.9646475032892132</v>
      </c>
      <c r="G217" s="3">
        <f>G216*(1+Parameters!$B$13)</f>
        <v>5657900.9373153895</v>
      </c>
      <c r="H217" s="5">
        <f>Parameters!$B$11*'Permanent project'!C221*Parameters!B$9*G217</f>
        <v>87.722635188317284</v>
      </c>
      <c r="I217" s="2">
        <f>EXP(-Parameters!$B$16*'Permanent project'!B221)</f>
        <v>1.131738876817519E-3</v>
      </c>
      <c r="J217" s="2">
        <f>EXP(-(Parameters!$B$5+Parameters!$B$6)*('Permanent project'!B221-Parameters!$B$2))*(1-EXP(-Parameters!$B$7*('Permanent project'!B221-Parameters!$B$2)*('Permanent project'!B221&gt;Parameters!$B$2)))+('Permanent project'!B221&lt;=Parameters!$B$2)</f>
        <v>0.12368713581745483</v>
      </c>
      <c r="K217" s="2">
        <f>H217*I217*('Permanent project'!B221&gt;=Parameters!$B$2)</f>
        <v>9.9279116619499175E-2</v>
      </c>
      <c r="L217" s="2">
        <f>H217*I217*J217*('Permanent project'!B221&gt;=Parameters!$B$2)*('Permanent project'!B221&lt;=Parameters!$B$3)</f>
        <v>1.2279549581152932E-2</v>
      </c>
      <c r="M217" s="3">
        <f>'Emissions of Biomass scenarios'!X215*3.66</f>
        <v>0</v>
      </c>
      <c r="N217" s="14">
        <f t="shared" si="15"/>
        <v>0</v>
      </c>
      <c r="V217" s="4"/>
      <c r="W217" s="4"/>
      <c r="X217" s="4"/>
      <c r="Y217" s="4"/>
    </row>
    <row r="218" spans="2:25" x14ac:dyDescent="0.3">
      <c r="B218">
        <v>213</v>
      </c>
      <c r="C218" s="11">
        <f t="shared" si="14"/>
        <v>1.6779706453383088</v>
      </c>
      <c r="D218" s="11">
        <f t="shared" si="14"/>
        <v>2.720789926345387</v>
      </c>
      <c r="E218" s="11">
        <f t="shared" si="14"/>
        <v>3.4292084480011149</v>
      </c>
      <c r="F218" s="11">
        <f t="shared" si="14"/>
        <v>5.9646475032892132</v>
      </c>
      <c r="G218" s="3">
        <f>G217*(1+Parameters!$B$13)</f>
        <v>5771058.9560616976</v>
      </c>
      <c r="H218" s="5">
        <f>Parameters!$B$11*'Permanent project'!C222*Parameters!B$9*G218</f>
        <v>89.477087892083645</v>
      </c>
      <c r="I218" s="2">
        <f>EXP(-Parameters!$B$16*'Permanent project'!B222)</f>
        <v>1.0960965513926852E-3</v>
      </c>
      <c r="J218" s="2">
        <f>EXP(-(Parameters!$B$5+Parameters!$B$6)*('Permanent project'!B222-Parameters!$B$2))*(1-EXP(-Parameters!$B$7*('Permanent project'!B222-Parameters!$B$2)*('Permanent project'!B222&gt;Parameters!$B$2)))+('Permanent project'!B222&lt;=Parameters!$B$2)</f>
        <v>0.12245642825298191</v>
      </c>
      <c r="K218" s="2">
        <f>H218*I218*('Permanent project'!B222&gt;=Parameters!$B$2)</f>
        <v>9.8075527467173074E-2</v>
      </c>
      <c r="L218" s="2">
        <f>H218*I218*J218*('Permanent project'!B222&gt;=Parameters!$B$2)*('Permanent project'!B222&lt;=Parameters!$B$3)</f>
        <v>1.2009978792657236E-2</v>
      </c>
      <c r="M218" s="3">
        <f>'Emissions of Biomass scenarios'!X216*3.66</f>
        <v>0</v>
      </c>
      <c r="N218" s="14">
        <f t="shared" si="15"/>
        <v>0</v>
      </c>
      <c r="V218" s="4"/>
      <c r="W218" s="4"/>
      <c r="X218" s="4"/>
      <c r="Y218" s="4"/>
    </row>
    <row r="219" spans="2:25" x14ac:dyDescent="0.3">
      <c r="B219">
        <v>214</v>
      </c>
      <c r="C219" s="11">
        <f t="shared" ref="C219:F234" si="16">C218</f>
        <v>1.6779706453383088</v>
      </c>
      <c r="D219" s="11">
        <f t="shared" si="16"/>
        <v>2.720789926345387</v>
      </c>
      <c r="E219" s="11">
        <f t="shared" si="16"/>
        <v>3.4292084480011149</v>
      </c>
      <c r="F219" s="11">
        <f t="shared" si="16"/>
        <v>5.9646475032892132</v>
      </c>
      <c r="G219" s="3">
        <f>G218*(1+Parameters!$B$13)</f>
        <v>5886480.135182932</v>
      </c>
      <c r="H219" s="5">
        <f>Parameters!$B$11*'Permanent project'!C223*Parameters!B$9*G219</f>
        <v>91.266629649925321</v>
      </c>
      <c r="I219" s="2">
        <f>EXP(-Parameters!$B$16*'Permanent project'!B223)</f>
        <v>1.0615767246181251E-3</v>
      </c>
      <c r="J219" s="2">
        <f>EXP(-(Parameters!$B$5+Parameters!$B$6)*('Permanent project'!B223-Parameters!$B$2))*(1-EXP(-Parameters!$B$7*('Permanent project'!B223-Parameters!$B$2)*('Permanent project'!B223&gt;Parameters!$B$2)))+('Permanent project'!B223&lt;=Parameters!$B$2)</f>
        <v>0.12123796643338168</v>
      </c>
      <c r="K219" s="2">
        <f>H219*I219*('Permanent project'!B223&gt;=Parameters!$B$2)</f>
        <v>9.6886529770703181E-2</v>
      </c>
      <c r="L219" s="2">
        <f>H219*I219*J219*('Permanent project'!B223&gt;=Parameters!$B$2)*('Permanent project'!B223&lt;=Parameters!$B$3)</f>
        <v>1.1746325844187347E-2</v>
      </c>
      <c r="M219" s="3">
        <f>'Emissions of Biomass scenarios'!X217*3.66</f>
        <v>0</v>
      </c>
      <c r="N219" s="14">
        <f t="shared" si="15"/>
        <v>0</v>
      </c>
      <c r="V219" s="4"/>
      <c r="W219" s="4"/>
      <c r="X219" s="4"/>
      <c r="Y219" s="4"/>
    </row>
    <row r="220" spans="2:25" x14ac:dyDescent="0.3">
      <c r="B220">
        <v>215</v>
      </c>
      <c r="C220" s="11">
        <f t="shared" si="16"/>
        <v>1.6779706453383088</v>
      </c>
      <c r="D220" s="11">
        <f t="shared" si="16"/>
        <v>2.720789926345387</v>
      </c>
      <c r="E220" s="11">
        <f t="shared" si="16"/>
        <v>3.4292084480011149</v>
      </c>
      <c r="F220" s="11">
        <f t="shared" si="16"/>
        <v>5.9646475032892132</v>
      </c>
      <c r="G220" s="3">
        <f>G219*(1+Parameters!$B$13)</f>
        <v>6004209.7378865909</v>
      </c>
      <c r="H220" s="5">
        <f>Parameters!$B$11*'Permanent project'!C224*Parameters!B$9*G220</f>
        <v>93.091962242923827</v>
      </c>
      <c r="I220" s="2">
        <f>EXP(-Parameters!$B$16*'Permanent project'!B224)</f>
        <v>1.0281440451747298E-3</v>
      </c>
      <c r="J220" s="2">
        <f>EXP(-(Parameters!$B$5+Parameters!$B$6)*('Permanent project'!B224-Parameters!$B$2))*(1-EXP(-Parameters!$B$7*('Permanent project'!B224-Parameters!$B$2)*('Permanent project'!B224&gt;Parameters!$B$2)))+('Permanent project'!B224&lt;=Parameters!$B$2)</f>
        <v>0.12003162851145673</v>
      </c>
      <c r="K220" s="2">
        <f>H220*I220*('Permanent project'!B224&gt;=Parameters!$B$2)</f>
        <v>9.571194663369291E-2</v>
      </c>
      <c r="L220" s="2">
        <f>H220*I220*J220*('Permanent project'!B224&gt;=Parameters!$B$2)*('Permanent project'!B224&lt;=Parameters!$B$3)</f>
        <v>1.1488460822443798E-2</v>
      </c>
      <c r="M220" s="3">
        <f>'Emissions of Biomass scenarios'!X218*3.66</f>
        <v>0</v>
      </c>
      <c r="N220" s="14">
        <f t="shared" si="15"/>
        <v>0</v>
      </c>
      <c r="V220" s="4"/>
      <c r="W220" s="4"/>
      <c r="X220" s="4"/>
      <c r="Y220" s="4"/>
    </row>
    <row r="221" spans="2:25" x14ac:dyDescent="0.3">
      <c r="B221">
        <v>216</v>
      </c>
      <c r="C221" s="11">
        <f t="shared" si="16"/>
        <v>1.6779706453383088</v>
      </c>
      <c r="D221" s="11">
        <f t="shared" si="16"/>
        <v>2.720789926345387</v>
      </c>
      <c r="E221" s="11">
        <f t="shared" si="16"/>
        <v>3.4292084480011149</v>
      </c>
      <c r="F221" s="11">
        <f t="shared" si="16"/>
        <v>5.9646475032892132</v>
      </c>
      <c r="G221" s="3">
        <f>G220*(1+Parameters!$B$13)</f>
        <v>6124293.9326443225</v>
      </c>
      <c r="H221" s="5">
        <f>Parameters!$B$11*'Permanent project'!C225*Parameters!B$9*G221</f>
        <v>94.9538014877823</v>
      </c>
      <c r="I221" s="2">
        <f>EXP(-Parameters!$B$16*'Permanent project'!B225)</f>
        <v>9.9576427507725774E-4</v>
      </c>
      <c r="J221" s="2">
        <f>EXP(-(Parameters!$B$5+Parameters!$B$6)*('Permanent project'!B225-Parameters!$B$2))*(1-EXP(-Parameters!$B$7*('Permanent project'!B225-Parameters!$B$2)*('Permanent project'!B225&gt;Parameters!$B$2)))+('Permanent project'!B225&lt;=Parameters!$B$2)</f>
        <v>0.11883729385240965</v>
      </c>
      <c r="K221" s="2">
        <f>H221*I221*('Permanent project'!B225&gt;=Parameters!$B$2)</f>
        <v>9.455160330431138E-2</v>
      </c>
      <c r="L221" s="2">
        <f>H221*I221*J221*('Permanent project'!B225&gt;=Parameters!$B$2)*('Permanent project'!B225&lt;=Parameters!$B$3)</f>
        <v>1.1236256666090919E-2</v>
      </c>
      <c r="M221" s="3">
        <f>'Emissions of Biomass scenarios'!X219*3.66</f>
        <v>0</v>
      </c>
      <c r="N221" s="14">
        <f t="shared" si="15"/>
        <v>0</v>
      </c>
      <c r="V221" s="4"/>
      <c r="W221" s="4"/>
      <c r="X221" s="4"/>
      <c r="Y221" s="4"/>
    </row>
    <row r="222" spans="2:25" x14ac:dyDescent="0.3">
      <c r="B222">
        <v>217</v>
      </c>
      <c r="C222" s="11">
        <f t="shared" si="16"/>
        <v>1.6779706453383088</v>
      </c>
      <c r="D222" s="11">
        <f t="shared" si="16"/>
        <v>2.720789926345387</v>
      </c>
      <c r="E222" s="11">
        <f t="shared" si="16"/>
        <v>3.4292084480011149</v>
      </c>
      <c r="F222" s="11">
        <f t="shared" si="16"/>
        <v>5.9646475032892132</v>
      </c>
      <c r="G222" s="3">
        <f>G221*(1+Parameters!$B$13)</f>
        <v>6246779.811297209</v>
      </c>
      <c r="H222" s="5">
        <f>Parameters!$B$11*'Permanent project'!C226*Parameters!B$9*G222</f>
        <v>96.852877517537948</v>
      </c>
      <c r="I222" s="2">
        <f>EXP(-Parameters!$B$16*'Permanent project'!B226)</f>
        <v>9.6440425461164468E-4</v>
      </c>
      <c r="J222" s="2">
        <f>EXP(-(Parameters!$B$5+Parameters!$B$6)*('Permanent project'!B226-Parameters!$B$2))*(1-EXP(-Parameters!$B$7*('Permanent project'!B226-Parameters!$B$2)*('Permanent project'!B226&gt;Parameters!$B$2)))+('Permanent project'!B226&lt;=Parameters!$B$2)</f>
        <v>0.11765484302177918</v>
      </c>
      <c r="K222" s="2">
        <f>H222*I222*('Permanent project'!B226&gt;=Parameters!$B$2)</f>
        <v>9.3405327149294101E-2</v>
      </c>
      <c r="L222" s="2">
        <f>H222*I222*J222*('Permanent project'!B226&gt;=Parameters!$B$2)*('Permanent project'!B226&lt;=Parameters!$B$3)</f>
        <v>1.0989589103148126E-2</v>
      </c>
      <c r="M222" s="3">
        <f>'Emissions of Biomass scenarios'!X220*3.66</f>
        <v>0</v>
      </c>
      <c r="N222" s="14">
        <f t="shared" si="15"/>
        <v>0</v>
      </c>
      <c r="V222" s="4"/>
      <c r="W222" s="4"/>
      <c r="X222" s="4"/>
      <c r="Y222" s="4"/>
    </row>
    <row r="223" spans="2:25" x14ac:dyDescent="0.3">
      <c r="B223">
        <v>218</v>
      </c>
      <c r="C223" s="11">
        <f t="shared" si="16"/>
        <v>1.6779706453383088</v>
      </c>
      <c r="D223" s="11">
        <f t="shared" si="16"/>
        <v>2.720789926345387</v>
      </c>
      <c r="E223" s="11">
        <f t="shared" si="16"/>
        <v>3.4292084480011149</v>
      </c>
      <c r="F223" s="11">
        <f t="shared" si="16"/>
        <v>5.9646475032892132</v>
      </c>
      <c r="G223" s="3">
        <f>G222*(1+Parameters!$B$13)</f>
        <v>6371715.4075231533</v>
      </c>
      <c r="H223" s="5">
        <f>Parameters!$B$11*'Permanent project'!C227*Parameters!B$9*G223</f>
        <v>98.789935067888706</v>
      </c>
      <c r="I223" s="2">
        <f>EXP(-Parameters!$B$16*'Permanent project'!B227)</f>
        <v>9.3403186837656021E-4</v>
      </c>
      <c r="J223" s="2">
        <f>EXP(-(Parameters!$B$5+Parameters!$B$6)*('Permanent project'!B227-Parameters!$B$2))*(1-EXP(-Parameters!$B$7*('Permanent project'!B227-Parameters!$B$2)*('Permanent project'!B227&gt;Parameters!$B$2)))+('Permanent project'!B227&lt;=Parameters!$B$2)</f>
        <v>0.11648415777349697</v>
      </c>
      <c r="K223" s="2">
        <f>H223*I223*('Permanent project'!B227&gt;=Parameters!$B$2)</f>
        <v>9.2272947628259147E-2</v>
      </c>
      <c r="L223" s="2">
        <f>H223*I223*J223*('Permanent project'!B227&gt;=Parameters!$B$2)*('Permanent project'!B227&lt;=Parameters!$B$3)</f>
        <v>1.0748336589755761E-2</v>
      </c>
      <c r="M223" s="3">
        <f>'Emissions of Biomass scenarios'!X221*3.66</f>
        <v>0</v>
      </c>
      <c r="N223" s="14">
        <f t="shared" si="15"/>
        <v>0</v>
      </c>
      <c r="V223" s="4"/>
      <c r="W223" s="4"/>
      <c r="X223" s="4"/>
      <c r="Y223" s="4"/>
    </row>
    <row r="224" spans="2:25" x14ac:dyDescent="0.3">
      <c r="B224">
        <v>219</v>
      </c>
      <c r="C224" s="11">
        <f t="shared" si="16"/>
        <v>1.6779706453383088</v>
      </c>
      <c r="D224" s="11">
        <f t="shared" si="16"/>
        <v>2.720789926345387</v>
      </c>
      <c r="E224" s="11">
        <f t="shared" si="16"/>
        <v>3.4292084480011149</v>
      </c>
      <c r="F224" s="11">
        <f t="shared" si="16"/>
        <v>5.9646475032892132</v>
      </c>
      <c r="G224" s="3">
        <f>G223*(1+Parameters!$B$13)</f>
        <v>6499149.7156736162</v>
      </c>
      <c r="H224" s="5">
        <f>Parameters!$B$11*'Permanent project'!C228*Parameters!B$9*G224</f>
        <v>100.76573376924648</v>
      </c>
      <c r="I224" s="2">
        <f>EXP(-Parameters!$B$16*'Permanent project'!B228)</f>
        <v>9.0461601239442925E-4</v>
      </c>
      <c r="J224" s="2">
        <f>EXP(-(Parameters!$B$5+Parameters!$B$6)*('Permanent project'!B228-Parameters!$B$2))*(1-EXP(-Parameters!$B$7*('Permanent project'!B228-Parameters!$B$2)*('Permanent project'!B228&gt;Parameters!$B$2)))+('Permanent project'!B228&lt;=Parameters!$B$2)</f>
        <v>0.11532512103806251</v>
      </c>
      <c r="K224" s="2">
        <f>H224*I224*('Permanent project'!B228&gt;=Parameters!$B$2)</f>
        <v>9.1154296268334434E-2</v>
      </c>
      <c r="L224" s="2">
        <f>H224*I224*J224*('Permanent project'!B228&gt;=Parameters!$B$2)*('Permanent project'!B228&lt;=Parameters!$B$3)</f>
        <v>1.0512380250285079E-2</v>
      </c>
      <c r="M224" s="3">
        <f>'Emissions of Biomass scenarios'!X222*3.66</f>
        <v>0</v>
      </c>
      <c r="N224" s="14">
        <f t="shared" si="15"/>
        <v>0</v>
      </c>
      <c r="V224" s="4"/>
      <c r="W224" s="4"/>
      <c r="X224" s="4"/>
      <c r="Y224" s="4"/>
    </row>
    <row r="225" spans="2:25" x14ac:dyDescent="0.3">
      <c r="B225">
        <v>220</v>
      </c>
      <c r="C225" s="11">
        <f t="shared" si="16"/>
        <v>1.6779706453383088</v>
      </c>
      <c r="D225" s="11">
        <f t="shared" si="16"/>
        <v>2.720789926345387</v>
      </c>
      <c r="E225" s="11">
        <f t="shared" si="16"/>
        <v>3.4292084480011149</v>
      </c>
      <c r="F225" s="11">
        <f t="shared" si="16"/>
        <v>5.9646475032892132</v>
      </c>
      <c r="G225" s="3">
        <f>G224*(1+Parameters!$B$13)</f>
        <v>6629132.709987089</v>
      </c>
      <c r="H225" s="5">
        <f>Parameters!$B$11*'Permanent project'!C229*Parameters!B$9*G225</f>
        <v>102.78104844463142</v>
      </c>
      <c r="I225" s="2">
        <f>EXP(-Parameters!$B$16*'Permanent project'!B229)</f>
        <v>8.7612656225824167E-4</v>
      </c>
      <c r="J225" s="2">
        <f>EXP(-(Parameters!$B$5+Parameters!$B$6)*('Permanent project'!B229-Parameters!$B$2))*(1-EXP(-Parameters!$B$7*('Permanent project'!B229-Parameters!$B$2)*('Permanent project'!B229&gt;Parameters!$B$2)))+('Permanent project'!B229&lt;=Parameters!$B$2)</f>
        <v>0.1141776169108365</v>
      </c>
      <c r="K225" s="2">
        <f>H225*I225*('Permanent project'!B229&gt;=Parameters!$B$2)</f>
        <v>9.004920663909273E-2</v>
      </c>
      <c r="L225" s="2">
        <f>H225*I225*J225*('Permanent project'!B229&gt;=Parameters!$B$2)*('Permanent project'!B229&lt;=Parameters!$B$3)</f>
        <v>1.0281603818763084E-2</v>
      </c>
      <c r="M225" s="3">
        <f>'Emissions of Biomass scenarios'!X223*3.66</f>
        <v>0</v>
      </c>
      <c r="N225" s="14">
        <f t="shared" si="15"/>
        <v>0</v>
      </c>
      <c r="V225" s="4"/>
      <c r="W225" s="4"/>
      <c r="X225" s="4"/>
      <c r="Y225" s="4"/>
    </row>
    <row r="226" spans="2:25" x14ac:dyDescent="0.3">
      <c r="B226">
        <v>221</v>
      </c>
      <c r="C226" s="11">
        <f t="shared" si="16"/>
        <v>1.6779706453383088</v>
      </c>
      <c r="D226" s="11">
        <f t="shared" si="16"/>
        <v>2.720789926345387</v>
      </c>
      <c r="E226" s="11">
        <f t="shared" si="16"/>
        <v>3.4292084480011149</v>
      </c>
      <c r="F226" s="11">
        <f t="shared" si="16"/>
        <v>5.9646475032892132</v>
      </c>
      <c r="G226" s="3">
        <f>G225*(1+Parameters!$B$13)</f>
        <v>6761715.3641868308</v>
      </c>
      <c r="H226" s="5">
        <f>Parameters!$B$11*'Permanent project'!C230*Parameters!B$9*G226</f>
        <v>104.83666941352405</v>
      </c>
      <c r="I226" s="2">
        <f>EXP(-Parameters!$B$16*'Permanent project'!B230)</f>
        <v>8.4853434228152698E-4</v>
      </c>
      <c r="J226" s="2">
        <f>EXP(-(Parameters!$B$5+Parameters!$B$6)*('Permanent project'!B230-Parameters!$B$2))*(1-EXP(-Parameters!$B$7*('Permanent project'!B230-Parameters!$B$2)*('Permanent project'!B230&gt;Parameters!$B$2)))+('Permanent project'!B230&lt;=Parameters!$B$2)</f>
        <v>0.11304153064044985</v>
      </c>
      <c r="K226" s="2">
        <f>H226*I226*('Permanent project'!B230&gt;=Parameters!$B$2)</f>
        <v>8.8957514327790504E-2</v>
      </c>
      <c r="L226" s="2">
        <f>H226*I226*J226*('Permanent project'!B230&gt;=Parameters!$B$2)*('Permanent project'!B230&lt;=Parameters!$B$3)</f>
        <v>1.0055893581583186E-2</v>
      </c>
      <c r="M226" s="3">
        <f>'Emissions of Biomass scenarios'!X224*3.66</f>
        <v>0</v>
      </c>
      <c r="N226" s="14">
        <f t="shared" si="15"/>
        <v>0</v>
      </c>
      <c r="V226" s="4"/>
      <c r="W226" s="4"/>
      <c r="X226" s="4"/>
      <c r="Y226" s="4"/>
    </row>
    <row r="227" spans="2:25" x14ac:dyDescent="0.3">
      <c r="B227">
        <v>222</v>
      </c>
      <c r="C227" s="11">
        <f t="shared" si="16"/>
        <v>1.6779706453383088</v>
      </c>
      <c r="D227" s="11">
        <f t="shared" si="16"/>
        <v>2.720789926345387</v>
      </c>
      <c r="E227" s="11">
        <f t="shared" si="16"/>
        <v>3.4292084480011149</v>
      </c>
      <c r="F227" s="11">
        <f t="shared" si="16"/>
        <v>5.9646475032892132</v>
      </c>
      <c r="G227" s="3">
        <f>G226*(1+Parameters!$B$13)</f>
        <v>6896949.6714705676</v>
      </c>
      <c r="H227" s="5">
        <f>Parameters!$B$11*'Permanent project'!C231*Parameters!B$9*G227</f>
        <v>106.93340280179453</v>
      </c>
      <c r="I227" s="2">
        <f>EXP(-Parameters!$B$16*'Permanent project'!B231)</f>
        <v>8.2181109561990163E-4</v>
      </c>
      <c r="J227" s="2">
        <f>EXP(-(Parameters!$B$5+Parameters!$B$6)*('Permanent project'!B231-Parameters!$B$2))*(1-EXP(-Parameters!$B$7*('Permanent project'!B231-Parameters!$B$2)*('Permanent project'!B231&gt;Parameters!$B$2)))+('Permanent project'!B231&lt;=Parameters!$B$2)</f>
        <v>0.11191674861732888</v>
      </c>
      <c r="K227" s="2">
        <f>H227*I227*('Permanent project'!B231&gt;=Parameters!$B$2)</f>
        <v>8.7879056914907022E-2</v>
      </c>
      <c r="L227" s="2">
        <f>H227*I227*J227*('Permanent project'!B231&gt;=Parameters!$B$2)*('Permanent project'!B231&lt;=Parameters!$B$3)</f>
        <v>9.8351383214735858E-3</v>
      </c>
      <c r="M227" s="3">
        <f>'Emissions of Biomass scenarios'!X225*3.66</f>
        <v>0</v>
      </c>
      <c r="N227" s="14">
        <f t="shared" si="15"/>
        <v>0</v>
      </c>
      <c r="V227" s="4"/>
      <c r="W227" s="4"/>
      <c r="X227" s="4"/>
      <c r="Y227" s="4"/>
    </row>
    <row r="228" spans="2:25" x14ac:dyDescent="0.3">
      <c r="B228">
        <v>223</v>
      </c>
      <c r="C228" s="11">
        <f t="shared" si="16"/>
        <v>1.6779706453383088</v>
      </c>
      <c r="D228" s="11">
        <f t="shared" si="16"/>
        <v>2.720789926345387</v>
      </c>
      <c r="E228" s="11">
        <f t="shared" si="16"/>
        <v>3.4292084480011149</v>
      </c>
      <c r="F228" s="11">
        <f t="shared" si="16"/>
        <v>5.9646475032892132</v>
      </c>
      <c r="G228" s="3">
        <f>G227*(1+Parameters!$B$13)</f>
        <v>7034888.6648999788</v>
      </c>
      <c r="H228" s="5">
        <f>Parameters!$B$11*'Permanent project'!C232*Parameters!B$9*G228</f>
        <v>109.07207085783043</v>
      </c>
      <c r="I228" s="2">
        <f>EXP(-Parameters!$B$16*'Permanent project'!B232)</f>
        <v>7.9592945533359149E-4</v>
      </c>
      <c r="J228" s="2">
        <f>EXP(-(Parameters!$B$5+Parameters!$B$6)*('Permanent project'!B232-Parameters!$B$2))*(1-EXP(-Parameters!$B$7*('Permanent project'!B232-Parameters!$B$2)*('Permanent project'!B232&gt;Parameters!$B$2)))+('Permanent project'!B232&lt;=Parameters!$B$2)</f>
        <v>0.11080315836233387</v>
      </c>
      <c r="K228" s="2">
        <f>H228*I228*('Permanent project'!B232&gt;=Parameters!$B$2)</f>
        <v>8.6813673949979867E-2</v>
      </c>
      <c r="L228" s="2">
        <f>H228*I228*J228*('Permanent project'!B232&gt;=Parameters!$B$2)*('Permanent project'!B232&lt;=Parameters!$B$3)</f>
        <v>9.6192292626956378E-3</v>
      </c>
      <c r="M228" s="3">
        <f>'Emissions of Biomass scenarios'!X226*3.66</f>
        <v>0</v>
      </c>
      <c r="N228" s="14">
        <f t="shared" si="15"/>
        <v>0</v>
      </c>
      <c r="V228" s="4"/>
      <c r="W228" s="4"/>
      <c r="X228" s="4"/>
      <c r="Y228" s="4"/>
    </row>
    <row r="229" spans="2:25" x14ac:dyDescent="0.3">
      <c r="B229">
        <v>224</v>
      </c>
      <c r="C229" s="11">
        <f t="shared" si="16"/>
        <v>1.6779706453383088</v>
      </c>
      <c r="D229" s="11">
        <f t="shared" si="16"/>
        <v>2.720789926345387</v>
      </c>
      <c r="E229" s="11">
        <f t="shared" si="16"/>
        <v>3.4292084480011149</v>
      </c>
      <c r="F229" s="11">
        <f t="shared" si="16"/>
        <v>5.9646475032892132</v>
      </c>
      <c r="G229" s="3">
        <f>G228*(1+Parameters!$B$13)</f>
        <v>7175586.4381979788</v>
      </c>
      <c r="H229" s="5">
        <f>Parameters!$B$11*'Permanent project'!C233*Parameters!B$9*G229</f>
        <v>111.25351227498703</v>
      </c>
      <c r="I229" s="2">
        <f>EXP(-Parameters!$B$16*'Permanent project'!B233)</f>
        <v>7.7086291636129401E-4</v>
      </c>
      <c r="J229" s="2">
        <f>EXP(-(Parameters!$B$5+Parameters!$B$6)*('Permanent project'!B233-Parameters!$B$2))*(1-EXP(-Parameters!$B$7*('Permanent project'!B233-Parameters!$B$2)*('Permanent project'!B233&gt;Parameters!$B$2)))+('Permanent project'!B233&lt;=Parameters!$B$2)</f>
        <v>0.10970064851551141</v>
      </c>
      <c r="K229" s="2">
        <f>H229*I229*('Permanent project'!B233&gt;=Parameters!$B$2)</f>
        <v>8.5761206927733521E-2</v>
      </c>
      <c r="L229" s="2">
        <f>H229*I229*J229*('Permanent project'!B233&gt;=Parameters!$B$2)*('Permanent project'!B233&lt;=Parameters!$B$3)</f>
        <v>9.4080600174453379E-3</v>
      </c>
      <c r="M229" s="3">
        <f>'Emissions of Biomass scenarios'!X227*3.66</f>
        <v>0</v>
      </c>
      <c r="N229" s="14">
        <f t="shared" si="15"/>
        <v>0</v>
      </c>
      <c r="V229" s="4"/>
      <c r="W229" s="4"/>
      <c r="X229" s="4"/>
      <c r="Y229" s="4"/>
    </row>
    <row r="230" spans="2:25" x14ac:dyDescent="0.3">
      <c r="B230">
        <v>225</v>
      </c>
      <c r="C230" s="11">
        <f t="shared" si="16"/>
        <v>1.6779706453383088</v>
      </c>
      <c r="D230" s="11">
        <f t="shared" si="16"/>
        <v>2.720789926345387</v>
      </c>
      <c r="E230" s="11">
        <f t="shared" si="16"/>
        <v>3.4292084480011149</v>
      </c>
      <c r="F230" s="11">
        <f t="shared" si="16"/>
        <v>5.9646475032892132</v>
      </c>
      <c r="G230" s="3">
        <f>G229*(1+Parameters!$B$13)</f>
        <v>7319098.1669619381</v>
      </c>
      <c r="H230" s="5">
        <f>Parameters!$B$11*'Permanent project'!C234*Parameters!B$9*G230</f>
        <v>113.47858252048677</v>
      </c>
      <c r="I230" s="2">
        <f>EXP(-Parameters!$B$16*'Permanent project'!B234)</f>
        <v>7.465858083766792E-4</v>
      </c>
      <c r="J230" s="2">
        <f>EXP(-(Parameters!$B$5+Parameters!$B$6)*('Permanent project'!B234-Parameters!$B$2))*(1-EXP(-Parameters!$B$7*('Permanent project'!B234-Parameters!$B$2)*('Permanent project'!B234&gt;Parameters!$B$2)))+('Permanent project'!B234&lt;=Parameters!$B$2)</f>
        <v>0.10860910882495796</v>
      </c>
      <c r="K230" s="2">
        <f>H230*I230*('Permanent project'!B234&gt;=Parameters!$B$2)</f>
        <v>8.4721499264497319E-2</v>
      </c>
      <c r="L230" s="2">
        <f>H230*I230*J230*('Permanent project'!B234&gt;=Parameters!$B$2)*('Permanent project'!B234&lt;=Parameters!$B$3)</f>
        <v>9.2015265334313857E-3</v>
      </c>
      <c r="M230" s="3">
        <f>'Emissions of Biomass scenarios'!X228*3.66</f>
        <v>0</v>
      </c>
      <c r="N230" s="14">
        <f t="shared" si="15"/>
        <v>0</v>
      </c>
      <c r="V230" s="4"/>
      <c r="W230" s="4"/>
      <c r="X230" s="4"/>
      <c r="Y230" s="4"/>
    </row>
    <row r="231" spans="2:25" x14ac:dyDescent="0.3">
      <c r="B231">
        <v>226</v>
      </c>
      <c r="C231" s="11">
        <f t="shared" si="16"/>
        <v>1.6779706453383088</v>
      </c>
      <c r="D231" s="11">
        <f t="shared" si="16"/>
        <v>2.720789926345387</v>
      </c>
      <c r="E231" s="11">
        <f t="shared" si="16"/>
        <v>3.4292084480011149</v>
      </c>
      <c r="F231" s="11">
        <f t="shared" si="16"/>
        <v>5.9646475032892132</v>
      </c>
      <c r="G231" s="3">
        <f>G230*(1+Parameters!$B$13)</f>
        <v>7465480.1303011766</v>
      </c>
      <c r="H231" s="5">
        <f>Parameters!$B$11*'Permanent project'!C235*Parameters!B$9*G231</f>
        <v>115.7481541708965</v>
      </c>
      <c r="I231" s="2">
        <f>EXP(-Parameters!$B$16*'Permanent project'!B235)</f>
        <v>7.2307326949973239E-4</v>
      </c>
      <c r="J231" s="2">
        <f>EXP(-(Parameters!$B$5+Parameters!$B$6)*('Permanent project'!B235-Parameters!$B$2))*(1-EXP(-Parameters!$B$7*('Permanent project'!B235-Parameters!$B$2)*('Permanent project'!B235&gt;Parameters!$B$2)))+('Permanent project'!B235&lt;=Parameters!$B$2)</f>
        <v>0.10752843013579495</v>
      </c>
      <c r="K231" s="2">
        <f>H231*I231*('Permanent project'!B235&gt;=Parameters!$B$2)</f>
        <v>8.3694396274909225E-2</v>
      </c>
      <c r="L231" s="2">
        <f>H231*I231*J231*('Permanent project'!B235&gt;=Parameters!$B$2)*('Permanent project'!B235&lt;=Parameters!$B$3)</f>
        <v>8.9995270426041132E-3</v>
      </c>
      <c r="M231" s="3">
        <f>'Emissions of Biomass scenarios'!X229*3.66</f>
        <v>0</v>
      </c>
      <c r="N231" s="14">
        <f t="shared" si="15"/>
        <v>0</v>
      </c>
      <c r="V231" s="4"/>
      <c r="W231" s="4"/>
      <c r="X231" s="4"/>
      <c r="Y231" s="4"/>
    </row>
    <row r="232" spans="2:25" x14ac:dyDescent="0.3">
      <c r="B232">
        <v>227</v>
      </c>
      <c r="C232" s="11">
        <f t="shared" si="16"/>
        <v>1.6779706453383088</v>
      </c>
      <c r="D232" s="11">
        <f t="shared" si="16"/>
        <v>2.720789926345387</v>
      </c>
      <c r="E232" s="11">
        <f t="shared" si="16"/>
        <v>3.4292084480011149</v>
      </c>
      <c r="F232" s="11">
        <f t="shared" si="16"/>
        <v>5.9646475032892132</v>
      </c>
      <c r="G232" s="3">
        <f>G231*(1+Parameters!$B$13)</f>
        <v>7614789.7329072002</v>
      </c>
      <c r="H232" s="5">
        <f>Parameters!$B$11*'Permanent project'!C236*Parameters!B$9*G232</f>
        <v>118.06311725431443</v>
      </c>
      <c r="I232" s="2">
        <f>EXP(-Parameters!$B$16*'Permanent project'!B236)</f>
        <v>7.0030122083601621E-4</v>
      </c>
      <c r="J232" s="2">
        <f>EXP(-(Parameters!$B$5+Parameters!$B$6)*('Permanent project'!B236-Parameters!$B$2))*(1-EXP(-Parameters!$B$7*('Permanent project'!B236-Parameters!$B$2)*('Permanent project'!B236&gt;Parameters!$B$2)))+('Permanent project'!B236&lt;=Parameters!$B$2)</f>
        <v>0.10645850437925281</v>
      </c>
      <c r="K232" s="2">
        <f>H232*I232*('Permanent project'!B236&gt;=Parameters!$B$2)</f>
        <v>8.2679745148902126E-2</v>
      </c>
      <c r="L232" s="2">
        <f>H232*I232*J232*('Permanent project'!B236&gt;=Parameters!$B$2)*('Permanent project'!B236&lt;=Parameters!$B$3)</f>
        <v>8.801962011009903E-3</v>
      </c>
      <c r="M232" s="3">
        <f>'Emissions of Biomass scenarios'!X230*3.66</f>
        <v>0</v>
      </c>
      <c r="N232" s="14">
        <f t="shared" si="15"/>
        <v>0</v>
      </c>
      <c r="V232" s="4"/>
      <c r="W232" s="4"/>
      <c r="X232" s="4"/>
      <c r="Y232" s="4"/>
    </row>
    <row r="233" spans="2:25" x14ac:dyDescent="0.3">
      <c r="B233">
        <v>228</v>
      </c>
      <c r="C233" s="11">
        <f t="shared" si="16"/>
        <v>1.6779706453383088</v>
      </c>
      <c r="D233" s="11">
        <f t="shared" si="16"/>
        <v>2.720789926345387</v>
      </c>
      <c r="E233" s="11">
        <f t="shared" si="16"/>
        <v>3.4292084480011149</v>
      </c>
      <c r="F233" s="11">
        <f t="shared" si="16"/>
        <v>5.9646475032892132</v>
      </c>
      <c r="G233" s="3">
        <f>G232*(1+Parameters!$B$13)</f>
        <v>7767085.5275653442</v>
      </c>
      <c r="H233" s="5">
        <f>Parameters!$B$11*'Permanent project'!C237*Parameters!B$9*G233</f>
        <v>120.42437959940072</v>
      </c>
      <c r="I233" s="2">
        <f>EXP(-Parameters!$B$16*'Permanent project'!B237)</f>
        <v>6.7824634181777946E-4</v>
      </c>
      <c r="J233" s="2">
        <f>EXP(-(Parameters!$B$5+Parameters!$B$6)*('Permanent project'!B237-Parameters!$B$2))*(1-EXP(-Parameters!$B$7*('Permanent project'!B237-Parameters!$B$2)*('Permanent project'!B237&gt;Parameters!$B$2)))+('Permanent project'!B237&lt;=Parameters!$B$2)</f>
        <v>0.10539922456186433</v>
      </c>
      <c r="K233" s="2">
        <f>H233*I233*('Permanent project'!B237&gt;=Parameters!$B$2)</f>
        <v>8.1677394928969166E-2</v>
      </c>
      <c r="L233" s="2">
        <f>H233*I233*J233*('Permanent project'!B237&gt;=Parameters!$B$2)*('Permanent project'!B237&lt;=Parameters!$B$3)</f>
        <v>8.6087340897465E-3</v>
      </c>
      <c r="M233" s="3">
        <f>'Emissions of Biomass scenarios'!X231*3.66</f>
        <v>0</v>
      </c>
      <c r="N233" s="14">
        <f t="shared" si="15"/>
        <v>0</v>
      </c>
      <c r="V233" s="4"/>
      <c r="W233" s="4"/>
      <c r="X233" s="4"/>
      <c r="Y233" s="4"/>
    </row>
    <row r="234" spans="2:25" x14ac:dyDescent="0.3">
      <c r="B234">
        <v>229</v>
      </c>
      <c r="C234" s="11">
        <f t="shared" si="16"/>
        <v>1.6779706453383088</v>
      </c>
      <c r="D234" s="11">
        <f t="shared" si="16"/>
        <v>2.720789926345387</v>
      </c>
      <c r="E234" s="11">
        <f t="shared" si="16"/>
        <v>3.4292084480011149</v>
      </c>
      <c r="F234" s="11">
        <f t="shared" si="16"/>
        <v>5.9646475032892132</v>
      </c>
      <c r="G234" s="3">
        <f>G233*(1+Parameters!$B$13)</f>
        <v>7922427.2381166508</v>
      </c>
      <c r="H234" s="5">
        <f>Parameters!$B$11*'Permanent project'!C238*Parameters!B$9*G234</f>
        <v>122.83286719138873</v>
      </c>
      <c r="I234" s="2">
        <f>EXP(-Parameters!$B$16*'Permanent project'!B238)</f>
        <v>6.5688604632165666E-4</v>
      </c>
      <c r="J234" s="2">
        <f>EXP(-(Parameters!$B$5+Parameters!$B$6)*('Permanent project'!B238-Parameters!$B$2))*(1-EXP(-Parameters!$B$7*('Permanent project'!B238-Parameters!$B$2)*('Permanent project'!B238&gt;Parameters!$B$2)))+('Permanent project'!B238&lt;=Parameters!$B$2)</f>
        <v>0.10435048475476499</v>
      </c>
      <c r="K234" s="2">
        <f>H234*I234*('Permanent project'!B238&gt;=Parameters!$B$2)</f>
        <v>8.0687196487704477E-2</v>
      </c>
      <c r="L234" s="2">
        <f>H234*I234*J234*('Permanent project'!B238&gt;=Parameters!$B$2)*('Permanent project'!B238&lt;=Parameters!$B$3)</f>
        <v>8.4197480669949334E-3</v>
      </c>
      <c r="M234" s="3">
        <f>'Emissions of Biomass scenarios'!X232*3.66</f>
        <v>0</v>
      </c>
      <c r="N234" s="14">
        <f t="shared" si="15"/>
        <v>0</v>
      </c>
      <c r="V234" s="4"/>
      <c r="W234" s="4"/>
      <c r="X234" s="4"/>
      <c r="Y234" s="4"/>
    </row>
    <row r="235" spans="2:25" x14ac:dyDescent="0.3">
      <c r="B235">
        <v>230</v>
      </c>
      <c r="C235" s="11">
        <f t="shared" ref="C235:F250" si="17">C234</f>
        <v>1.6779706453383088</v>
      </c>
      <c r="D235" s="11">
        <f t="shared" si="17"/>
        <v>2.720789926345387</v>
      </c>
      <c r="E235" s="11">
        <f t="shared" si="17"/>
        <v>3.4292084480011149</v>
      </c>
      <c r="F235" s="11">
        <f t="shared" si="17"/>
        <v>5.9646475032892132</v>
      </c>
      <c r="G235" s="3">
        <f>G234*(1+Parameters!$B$13)</f>
        <v>8080875.7828789838</v>
      </c>
      <c r="H235" s="5">
        <f>Parameters!$B$11*'Permanent project'!C239*Parameters!B$9*G235</f>
        <v>125.2895245352165</v>
      </c>
      <c r="I235" s="2">
        <f>EXP(-Parameters!$B$16*'Permanent project'!B239)</f>
        <v>6.3619845953850516E-4</v>
      </c>
      <c r="J235" s="2">
        <f>EXP(-(Parameters!$B$5+Parameters!$B$6)*('Permanent project'!B239-Parameters!$B$2))*(1-EXP(-Parameters!$B$7*('Permanent project'!B239-Parameters!$B$2)*('Permanent project'!B239&gt;Parameters!$B$2)))+('Permanent project'!B239&lt;=Parameters!$B$2)</f>
        <v>0.1033121800831002</v>
      </c>
      <c r="K235" s="2">
        <f>H235*I235*('Permanent project'!B239&gt;=Parameters!$B$2)</f>
        <v>7.970900250561648E-2</v>
      </c>
      <c r="L235" s="2">
        <f>H235*I235*J235*('Permanent project'!B239&gt;=Parameters!$B$2)*('Permanent project'!B239&lt;=Parameters!$B$3)</f>
        <v>8.2349108211045349E-3</v>
      </c>
      <c r="M235" s="3">
        <f>'Emissions of Biomass scenarios'!X233*3.66</f>
        <v>0</v>
      </c>
      <c r="N235" s="14">
        <f t="shared" si="15"/>
        <v>0</v>
      </c>
      <c r="V235" s="4"/>
      <c r="W235" s="4"/>
      <c r="X235" s="4"/>
      <c r="Y235" s="4"/>
    </row>
    <row r="236" spans="2:25" x14ac:dyDescent="0.3">
      <c r="B236">
        <v>231</v>
      </c>
      <c r="C236" s="11">
        <f t="shared" si="17"/>
        <v>1.6779706453383088</v>
      </c>
      <c r="D236" s="11">
        <f t="shared" si="17"/>
        <v>2.720789926345387</v>
      </c>
      <c r="E236" s="11">
        <f t="shared" si="17"/>
        <v>3.4292084480011149</v>
      </c>
      <c r="F236" s="11">
        <f t="shared" si="17"/>
        <v>5.9646475032892132</v>
      </c>
      <c r="G236" s="3">
        <f>G235*(1+Parameters!$B$13)</f>
        <v>8242493.2985365633</v>
      </c>
      <c r="H236" s="5">
        <f>Parameters!$B$11*'Permanent project'!C240*Parameters!B$9*G236</f>
        <v>127.79531502592083</v>
      </c>
      <c r="I236" s="2">
        <f>EXP(-Parameters!$B$16*'Permanent project'!B240)</f>
        <v>6.1616239557168832E-4</v>
      </c>
      <c r="J236" s="2">
        <f>EXP(-(Parameters!$B$5+Parameters!$B$6)*('Permanent project'!B240-Parameters!$B$2))*(1-EXP(-Parameters!$B$7*('Permanent project'!B240-Parameters!$B$2)*('Permanent project'!B240&gt;Parameters!$B$2)))+('Permanent project'!B240&lt;=Parameters!$B$2)</f>
        <v>0.10228420671553744</v>
      </c>
      <c r="K236" s="2">
        <f>H236*I236*('Permanent project'!B240&gt;=Parameters!$B$2)</f>
        <v>7.8742667449209949E-2</v>
      </c>
      <c r="L236" s="2">
        <f>H236*I236*J236*('Permanent project'!B240&gt;=Parameters!$B$2)*('Permanent project'!B240&lt;=Parameters!$B$3)</f>
        <v>8.0541312747078112E-3</v>
      </c>
      <c r="M236" s="3">
        <f>'Emissions of Biomass scenarios'!X234*3.66</f>
        <v>0</v>
      </c>
      <c r="N236" s="14">
        <f t="shared" si="15"/>
        <v>0</v>
      </c>
      <c r="V236" s="4"/>
      <c r="W236" s="4"/>
      <c r="X236" s="4"/>
      <c r="Y236" s="4"/>
    </row>
    <row r="237" spans="2:25" x14ac:dyDescent="0.3">
      <c r="B237">
        <v>232</v>
      </c>
      <c r="C237" s="11">
        <f t="shared" si="17"/>
        <v>1.6779706453383088</v>
      </c>
      <c r="D237" s="11">
        <f t="shared" si="17"/>
        <v>2.720789926345387</v>
      </c>
      <c r="E237" s="11">
        <f t="shared" si="17"/>
        <v>3.4292084480011149</v>
      </c>
      <c r="F237" s="11">
        <f t="shared" si="17"/>
        <v>5.9646475032892132</v>
      </c>
      <c r="G237" s="3">
        <f>G236*(1+Parameters!$B$13)</f>
        <v>8407343.1645072941</v>
      </c>
      <c r="H237" s="5">
        <f>Parameters!$B$11*'Permanent project'!C241*Parameters!B$9*G237</f>
        <v>130.35122132643923</v>
      </c>
      <c r="I237" s="2">
        <f>EXP(-Parameters!$B$16*'Permanent project'!B241)</f>
        <v>5.9675733574086627E-4</v>
      </c>
      <c r="J237" s="2">
        <f>EXP(-(Parameters!$B$5+Parameters!$B$6)*('Permanent project'!B241-Parameters!$B$2))*(1-EXP(-Parameters!$B$7*('Permanent project'!B241-Parameters!$B$2)*('Permanent project'!B241&gt;Parameters!$B$2)))+('Permanent project'!B241&lt;=Parameters!$B$2)</f>
        <v>0.1012664618538834</v>
      </c>
      <c r="K237" s="2">
        <f>H237*I237*('Permanent project'!B241&gt;=Parameters!$B$2)</f>
        <v>7.7788047549333869E-2</v>
      </c>
      <c r="L237" s="2">
        <f>H237*I237*J237*('Permanent project'!B241&gt;=Parameters!$B$2)*('Permanent project'!B241&lt;=Parameters!$B$3)</f>
        <v>7.8773203498426862E-3</v>
      </c>
      <c r="M237" s="3">
        <f>'Emissions of Biomass scenarios'!X235*3.66</f>
        <v>0</v>
      </c>
      <c r="N237" s="14">
        <f t="shared" si="15"/>
        <v>0</v>
      </c>
      <c r="V237" s="4"/>
      <c r="W237" s="4"/>
      <c r="X237" s="4"/>
      <c r="Y237" s="4"/>
    </row>
    <row r="238" spans="2:25" x14ac:dyDescent="0.3">
      <c r="B238">
        <v>233</v>
      </c>
      <c r="C238" s="11">
        <f t="shared" si="17"/>
        <v>1.6779706453383088</v>
      </c>
      <c r="D238" s="11">
        <f t="shared" si="17"/>
        <v>2.720789926345387</v>
      </c>
      <c r="E238" s="11">
        <f t="shared" si="17"/>
        <v>3.4292084480011149</v>
      </c>
      <c r="F238" s="11">
        <f t="shared" si="17"/>
        <v>5.9646475032892132</v>
      </c>
      <c r="G238" s="3">
        <f>G237*(1+Parameters!$B$13)</f>
        <v>8575490.0277974401</v>
      </c>
      <c r="H238" s="5">
        <f>Parameters!$B$11*'Permanent project'!C242*Parameters!B$9*G238</f>
        <v>132.95824575296803</v>
      </c>
      <c r="I238" s="2">
        <f>EXP(-Parameters!$B$16*'Permanent project'!B242)</f>
        <v>5.7796340756907465E-4</v>
      </c>
      <c r="J238" s="2">
        <f>EXP(-(Parameters!$B$5+Parameters!$B$6)*('Permanent project'!B242-Parameters!$B$2))*(1-EXP(-Parameters!$B$7*('Permanent project'!B242-Parameters!$B$2)*('Permanent project'!B242&gt;Parameters!$B$2)))+('Permanent project'!B242&lt;=Parameters!$B$2)</f>
        <v>0.10025884372280371</v>
      </c>
      <c r="K238" s="2">
        <f>H238*I238*('Permanent project'!B242&gt;=Parameters!$B$2)</f>
        <v>7.6845000779791853E-2</v>
      </c>
      <c r="L238" s="2">
        <f>H238*I238*J238*('Permanent project'!B242&gt;=Parameters!$B$2)*('Permanent project'!B242&lt;=Parameters!$B$3)</f>
        <v>7.70439092405988E-3</v>
      </c>
      <c r="M238" s="3">
        <f>'Emissions of Biomass scenarios'!X236*3.66</f>
        <v>0</v>
      </c>
      <c r="N238" s="14">
        <f t="shared" si="15"/>
        <v>0</v>
      </c>
      <c r="V238" s="4"/>
      <c r="W238" s="4"/>
      <c r="X238" s="4"/>
      <c r="Y238" s="4"/>
    </row>
    <row r="239" spans="2:25" x14ac:dyDescent="0.3">
      <c r="B239">
        <v>234</v>
      </c>
      <c r="C239" s="11">
        <f t="shared" si="17"/>
        <v>1.6779706453383088</v>
      </c>
      <c r="D239" s="11">
        <f t="shared" si="17"/>
        <v>2.720789926345387</v>
      </c>
      <c r="E239" s="11">
        <f t="shared" si="17"/>
        <v>3.4292084480011149</v>
      </c>
      <c r="F239" s="11">
        <f t="shared" si="17"/>
        <v>5.9646475032892132</v>
      </c>
      <c r="G239" s="3">
        <f>G238*(1+Parameters!$B$13)</f>
        <v>8746999.8283533882</v>
      </c>
      <c r="H239" s="5">
        <f>Parameters!$B$11*'Permanent project'!C243*Parameters!B$9*G239</f>
        <v>135.61741066802739</v>
      </c>
      <c r="I239" s="2">
        <f>EXP(-Parameters!$B$16*'Permanent project'!B243)</f>
        <v>5.5976136443157062E-4</v>
      </c>
      <c r="J239" s="2">
        <f>EXP(-(Parameters!$B$5+Parameters!$B$6)*('Permanent project'!B243-Parameters!$B$2))*(1-EXP(-Parameters!$B$7*('Permanent project'!B243-Parameters!$B$2)*('Permanent project'!B243&gt;Parameters!$B$2)))+('Permanent project'!B243&lt;=Parameters!$B$2)</f>
        <v>9.9261251559645658E-2</v>
      </c>
      <c r="K239" s="2">
        <f>H239*I239*('Permanent project'!B243&gt;=Parameters!$B$2)</f>
        <v>7.5913386836211655E-2</v>
      </c>
      <c r="L239" s="2">
        <f>H239*I239*J239*('Permanent project'!B243&gt;=Parameters!$B$2)*('Permanent project'!B243&lt;=Parameters!$B$3)</f>
        <v>7.5352577874938983E-3</v>
      </c>
      <c r="M239" s="3">
        <f>'Emissions of Biomass scenarios'!X237*3.66</f>
        <v>0</v>
      </c>
      <c r="N239" s="14">
        <f t="shared" si="15"/>
        <v>0</v>
      </c>
      <c r="V239" s="4"/>
      <c r="W239" s="4"/>
      <c r="X239" s="4"/>
      <c r="Y239" s="4"/>
    </row>
    <row r="240" spans="2:25" x14ac:dyDescent="0.3">
      <c r="B240">
        <v>235</v>
      </c>
      <c r="C240" s="11">
        <f t="shared" si="17"/>
        <v>1.6779706453383088</v>
      </c>
      <c r="D240" s="11">
        <f t="shared" si="17"/>
        <v>2.720789926345387</v>
      </c>
      <c r="E240" s="11">
        <f t="shared" si="17"/>
        <v>3.4292084480011149</v>
      </c>
      <c r="F240" s="11">
        <f t="shared" si="17"/>
        <v>5.9646475032892132</v>
      </c>
      <c r="G240" s="3">
        <f>G239*(1+Parameters!$B$13)</f>
        <v>8921939.8249204569</v>
      </c>
      <c r="H240" s="5">
        <f>Parameters!$B$11*'Permanent project'!C244*Parameters!B$9*G240</f>
        <v>138.32975888138793</v>
      </c>
      <c r="I240" s="2">
        <f>EXP(-Parameters!$B$16*'Permanent project'!B244)</f>
        <v>5.4213256584560862E-4</v>
      </c>
      <c r="J240" s="2">
        <f>EXP(-(Parameters!$B$5+Parameters!$B$6)*('Permanent project'!B244-Parameters!$B$2))*(1-EXP(-Parameters!$B$7*('Permanent project'!B244-Parameters!$B$2)*('Permanent project'!B244&gt;Parameters!$B$2)))+('Permanent project'!B244&lt;=Parameters!$B$2)</f>
        <v>9.8273585604361544E-2</v>
      </c>
      <c r="K240" s="2">
        <f>H240*I240*('Permanent project'!B244&gt;=Parameters!$B$2)</f>
        <v>7.4993067115171202E-2</v>
      </c>
      <c r="L240" s="2">
        <f>H240*I240*J240*('Permanent project'!B244&gt;=Parameters!$B$2)*('Permanent project'!B244&lt;=Parameters!$B$3)</f>
        <v>7.3698376008764074E-3</v>
      </c>
      <c r="M240" s="3">
        <f>'Emissions of Biomass scenarios'!X238*3.66</f>
        <v>0</v>
      </c>
      <c r="N240" s="14">
        <f t="shared" si="15"/>
        <v>0</v>
      </c>
      <c r="V240" s="4"/>
      <c r="W240" s="4"/>
      <c r="X240" s="4"/>
      <c r="Y240" s="4"/>
    </row>
    <row r="241" spans="2:25" x14ac:dyDescent="0.3">
      <c r="B241">
        <v>236</v>
      </c>
      <c r="C241" s="11">
        <f t="shared" si="17"/>
        <v>1.6779706453383088</v>
      </c>
      <c r="D241" s="11">
        <f t="shared" si="17"/>
        <v>2.720789926345387</v>
      </c>
      <c r="E241" s="11">
        <f t="shared" si="17"/>
        <v>3.4292084480011149</v>
      </c>
      <c r="F241" s="11">
        <f t="shared" si="17"/>
        <v>5.9646475032892132</v>
      </c>
      <c r="G241" s="3">
        <f>G240*(1+Parameters!$B$13)</f>
        <v>9100378.6214188654</v>
      </c>
      <c r="H241" s="5">
        <f>Parameters!$B$11*'Permanent project'!C245*Parameters!B$9*G241</f>
        <v>141.09635405901568</v>
      </c>
      <c r="I241" s="2">
        <f>EXP(-Parameters!$B$16*'Permanent project'!B245)</f>
        <v>5.2505895838095588E-4</v>
      </c>
      <c r="J241" s="2">
        <f>EXP(-(Parameters!$B$5+Parameters!$B$6)*('Permanent project'!B245-Parameters!$B$2))*(1-EXP(-Parameters!$B$7*('Permanent project'!B245-Parameters!$B$2)*('Permanent project'!B245&gt;Parameters!$B$2)))+('Permanent project'!B245&lt;=Parameters!$B$2)</f>
        <v>9.7295747089532758E-2</v>
      </c>
      <c r="K241" s="2">
        <f>H241*I241*('Permanent project'!B245&gt;=Parameters!$B$2)</f>
        <v>7.4083904693577327E-2</v>
      </c>
      <c r="L241" s="2">
        <f>H241*I241*J241*('Permanent project'!B245&gt;=Parameters!$B$2)*('Permanent project'!B245&lt;=Parameters!$B$3)</f>
        <v>7.2080488544713486E-3</v>
      </c>
      <c r="M241" s="3">
        <f>'Emissions of Biomass scenarios'!X239*3.66</f>
        <v>0</v>
      </c>
      <c r="N241" s="14">
        <f t="shared" si="15"/>
        <v>0</v>
      </c>
      <c r="V241" s="4"/>
      <c r="W241" s="4"/>
      <c r="X241" s="4"/>
      <c r="Y241" s="4"/>
    </row>
    <row r="242" spans="2:25" x14ac:dyDescent="0.3">
      <c r="B242">
        <v>237</v>
      </c>
      <c r="C242" s="11">
        <f t="shared" si="17"/>
        <v>1.6779706453383088</v>
      </c>
      <c r="D242" s="11">
        <f t="shared" si="17"/>
        <v>2.720789926345387</v>
      </c>
      <c r="E242" s="11">
        <f t="shared" si="17"/>
        <v>3.4292084480011149</v>
      </c>
      <c r="F242" s="11">
        <f t="shared" si="17"/>
        <v>5.9646475032892132</v>
      </c>
      <c r="G242" s="3">
        <f>G241*(1+Parameters!$B$13)</f>
        <v>9282386.1938472427</v>
      </c>
      <c r="H242" s="5">
        <f>Parameters!$B$11*'Permanent project'!C246*Parameters!B$9*G242</f>
        <v>143.918281140196</v>
      </c>
      <c r="I242" s="2">
        <f>EXP(-Parameters!$B$16*'Permanent project'!B246)</f>
        <v>5.0852305717160326E-4</v>
      </c>
      <c r="J242" s="2">
        <f>EXP(-(Parameters!$B$5+Parameters!$B$6)*('Permanent project'!B246-Parameters!$B$2))*(1-EXP(-Parameters!$B$7*('Permanent project'!B246-Parameters!$B$2)*('Permanent project'!B246&gt;Parameters!$B$2)))+('Permanent project'!B246&lt;=Parameters!$B$2)</f>
        <v>9.6327638230493035E-2</v>
      </c>
      <c r="K242" s="2">
        <f>H242*I242*('Permanent project'!B246&gt;=Parameters!$B$2)</f>
        <v>7.3185764308294765E-2</v>
      </c>
      <c r="L242" s="2">
        <f>H242*I242*J242*('Permanent project'!B246&gt;=Parameters!$B$2)*('Permanent project'!B246&lt;=Parameters!$B$3)</f>
        <v>7.0498118279115471E-3</v>
      </c>
      <c r="M242" s="3">
        <f>'Emissions of Biomass scenarios'!X240*3.66</f>
        <v>0</v>
      </c>
      <c r="N242" s="14">
        <f t="shared" si="15"/>
        <v>0</v>
      </c>
      <c r="V242" s="4"/>
      <c r="W242" s="4"/>
      <c r="X242" s="4"/>
      <c r="Y242" s="4"/>
    </row>
    <row r="243" spans="2:25" x14ac:dyDescent="0.3">
      <c r="B243">
        <v>238</v>
      </c>
      <c r="C243" s="11">
        <f t="shared" si="17"/>
        <v>1.6779706453383088</v>
      </c>
      <c r="D243" s="11">
        <f t="shared" si="17"/>
        <v>2.720789926345387</v>
      </c>
      <c r="E243" s="11">
        <f t="shared" si="17"/>
        <v>3.4292084480011149</v>
      </c>
      <c r="F243" s="11">
        <f t="shared" si="17"/>
        <v>5.9646475032892132</v>
      </c>
      <c r="G243" s="3">
        <f>G242*(1+Parameters!$B$13)</f>
        <v>9468033.9177241884</v>
      </c>
      <c r="H243" s="5">
        <f>Parameters!$B$11*'Permanent project'!C247*Parameters!B$9*G243</f>
        <v>146.79664676299993</v>
      </c>
      <c r="I243" s="2">
        <f>EXP(-Parameters!$B$16*'Permanent project'!B247)</f>
        <v>4.9250792800973383E-4</v>
      </c>
      <c r="J243" s="2">
        <f>EXP(-(Parameters!$B$5+Parameters!$B$6)*('Permanent project'!B247-Parameters!$B$2))*(1-EXP(-Parameters!$B$7*('Permanent project'!B247-Parameters!$B$2)*('Permanent project'!B247&gt;Parameters!$B$2)))+('Permanent project'!B247&lt;=Parameters!$B$2)</f>
        <v>9.5369162215549613E-2</v>
      </c>
      <c r="K243" s="2">
        <f>H243*I243*('Permanent project'!B247&gt;=Parameters!$B$2)</f>
        <v>7.22985123360219E-2</v>
      </c>
      <c r="L243" s="2">
        <f>H243*I243*J243*('Permanent project'!B247&gt;=Parameters!$B$2)*('Permanent project'!B247&lt;=Parameters!$B$3)</f>
        <v>6.8950485509169874E-3</v>
      </c>
      <c r="M243" s="3">
        <f>'Emissions of Biomass scenarios'!X241*3.66</f>
        <v>0</v>
      </c>
      <c r="N243" s="14">
        <f t="shared" si="15"/>
        <v>0</v>
      </c>
      <c r="V243" s="4"/>
      <c r="W243" s="4"/>
      <c r="X243" s="4"/>
      <c r="Y243" s="4"/>
    </row>
    <row r="244" spans="2:25" x14ac:dyDescent="0.3">
      <c r="B244">
        <v>239</v>
      </c>
      <c r="C244" s="11">
        <f t="shared" si="17"/>
        <v>1.6779706453383088</v>
      </c>
      <c r="D244" s="11">
        <f t="shared" si="17"/>
        <v>2.720789926345387</v>
      </c>
      <c r="E244" s="11">
        <f t="shared" si="17"/>
        <v>3.4292084480011149</v>
      </c>
      <c r="F244" s="11">
        <f t="shared" si="17"/>
        <v>5.9646475032892132</v>
      </c>
      <c r="G244" s="3">
        <f>G243*(1+Parameters!$B$13)</f>
        <v>9657394.5960786715</v>
      </c>
      <c r="H244" s="5">
        <f>Parameters!$B$11*'Permanent project'!C248*Parameters!B$9*G244</f>
        <v>149.73257969825991</v>
      </c>
      <c r="I244" s="2">
        <f>EXP(-Parameters!$B$16*'Permanent project'!B248)</f>
        <v>4.7699717000361481E-4</v>
      </c>
      <c r="J244" s="2">
        <f>EXP(-(Parameters!$B$5+Parameters!$B$6)*('Permanent project'!B248-Parameters!$B$2))*(1-EXP(-Parameters!$B$7*('Permanent project'!B248-Parameters!$B$2)*('Permanent project'!B248&gt;Parameters!$B$2)))+('Permanent project'!B248&lt;=Parameters!$B$2)</f>
        <v>9.4420223196302347E-2</v>
      </c>
      <c r="K244" s="2">
        <f>H244*I244*('Permanent project'!B248&gt;=Parameters!$B$2)</f>
        <v>7.1422016773410688E-2</v>
      </c>
      <c r="L244" s="2">
        <f>H244*I244*J244*('Permanent project'!B248&gt;=Parameters!$B$2)*('Permanent project'!B248&lt;=Parameters!$B$3)</f>
        <v>6.7436827648754867E-3</v>
      </c>
      <c r="M244" s="3">
        <f>'Emissions of Biomass scenarios'!X242*3.66</f>
        <v>0</v>
      </c>
      <c r="N244" s="14">
        <f t="shared" si="15"/>
        <v>0</v>
      </c>
      <c r="V244" s="4"/>
      <c r="W244" s="4"/>
      <c r="X244" s="4"/>
      <c r="Y244" s="4"/>
    </row>
    <row r="245" spans="2:25" x14ac:dyDescent="0.3">
      <c r="B245">
        <v>240</v>
      </c>
      <c r="C245" s="11">
        <f t="shared" si="17"/>
        <v>1.6779706453383088</v>
      </c>
      <c r="D245" s="11">
        <f t="shared" si="17"/>
        <v>2.720789926345387</v>
      </c>
      <c r="E245" s="11">
        <f t="shared" si="17"/>
        <v>3.4292084480011149</v>
      </c>
      <c r="F245" s="11">
        <f t="shared" si="17"/>
        <v>5.9646475032892132</v>
      </c>
      <c r="G245" s="3">
        <f>G244*(1+Parameters!$B$13)</f>
        <v>9850542.4880002458</v>
      </c>
      <c r="H245" s="5">
        <f>Parameters!$B$11*'Permanent project'!C249*Parameters!B$9*G245</f>
        <v>152.72723129222513</v>
      </c>
      <c r="I245" s="2">
        <f>EXP(-Parameters!$B$16*'Permanent project'!B249)</f>
        <v>4.619748987816513E-4</v>
      </c>
      <c r="J245" s="2">
        <f>EXP(-(Parameters!$B$5+Parameters!$B$6)*('Permanent project'!B249-Parameters!$B$2))*(1-EXP(-Parameters!$B$7*('Permanent project'!B249-Parameters!$B$2)*('Permanent project'!B249&gt;Parameters!$B$2)))+('Permanent project'!B249&lt;=Parameters!$B$2)</f>
        <v>9.3480726278058465E-2</v>
      </c>
      <c r="K245" s="2">
        <f>H245*I245*('Permanent project'!B249&gt;=Parameters!$B$2)</f>
        <v>7.0556147217427548E-2</v>
      </c>
      <c r="L245" s="2">
        <f>H245*I245*J245*('Permanent project'!B249&gt;=Parameters!$B$2)*('Permanent project'!B249&lt;=Parameters!$B$3)</f>
        <v>6.5956398852667414E-3</v>
      </c>
      <c r="M245" s="3">
        <f>'Emissions of Biomass scenarios'!X243*3.66</f>
        <v>0</v>
      </c>
      <c r="N245" s="14">
        <f t="shared" si="15"/>
        <v>0</v>
      </c>
      <c r="V245" s="4"/>
      <c r="W245" s="4"/>
      <c r="X245" s="4"/>
      <c r="Y245" s="4"/>
    </row>
    <row r="246" spans="2:25" x14ac:dyDescent="0.3">
      <c r="B246">
        <v>241</v>
      </c>
      <c r="C246" s="11">
        <f t="shared" si="17"/>
        <v>1.6779706453383088</v>
      </c>
      <c r="D246" s="11">
        <f t="shared" si="17"/>
        <v>2.720789926345387</v>
      </c>
      <c r="E246" s="11">
        <f t="shared" si="17"/>
        <v>3.4292084480011149</v>
      </c>
      <c r="F246" s="11">
        <f t="shared" si="17"/>
        <v>5.9646475032892132</v>
      </c>
      <c r="G246" s="3">
        <f>G245*(1+Parameters!$B$13)</f>
        <v>10047553.337760251</v>
      </c>
      <c r="H246" s="5">
        <f>Parameters!$B$11*'Permanent project'!C250*Parameters!B$9*G246</f>
        <v>155.78177591806966</v>
      </c>
      <c r="I246" s="2">
        <f>EXP(-Parameters!$B$16*'Permanent project'!B250)</f>
        <v>4.4742573022540038E-4</v>
      </c>
      <c r="J246" s="2">
        <f>EXP(-(Parameters!$B$5+Parameters!$B$6)*('Permanent project'!B250-Parameters!$B$2))*(1-EXP(-Parameters!$B$7*('Permanent project'!B250-Parameters!$B$2)*('Permanent project'!B250&gt;Parameters!$B$2)))+('Permanent project'!B250&lt;=Parameters!$B$2)</f>
        <v>9.255057751034329E-2</v>
      </c>
      <c r="K246" s="2">
        <f>H246*I246*('Permanent project'!B250&gt;=Parameters!$B$2)</f>
        <v>6.970077484595201E-2</v>
      </c>
      <c r="L246" s="2">
        <f>H246*I246*J246*('Permanent project'!B250&gt;=Parameters!$B$2)*('Permanent project'!B250&lt;=Parameters!$B$3)</f>
        <v>6.4508469649112677E-3</v>
      </c>
      <c r="M246" s="3">
        <f>'Emissions of Biomass scenarios'!X244*3.66</f>
        <v>0</v>
      </c>
      <c r="N246" s="14">
        <f t="shared" si="15"/>
        <v>0</v>
      </c>
      <c r="V246" s="4"/>
      <c r="W246" s="4"/>
      <c r="X246" s="4"/>
      <c r="Y246" s="4"/>
    </row>
    <row r="247" spans="2:25" x14ac:dyDescent="0.3">
      <c r="B247">
        <v>242</v>
      </c>
      <c r="C247" s="11">
        <f t="shared" si="17"/>
        <v>1.6779706453383088</v>
      </c>
      <c r="D247" s="11">
        <f t="shared" si="17"/>
        <v>2.720789926345387</v>
      </c>
      <c r="E247" s="11">
        <f t="shared" si="17"/>
        <v>3.4292084480011149</v>
      </c>
      <c r="F247" s="11">
        <f t="shared" si="17"/>
        <v>5.9646475032892132</v>
      </c>
      <c r="G247" s="3">
        <f>G246*(1+Parameters!$B$13)</f>
        <v>10248504.404515456</v>
      </c>
      <c r="H247" s="5">
        <f>Parameters!$B$11*'Permanent project'!C251*Parameters!B$9*G247</f>
        <v>158.89741143643104</v>
      </c>
      <c r="I247" s="2">
        <f>EXP(-Parameters!$B$16*'Permanent project'!B251)</f>
        <v>4.3333476471489162E-4</v>
      </c>
      <c r="J247" s="2">
        <f>EXP(-(Parameters!$B$5+Parameters!$B$6)*('Permanent project'!B251-Parameters!$B$2))*(1-EXP(-Parameters!$B$7*('Permanent project'!B251-Parameters!$B$2)*('Permanent project'!B251&gt;Parameters!$B$2)))+('Permanent project'!B251&lt;=Parameters!$B$2)</f>
        <v>9.1629683877504836E-2</v>
      </c>
      <c r="K247" s="2">
        <f>H247*I247*('Permanent project'!B251&gt;=Parameters!$B$2)</f>
        <v>6.8855772398611181E-2</v>
      </c>
      <c r="L247" s="2">
        <f>H247*I247*J247*('Permanent project'!B251&gt;=Parameters!$B$2)*('Permanent project'!B251&lt;=Parameters!$B$3)</f>
        <v>6.3092326580261654E-3</v>
      </c>
      <c r="M247" s="3">
        <f>'Emissions of Biomass scenarios'!X245*3.66</f>
        <v>0</v>
      </c>
      <c r="N247" s="14">
        <f t="shared" si="15"/>
        <v>0</v>
      </c>
      <c r="V247" s="4"/>
      <c r="W247" s="4"/>
      <c r="X247" s="4"/>
      <c r="Y247" s="4"/>
    </row>
    <row r="248" spans="2:25" x14ac:dyDescent="0.3">
      <c r="B248">
        <v>243</v>
      </c>
      <c r="C248" s="11">
        <f t="shared" si="17"/>
        <v>1.6779706453383088</v>
      </c>
      <c r="D248" s="11">
        <f t="shared" si="17"/>
        <v>2.720789926345387</v>
      </c>
      <c r="E248" s="11">
        <f t="shared" si="17"/>
        <v>3.4292084480011149</v>
      </c>
      <c r="F248" s="11">
        <f t="shared" si="17"/>
        <v>5.9646475032892132</v>
      </c>
      <c r="G248" s="3">
        <f>G247*(1+Parameters!$B$13)</f>
        <v>10453474.492605766</v>
      </c>
      <c r="H248" s="5">
        <f>Parameters!$B$11*'Permanent project'!C252*Parameters!B$9*G248</f>
        <v>162.07535966515968</v>
      </c>
      <c r="I248" s="2">
        <f>EXP(-Parameters!$B$16*'Permanent project'!B252)</f>
        <v>4.1968757187011292E-4</v>
      </c>
      <c r="J248" s="2">
        <f>EXP(-(Parameters!$B$5+Parameters!$B$6)*('Permanent project'!B252-Parameters!$B$2))*(1-EXP(-Parameters!$B$7*('Permanent project'!B252-Parameters!$B$2)*('Permanent project'!B252&gt;Parameters!$B$2)))+('Permanent project'!B252&lt;=Parameters!$B$2)</f>
        <v>9.0717953289412512E-2</v>
      </c>
      <c r="K248" s="2">
        <f>H248*I248*('Permanent project'!B252&gt;=Parameters!$B$2)</f>
        <v>6.8021014157846102E-2</v>
      </c>
      <c r="L248" s="2">
        <f>H248*I248*J248*('Permanent project'!B252&gt;=Parameters!$B$2)*('Permanent project'!B252&lt;=Parameters!$B$3)</f>
        <v>6.1707271850699498E-3</v>
      </c>
      <c r="M248" s="3">
        <f>'Emissions of Biomass scenarios'!X246*3.66</f>
        <v>0</v>
      </c>
      <c r="N248" s="14">
        <f t="shared" si="15"/>
        <v>0</v>
      </c>
      <c r="V248" s="4"/>
      <c r="W248" s="4"/>
      <c r="X248" s="4"/>
      <c r="Y248" s="4"/>
    </row>
    <row r="249" spans="2:25" x14ac:dyDescent="0.3">
      <c r="B249">
        <v>244</v>
      </c>
      <c r="C249" s="11">
        <f t="shared" si="17"/>
        <v>1.6779706453383088</v>
      </c>
      <c r="D249" s="11">
        <f t="shared" si="17"/>
        <v>2.720789926345387</v>
      </c>
      <c r="E249" s="11">
        <f t="shared" si="17"/>
        <v>3.4292084480011149</v>
      </c>
      <c r="F249" s="11">
        <f t="shared" si="17"/>
        <v>5.9646475032892132</v>
      </c>
      <c r="G249" s="3">
        <f>G248*(1+Parameters!$B$13)</f>
        <v>10662543.982457882</v>
      </c>
      <c r="H249" s="5">
        <f>Parameters!$B$11*'Permanent project'!C253*Parameters!B$9*G249</f>
        <v>165.31686685846287</v>
      </c>
      <c r="I249" s="2">
        <f>EXP(-Parameters!$B$16*'Permanent project'!B253)</f>
        <v>4.0647017577304068E-4</v>
      </c>
      <c r="J249" s="2">
        <f>EXP(-(Parameters!$B$5+Parameters!$B$6)*('Permanent project'!B253-Parameters!$B$2))*(1-EXP(-Parameters!$B$7*('Permanent project'!B253-Parameters!$B$2)*('Permanent project'!B253&gt;Parameters!$B$2)))+('Permanent project'!B253&lt;=Parameters!$B$2)</f>
        <v>8.9815294572247628E-2</v>
      </c>
      <c r="K249" s="2">
        <f>H249*I249*('Permanent project'!B253&gt;=Parameters!$B$2)</f>
        <v>6.7196375930207775E-2</v>
      </c>
      <c r="L249" s="2">
        <f>H249*I249*J249*('Permanent project'!B253&gt;=Parameters!$B$2)*('Permanent project'!B253&lt;=Parameters!$B$3)</f>
        <v>6.0352622983591018E-3</v>
      </c>
      <c r="M249" s="3">
        <f>'Emissions of Biomass scenarios'!X247*3.66</f>
        <v>0</v>
      </c>
      <c r="N249" s="14">
        <f t="shared" si="15"/>
        <v>0</v>
      </c>
      <c r="V249" s="4"/>
      <c r="W249" s="4"/>
      <c r="X249" s="4"/>
      <c r="Y249" s="4"/>
    </row>
    <row r="250" spans="2:25" x14ac:dyDescent="0.3">
      <c r="B250">
        <v>245</v>
      </c>
      <c r="C250" s="11">
        <f t="shared" si="17"/>
        <v>1.6779706453383088</v>
      </c>
      <c r="D250" s="11">
        <f t="shared" si="17"/>
        <v>2.720789926345387</v>
      </c>
      <c r="E250" s="11">
        <f t="shared" si="17"/>
        <v>3.4292084480011149</v>
      </c>
      <c r="F250" s="11">
        <f t="shared" si="17"/>
        <v>5.9646475032892132</v>
      </c>
      <c r="G250" s="3">
        <f>G249*(1+Parameters!$B$13)</f>
        <v>10875794.86210704</v>
      </c>
      <c r="H250" s="5">
        <f>Parameters!$B$11*'Permanent project'!C254*Parameters!B$9*G250</f>
        <v>168.62320419563216</v>
      </c>
      <c r="I250" s="2">
        <f>EXP(-Parameters!$B$16*'Permanent project'!B254)</f>
        <v>3.9366904065507829E-4</v>
      </c>
      <c r="J250" s="2">
        <f>EXP(-(Parameters!$B$5+Parameters!$B$6)*('Permanent project'!B254-Parameters!$B$2))*(1-EXP(-Parameters!$B$7*('Permanent project'!B254-Parameters!$B$2)*('Permanent project'!B254&gt;Parameters!$B$2)))+('Permanent project'!B254&lt;=Parameters!$B$2)</f>
        <v>8.8921617459386343E-2</v>
      </c>
      <c r="K250" s="2">
        <f>H250*I250*('Permanent project'!B254&gt;=Parameters!$B$2)</f>
        <v>6.6381735027879876E-2</v>
      </c>
      <c r="L250" s="2">
        <f>H250*I250*J250*('Permanent project'!B254&gt;=Parameters!$B$2)*('Permanent project'!B254&lt;=Parameters!$B$3)</f>
        <v>5.902771248439481E-3</v>
      </c>
      <c r="M250" s="3">
        <f>'Emissions of Biomass scenarios'!X248*3.66</f>
        <v>0</v>
      </c>
      <c r="N250" s="14">
        <f t="shared" si="15"/>
        <v>0</v>
      </c>
      <c r="V250" s="4"/>
      <c r="W250" s="4"/>
      <c r="X250" s="4"/>
      <c r="Y250" s="4"/>
    </row>
    <row r="251" spans="2:25" x14ac:dyDescent="0.3">
      <c r="B251">
        <v>246</v>
      </c>
      <c r="C251" s="11">
        <f t="shared" ref="C251:F266" si="18">C250</f>
        <v>1.6779706453383088</v>
      </c>
      <c r="D251" s="11">
        <f t="shared" si="18"/>
        <v>2.720789926345387</v>
      </c>
      <c r="E251" s="11">
        <f t="shared" si="18"/>
        <v>3.4292084480011149</v>
      </c>
      <c r="F251" s="11">
        <f t="shared" si="18"/>
        <v>5.9646475032892132</v>
      </c>
      <c r="G251" s="3">
        <f>G250*(1+Parameters!$B$13)</f>
        <v>11093310.759349182</v>
      </c>
      <c r="H251" s="5">
        <f>Parameters!$B$11*'Permanent project'!C255*Parameters!B$9*G251</f>
        <v>171.99566827954482</v>
      </c>
      <c r="I251" s="2">
        <f>EXP(-Parameters!$B$16*'Permanent project'!B255)</f>
        <v>3.8127105703524651E-4</v>
      </c>
      <c r="J251" s="2">
        <f>EXP(-(Parameters!$B$5+Parameters!$B$6)*('Permanent project'!B255-Parameters!$B$2))*(1-EXP(-Parameters!$B$7*('Permanent project'!B255-Parameters!$B$2)*('Permanent project'!B255&gt;Parameters!$B$2)))+('Permanent project'!B255&lt;=Parameters!$B$2)</f>
        <v>8.8036832582372548E-2</v>
      </c>
      <c r="K251" s="2">
        <f>H251*I251*('Permanent project'!B255&gt;=Parameters!$B$2)</f>
        <v>6.5576970250425665E-2</v>
      </c>
      <c r="L251" s="2">
        <f>H251*I251*J251*('Permanent project'!B255&gt;=Parameters!$B$2)*('Permanent project'!B255&lt;=Parameters!$B$3)</f>
        <v>5.7731887511959495E-3</v>
      </c>
      <c r="M251" s="3">
        <f>'Emissions of Biomass scenarios'!X249*3.66</f>
        <v>0</v>
      </c>
      <c r="N251" s="14">
        <f t="shared" si="15"/>
        <v>0</v>
      </c>
      <c r="V251" s="4"/>
      <c r="W251" s="4"/>
      <c r="X251" s="4"/>
      <c r="Y251" s="4"/>
    </row>
    <row r="252" spans="2:25" x14ac:dyDescent="0.3">
      <c r="B252">
        <v>247</v>
      </c>
      <c r="C252" s="11">
        <f t="shared" si="18"/>
        <v>1.6779706453383088</v>
      </c>
      <c r="D252" s="11">
        <f t="shared" si="18"/>
        <v>2.720789926345387</v>
      </c>
      <c r="E252" s="11">
        <f t="shared" si="18"/>
        <v>3.4292084480011149</v>
      </c>
      <c r="F252" s="11">
        <f t="shared" si="18"/>
        <v>5.9646475032892132</v>
      </c>
      <c r="G252" s="3">
        <f>G251*(1+Parameters!$B$13)</f>
        <v>11315176.974536166</v>
      </c>
      <c r="H252" s="5">
        <f>Parameters!$B$11*'Permanent project'!C256*Parameters!B$9*G252</f>
        <v>175.4355816451357</v>
      </c>
      <c r="I252" s="2">
        <f>EXP(-Parameters!$B$16*'Permanent project'!B256)</f>
        <v>3.6926352829492939E-4</v>
      </c>
      <c r="J252" s="2">
        <f>EXP(-(Parameters!$B$5+Parameters!$B$6)*('Permanent project'!B256-Parameters!$B$2))*(1-EXP(-Parameters!$B$7*('Permanent project'!B256-Parameters!$B$2)*('Permanent project'!B256&gt;Parameters!$B$2)))+('Permanent project'!B256&lt;=Parameters!$B$2)</f>
        <v>8.7160851461981298E-2</v>
      </c>
      <c r="K252" s="2">
        <f>H252*I252*('Permanent project'!B256&gt;=Parameters!$B$2)</f>
        <v>6.4781961866755958E-2</v>
      </c>
      <c r="L252" s="2">
        <f>H252*I252*J252*('Permanent project'!B256&gt;=Parameters!$B$2)*('Permanent project'!B256&lt;=Parameters!$B$3)</f>
        <v>5.6464509556840526E-3</v>
      </c>
      <c r="M252" s="3">
        <f>'Emissions of Biomass scenarios'!X250*3.66</f>
        <v>0</v>
      </c>
      <c r="N252" s="14">
        <f t="shared" si="15"/>
        <v>0</v>
      </c>
      <c r="V252" s="4"/>
      <c r="W252" s="4"/>
      <c r="X252" s="4"/>
      <c r="Y252" s="4"/>
    </row>
    <row r="253" spans="2:25" x14ac:dyDescent="0.3">
      <c r="B253">
        <v>248</v>
      </c>
      <c r="C253" s="11">
        <f t="shared" si="18"/>
        <v>1.6779706453383088</v>
      </c>
      <c r="D253" s="11">
        <f t="shared" si="18"/>
        <v>2.720789926345387</v>
      </c>
      <c r="E253" s="11">
        <f t="shared" si="18"/>
        <v>3.4292084480011149</v>
      </c>
      <c r="F253" s="11">
        <f t="shared" si="18"/>
        <v>5.9646475032892132</v>
      </c>
      <c r="G253" s="3">
        <f>G252*(1+Parameters!$B$13)</f>
        <v>11541480.51402689</v>
      </c>
      <c r="H253" s="5">
        <f>Parameters!$B$11*'Permanent project'!C257*Parameters!B$9*G253</f>
        <v>178.94429327803843</v>
      </c>
      <c r="I253" s="2">
        <f>EXP(-Parameters!$B$16*'Permanent project'!B257)</f>
        <v>3.5763415767542714E-4</v>
      </c>
      <c r="J253" s="2">
        <f>EXP(-(Parameters!$B$5+Parameters!$B$6)*('Permanent project'!B257-Parameters!$B$2))*(1-EXP(-Parameters!$B$7*('Permanent project'!B257-Parameters!$B$2)*('Permanent project'!B257&gt;Parameters!$B$2)))+('Permanent project'!B257&lt;=Parameters!$B$2)</f>
        <v>8.6293586499370495E-2</v>
      </c>
      <c r="K253" s="2">
        <f>H253*I253*('Permanent project'!B257&gt;=Parameters!$B$2)</f>
        <v>6.3996591597315869E-2</v>
      </c>
      <c r="L253" s="2">
        <f>H253*I253*J253*('Permanent project'!B257&gt;=Parameters!$B$2)*('Permanent project'!B257&lt;=Parameters!$B$3)</f>
        <v>5.522495412667864E-3</v>
      </c>
      <c r="M253" s="3">
        <f>'Emissions of Biomass scenarios'!X251*3.66</f>
        <v>0</v>
      </c>
      <c r="N253" s="14">
        <f t="shared" si="15"/>
        <v>0</v>
      </c>
      <c r="V253" s="4"/>
      <c r="W253" s="4"/>
      <c r="X253" s="4"/>
      <c r="Y253" s="4"/>
    </row>
    <row r="254" spans="2:25" x14ac:dyDescent="0.3">
      <c r="B254">
        <v>249</v>
      </c>
      <c r="C254" s="11">
        <f t="shared" si="18"/>
        <v>1.6779706453383088</v>
      </c>
      <c r="D254" s="11">
        <f t="shared" si="18"/>
        <v>2.720789926345387</v>
      </c>
      <c r="E254" s="11">
        <f t="shared" si="18"/>
        <v>3.4292084480011149</v>
      </c>
      <c r="F254" s="11">
        <f t="shared" si="18"/>
        <v>5.9646475032892132</v>
      </c>
      <c r="G254" s="3">
        <f>G253*(1+Parameters!$B$13)</f>
        <v>11772310.124307428</v>
      </c>
      <c r="H254" s="5">
        <f>Parameters!$B$11*'Permanent project'!C258*Parameters!B$9*G254</f>
        <v>182.52317914359918</v>
      </c>
      <c r="I254" s="2">
        <f>EXP(-Parameters!$B$16*'Permanent project'!B258)</f>
        <v>3.4637103568500074E-4</v>
      </c>
      <c r="J254" s="2">
        <f>EXP(-(Parameters!$B$5+Parameters!$B$6)*('Permanent project'!B258-Parameters!$B$2))*(1-EXP(-Parameters!$B$7*('Permanent project'!B258-Parameters!$B$2)*('Permanent project'!B258&gt;Parameters!$B$2)))+('Permanent project'!B258&lt;=Parameters!$B$2)</f>
        <v>8.5434950967321233E-2</v>
      </c>
      <c r="K254" s="2">
        <f>H254*I254*('Permanent project'!B258&gt;=Parameters!$B$2)</f>
        <v>6.322074259648737E-2</v>
      </c>
      <c r="L254" s="2">
        <f>H254*I254*J254*('Permanent project'!B258&gt;=Parameters!$B$2)*('Permanent project'!B258&lt;=Parameters!$B$3)</f>
        <v>5.4012610438485351E-3</v>
      </c>
      <c r="M254" s="3">
        <f>'Emissions of Biomass scenarios'!X252*3.66</f>
        <v>0</v>
      </c>
      <c r="N254" s="14">
        <f t="shared" si="15"/>
        <v>0</v>
      </c>
      <c r="V254" s="4"/>
      <c r="W254" s="4"/>
      <c r="X254" s="4"/>
      <c r="Y254" s="4"/>
    </row>
    <row r="255" spans="2:25" x14ac:dyDescent="0.3">
      <c r="B255">
        <v>250</v>
      </c>
      <c r="C255" s="11">
        <f t="shared" si="18"/>
        <v>1.6779706453383088</v>
      </c>
      <c r="D255" s="11">
        <f t="shared" si="18"/>
        <v>2.720789926345387</v>
      </c>
      <c r="E255" s="11">
        <f t="shared" si="18"/>
        <v>3.4292084480011149</v>
      </c>
      <c r="F255" s="11">
        <f t="shared" si="18"/>
        <v>5.9646475032892132</v>
      </c>
      <c r="G255" s="3">
        <f>G254*(1+Parameters!$B$13)</f>
        <v>12007756.326793576</v>
      </c>
      <c r="H255" s="5">
        <f>Parameters!$B$11*'Permanent project'!C259*Parameters!B$9*G255</f>
        <v>186.17364272647117</v>
      </c>
      <c r="I255" s="2">
        <f>EXP(-Parameters!$B$16*'Permanent project'!B259)</f>
        <v>3.3546262790251185E-4</v>
      </c>
      <c r="J255" s="2">
        <f>EXP(-(Parameters!$B$5+Parameters!$B$6)*('Permanent project'!B259-Parameters!$B$2))*(1-EXP(-Parameters!$B$7*('Permanent project'!B259-Parameters!$B$2)*('Permanent project'!B259&gt;Parameters!$B$2)))+('Permanent project'!B259&lt;=Parameters!$B$2)</f>
        <v>8.4584859001564691E-2</v>
      </c>
      <c r="K255" s="2">
        <f>H255*I255*('Permanent project'!B259&gt;=Parameters!$B$2)</f>
        <v>6.2454299435205383E-2</v>
      </c>
      <c r="L255" s="2">
        <f>H255*I255*J255*('Permanent project'!B259&gt;=Parameters!$B$2)*('Permanent project'!B259&lt;=Parameters!$B$3)</f>
        <v>5.2826881117683487E-3</v>
      </c>
      <c r="M255" s="3">
        <f>'Emissions of Biomass scenarios'!X253*3.66</f>
        <v>0</v>
      </c>
      <c r="N255" s="14">
        <f t="shared" si="15"/>
        <v>0</v>
      </c>
      <c r="V255" s="4"/>
      <c r="W255" s="4"/>
      <c r="X255" s="4"/>
      <c r="Y255" s="4"/>
    </row>
    <row r="256" spans="2:25" x14ac:dyDescent="0.3">
      <c r="B256">
        <v>251</v>
      </c>
      <c r="C256" s="11">
        <f t="shared" si="18"/>
        <v>1.6779706453383088</v>
      </c>
      <c r="D256" s="11">
        <f t="shared" si="18"/>
        <v>2.720789926345387</v>
      </c>
      <c r="E256" s="11">
        <f t="shared" si="18"/>
        <v>3.4292084480011149</v>
      </c>
      <c r="F256" s="11">
        <f t="shared" si="18"/>
        <v>5.9646475032892132</v>
      </c>
      <c r="G256" s="3">
        <f>G255*(1+Parameters!$B$13)</f>
        <v>12247911.453329448</v>
      </c>
      <c r="H256" s="5">
        <f>Parameters!$B$11*'Permanent project'!C260*Parameters!B$9*G256</f>
        <v>189.89711558100061</v>
      </c>
      <c r="I256" s="2">
        <f>EXP(-Parameters!$B$16*'Permanent project'!B260)</f>
        <v>3.2489776316516739E-4</v>
      </c>
      <c r="J256" s="2">
        <f>EXP(-(Parameters!$B$5+Parameters!$B$6)*('Permanent project'!B260-Parameters!$B$2))*(1-EXP(-Parameters!$B$7*('Permanent project'!B260-Parameters!$B$2)*('Permanent project'!B260&gt;Parameters!$B$2)))+('Permanent project'!B260&lt;=Parameters!$B$2)</f>
        <v>8.3743225592195963E-2</v>
      </c>
      <c r="K256" s="2">
        <f>H256*I256*('Permanent project'!B260&gt;=Parameters!$B$2)</f>
        <v>6.1697148083784355E-2</v>
      </c>
      <c r="L256" s="2">
        <f>H256*I256*J256*('Permanent project'!B260&gt;=Parameters!$B$2)*('Permanent project'!B260&lt;=Parameters!$B$3)</f>
        <v>5.1667181903754739E-3</v>
      </c>
      <c r="M256" s="3">
        <f>'Emissions of Biomass scenarios'!X254*3.66</f>
        <v>0</v>
      </c>
      <c r="N256" s="14">
        <f t="shared" si="15"/>
        <v>0</v>
      </c>
      <c r="V256" s="4"/>
      <c r="W256" s="4"/>
      <c r="X256" s="4"/>
      <c r="Y256" s="4"/>
    </row>
    <row r="257" spans="2:25" x14ac:dyDescent="0.3">
      <c r="B257">
        <v>252</v>
      </c>
      <c r="C257" s="11">
        <f t="shared" si="18"/>
        <v>1.6779706453383088</v>
      </c>
      <c r="D257" s="11">
        <f t="shared" si="18"/>
        <v>2.720789926345387</v>
      </c>
      <c r="E257" s="11">
        <f t="shared" si="18"/>
        <v>3.4292084480011149</v>
      </c>
      <c r="F257" s="11">
        <f t="shared" si="18"/>
        <v>5.9646475032892132</v>
      </c>
      <c r="G257" s="3">
        <f>G256*(1+Parameters!$B$13)</f>
        <v>12492869.682396038</v>
      </c>
      <c r="H257" s="5">
        <f>Parameters!$B$11*'Permanent project'!C261*Parameters!B$9*G257</f>
        <v>193.69505789262061</v>
      </c>
      <c r="I257" s="2">
        <f>EXP(-Parameters!$B$16*'Permanent project'!B261)</f>
        <v>3.1466562212827289E-4</v>
      </c>
      <c r="J257" s="2">
        <f>EXP(-(Parameters!$B$5+Parameters!$B$6)*('Permanent project'!B261-Parameters!$B$2))*(1-EXP(-Parameters!$B$7*('Permanent project'!B261-Parameters!$B$2)*('Permanent project'!B261&gt;Parameters!$B$2)))+('Permanent project'!B261&lt;=Parameters!$B$2)</f>
        <v>8.2909966575172661E-2</v>
      </c>
      <c r="K257" s="2">
        <f>H257*I257*('Permanent project'!B261&gt;=Parameters!$B$2)</f>
        <v>6.09491758949533E-2</v>
      </c>
      <c r="L257" s="2">
        <f>H257*I257*J257*('Permanent project'!B261&gt;=Parameters!$B$2)*('Permanent project'!B261&lt;=Parameters!$B$3)</f>
        <v>5.0532941362348973E-3</v>
      </c>
      <c r="M257" s="3">
        <f>'Emissions of Biomass scenarios'!X255*3.66</f>
        <v>0</v>
      </c>
      <c r="N257" s="14">
        <f t="shared" si="15"/>
        <v>0</v>
      </c>
      <c r="V257" s="4"/>
      <c r="W257" s="4"/>
      <c r="X257" s="4"/>
      <c r="Y257" s="4"/>
    </row>
    <row r="258" spans="2:25" x14ac:dyDescent="0.3">
      <c r="B258">
        <v>253</v>
      </c>
      <c r="C258" s="11">
        <f t="shared" si="18"/>
        <v>1.6779706453383088</v>
      </c>
      <c r="D258" s="11">
        <f t="shared" si="18"/>
        <v>2.720789926345387</v>
      </c>
      <c r="E258" s="11">
        <f t="shared" si="18"/>
        <v>3.4292084480011149</v>
      </c>
      <c r="F258" s="11">
        <f t="shared" si="18"/>
        <v>5.9646475032892132</v>
      </c>
      <c r="G258" s="3">
        <f>G257*(1+Parameters!$B$13)</f>
        <v>12742727.076043958</v>
      </c>
      <c r="H258" s="5">
        <f>Parameters!$B$11*'Permanent project'!C262*Parameters!B$9*G258</f>
        <v>197.56895905047304</v>
      </c>
      <c r="I258" s="2">
        <f>EXP(-Parameters!$B$16*'Permanent project'!B262)</f>
        <v>3.047557261852779E-4</v>
      </c>
      <c r="J258" s="2">
        <f>EXP(-(Parameters!$B$5+Parameters!$B$6)*('Permanent project'!B262-Parameters!$B$2))*(1-EXP(-Parameters!$B$7*('Permanent project'!B262-Parameters!$B$2)*('Permanent project'!B262&gt;Parameters!$B$2)))+('Permanent project'!B262&lt;=Parameters!$B$2)</f>
        <v>8.20849986238988E-2</v>
      </c>
      <c r="K258" s="2">
        <f>H258*I258*('Permanent project'!B262&gt;=Parameters!$B$2)</f>
        <v>6.0210271587096346E-2</v>
      </c>
      <c r="L258" s="2">
        <f>H258*I258*J258*('Permanent project'!B262&gt;=Parameters!$B$2)*('Permanent project'!B262&lt;=Parameters!$B$3)</f>
        <v>4.942360060371377E-3</v>
      </c>
      <c r="M258" s="3">
        <f>'Emissions of Biomass scenarios'!X256*3.66</f>
        <v>0</v>
      </c>
      <c r="N258" s="14">
        <f t="shared" si="15"/>
        <v>0</v>
      </c>
      <c r="V258" s="4"/>
      <c r="W258" s="4"/>
      <c r="X258" s="4"/>
      <c r="Y258" s="4"/>
    </row>
    <row r="259" spans="2:25" x14ac:dyDescent="0.3">
      <c r="B259">
        <v>254</v>
      </c>
      <c r="C259" s="11">
        <f t="shared" si="18"/>
        <v>1.6779706453383088</v>
      </c>
      <c r="D259" s="11">
        <f t="shared" si="18"/>
        <v>2.720789926345387</v>
      </c>
      <c r="E259" s="11">
        <f t="shared" si="18"/>
        <v>3.4292084480011149</v>
      </c>
      <c r="F259" s="11">
        <f t="shared" si="18"/>
        <v>5.9646475032892132</v>
      </c>
      <c r="G259" s="3">
        <f>G258*(1+Parameters!$B$13)</f>
        <v>12997581.617564837</v>
      </c>
      <c r="H259" s="5">
        <f>Parameters!$B$11*'Permanent project'!C263*Parameters!B$9*G259</f>
        <v>201.52033823148247</v>
      </c>
      <c r="I259" s="2">
        <f>EXP(-Parameters!$B$16*'Permanent project'!B263)</f>
        <v>2.9515792673676729E-4</v>
      </c>
      <c r="J259" s="2">
        <f>EXP(-(Parameters!$B$5+Parameters!$B$6)*('Permanent project'!B263-Parameters!$B$2))*(1-EXP(-Parameters!$B$7*('Permanent project'!B263-Parameters!$B$2)*('Permanent project'!B263&gt;Parameters!$B$2)))+('Permanent project'!B263&lt;=Parameters!$B$2)</f>
        <v>8.1268239240891674E-2</v>
      </c>
      <c r="K259" s="2">
        <f>H259*I259*('Permanent project'!B263&gt;=Parameters!$B$2)</f>
        <v>5.9480325227696466E-2</v>
      </c>
      <c r="L259" s="2">
        <f>H259*I259*J259*('Permanent project'!B263&gt;=Parameters!$B$2)*('Permanent project'!B263&lt;=Parameters!$B$3)</f>
        <v>4.8338613007304814E-3</v>
      </c>
      <c r="M259" s="3">
        <f>'Emissions of Biomass scenarios'!X257*3.66</f>
        <v>0</v>
      </c>
      <c r="N259" s="14">
        <f t="shared" si="15"/>
        <v>0</v>
      </c>
      <c r="V259" s="4"/>
      <c r="W259" s="4"/>
      <c r="X259" s="4"/>
      <c r="Y259" s="4"/>
    </row>
    <row r="260" spans="2:25" x14ac:dyDescent="0.3">
      <c r="B260">
        <v>255</v>
      </c>
      <c r="C260" s="11">
        <f t="shared" si="18"/>
        <v>1.6779706453383088</v>
      </c>
      <c r="D260" s="11">
        <f t="shared" si="18"/>
        <v>2.720789926345387</v>
      </c>
      <c r="E260" s="11">
        <f t="shared" si="18"/>
        <v>3.4292084480011149</v>
      </c>
      <c r="F260" s="11">
        <f t="shared" si="18"/>
        <v>5.9646475032892132</v>
      </c>
      <c r="G260" s="3">
        <f>G259*(1+Parameters!$B$13)</f>
        <v>13257533.249916134</v>
      </c>
      <c r="H260" s="5">
        <f>Parameters!$B$11*'Permanent project'!C264*Parameters!B$9*G260</f>
        <v>205.55074499611214</v>
      </c>
      <c r="I260" s="2">
        <f>EXP(-Parameters!$B$16*'Permanent project'!B264)</f>
        <v>2.8586239479740869E-4</v>
      </c>
      <c r="J260" s="2">
        <f>EXP(-(Parameters!$B$5+Parameters!$B$6)*('Permanent project'!B264-Parameters!$B$2))*(1-EXP(-Parameters!$B$7*('Permanent project'!B264-Parameters!$B$2)*('Permanent project'!B264&gt;Parameters!$B$2)))+('Permanent project'!B264&lt;=Parameters!$B$2)</f>
        <v>8.0459606749532439E-2</v>
      </c>
      <c r="K260" s="2">
        <f>H260*I260*('Permanent project'!B264&gt;=Parameters!$B$2)</f>
        <v>5.875922821698009E-2</v>
      </c>
      <c r="L260" s="2">
        <f>H260*I260*J260*('Permanent project'!B264&gt;=Parameters!$B$2)*('Permanent project'!B264&lt;=Parameters!$B$3)</f>
        <v>4.7277443952442478E-3</v>
      </c>
      <c r="M260" s="3">
        <f>'Emissions of Biomass scenarios'!X258*3.66</f>
        <v>0</v>
      </c>
      <c r="N260" s="14">
        <f t="shared" si="15"/>
        <v>0</v>
      </c>
      <c r="V260" s="4"/>
      <c r="W260" s="4"/>
      <c r="X260" s="4"/>
      <c r="Y260" s="4"/>
    </row>
    <row r="261" spans="2:25" x14ac:dyDescent="0.3">
      <c r="B261">
        <v>256</v>
      </c>
      <c r="C261" s="11">
        <f t="shared" si="18"/>
        <v>1.6779706453383088</v>
      </c>
      <c r="D261" s="11">
        <f t="shared" si="18"/>
        <v>2.720789926345387</v>
      </c>
      <c r="E261" s="11">
        <f t="shared" si="18"/>
        <v>3.4292084480011149</v>
      </c>
      <c r="F261" s="11">
        <f t="shared" si="18"/>
        <v>5.9646475032892132</v>
      </c>
      <c r="G261" s="3">
        <f>G260*(1+Parameters!$B$13)</f>
        <v>13522683.914914457</v>
      </c>
      <c r="H261" s="5">
        <f>Parameters!$B$11*'Permanent project'!C265*Parameters!B$9*G261</f>
        <v>209.6617598960344</v>
      </c>
      <c r="I261" s="2">
        <f>EXP(-Parameters!$B$16*'Permanent project'!B265)</f>
        <v>2.7685961093021247E-4</v>
      </c>
      <c r="J261" s="2">
        <f>EXP(-(Parameters!$B$5+Parameters!$B$6)*('Permanent project'!B265-Parameters!$B$2))*(1-EXP(-Parameters!$B$7*('Permanent project'!B265-Parameters!$B$2)*('Permanent project'!B265&gt;Parameters!$B$2)))+('Permanent project'!B265&lt;=Parameters!$B$2)</f>
        <v>7.9659020285898011E-2</v>
      </c>
      <c r="K261" s="2">
        <f>H261*I261*('Permanent project'!B265&gt;=Parameters!$B$2)</f>
        <v>5.8046873271759704E-2</v>
      </c>
      <c r="L261" s="2">
        <f>H261*I261*J261*('Permanent project'!B265&gt;=Parameters!$B$2)*('Permanent project'!B265&lt;=Parameters!$B$3)</f>
        <v>4.6239570554880574E-3</v>
      </c>
      <c r="M261" s="3">
        <f>'Emissions of Biomass scenarios'!X259*3.66</f>
        <v>0</v>
      </c>
      <c r="N261" s="14">
        <f t="shared" si="15"/>
        <v>0</v>
      </c>
      <c r="V261" s="4"/>
      <c r="W261" s="4"/>
      <c r="X261" s="4"/>
      <c r="Y261" s="4"/>
    </row>
    <row r="262" spans="2:25" x14ac:dyDescent="0.3">
      <c r="B262">
        <v>257</v>
      </c>
      <c r="C262" s="11">
        <f t="shared" si="18"/>
        <v>1.6779706453383088</v>
      </c>
      <c r="D262" s="11">
        <f t="shared" si="18"/>
        <v>2.720789926345387</v>
      </c>
      <c r="E262" s="11">
        <f t="shared" si="18"/>
        <v>3.4292084480011149</v>
      </c>
      <c r="F262" s="11">
        <f t="shared" si="18"/>
        <v>5.9646475032892132</v>
      </c>
      <c r="G262" s="3">
        <f>G261*(1+Parameters!$B$13)</f>
        <v>13793137.593212746</v>
      </c>
      <c r="H262" s="5">
        <f>Parameters!$B$11*'Permanent project'!C266*Parameters!B$9*G262</f>
        <v>213.85499509395507</v>
      </c>
      <c r="I262" s="2">
        <f>EXP(-Parameters!$B$16*'Permanent project'!B266)</f>
        <v>2.681403554977965E-4</v>
      </c>
      <c r="J262" s="2">
        <f>EXP(-(Parameters!$B$5+Parameters!$B$6)*('Permanent project'!B266-Parameters!$B$2))*(1-EXP(-Parameters!$B$7*('Permanent project'!B266-Parameters!$B$2)*('Permanent project'!B266&gt;Parameters!$B$2)))+('Permanent project'!B266&lt;=Parameters!$B$2)</f>
        <v>7.8866399790674946E-2</v>
      </c>
      <c r="K262" s="2">
        <f>H262*I262*('Permanent project'!B266&gt;=Parameters!$B$2)</f>
        <v>5.7343154409472637E-2</v>
      </c>
      <c r="L262" s="2">
        <f>H262*I262*J262*('Permanent project'!B266&gt;=Parameters!$B$2)*('Permanent project'!B266&lt;=Parameters!$B$3)</f>
        <v>4.5224481409158737E-3</v>
      </c>
      <c r="M262" s="3">
        <f>'Emissions of Biomass scenarios'!X260*3.66</f>
        <v>0</v>
      </c>
      <c r="N262" s="14">
        <f t="shared" si="15"/>
        <v>0</v>
      </c>
      <c r="V262" s="4"/>
      <c r="W262" s="4"/>
      <c r="X262" s="4"/>
      <c r="Y262" s="4"/>
    </row>
    <row r="263" spans="2:25" x14ac:dyDescent="0.3">
      <c r="B263">
        <v>258</v>
      </c>
      <c r="C263" s="11">
        <f t="shared" si="18"/>
        <v>1.6779706453383088</v>
      </c>
      <c r="D263" s="11">
        <f t="shared" si="18"/>
        <v>2.720789926345387</v>
      </c>
      <c r="E263" s="11">
        <f t="shared" si="18"/>
        <v>3.4292084480011149</v>
      </c>
      <c r="F263" s="11">
        <f t="shared" si="18"/>
        <v>5.9646475032892132</v>
      </c>
      <c r="G263" s="3">
        <f>G262*(1+Parameters!$B$13)</f>
        <v>14069000.345077001</v>
      </c>
      <c r="H263" s="5">
        <f>Parameters!$B$11*'Permanent project'!C267*Parameters!B$9*G263</f>
        <v>218.13209499583417</v>
      </c>
      <c r="I263" s="2">
        <f>EXP(-Parameters!$B$16*'Permanent project'!B267)</f>
        <v>2.5969569922067187E-4</v>
      </c>
      <c r="J263" s="2">
        <f>EXP(-(Parameters!$B$5+Parameters!$B$6)*('Permanent project'!B267-Parameters!$B$2))*(1-EXP(-Parameters!$B$7*('Permanent project'!B267-Parameters!$B$2)*('Permanent project'!B267&gt;Parameters!$B$2)))+('Permanent project'!B267&lt;=Parameters!$B$2)</f>
        <v>7.8081666001153127E-2</v>
      </c>
      <c r="K263" s="2">
        <f>H263*I263*('Permanent project'!B267&gt;=Parameters!$B$2)</f>
        <v>5.6647966932413175E-2</v>
      </c>
      <c r="L263" s="2">
        <f>H263*I263*J263*('Permanent project'!B267&gt;=Parameters!$B$2)*('Permanent project'!B267&lt;=Parameters!$B$3)</f>
        <v>4.4231676336610529E-3</v>
      </c>
      <c r="M263" s="3">
        <f>'Emissions of Biomass scenarios'!X261*3.66</f>
        <v>0</v>
      </c>
      <c r="N263" s="14">
        <f t="shared" si="15"/>
        <v>0</v>
      </c>
      <c r="V263" s="4"/>
      <c r="W263" s="4"/>
      <c r="X263" s="4"/>
      <c r="Y263" s="4"/>
    </row>
    <row r="264" spans="2:25" x14ac:dyDescent="0.3">
      <c r="B264">
        <v>259</v>
      </c>
      <c r="C264" s="11">
        <f t="shared" si="18"/>
        <v>1.6779706453383088</v>
      </c>
      <c r="D264" s="11">
        <f t="shared" si="18"/>
        <v>2.720789926345387</v>
      </c>
      <c r="E264" s="11">
        <f t="shared" si="18"/>
        <v>3.4292084480011149</v>
      </c>
      <c r="F264" s="11">
        <f t="shared" si="18"/>
        <v>5.9646475032892132</v>
      </c>
      <c r="G264" s="3">
        <f>G263*(1+Parameters!$B$13)</f>
        <v>14350380.35197854</v>
      </c>
      <c r="H264" s="5">
        <f>Parameters!$B$11*'Permanent project'!C268*Parameters!B$9*G264</f>
        <v>222.49473689575086</v>
      </c>
      <c r="I264" s="2">
        <f>EXP(-Parameters!$B$16*'Permanent project'!B268)</f>
        <v>2.5151699403288028E-4</v>
      </c>
      <c r="J264" s="2">
        <f>EXP(-(Parameters!$B$5+Parameters!$B$6)*('Permanent project'!B268-Parameters!$B$2))*(1-EXP(-Parameters!$B$7*('Permanent project'!B268-Parameters!$B$2)*('Permanent project'!B268&gt;Parameters!$B$2)))+('Permanent project'!B268&lt;=Parameters!$B$2)</f>
        <v>7.7304740443299741E-2</v>
      </c>
      <c r="K264" s="2">
        <f>H264*I264*('Permanent project'!B268&gt;=Parameters!$B$2)</f>
        <v>5.5961207412155836E-2</v>
      </c>
      <c r="L264" s="2">
        <f>H264*I264*J264*('Permanent project'!B268&gt;=Parameters!$B$2)*('Permanent project'!B268&lt;=Parameters!$B$3)</f>
        <v>4.3260666138903682E-3</v>
      </c>
      <c r="M264" s="3">
        <f>'Emissions of Biomass scenarios'!X262*3.66</f>
        <v>0</v>
      </c>
      <c r="N264" s="14">
        <f t="shared" si="15"/>
        <v>0</v>
      </c>
      <c r="V264" s="4"/>
      <c r="W264" s="4"/>
      <c r="X264" s="4"/>
      <c r="Y264" s="4"/>
    </row>
    <row r="265" spans="2:25" x14ac:dyDescent="0.3">
      <c r="B265">
        <v>260</v>
      </c>
      <c r="C265" s="11">
        <f t="shared" si="18"/>
        <v>1.6779706453383088</v>
      </c>
      <c r="D265" s="11">
        <f t="shared" si="18"/>
        <v>2.720789926345387</v>
      </c>
      <c r="E265" s="11">
        <f t="shared" si="18"/>
        <v>3.4292084480011149</v>
      </c>
      <c r="F265" s="11">
        <f t="shared" si="18"/>
        <v>5.9646475032892132</v>
      </c>
      <c r="G265" s="3">
        <f>G264*(1+Parameters!$B$13)</f>
        <v>14637387.959018111</v>
      </c>
      <c r="H265" s="5">
        <f>Parameters!$B$11*'Permanent project'!C269*Parameters!B$9*G265</f>
        <v>226.94463163366586</v>
      </c>
      <c r="I265" s="2">
        <f>EXP(-Parameters!$B$16*'Permanent project'!B269)</f>
        <v>2.4359586422561879E-4</v>
      </c>
      <c r="J265" s="2">
        <f>EXP(-(Parameters!$B$5+Parameters!$B$6)*('Permanent project'!B269-Parameters!$B$2))*(1-EXP(-Parameters!$B$7*('Permanent project'!B269-Parameters!$B$2)*('Permanent project'!B269&gt;Parameters!$B$2)))+('Permanent project'!B269&lt;=Parameters!$B$2)</f>
        <v>7.6535545423911513E-2</v>
      </c>
      <c r="K265" s="2">
        <f>H265*I265*('Permanent project'!B269&gt;=Parameters!$B$2)</f>
        <v>5.5282773674167542E-2</v>
      </c>
      <c r="L265" s="2">
        <f>H265*I265*J265*('Permanent project'!B269&gt;=Parameters!$B$2)*('Permanent project'!B269&lt;=Parameters!$B$3)</f>
        <v>4.2310972356990693E-3</v>
      </c>
      <c r="M265" s="3">
        <f>'Emissions of Biomass scenarios'!X263*3.66</f>
        <v>0</v>
      </c>
      <c r="N265" s="14">
        <f t="shared" si="15"/>
        <v>0</v>
      </c>
      <c r="V265" s="4"/>
      <c r="W265" s="4"/>
      <c r="X265" s="4"/>
      <c r="Y265" s="4"/>
    </row>
    <row r="266" spans="2:25" x14ac:dyDescent="0.3">
      <c r="B266">
        <v>261</v>
      </c>
      <c r="C266" s="11">
        <f t="shared" si="18"/>
        <v>1.6779706453383088</v>
      </c>
      <c r="D266" s="11">
        <f t="shared" si="18"/>
        <v>2.720789926345387</v>
      </c>
      <c r="E266" s="11">
        <f t="shared" si="18"/>
        <v>3.4292084480011149</v>
      </c>
      <c r="F266" s="11">
        <f t="shared" si="18"/>
        <v>5.9646475032892132</v>
      </c>
      <c r="G266" s="3">
        <f>G265*(1+Parameters!$B$13)</f>
        <v>14930135.718198474</v>
      </c>
      <c r="H266" s="5">
        <f>Parameters!$B$11*'Permanent project'!C270*Parameters!B$9*G266</f>
        <v>231.4835242663392</v>
      </c>
      <c r="I266" s="2">
        <f>EXP(-Parameters!$B$16*'Permanent project'!B270)</f>
        <v>2.3592419786978231E-4</v>
      </c>
      <c r="J266" s="2">
        <f>EXP(-(Parameters!$B$5+Parameters!$B$6)*('Permanent project'!B270-Parameters!$B$2))*(1-EXP(-Parameters!$B$7*('Permanent project'!B270-Parameters!$B$2)*('Permanent project'!B270&gt;Parameters!$B$2)))+('Permanent project'!B270&lt;=Parameters!$B$2)</f>
        <v>7.5774004022845481E-2</v>
      </c>
      <c r="K266" s="2">
        <f>H266*I266*('Permanent project'!B270&gt;=Parameters!$B$2)</f>
        <v>5.4612564782606364E-2</v>
      </c>
      <c r="L266" s="2">
        <f>H266*I266*J266*('Permanent project'!B270&gt;=Parameters!$B$2)*('Permanent project'!B270&lt;=Parameters!$B$3)</f>
        <v>4.1382127035351239E-3</v>
      </c>
      <c r="M266" s="3">
        <f>'Emissions of Biomass scenarios'!X264*3.66</f>
        <v>0</v>
      </c>
      <c r="N266" s="14">
        <f t="shared" si="15"/>
        <v>0</v>
      </c>
      <c r="V266" s="4"/>
      <c r="W266" s="4"/>
      <c r="X266" s="4"/>
      <c r="Y266" s="4"/>
    </row>
    <row r="267" spans="2:25" x14ac:dyDescent="0.3">
      <c r="B267">
        <v>262</v>
      </c>
      <c r="C267" s="11">
        <f t="shared" ref="C267:F282" si="19">C266</f>
        <v>1.6779706453383088</v>
      </c>
      <c r="D267" s="11">
        <f t="shared" si="19"/>
        <v>2.720789926345387</v>
      </c>
      <c r="E267" s="11">
        <f t="shared" si="19"/>
        <v>3.4292084480011149</v>
      </c>
      <c r="F267" s="11">
        <f t="shared" si="19"/>
        <v>5.9646475032892132</v>
      </c>
      <c r="G267" s="3">
        <f>G266*(1+Parameters!$B$13)</f>
        <v>15228738.432562444</v>
      </c>
      <c r="H267" s="5">
        <f>Parameters!$B$11*'Permanent project'!C271*Parameters!B$9*G267</f>
        <v>236.11319475166599</v>
      </c>
      <c r="I267" s="2">
        <f>EXP(-Parameters!$B$16*'Permanent project'!B271)</f>
        <v>2.2849413850863917E-4</v>
      </c>
      <c r="J267" s="2">
        <f>EXP(-(Parameters!$B$5+Parameters!$B$6)*('Permanent project'!B271-Parameters!$B$2))*(1-EXP(-Parameters!$B$7*('Permanent project'!B271-Parameters!$B$2)*('Permanent project'!B271&gt;Parameters!$B$2)))+('Permanent project'!B271&lt;=Parameters!$B$2)</f>
        <v>7.5020040085326978E-2</v>
      </c>
      <c r="K267" s="2">
        <f>H267*I267*('Permanent project'!B271&gt;=Parameters!$B$2)</f>
        <v>5.3950481025304461E-2</v>
      </c>
      <c r="L267" s="2">
        <f>H267*I267*J267*('Permanent project'!B271&gt;=Parameters!$B$2)*('Permanent project'!B271&lt;=Parameters!$B$3)</f>
        <v>4.047367249141013E-3</v>
      </c>
      <c r="M267" s="3">
        <f>'Emissions of Biomass scenarios'!X265*3.66</f>
        <v>0</v>
      </c>
      <c r="N267" s="14">
        <f t="shared" si="15"/>
        <v>0</v>
      </c>
      <c r="V267" s="4"/>
      <c r="W267" s="4"/>
      <c r="X267" s="4"/>
      <c r="Y267" s="4"/>
    </row>
    <row r="268" spans="2:25" x14ac:dyDescent="0.3">
      <c r="B268">
        <v>263</v>
      </c>
      <c r="C268" s="11">
        <f t="shared" si="19"/>
        <v>1.6779706453383088</v>
      </c>
      <c r="D268" s="11">
        <f t="shared" si="19"/>
        <v>2.720789926345387</v>
      </c>
      <c r="E268" s="11">
        <f t="shared" si="19"/>
        <v>3.4292084480011149</v>
      </c>
      <c r="F268" s="11">
        <f t="shared" si="19"/>
        <v>5.9646475032892132</v>
      </c>
      <c r="G268" s="3">
        <f>G267*(1+Parameters!$B$13)</f>
        <v>15533313.201213693</v>
      </c>
      <c r="H268" s="5">
        <f>Parameters!$B$11*'Permanent project'!C272*Parameters!B$9*G268</f>
        <v>240.83545864669932</v>
      </c>
      <c r="I268" s="2">
        <f>EXP(-Parameters!$B$16*'Permanent project'!B272)</f>
        <v>2.2129807711213288E-4</v>
      </c>
      <c r="J268" s="2">
        <f>EXP(-(Parameters!$B$5+Parameters!$B$6)*('Permanent project'!B272-Parameters!$B$2))*(1-EXP(-Parameters!$B$7*('Permanent project'!B272-Parameters!$B$2)*('Permanent project'!B272&gt;Parameters!$B$2)))+('Permanent project'!B272&lt;=Parameters!$B$2)</f>
        <v>7.4273578214333877E-2</v>
      </c>
      <c r="K268" s="2">
        <f>H268*I268*('Permanent project'!B272&gt;=Parameters!$B$2)</f>
        <v>5.3296423898933153E-2</v>
      </c>
      <c r="L268" s="2">
        <f>H268*I268*J268*('Permanent project'!B272&gt;=Parameters!$B$2)*('Permanent project'!B272&lt;=Parameters!$B$3)</f>
        <v>3.9585161090017048E-3</v>
      </c>
      <c r="M268" s="3">
        <f>'Emissions of Biomass scenarios'!X266*3.66</f>
        <v>0</v>
      </c>
      <c r="N268" s="14">
        <f t="shared" si="15"/>
        <v>0</v>
      </c>
      <c r="V268" s="4"/>
      <c r="W268" s="4"/>
      <c r="X268" s="4"/>
      <c r="Y268" s="4"/>
    </row>
    <row r="269" spans="2:25" x14ac:dyDescent="0.3">
      <c r="B269">
        <v>264</v>
      </c>
      <c r="C269" s="11">
        <f t="shared" si="19"/>
        <v>1.6779706453383088</v>
      </c>
      <c r="D269" s="11">
        <f t="shared" si="19"/>
        <v>2.720789926345387</v>
      </c>
      <c r="E269" s="11">
        <f t="shared" si="19"/>
        <v>3.4292084480011149</v>
      </c>
      <c r="F269" s="11">
        <f t="shared" si="19"/>
        <v>5.9646475032892132</v>
      </c>
      <c r="G269" s="3">
        <f>G268*(1+Parameters!$B$13)</f>
        <v>15843979.465237968</v>
      </c>
      <c r="H269" s="5">
        <f>Parameters!$B$11*'Permanent project'!C273*Parameters!B$9*G269</f>
        <v>245.65216781963332</v>
      </c>
      <c r="I269" s="2">
        <f>EXP(-Parameters!$B$16*'Permanent project'!B273)</f>
        <v>2.1432864428457053E-4</v>
      </c>
      <c r="J269" s="2">
        <f>EXP(-(Parameters!$B$5+Parameters!$B$6)*('Permanent project'!B273-Parameters!$B$2))*(1-EXP(-Parameters!$B$7*('Permanent project'!B273-Parameters!$B$2)*('Permanent project'!B273&gt;Parameters!$B$2)))+('Permanent project'!B273&lt;=Parameters!$B$2)</f>
        <v>7.3534543763057097E-2</v>
      </c>
      <c r="K269" s="2">
        <f>H269*I269*('Permanent project'!B273&gt;=Parameters!$B$2)</f>
        <v>5.2650296094347813E-2</v>
      </c>
      <c r="L269" s="2">
        <f>H269*I269*J269*('Permanent project'!B273&gt;=Parameters!$B$2)*('Permanent project'!B273&lt;=Parameters!$B$3)</f>
        <v>3.8716155022877337E-3</v>
      </c>
      <c r="M269" s="3">
        <f>'Emissions of Biomass scenarios'!X267*3.66</f>
        <v>0</v>
      </c>
      <c r="N269" s="14">
        <f t="shared" si="15"/>
        <v>0</v>
      </c>
      <c r="V269" s="4"/>
      <c r="W269" s="4"/>
      <c r="X269" s="4"/>
      <c r="Y269" s="4"/>
    </row>
    <row r="270" spans="2:25" x14ac:dyDescent="0.3">
      <c r="B270">
        <v>265</v>
      </c>
      <c r="C270" s="11">
        <f t="shared" si="19"/>
        <v>1.6779706453383088</v>
      </c>
      <c r="D270" s="11">
        <f t="shared" si="19"/>
        <v>2.720789926345387</v>
      </c>
      <c r="E270" s="11">
        <f t="shared" si="19"/>
        <v>3.4292084480011149</v>
      </c>
      <c r="F270" s="11">
        <f t="shared" si="19"/>
        <v>5.9646475032892132</v>
      </c>
      <c r="G270" s="3">
        <f>G269*(1+Parameters!$B$13)</f>
        <v>16160859.054542728</v>
      </c>
      <c r="H270" s="5">
        <f>Parameters!$B$11*'Permanent project'!C274*Parameters!B$9*G270</f>
        <v>250.565211176026</v>
      </c>
      <c r="I270" s="2">
        <f>EXP(-Parameters!$B$16*'Permanent project'!B274)</f>
        <v>2.0757870271771752E-4</v>
      </c>
      <c r="J270" s="2">
        <f>EXP(-(Parameters!$B$5+Parameters!$B$6)*('Permanent project'!B274-Parameters!$B$2))*(1-EXP(-Parameters!$B$7*('Permanent project'!B274-Parameters!$B$2)*('Permanent project'!B274&gt;Parameters!$B$2)))+('Permanent project'!B274&lt;=Parameters!$B$2)</f>
        <v>7.2802862827435588E-2</v>
      </c>
      <c r="K270" s="2">
        <f>H270*I270*('Permanent project'!B274&gt;=Parameters!$B$2)</f>
        <v>5.2012001482110409E-2</v>
      </c>
      <c r="L270" s="2">
        <f>H270*I270*J270*('Permanent project'!B274&gt;=Parameters!$B$2)*('Permanent project'!B274&lt;=Parameters!$B$3)</f>
        <v>3.7866226092824608E-3</v>
      </c>
      <c r="M270" s="3">
        <f>'Emissions of Biomass scenarios'!X268*3.66</f>
        <v>0</v>
      </c>
      <c r="N270" s="14">
        <f t="shared" si="15"/>
        <v>0</v>
      </c>
      <c r="V270" s="4"/>
      <c r="W270" s="4"/>
      <c r="X270" s="4"/>
      <c r="Y270" s="4"/>
    </row>
    <row r="271" spans="2:25" x14ac:dyDescent="0.3">
      <c r="B271">
        <v>266</v>
      </c>
      <c r="C271" s="11">
        <f t="shared" si="19"/>
        <v>1.6779706453383088</v>
      </c>
      <c r="D271" s="11">
        <f t="shared" si="19"/>
        <v>2.720789926345387</v>
      </c>
      <c r="E271" s="11">
        <f t="shared" si="19"/>
        <v>3.4292084480011149</v>
      </c>
      <c r="F271" s="11">
        <f t="shared" si="19"/>
        <v>5.9646475032892132</v>
      </c>
      <c r="G271" s="3">
        <f>G270*(1+Parameters!$B$13)</f>
        <v>16484076.235633582</v>
      </c>
      <c r="H271" s="5">
        <f>Parameters!$B$11*'Permanent project'!C275*Parameters!B$9*G271</f>
        <v>255.57651539954651</v>
      </c>
      <c r="I271" s="2">
        <f>EXP(-Parameters!$B$16*'Permanent project'!B275)</f>
        <v>2.0104133988157045E-4</v>
      </c>
      <c r="J271" s="2">
        <f>EXP(-(Parameters!$B$5+Parameters!$B$6)*('Permanent project'!B275-Parameters!$B$2))*(1-EXP(-Parameters!$B$7*('Permanent project'!B275-Parameters!$B$2)*('Permanent project'!B275&gt;Parameters!$B$2)))+('Permanent project'!B275&lt;=Parameters!$B$2)</f>
        <v>7.20784622387661E-2</v>
      </c>
      <c r="K271" s="2">
        <f>H271*I271*('Permanent project'!B275&gt;=Parameters!$B$2)</f>
        <v>5.1381445098187657E-2</v>
      </c>
      <c r="L271" s="2">
        <f>H271*I271*J271*('Permanent project'!B275&gt;=Parameters!$B$2)*('Permanent project'!B275&lt;=Parameters!$B$3)</f>
        <v>3.7034955502829527E-3</v>
      </c>
      <c r="M271" s="3">
        <f>'Emissions of Biomass scenarios'!X269*3.66</f>
        <v>0</v>
      </c>
      <c r="N271" s="14">
        <f t="shared" si="15"/>
        <v>0</v>
      </c>
      <c r="V271" s="4"/>
      <c r="W271" s="4"/>
      <c r="X271" s="4"/>
      <c r="Y271" s="4"/>
    </row>
    <row r="272" spans="2:25" x14ac:dyDescent="0.3">
      <c r="B272">
        <v>267</v>
      </c>
      <c r="C272" s="11">
        <f t="shared" si="19"/>
        <v>1.6779706453383088</v>
      </c>
      <c r="D272" s="11">
        <f t="shared" si="19"/>
        <v>2.720789926345387</v>
      </c>
      <c r="E272" s="11">
        <f t="shared" si="19"/>
        <v>3.4292084480011149</v>
      </c>
      <c r="F272" s="11">
        <f t="shared" si="19"/>
        <v>5.9646475032892132</v>
      </c>
      <c r="G272" s="3">
        <f>G271*(1+Parameters!$B$13)</f>
        <v>16813757.760346252</v>
      </c>
      <c r="H272" s="5">
        <f>Parameters!$B$11*'Permanent project'!C276*Parameters!B$9*G272</f>
        <v>260.68804570753741</v>
      </c>
      <c r="I272" s="2">
        <f>EXP(-Parameters!$B$16*'Permanent project'!B276)</f>
        <v>1.9470986094532206E-4</v>
      </c>
      <c r="J272" s="2">
        <f>EXP(-(Parameters!$B$5+Parameters!$B$6)*('Permanent project'!B276-Parameters!$B$2))*(1-EXP(-Parameters!$B$7*('Permanent project'!B276-Parameters!$B$2)*('Permanent project'!B276&gt;Parameters!$B$2)))+('Permanent project'!B276&lt;=Parameters!$B$2)</f>
        <v>7.1361269556386053E-2</v>
      </c>
      <c r="K272" s="2">
        <f>H272*I272*('Permanent project'!B276&gt;=Parameters!$B$2)</f>
        <v>5.075853312982237E-2</v>
      </c>
      <c r="L272" s="2">
        <f>H272*I272*J272*('Permanent project'!B276&gt;=Parameters!$B$2)*('Permanent project'!B276&lt;=Parameters!$B$3)</f>
        <v>3.6221933649640057E-3</v>
      </c>
      <c r="M272" s="3">
        <f>'Emissions of Biomass scenarios'!X270*3.66</f>
        <v>0</v>
      </c>
      <c r="N272" s="14">
        <f t="shared" si="15"/>
        <v>0</v>
      </c>
      <c r="V272" s="4"/>
      <c r="W272" s="4"/>
      <c r="X272" s="4"/>
      <c r="Y272" s="4"/>
    </row>
    <row r="273" spans="2:25" x14ac:dyDescent="0.3">
      <c r="B273">
        <v>268</v>
      </c>
      <c r="C273" s="11">
        <f t="shared" si="19"/>
        <v>1.6779706453383088</v>
      </c>
      <c r="D273" s="11">
        <f t="shared" si="19"/>
        <v>2.720789926345387</v>
      </c>
      <c r="E273" s="11">
        <f t="shared" si="19"/>
        <v>3.4292084480011149</v>
      </c>
      <c r="F273" s="11">
        <f t="shared" si="19"/>
        <v>5.9646475032892132</v>
      </c>
      <c r="G273" s="3">
        <f>G272*(1+Parameters!$B$13)</f>
        <v>17150032.915553179</v>
      </c>
      <c r="H273" s="5">
        <f>Parameters!$B$11*'Permanent project'!C277*Parameters!B$9*G273</f>
        <v>265.90180662168819</v>
      </c>
      <c r="I273" s="2">
        <f>EXP(-Parameters!$B$16*'Permanent project'!B277)</f>
        <v>1.885777819212697E-4</v>
      </c>
      <c r="J273" s="2">
        <f>EXP(-(Parameters!$B$5+Parameters!$B$6)*('Permanent project'!B277-Parameters!$B$2))*(1-EXP(-Parameters!$B$7*('Permanent project'!B277-Parameters!$B$2)*('Permanent project'!B277&gt;Parameters!$B$2)))+('Permanent project'!B277&lt;=Parameters!$B$2)</f>
        <v>7.0651213060429596E-2</v>
      </c>
      <c r="K273" s="2">
        <f>H273*I273*('Permanent project'!B277&gt;=Parameters!$B$2)</f>
        <v>5.0143172901576341E-2</v>
      </c>
      <c r="L273" s="2">
        <f>H273*I273*J273*('Permanent project'!B277&gt;=Parameters!$B$2)*('Permanent project'!B277&lt;=Parameters!$B$3)</f>
        <v>3.54267599219523E-3</v>
      </c>
      <c r="M273" s="3">
        <f>'Emissions of Biomass scenarios'!X271*3.66</f>
        <v>0</v>
      </c>
      <c r="N273" s="14">
        <f t="shared" si="15"/>
        <v>0</v>
      </c>
      <c r="V273" s="4"/>
      <c r="W273" s="4"/>
      <c r="X273" s="4"/>
      <c r="Y273" s="4"/>
    </row>
    <row r="274" spans="2:25" x14ac:dyDescent="0.3">
      <c r="B274">
        <v>269</v>
      </c>
      <c r="C274" s="11">
        <f t="shared" si="19"/>
        <v>1.6779706453383088</v>
      </c>
      <c r="D274" s="11">
        <f t="shared" si="19"/>
        <v>2.720789926345387</v>
      </c>
      <c r="E274" s="11">
        <f t="shared" si="19"/>
        <v>3.4292084480011149</v>
      </c>
      <c r="F274" s="11">
        <f t="shared" si="19"/>
        <v>5.9646475032892132</v>
      </c>
      <c r="G274" s="3">
        <f>G273*(1+Parameters!$B$13)</f>
        <v>17493033.573864244</v>
      </c>
      <c r="H274" s="5">
        <f>Parameters!$B$11*'Permanent project'!C278*Parameters!B$9*G274</f>
        <v>271.219842754122</v>
      </c>
      <c r="I274" s="2">
        <f>EXP(-Parameters!$B$16*'Permanent project'!B278)</f>
        <v>1.826388230246452E-4</v>
      </c>
      <c r="J274" s="2">
        <f>EXP(-(Parameters!$B$5+Parameters!$B$6)*('Permanent project'!B278-Parameters!$B$2))*(1-EXP(-Parameters!$B$7*('Permanent project'!B278-Parameters!$B$2)*('Permanent project'!B278&gt;Parameters!$B$2)))+('Permanent project'!B278&lt;=Parameters!$B$2)</f>
        <v>6.9948221744655356E-2</v>
      </c>
      <c r="K274" s="2">
        <f>H274*I274*('Permanent project'!B278&gt;=Parameters!$B$2)</f>
        <v>4.953527286154219E-2</v>
      </c>
      <c r="L274" s="2">
        <f>H274*I274*J274*('Permanent project'!B278&gt;=Parameters!$B$2)*('Permanent project'!B278&lt;=Parameters!$B$3)</f>
        <v>3.4649042503011617E-3</v>
      </c>
      <c r="M274" s="3">
        <f>'Emissions of Biomass scenarios'!X272*3.66</f>
        <v>0</v>
      </c>
      <c r="N274" s="14">
        <f t="shared" si="15"/>
        <v>0</v>
      </c>
      <c r="V274" s="4"/>
      <c r="W274" s="4"/>
      <c r="X274" s="4"/>
      <c r="Y274" s="4"/>
    </row>
    <row r="275" spans="2:25" x14ac:dyDescent="0.3">
      <c r="B275">
        <v>270</v>
      </c>
      <c r="C275" s="11">
        <f t="shared" si="19"/>
        <v>1.6779706453383088</v>
      </c>
      <c r="D275" s="11">
        <f t="shared" si="19"/>
        <v>2.720789926345387</v>
      </c>
      <c r="E275" s="11">
        <f t="shared" si="19"/>
        <v>3.4292084480011149</v>
      </c>
      <c r="F275" s="11">
        <f t="shared" si="19"/>
        <v>5.9646475032892132</v>
      </c>
      <c r="G275" s="3">
        <f>G274*(1+Parameters!$B$13)</f>
        <v>17842894.245341528</v>
      </c>
      <c r="H275" s="5">
        <f>Parameters!$B$11*'Permanent project'!C279*Parameters!B$9*G275</f>
        <v>276.64423960920442</v>
      </c>
      <c r="I275" s="2">
        <f>EXP(-Parameters!$B$16*'Permanent project'!B279)</f>
        <v>1.7688690224256659E-4</v>
      </c>
      <c r="J275" s="2">
        <f>EXP(-(Parameters!$B$5+Parameters!$B$6)*('Permanent project'!B279-Parameters!$B$2))*(1-EXP(-Parameters!$B$7*('Permanent project'!B279-Parameters!$B$2)*('Permanent project'!B279&gt;Parameters!$B$2)))+('Permanent project'!B279&lt;=Parameters!$B$2)</f>
        <v>6.9252225309345994E-2</v>
      </c>
      <c r="K275" s="2">
        <f>H275*I275*('Permanent project'!B279&gt;=Parameters!$B$2)</f>
        <v>4.8934742567722511E-2</v>
      </c>
      <c r="L275" s="2">
        <f>H275*I275*J275*('Permanent project'!B279&gt;=Parameters!$B$2)*('Permanent project'!B279&lt;=Parameters!$B$3)</f>
        <v>3.3888398177547635E-3</v>
      </c>
      <c r="M275" s="3">
        <f>'Emissions of Biomass scenarios'!X273*3.66</f>
        <v>0</v>
      </c>
      <c r="N275" s="14">
        <f t="shared" si="15"/>
        <v>0</v>
      </c>
      <c r="V275" s="4"/>
      <c r="W275" s="4"/>
      <c r="X275" s="4"/>
      <c r="Y275" s="4"/>
    </row>
    <row r="276" spans="2:25" x14ac:dyDescent="0.3">
      <c r="B276">
        <v>271</v>
      </c>
      <c r="C276" s="11">
        <f t="shared" si="19"/>
        <v>1.6779706453383088</v>
      </c>
      <c r="D276" s="11">
        <f t="shared" si="19"/>
        <v>2.720789926345387</v>
      </c>
      <c r="E276" s="11">
        <f t="shared" si="19"/>
        <v>3.4292084480011149</v>
      </c>
      <c r="F276" s="11">
        <f t="shared" si="19"/>
        <v>5.9646475032892132</v>
      </c>
      <c r="G276" s="3">
        <f>G275*(1+Parameters!$B$13)</f>
        <v>18199752.13024836</v>
      </c>
      <c r="H276" s="5">
        <f>Parameters!$B$11*'Permanent project'!C280*Parameters!B$9*G276</f>
        <v>282.17712440138854</v>
      </c>
      <c r="I276" s="2">
        <f>EXP(-Parameters!$B$16*'Permanent project'!B280)</f>
        <v>1.7131612910552531E-4</v>
      </c>
      <c r="J276" s="2">
        <f>EXP(-(Parameters!$B$5+Parameters!$B$6)*('Permanent project'!B280-Parameters!$B$2))*(1-EXP(-Parameters!$B$7*('Permanent project'!B280-Parameters!$B$2)*('Permanent project'!B280&gt;Parameters!$B$2)))+('Permanent project'!B280&lt;=Parameters!$B$2)</f>
        <v>6.8563154154277911E-2</v>
      </c>
      <c r="K276" s="2">
        <f>H276*I276*('Permanent project'!B280&gt;=Parameters!$B$2)</f>
        <v>4.8341492674574153E-2</v>
      </c>
      <c r="L276" s="2">
        <f>H276*I276*J276*('Permanent project'!B280&gt;=Parameters!$B$2)*('Permanent project'!B280&lt;=Parameters!$B$3)</f>
        <v>3.314445214294724E-3</v>
      </c>
      <c r="M276" s="3">
        <f>'Emissions of Biomass scenarios'!X274*3.66</f>
        <v>0</v>
      </c>
      <c r="N276" s="14">
        <f t="shared" si="15"/>
        <v>0</v>
      </c>
      <c r="V276" s="4"/>
      <c r="W276" s="4"/>
      <c r="X276" s="4"/>
      <c r="Y276" s="4"/>
    </row>
    <row r="277" spans="2:25" x14ac:dyDescent="0.3">
      <c r="B277">
        <v>272</v>
      </c>
      <c r="C277" s="11">
        <f t="shared" si="19"/>
        <v>1.6779706453383088</v>
      </c>
      <c r="D277" s="11">
        <f t="shared" si="19"/>
        <v>2.720789926345387</v>
      </c>
      <c r="E277" s="11">
        <f t="shared" si="19"/>
        <v>3.4292084480011149</v>
      </c>
      <c r="F277" s="11">
        <f t="shared" si="19"/>
        <v>5.9646475032892132</v>
      </c>
      <c r="G277" s="3">
        <f>G276*(1+Parameters!$B$13)</f>
        <v>18563747.172853328</v>
      </c>
      <c r="H277" s="5">
        <f>Parameters!$B$11*'Permanent project'!C281*Parameters!B$9*G277</f>
        <v>287.82066688941632</v>
      </c>
      <c r="I277" s="2">
        <f>EXP(-Parameters!$B$16*'Permanent project'!B281)</f>
        <v>1.6592079865503085E-4</v>
      </c>
      <c r="J277" s="2">
        <f>EXP(-(Parameters!$B$5+Parameters!$B$6)*('Permanent project'!B281-Parameters!$B$2))*(1-EXP(-Parameters!$B$7*('Permanent project'!B281-Parameters!$B$2)*('Permanent project'!B281&gt;Parameters!$B$2)))+('Permanent project'!B281&lt;=Parameters!$B$2)</f>
        <v>6.7880939371761442E-2</v>
      </c>
      <c r="K277" s="2">
        <f>H277*I277*('Permanent project'!B281&gt;=Parameters!$B$2)</f>
        <v>4.7755434919715546E-2</v>
      </c>
      <c r="L277" s="2">
        <f>H277*I277*J277*('Permanent project'!B281&gt;=Parameters!$B$2)*('Permanent project'!B281&lt;=Parameters!$B$3)</f>
        <v>3.2416837824573103E-3</v>
      </c>
      <c r="M277" s="3">
        <f>'Emissions of Biomass scenarios'!X275*3.66</f>
        <v>0</v>
      </c>
      <c r="N277" s="14">
        <f t="shared" si="15"/>
        <v>0</v>
      </c>
      <c r="V277" s="4"/>
      <c r="W277" s="4"/>
      <c r="X277" s="4"/>
      <c r="Y277" s="4"/>
    </row>
    <row r="278" spans="2:25" x14ac:dyDescent="0.3">
      <c r="B278">
        <v>273</v>
      </c>
      <c r="C278" s="11">
        <f t="shared" si="19"/>
        <v>1.6779706453383088</v>
      </c>
      <c r="D278" s="11">
        <f t="shared" si="19"/>
        <v>2.720789926345387</v>
      </c>
      <c r="E278" s="11">
        <f t="shared" si="19"/>
        <v>3.4292084480011149</v>
      </c>
      <c r="F278" s="11">
        <f t="shared" si="19"/>
        <v>5.9646475032892132</v>
      </c>
      <c r="G278" s="3">
        <f>G277*(1+Parameters!$B$13)</f>
        <v>18935022.116310395</v>
      </c>
      <c r="H278" s="5">
        <f>Parameters!$B$11*'Permanent project'!C282*Parameters!B$9*G278</f>
        <v>293.57708022720465</v>
      </c>
      <c r="I278" s="2">
        <f>EXP(-Parameters!$B$16*'Permanent project'!B282)</f>
        <v>1.6069538560123465E-4</v>
      </c>
      <c r="J278" s="2">
        <f>EXP(-(Parameters!$B$5+Parameters!$B$6)*('Permanent project'!B282-Parameters!$B$2))*(1-EXP(-Parameters!$B$7*('Permanent project'!B282-Parameters!$B$2)*('Permanent project'!B282&gt;Parameters!$B$2)))+('Permanent project'!B282&lt;=Parameters!$B$2)</f>
        <v>6.7205512739749756E-2</v>
      </c>
      <c r="K278" s="2">
        <f>H278*I278*('Permanent project'!B282&gt;=Parameters!$B$2)</f>
        <v>4.7176482110795254E-2</v>
      </c>
      <c r="L278" s="2">
        <f>H278*I278*J278*('Permanent project'!B282&gt;=Parameters!$B$2)*('Permanent project'!B282&lt;=Parameters!$B$3)</f>
        <v>3.1705196695136269E-3</v>
      </c>
      <c r="M278" s="3">
        <f>'Emissions of Biomass scenarios'!X276*3.66</f>
        <v>0</v>
      </c>
      <c r="N278" s="14">
        <f t="shared" ref="N278:N341" si="20">L278*M278</f>
        <v>0</v>
      </c>
      <c r="V278" s="4"/>
      <c r="W278" s="4"/>
      <c r="X278" s="4"/>
      <c r="Y278" s="4"/>
    </row>
    <row r="279" spans="2:25" x14ac:dyDescent="0.3">
      <c r="B279">
        <v>274</v>
      </c>
      <c r="C279" s="11">
        <f t="shared" si="19"/>
        <v>1.6779706453383088</v>
      </c>
      <c r="D279" s="11">
        <f t="shared" si="19"/>
        <v>2.720789926345387</v>
      </c>
      <c r="E279" s="11">
        <f t="shared" si="19"/>
        <v>3.4292084480011149</v>
      </c>
      <c r="F279" s="11">
        <f t="shared" si="19"/>
        <v>5.9646475032892132</v>
      </c>
      <c r="G279" s="3">
        <f>G278*(1+Parameters!$B$13)</f>
        <v>19313722.558636602</v>
      </c>
      <c r="H279" s="5">
        <f>Parameters!$B$11*'Permanent project'!C283*Parameters!B$9*G279</f>
        <v>299.44862183174871</v>
      </c>
      <c r="I279" s="2">
        <f>EXP(-Parameters!$B$16*'Permanent project'!B283)</f>
        <v>1.5563453866455047E-4</v>
      </c>
      <c r="J279" s="2">
        <f>EXP(-(Parameters!$B$5+Parameters!$B$6)*('Permanent project'!B283-Parameters!$B$2))*(1-EXP(-Parameters!$B$7*('Permanent project'!B283-Parameters!$B$2)*('Permanent project'!B283&gt;Parameters!$B$2)))+('Permanent project'!B283&lt;=Parameters!$B$2)</f>
        <v>6.6536806715016855E-2</v>
      </c>
      <c r="K279" s="2">
        <f>H279*I279*('Permanent project'!B283&gt;=Parameters!$B$2)</f>
        <v>4.6604548112519649E-2</v>
      </c>
      <c r="L279" s="2">
        <f>H279*I279*J279*('Permanent project'!B283&gt;=Parameters!$B$2)*('Permanent project'!B283&lt;=Parameters!$B$3)</f>
        <v>3.1009178098034234E-3</v>
      </c>
      <c r="M279" s="3">
        <f>'Emissions of Biomass scenarios'!X277*3.66</f>
        <v>0</v>
      </c>
      <c r="N279" s="14">
        <f t="shared" si="20"/>
        <v>0</v>
      </c>
      <c r="V279" s="4"/>
      <c r="W279" s="4"/>
      <c r="X279" s="4"/>
      <c r="Y279" s="4"/>
    </row>
    <row r="280" spans="2:25" x14ac:dyDescent="0.3">
      <c r="B280">
        <v>275</v>
      </c>
      <c r="C280" s="11">
        <f t="shared" si="19"/>
        <v>1.6779706453383088</v>
      </c>
      <c r="D280" s="11">
        <f t="shared" si="19"/>
        <v>2.720789926345387</v>
      </c>
      <c r="E280" s="11">
        <f t="shared" si="19"/>
        <v>3.4292084480011149</v>
      </c>
      <c r="F280" s="11">
        <f t="shared" si="19"/>
        <v>5.9646475032892132</v>
      </c>
      <c r="G280" s="3">
        <f>G279*(1+Parameters!$B$13)</f>
        <v>19699997.009809334</v>
      </c>
      <c r="H280" s="5">
        <f>Parameters!$B$11*'Permanent project'!C284*Parameters!B$9*G280</f>
        <v>305.43759426838369</v>
      </c>
      <c r="I280" s="2">
        <f>EXP(-Parameters!$B$16*'Permanent project'!B284)</f>
        <v>1.507330750954765E-4</v>
      </c>
      <c r="J280" s="2">
        <f>EXP(-(Parameters!$B$5+Parameters!$B$6)*('Permanent project'!B284-Parameters!$B$2))*(1-EXP(-Parameters!$B$7*('Permanent project'!B284-Parameters!$B$2)*('Permanent project'!B284&gt;Parameters!$B$2)))+('Permanent project'!B284&lt;=Parameters!$B$2)</f>
        <v>6.5874754426402948E-2</v>
      </c>
      <c r="K280" s="2">
        <f>H280*I280*('Permanent project'!B284&gt;=Parameters!$B$2)</f>
        <v>4.6039547833837964E-2</v>
      </c>
      <c r="L280" s="2">
        <f>H280*I280*J280*('Permanent project'!B284&gt;=Parameters!$B$2)*('Permanent project'!B284&lt;=Parameters!$B$3)</f>
        <v>3.0328439074567078E-3</v>
      </c>
      <c r="M280" s="3">
        <f>'Emissions of Biomass scenarios'!X278*3.66</f>
        <v>0</v>
      </c>
      <c r="N280" s="14">
        <f t="shared" si="20"/>
        <v>0</v>
      </c>
      <c r="V280" s="4"/>
      <c r="W280" s="4"/>
      <c r="X280" s="4"/>
      <c r="Y280" s="4"/>
    </row>
    <row r="281" spans="2:25" x14ac:dyDescent="0.3">
      <c r="B281">
        <v>276</v>
      </c>
      <c r="C281" s="11">
        <f t="shared" si="19"/>
        <v>1.6779706453383088</v>
      </c>
      <c r="D281" s="11">
        <f t="shared" si="19"/>
        <v>2.720789926345387</v>
      </c>
      <c r="E281" s="11">
        <f t="shared" si="19"/>
        <v>3.4292084480011149</v>
      </c>
      <c r="F281" s="11">
        <f t="shared" si="19"/>
        <v>5.9646475032892132</v>
      </c>
      <c r="G281" s="3">
        <f>G280*(1+Parameters!$B$13)</f>
        <v>20093996.95000552</v>
      </c>
      <c r="H281" s="5">
        <f>Parameters!$B$11*'Permanent project'!C285*Parameters!B$9*G281</f>
        <v>311.54634615375136</v>
      </c>
      <c r="I281" s="2">
        <f>EXP(-Parameters!$B$16*'Permanent project'!B285)</f>
        <v>1.4598597536700695E-4</v>
      </c>
      <c r="J281" s="2">
        <f>EXP(-(Parameters!$B$5+Parameters!$B$6)*('Permanent project'!B285-Parameters!$B$2))*(1-EXP(-Parameters!$B$7*('Permanent project'!B285-Parameters!$B$2)*('Permanent project'!B285&gt;Parameters!$B$2)))+('Permanent project'!B285&lt;=Parameters!$B$2)</f>
        <v>6.5219289668127525E-2</v>
      </c>
      <c r="K281" s="2">
        <f>H281*I281*('Permanent project'!B285&gt;=Parameters!$B$2)</f>
        <v>4.5481397215282562E-2</v>
      </c>
      <c r="L281" s="2">
        <f>H281*I281*J281*('Permanent project'!B285&gt;=Parameters!$B$2)*('Permanent project'!B285&lt;=Parameters!$B$3)</f>
        <v>2.9662644194946822E-3</v>
      </c>
      <c r="M281" s="3">
        <f>'Emissions of Biomass scenarios'!X279*3.66</f>
        <v>0</v>
      </c>
      <c r="N281" s="14">
        <f t="shared" si="20"/>
        <v>0</v>
      </c>
      <c r="V281" s="4"/>
      <c r="W281" s="4"/>
      <c r="X281" s="4"/>
      <c r="Y281" s="4"/>
    </row>
    <row r="282" spans="2:25" x14ac:dyDescent="0.3">
      <c r="B282">
        <v>277</v>
      </c>
      <c r="C282" s="11">
        <f t="shared" si="19"/>
        <v>1.6779706453383088</v>
      </c>
      <c r="D282" s="11">
        <f t="shared" si="19"/>
        <v>2.720789926345387</v>
      </c>
      <c r="E282" s="11">
        <f t="shared" si="19"/>
        <v>3.4292084480011149</v>
      </c>
      <c r="F282" s="11">
        <f t="shared" si="19"/>
        <v>5.9646475032892132</v>
      </c>
      <c r="G282" s="3">
        <f>G281*(1+Parameters!$B$13)</f>
        <v>20495876.889005631</v>
      </c>
      <c r="H282" s="5">
        <f>Parameters!$B$11*'Permanent project'!C286*Parameters!B$9*G282</f>
        <v>317.77727307682636</v>
      </c>
      <c r="I282" s="2">
        <f>EXP(-Parameters!$B$16*'Permanent project'!B286)</f>
        <v>1.4138837803419783E-4</v>
      </c>
      <c r="J282" s="2">
        <f>EXP(-(Parameters!$B$5+Parameters!$B$6)*('Permanent project'!B286-Parameters!$B$2))*(1-EXP(-Parameters!$B$7*('Permanent project'!B286-Parameters!$B$2)*('Permanent project'!B286&gt;Parameters!$B$2)))+('Permanent project'!B286&lt;=Parameters!$B$2)</f>
        <v>6.457034689316847E-2</v>
      </c>
      <c r="K282" s="2">
        <f>H282*I282*('Permanent project'!B286&gt;=Parameters!$B$2)</f>
        <v>4.4930013216462839E-2</v>
      </c>
      <c r="L282" s="2">
        <f>H282*I282*J282*('Permanent project'!B286&gt;=Parameters!$B$2)*('Permanent project'!B286&lt;=Parameters!$B$3)</f>
        <v>2.9011465393016496E-3</v>
      </c>
      <c r="M282" s="3">
        <f>'Emissions of Biomass scenarios'!X280*3.66</f>
        <v>0</v>
      </c>
      <c r="N282" s="14">
        <f t="shared" si="20"/>
        <v>0</v>
      </c>
      <c r="V282" s="4"/>
      <c r="W282" s="4"/>
      <c r="X282" s="4"/>
      <c r="Y282" s="4"/>
    </row>
    <row r="283" spans="2:25" x14ac:dyDescent="0.3">
      <c r="B283">
        <v>278</v>
      </c>
      <c r="C283" s="11">
        <f t="shared" ref="C283:F298" si="21">C282</f>
        <v>1.6779706453383088</v>
      </c>
      <c r="D283" s="11">
        <f t="shared" si="21"/>
        <v>2.720789926345387</v>
      </c>
      <c r="E283" s="11">
        <f t="shared" si="21"/>
        <v>3.4292084480011149</v>
      </c>
      <c r="F283" s="11">
        <f t="shared" si="21"/>
        <v>5.9646475032892132</v>
      </c>
      <c r="G283" s="3">
        <f>G282*(1+Parameters!$B$13)</f>
        <v>20905794.426785745</v>
      </c>
      <c r="H283" s="5">
        <f>Parameters!$B$11*'Permanent project'!C287*Parameters!B$9*G283</f>
        <v>324.13281853836293</v>
      </c>
      <c r="I283" s="2">
        <f>EXP(-Parameters!$B$16*'Permanent project'!B287)</f>
        <v>1.3693557475562244E-4</v>
      </c>
      <c r="J283" s="2">
        <f>EXP(-(Parameters!$B$5+Parameters!$B$6)*('Permanent project'!B287-Parameters!$B$2))*(1-EXP(-Parameters!$B$7*('Permanent project'!B287-Parameters!$B$2)*('Permanent project'!B287&gt;Parameters!$B$2)))+('Permanent project'!B287&lt;=Parameters!$B$2)</f>
        <v>6.392786120670757E-2</v>
      </c>
      <c r="K283" s="2">
        <f>H283*I283*('Permanent project'!B287&gt;=Parameters!$B$2)</f>
        <v>4.4385313803710601E-2</v>
      </c>
      <c r="L283" s="2">
        <f>H283*I283*J283*('Permanent project'!B287&gt;=Parameters!$B$2)*('Permanent project'!B287&lt;=Parameters!$B$3)</f>
        <v>2.8374581804597727E-3</v>
      </c>
      <c r="M283" s="3">
        <f>'Emissions of Biomass scenarios'!X281*3.66</f>
        <v>0</v>
      </c>
      <c r="N283" s="14">
        <f t="shared" si="20"/>
        <v>0</v>
      </c>
      <c r="V283" s="4"/>
      <c r="W283" s="4"/>
      <c r="X283" s="4"/>
      <c r="Y283" s="4"/>
    </row>
    <row r="284" spans="2:25" x14ac:dyDescent="0.3">
      <c r="B284">
        <v>279</v>
      </c>
      <c r="C284" s="11">
        <f t="shared" si="21"/>
        <v>1.6779706453383088</v>
      </c>
      <c r="D284" s="11">
        <f t="shared" si="21"/>
        <v>2.720789926345387</v>
      </c>
      <c r="E284" s="11">
        <f t="shared" si="21"/>
        <v>3.4292084480011149</v>
      </c>
      <c r="F284" s="11">
        <f t="shared" si="21"/>
        <v>5.9646475032892132</v>
      </c>
      <c r="G284" s="3">
        <f>G283*(1+Parameters!$B$13)</f>
        <v>21323910.31532146</v>
      </c>
      <c r="H284" s="5">
        <f>Parameters!$B$11*'Permanent project'!C288*Parameters!B$9*G284</f>
        <v>330.61547490913017</v>
      </c>
      <c r="I284" s="2">
        <f>EXP(-Parameters!$B$16*'Permanent project'!B288)</f>
        <v>1.3262300547161834E-4</v>
      </c>
      <c r="J284" s="2">
        <f>EXP(-(Parameters!$B$5+Parameters!$B$6)*('Permanent project'!B288-Parameters!$B$2))*(1-EXP(-Parameters!$B$7*('Permanent project'!B288-Parameters!$B$2)*('Permanent project'!B288&gt;Parameters!$B$2)))+('Permanent project'!B288&lt;=Parameters!$B$2)</f>
        <v>6.3291768359640704E-2</v>
      </c>
      <c r="K284" s="2">
        <f>H284*I284*('Permanent project'!B288&gt;=Parameters!$B$2)</f>
        <v>4.3847217937875264E-2</v>
      </c>
      <c r="L284" s="2">
        <f>H284*I284*J284*('Permanent project'!B288&gt;=Parameters!$B$2)*('Permanent project'!B288&lt;=Parameters!$B$3)</f>
        <v>2.7751679609386839E-3</v>
      </c>
      <c r="M284" s="3">
        <f>'Emissions of Biomass scenarios'!X282*3.66</f>
        <v>0</v>
      </c>
      <c r="N284" s="14">
        <f t="shared" si="20"/>
        <v>0</v>
      </c>
      <c r="V284" s="4"/>
      <c r="W284" s="4"/>
      <c r="X284" s="4"/>
      <c r="Y284" s="4"/>
    </row>
    <row r="285" spans="2:25" x14ac:dyDescent="0.3">
      <c r="B285">
        <v>280</v>
      </c>
      <c r="C285" s="11">
        <f t="shared" si="21"/>
        <v>1.6779706453383088</v>
      </c>
      <c r="D285" s="11">
        <f t="shared" si="21"/>
        <v>2.720789926345387</v>
      </c>
      <c r="E285" s="11">
        <f t="shared" si="21"/>
        <v>3.4292084480011149</v>
      </c>
      <c r="F285" s="11">
        <f t="shared" si="21"/>
        <v>5.9646475032892132</v>
      </c>
      <c r="G285" s="3">
        <f>G284*(1+Parameters!$B$13)</f>
        <v>21750388.521627892</v>
      </c>
      <c r="H285" s="5">
        <f>Parameters!$B$11*'Permanent project'!C289*Parameters!B$9*G285</f>
        <v>337.22778440731281</v>
      </c>
      <c r="I285" s="2">
        <f>EXP(-Parameters!$B$16*'Permanent project'!B289)</f>
        <v>1.284462537343878E-4</v>
      </c>
      <c r="J285" s="2">
        <f>EXP(-(Parameters!$B$5+Parameters!$B$6)*('Permanent project'!B289-Parameters!$B$2))*(1-EXP(-Parameters!$B$7*('Permanent project'!B289-Parameters!$B$2)*('Permanent project'!B289&gt;Parameters!$B$2)))+('Permanent project'!B289&lt;=Parameters!$B$2)</f>
        <v>6.2662004742153152E-2</v>
      </c>
      <c r="K285" s="2">
        <f>H285*I285*('Permanent project'!B289&gt;=Parameters!$B$2)</f>
        <v>4.3315645562267129E-2</v>
      </c>
      <c r="L285" s="2">
        <f>H285*I285*J285*('Permanent project'!B289&gt;=Parameters!$B$2)*('Permanent project'!B289&lt;=Parameters!$B$3)</f>
        <v>2.7142451876322081E-3</v>
      </c>
      <c r="M285" s="3">
        <f>'Emissions of Biomass scenarios'!X283*3.66</f>
        <v>0</v>
      </c>
      <c r="N285" s="14">
        <f t="shared" si="20"/>
        <v>0</v>
      </c>
      <c r="V285" s="4"/>
      <c r="W285" s="4"/>
      <c r="X285" s="4"/>
      <c r="Y285" s="4"/>
    </row>
    <row r="286" spans="2:25" x14ac:dyDescent="0.3">
      <c r="B286">
        <v>281</v>
      </c>
      <c r="C286" s="11">
        <f t="shared" si="21"/>
        <v>1.6779706453383088</v>
      </c>
      <c r="D286" s="11">
        <f t="shared" si="21"/>
        <v>2.720789926345387</v>
      </c>
      <c r="E286" s="11">
        <f t="shared" si="21"/>
        <v>3.4292084480011149</v>
      </c>
      <c r="F286" s="11">
        <f t="shared" si="21"/>
        <v>5.9646475032892132</v>
      </c>
      <c r="G286" s="3">
        <f>G285*(1+Parameters!$B$13)</f>
        <v>22185396.29206045</v>
      </c>
      <c r="H286" s="5">
        <f>Parameters!$B$11*'Permanent project'!C290*Parameters!B$9*G286</f>
        <v>343.97234009545906</v>
      </c>
      <c r="I286" s="2">
        <f>EXP(-Parameters!$B$16*'Permanent project'!B290)</f>
        <v>1.2440104218516929E-4</v>
      </c>
      <c r="J286" s="2">
        <f>EXP(-(Parameters!$B$5+Parameters!$B$6)*('Permanent project'!B290-Parameters!$B$2))*(1-EXP(-Parameters!$B$7*('Permanent project'!B290-Parameters!$B$2)*('Permanent project'!B290&gt;Parameters!$B$2)))+('Permanent project'!B290&lt;=Parameters!$B$2)</f>
        <v>6.203850737735829E-2</v>
      </c>
      <c r="K286" s="2">
        <f>H286*I286*('Permanent project'!B290&gt;=Parameters!$B$2)</f>
        <v>4.2790517590746598E-2</v>
      </c>
      <c r="L286" s="2">
        <f>H286*I286*J286*('Permanent project'!B290&gt;=Parameters!$B$2)*('Permanent project'!B290&lt;=Parameters!$B$3)</f>
        <v>2.6546598412345124E-3</v>
      </c>
      <c r="M286" s="3">
        <f>'Emissions of Biomass scenarios'!X284*3.66</f>
        <v>0</v>
      </c>
      <c r="N286" s="14">
        <f t="shared" si="20"/>
        <v>0</v>
      </c>
      <c r="V286" s="4"/>
      <c r="W286" s="4"/>
      <c r="X286" s="4"/>
      <c r="Y286" s="4"/>
    </row>
    <row r="287" spans="2:25" x14ac:dyDescent="0.3">
      <c r="B287">
        <v>282</v>
      </c>
      <c r="C287" s="11">
        <f t="shared" si="21"/>
        <v>1.6779706453383088</v>
      </c>
      <c r="D287" s="11">
        <f t="shared" si="21"/>
        <v>2.720789926345387</v>
      </c>
      <c r="E287" s="11">
        <f t="shared" si="21"/>
        <v>3.4292084480011149</v>
      </c>
      <c r="F287" s="11">
        <f t="shared" si="21"/>
        <v>5.9646475032892132</v>
      </c>
      <c r="G287" s="3">
        <f>G286*(1+Parameters!$B$13)</f>
        <v>22629104.217901658</v>
      </c>
      <c r="H287" s="5">
        <f>Parameters!$B$11*'Permanent project'!C291*Parameters!B$9*G287</f>
        <v>350.85178689736824</v>
      </c>
      <c r="I287" s="2">
        <f>EXP(-Parameters!$B$16*'Permanent project'!B291)</f>
        <v>1.2048322817384838E-4</v>
      </c>
      <c r="J287" s="2">
        <f>EXP(-(Parameters!$B$5+Parameters!$B$6)*('Permanent project'!B291-Parameters!$B$2))*(1-EXP(-Parameters!$B$7*('Permanent project'!B291-Parameters!$B$2)*('Permanent project'!B291&gt;Parameters!$B$2)))+('Permanent project'!B291&lt;=Parameters!$B$2)</f>
        <v>6.1421213915000127E-2</v>
      </c>
      <c r="K287" s="2">
        <f>H287*I287*('Permanent project'!B291&gt;=Parameters!$B$2)</f>
        <v>4.2271755895958045E-2</v>
      </c>
      <c r="L287" s="2">
        <f>H287*I287*J287*('Permanent project'!B291&gt;=Parameters!$B$2)*('Permanent project'!B291&lt;=Parameters!$B$3)</f>
        <v>2.5963825614483071E-3</v>
      </c>
      <c r="M287" s="3">
        <f>'Emissions of Biomass scenarios'!X285*3.66</f>
        <v>0</v>
      </c>
      <c r="N287" s="14">
        <f t="shared" si="20"/>
        <v>0</v>
      </c>
      <c r="V287" s="4"/>
      <c r="W287" s="4"/>
      <c r="X287" s="4"/>
      <c r="Y287" s="4"/>
    </row>
    <row r="288" spans="2:25" x14ac:dyDescent="0.3">
      <c r="B288">
        <v>283</v>
      </c>
      <c r="C288" s="11">
        <f t="shared" si="21"/>
        <v>1.6779706453383088</v>
      </c>
      <c r="D288" s="11">
        <f t="shared" si="21"/>
        <v>2.720789926345387</v>
      </c>
      <c r="E288" s="11">
        <f t="shared" si="21"/>
        <v>3.4292084480011149</v>
      </c>
      <c r="F288" s="11">
        <f t="shared" si="21"/>
        <v>5.9646475032892132</v>
      </c>
      <c r="G288" s="3">
        <f>G287*(1+Parameters!$B$13)</f>
        <v>23081686.302259691</v>
      </c>
      <c r="H288" s="5">
        <f>Parameters!$B$11*'Permanent project'!C292*Parameters!B$9*G288</f>
        <v>357.86882263531561</v>
      </c>
      <c r="I288" s="2">
        <f>EXP(-Parameters!$B$16*'Permanent project'!B292)</f>
        <v>1.1668879951652196E-4</v>
      </c>
      <c r="J288" s="2">
        <f>EXP(-(Parameters!$B$5+Parameters!$B$6)*('Permanent project'!B292-Parameters!$B$2))*(1-EXP(-Parameters!$B$7*('Permanent project'!B292-Parameters!$B$2)*('Permanent project'!B292&gt;Parameters!$B$2)))+('Permanent project'!B292&lt;=Parameters!$B$2)</f>
        <v>6.0810062625217952E-2</v>
      </c>
      <c r="K288" s="2">
        <f>H288*I288*('Permanent project'!B292&gt;=Parameters!$B$2)</f>
        <v>4.1759283297706097E-2</v>
      </c>
      <c r="L288" s="2">
        <f>H288*I288*J288*('Permanent project'!B292&gt;=Parameters!$B$2)*('Permanent project'!B292&lt;=Parameters!$B$3)</f>
        <v>2.5393846325177257E-3</v>
      </c>
      <c r="M288" s="3">
        <f>'Emissions of Biomass scenarios'!X286*3.66</f>
        <v>0</v>
      </c>
      <c r="N288" s="14">
        <f t="shared" si="20"/>
        <v>0</v>
      </c>
      <c r="V288" s="4"/>
      <c r="W288" s="4"/>
      <c r="X288" s="4"/>
      <c r="Y288" s="4"/>
    </row>
    <row r="289" spans="2:25" x14ac:dyDescent="0.3">
      <c r="B289">
        <v>284</v>
      </c>
      <c r="C289" s="11">
        <f t="shared" si="21"/>
        <v>1.6779706453383088</v>
      </c>
      <c r="D289" s="11">
        <f t="shared" si="21"/>
        <v>2.720789926345387</v>
      </c>
      <c r="E289" s="11">
        <f t="shared" si="21"/>
        <v>3.4292084480011149</v>
      </c>
      <c r="F289" s="11">
        <f t="shared" si="21"/>
        <v>5.9646475032892132</v>
      </c>
      <c r="G289" s="3">
        <f>G288*(1+Parameters!$B$13)</f>
        <v>23543320.028304886</v>
      </c>
      <c r="H289" s="5">
        <f>Parameters!$B$11*'Permanent project'!C293*Parameters!B$9*G289</f>
        <v>365.02619908802194</v>
      </c>
      <c r="I289" s="2">
        <f>EXP(-Parameters!$B$16*'Permanent project'!B293)</f>
        <v>1.1301387038667141E-4</v>
      </c>
      <c r="J289" s="2">
        <f>EXP(-(Parameters!$B$5+Parameters!$B$6)*('Permanent project'!B293-Parameters!$B$2))*(1-EXP(-Parameters!$B$7*('Permanent project'!B293-Parameters!$B$2)*('Permanent project'!B293&gt;Parameters!$B$2)))+('Permanent project'!B293&lt;=Parameters!$B$2)</f>
        <v>6.0204992392373542E-2</v>
      </c>
      <c r="K289" s="2">
        <f>H289*I289*('Permanent project'!B293&gt;=Parameters!$B$2)</f>
        <v>4.1253023551473027E-2</v>
      </c>
      <c r="L289" s="2">
        <f>H289*I289*J289*('Permanent project'!B293&gt;=Parameters!$B$2)*('Permanent project'!B293&lt;=Parameters!$B$3)</f>
        <v>2.4836379690788401E-3</v>
      </c>
      <c r="M289" s="3">
        <f>'Emissions of Biomass scenarios'!X287*3.66</f>
        <v>0</v>
      </c>
      <c r="N289" s="14">
        <f t="shared" si="20"/>
        <v>0</v>
      </c>
      <c r="V289" s="4"/>
      <c r="W289" s="4"/>
      <c r="X289" s="4"/>
      <c r="Y289" s="4"/>
    </row>
    <row r="290" spans="2:25" x14ac:dyDescent="0.3">
      <c r="B290">
        <v>285</v>
      </c>
      <c r="C290" s="11">
        <f t="shared" si="21"/>
        <v>1.6779706453383088</v>
      </c>
      <c r="D290" s="11">
        <f t="shared" si="21"/>
        <v>2.720789926345387</v>
      </c>
      <c r="E290" s="11">
        <f t="shared" si="21"/>
        <v>3.4292084480011149</v>
      </c>
      <c r="F290" s="11">
        <f t="shared" si="21"/>
        <v>5.9646475032892132</v>
      </c>
      <c r="G290" s="3">
        <f>G289*(1+Parameters!$B$13)</f>
        <v>24014186.428870983</v>
      </c>
      <c r="H290" s="5">
        <f>Parameters!$B$11*'Permanent project'!C294*Parameters!B$9*G290</f>
        <v>372.32672306978236</v>
      </c>
      <c r="I290" s="2">
        <f>EXP(-Parameters!$B$16*'Permanent project'!B294)</f>
        <v>1.0945467733573657E-4</v>
      </c>
      <c r="J290" s="2">
        <f>EXP(-(Parameters!$B$5+Parameters!$B$6)*('Permanent project'!B294-Parameters!$B$2))*(1-EXP(-Parameters!$B$7*('Permanent project'!B294-Parameters!$B$2)*('Permanent project'!B294&gt;Parameters!$B$2)))+('Permanent project'!B294&lt;=Parameters!$B$2)</f>
        <v>5.9605942708939368E-2</v>
      </c>
      <c r="K290" s="2">
        <f>H290*I290*('Permanent project'!B294&gt;=Parameters!$B$2)</f>
        <v>4.0752901337075174E-2</v>
      </c>
      <c r="L290" s="2">
        <f>H290*I290*J290*('Permanent project'!B294&gt;=Parameters!$B$2)*('Permanent project'!B294&lt;=Parameters!$B$3)</f>
        <v>2.4291151023207616E-3</v>
      </c>
      <c r="M290" s="3">
        <f>'Emissions of Biomass scenarios'!X288*3.66</f>
        <v>0</v>
      </c>
      <c r="N290" s="14">
        <f t="shared" si="20"/>
        <v>0</v>
      </c>
      <c r="V290" s="4"/>
      <c r="W290" s="4"/>
      <c r="X290" s="4"/>
      <c r="Y290" s="4"/>
    </row>
    <row r="291" spans="2:25" x14ac:dyDescent="0.3">
      <c r="B291">
        <v>286</v>
      </c>
      <c r="C291" s="11">
        <f t="shared" si="21"/>
        <v>1.6779706453383088</v>
      </c>
      <c r="D291" s="11">
        <f t="shared" si="21"/>
        <v>2.720789926345387</v>
      </c>
      <c r="E291" s="11">
        <f t="shared" si="21"/>
        <v>3.4292084480011149</v>
      </c>
      <c r="F291" s="11">
        <f t="shared" si="21"/>
        <v>5.9646475032892132</v>
      </c>
      <c r="G291" s="3">
        <f>G290*(1+Parameters!$B$13)</f>
        <v>24494470.157448404</v>
      </c>
      <c r="H291" s="5">
        <f>Parameters!$B$11*'Permanent project'!C295*Parameters!B$9*G291</f>
        <v>379.77325753117805</v>
      </c>
      <c r="I291" s="2">
        <f>EXP(-Parameters!$B$16*'Permanent project'!B295)</f>
        <v>1.0600757543901563E-4</v>
      </c>
      <c r="J291" s="2">
        <f>EXP(-(Parameters!$B$5+Parameters!$B$6)*('Permanent project'!B295-Parameters!$B$2))*(1-EXP(-Parameters!$B$7*('Permanent project'!B295-Parameters!$B$2)*('Permanent project'!B295&gt;Parameters!$B$2)))+('Permanent project'!B295&lt;=Parameters!$B$2)</f>
        <v>5.9012853669447841E-2</v>
      </c>
      <c r="K291" s="2">
        <f>H291*I291*('Permanent project'!B295&gt;=Parameters!$B$2)</f>
        <v>4.0258842247457065E-2</v>
      </c>
      <c r="L291" s="2">
        <f>H291*I291*J291*('Permanent project'!B295&gt;=Parameters!$B$2)*('Permanent project'!B295&lt;=Parameters!$B$3)</f>
        <v>2.3757891664505683E-3</v>
      </c>
      <c r="M291" s="3">
        <f>'Emissions of Biomass scenarios'!X289*3.66</f>
        <v>0</v>
      </c>
      <c r="N291" s="14">
        <f t="shared" si="20"/>
        <v>0</v>
      </c>
      <c r="V291" s="4"/>
      <c r="W291" s="4"/>
      <c r="X291" s="4"/>
      <c r="Y291" s="4"/>
    </row>
    <row r="292" spans="2:25" x14ac:dyDescent="0.3">
      <c r="B292">
        <v>287</v>
      </c>
      <c r="C292" s="11">
        <f t="shared" si="21"/>
        <v>1.6779706453383088</v>
      </c>
      <c r="D292" s="11">
        <f t="shared" si="21"/>
        <v>2.720789926345387</v>
      </c>
      <c r="E292" s="11">
        <f t="shared" si="21"/>
        <v>3.4292084480011149</v>
      </c>
      <c r="F292" s="11">
        <f t="shared" si="21"/>
        <v>5.9646475032892132</v>
      </c>
      <c r="G292" s="3">
        <f>G291*(1+Parameters!$B$13)</f>
        <v>24984359.560597371</v>
      </c>
      <c r="H292" s="5">
        <f>Parameters!$B$11*'Permanent project'!C296*Parameters!B$9*G292</f>
        <v>387.36872268180161</v>
      </c>
      <c r="I292" s="2">
        <f>EXP(-Parameters!$B$16*'Permanent project'!B296)</f>
        <v>1.0266903456294372E-4</v>
      </c>
      <c r="J292" s="2">
        <f>EXP(-(Parameters!$B$5+Parameters!$B$6)*('Permanent project'!B296-Parameters!$B$2))*(1-EXP(-Parameters!$B$7*('Permanent project'!B296-Parameters!$B$2)*('Permanent project'!B296&gt;Parameters!$B$2)))+('Permanent project'!B296&lt;=Parameters!$B$2)</f>
        <v>5.8425665964500828E-2</v>
      </c>
      <c r="K292" s="2">
        <f>H292*I292*('Permanent project'!B296&gt;=Parameters!$B$2)</f>
        <v>3.9770772777621255E-2</v>
      </c>
      <c r="L292" s="2">
        <f>H292*I292*J292*('Permanent project'!B296&gt;=Parameters!$B$2)*('Permanent project'!B296&lt;=Parameters!$B$3)</f>
        <v>2.3236338854553621E-3</v>
      </c>
      <c r="M292" s="3">
        <f>'Emissions of Biomass scenarios'!X290*3.66</f>
        <v>0</v>
      </c>
      <c r="N292" s="14">
        <f t="shared" si="20"/>
        <v>0</v>
      </c>
      <c r="V292" s="4"/>
      <c r="W292" s="4"/>
      <c r="X292" s="4"/>
      <c r="Y292" s="4"/>
    </row>
    <row r="293" spans="2:25" x14ac:dyDescent="0.3">
      <c r="B293">
        <v>288</v>
      </c>
      <c r="C293" s="11">
        <f t="shared" si="21"/>
        <v>1.6779706453383088</v>
      </c>
      <c r="D293" s="11">
        <f t="shared" si="21"/>
        <v>2.720789926345387</v>
      </c>
      <c r="E293" s="11">
        <f t="shared" si="21"/>
        <v>3.4292084480011149</v>
      </c>
      <c r="F293" s="11">
        <f t="shared" si="21"/>
        <v>5.9646475032892132</v>
      </c>
      <c r="G293" s="3">
        <f>G292*(1+Parameters!$B$13)</f>
        <v>25484046.751809318</v>
      </c>
      <c r="H293" s="5">
        <f>Parameters!$B$11*'Permanent project'!C297*Parameters!B$9*G293</f>
        <v>395.1160971354376</v>
      </c>
      <c r="I293" s="2">
        <f>EXP(-Parameters!$B$16*'Permanent project'!B297)</f>
        <v>9.9435635749927623E-5</v>
      </c>
      <c r="J293" s="2">
        <f>EXP(-(Parameters!$B$5+Parameters!$B$6)*('Permanent project'!B297-Parameters!$B$2))*(1-EXP(-Parameters!$B$7*('Permanent project'!B297-Parameters!$B$2)*('Permanent project'!B297&gt;Parameters!$B$2)))+('Permanent project'!B297&lt;=Parameters!$B$2)</f>
        <v>5.7844320874838456E-2</v>
      </c>
      <c r="K293" s="2">
        <f>H293*I293*('Permanent project'!B297&gt;=Parameters!$B$2)</f>
        <v>3.9288620313692395E-2</v>
      </c>
      <c r="L293" s="2">
        <f>H293*I293*J293*('Permanent project'!B297&gt;=Parameters!$B$2)*('Permanent project'!B297&lt;=Parameters!$B$3)</f>
        <v>2.2726235601549191E-3</v>
      </c>
      <c r="M293" s="3">
        <f>'Emissions of Biomass scenarios'!X291*3.66</f>
        <v>0</v>
      </c>
      <c r="N293" s="14">
        <f t="shared" si="20"/>
        <v>0</v>
      </c>
      <c r="V293" s="4"/>
      <c r="W293" s="4"/>
      <c r="X293" s="4"/>
      <c r="Y293" s="4"/>
    </row>
    <row r="294" spans="2:25" x14ac:dyDescent="0.3">
      <c r="B294">
        <v>289</v>
      </c>
      <c r="C294" s="11">
        <f t="shared" si="21"/>
        <v>1.6779706453383088</v>
      </c>
      <c r="D294" s="11">
        <f t="shared" si="21"/>
        <v>2.720789926345387</v>
      </c>
      <c r="E294" s="11">
        <f t="shared" si="21"/>
        <v>3.4292084480011149</v>
      </c>
      <c r="F294" s="11">
        <f t="shared" si="21"/>
        <v>5.9646475032892132</v>
      </c>
      <c r="G294" s="3">
        <f>G293*(1+Parameters!$B$13)</f>
        <v>25993727.686845504</v>
      </c>
      <c r="H294" s="5">
        <f>Parameters!$B$11*'Permanent project'!C298*Parameters!B$9*G294</f>
        <v>403.01841907814634</v>
      </c>
      <c r="I294" s="2">
        <f>EXP(-Parameters!$B$16*'Permanent project'!B298)</f>
        <v>9.6304067717034635E-5</v>
      </c>
      <c r="J294" s="2">
        <f>EXP(-(Parameters!$B$5+Parameters!$B$6)*('Permanent project'!B298-Parameters!$B$2))*(1-EXP(-Parameters!$B$7*('Permanent project'!B298-Parameters!$B$2)*('Permanent project'!B298&gt;Parameters!$B$2)))+('Permanent project'!B298&lt;=Parameters!$B$2)</f>
        <v>5.7268760265467358E-2</v>
      </c>
      <c r="K294" s="2">
        <f>H294*I294*('Permanent project'!B298&gt;=Parameters!$B$2)</f>
        <v>3.8812313122114049E-2</v>
      </c>
      <c r="L294" s="2">
        <f>H294*I294*J294*('Permanent project'!B298&gt;=Parameters!$B$2)*('Permanent project'!B298&lt;=Parameters!$B$3)</f>
        <v>2.2227330555386025E-3</v>
      </c>
      <c r="M294" s="3">
        <f>'Emissions of Biomass scenarios'!X292*3.66</f>
        <v>0</v>
      </c>
      <c r="N294" s="14">
        <f t="shared" si="20"/>
        <v>0</v>
      </c>
      <c r="V294" s="4"/>
      <c r="W294" s="4"/>
      <c r="X294" s="4"/>
      <c r="Y294" s="4"/>
    </row>
    <row r="295" spans="2:25" x14ac:dyDescent="0.3">
      <c r="B295">
        <v>290</v>
      </c>
      <c r="C295" s="11">
        <f t="shared" si="21"/>
        <v>1.6779706453383088</v>
      </c>
      <c r="D295" s="11">
        <f t="shared" si="21"/>
        <v>2.720789926345387</v>
      </c>
      <c r="E295" s="11">
        <f t="shared" si="21"/>
        <v>3.4292084480011149</v>
      </c>
      <c r="F295" s="11">
        <f t="shared" si="21"/>
        <v>5.9646475032892132</v>
      </c>
      <c r="G295" s="3">
        <f>G294*(1+Parameters!$B$13)</f>
        <v>26513602.240582414</v>
      </c>
      <c r="H295" s="5">
        <f>Parameters!$B$11*'Permanent project'!C299*Parameters!B$9*G295</f>
        <v>411.0787874597093</v>
      </c>
      <c r="I295" s="2">
        <f>EXP(-Parameters!$B$16*'Permanent project'!B299)</f>
        <v>9.3271123464948804E-5</v>
      </c>
      <c r="J295" s="2">
        <f>EXP(-(Parameters!$B$5+Parameters!$B$6)*('Permanent project'!B299-Parameters!$B$2))*(1-EXP(-Parameters!$B$7*('Permanent project'!B299-Parameters!$B$2)*('Permanent project'!B299&gt;Parameters!$B$2)))+('Permanent project'!B299&lt;=Parameters!$B$2)</f>
        <v>5.6698926579846903E-2</v>
      </c>
      <c r="K295" s="2">
        <f>H295*I295*('Permanent project'!B299&gt;=Parameters!$B$2)</f>
        <v>3.8341780338975992E-2</v>
      </c>
      <c r="L295" s="2">
        <f>H295*I295*J295*('Permanent project'!B299&gt;=Parameters!$B$2)*('Permanent project'!B299&lt;=Parameters!$B$3)</f>
        <v>2.1739377883802174E-3</v>
      </c>
      <c r="M295" s="3">
        <f>'Emissions of Biomass scenarios'!X293*3.66</f>
        <v>0</v>
      </c>
      <c r="N295" s="14">
        <f t="shared" si="20"/>
        <v>0</v>
      </c>
      <c r="V295" s="4"/>
      <c r="W295" s="4"/>
      <c r="X295" s="4"/>
      <c r="Y295" s="4"/>
    </row>
    <row r="296" spans="2:25" x14ac:dyDescent="0.3">
      <c r="B296">
        <v>291</v>
      </c>
      <c r="C296" s="11">
        <f t="shared" si="21"/>
        <v>1.6779706453383088</v>
      </c>
      <c r="D296" s="11">
        <f t="shared" si="21"/>
        <v>2.720789926345387</v>
      </c>
      <c r="E296" s="11">
        <f t="shared" si="21"/>
        <v>3.4292084480011149</v>
      </c>
      <c r="F296" s="11">
        <f t="shared" si="21"/>
        <v>5.9646475032892132</v>
      </c>
      <c r="G296" s="3">
        <f>G295*(1+Parameters!$B$13)</f>
        <v>27043874.285394061</v>
      </c>
      <c r="H296" s="5">
        <f>Parameters!$B$11*'Permanent project'!C300*Parameters!B$9*G296</f>
        <v>419.30036320890343</v>
      </c>
      <c r="I296" s="2">
        <f>EXP(-Parameters!$B$16*'Permanent project'!B300)</f>
        <v>9.0333696993724418E-5</v>
      </c>
      <c r="J296" s="2">
        <f>EXP(-(Parameters!$B$5+Parameters!$B$6)*('Permanent project'!B300-Parameters!$B$2))*(1-EXP(-Parameters!$B$7*('Permanent project'!B300-Parameters!$B$2)*('Permanent project'!B300&gt;Parameters!$B$2)))+('Permanent project'!B300&lt;=Parameters!$B$2)</f>
        <v>5.6134762834133725E-2</v>
      </c>
      <c r="K296" s="2">
        <f>H296*I296*('Permanent project'!B300&gt;=Parameters!$B$2)</f>
        <v>3.7876951959471675E-2</v>
      </c>
      <c r="L296" s="2">
        <f>H296*I296*J296*('Permanent project'!B300&gt;=Parameters!$B$2)*('Permanent project'!B300&lt;=Parameters!$B$3)</f>
        <v>2.1262137151248192E-3</v>
      </c>
      <c r="M296" s="3">
        <f>'Emissions of Biomass scenarios'!X294*3.66</f>
        <v>0</v>
      </c>
      <c r="N296" s="14">
        <f t="shared" si="20"/>
        <v>0</v>
      </c>
      <c r="V296" s="4"/>
      <c r="W296" s="4"/>
      <c r="X296" s="4"/>
      <c r="Y296" s="4"/>
    </row>
    <row r="297" spans="2:25" x14ac:dyDescent="0.3">
      <c r="B297">
        <v>292</v>
      </c>
      <c r="C297" s="11">
        <f t="shared" si="21"/>
        <v>1.6779706453383088</v>
      </c>
      <c r="D297" s="11">
        <f t="shared" si="21"/>
        <v>2.720789926345387</v>
      </c>
      <c r="E297" s="11">
        <f t="shared" si="21"/>
        <v>3.4292084480011149</v>
      </c>
      <c r="F297" s="11">
        <f t="shared" si="21"/>
        <v>5.9646475032892132</v>
      </c>
      <c r="G297" s="3">
        <f>G296*(1+Parameters!$B$13)</f>
        <v>27584751.771101944</v>
      </c>
      <c r="H297" s="5">
        <f>Parameters!$B$11*'Permanent project'!C301*Parameters!B$9*G297</f>
        <v>427.68637047308152</v>
      </c>
      <c r="I297" s="2">
        <f>EXP(-Parameters!$B$16*'Permanent project'!B301)</f>
        <v>8.7488780121969912E-5</v>
      </c>
      <c r="J297" s="2">
        <f>EXP(-(Parameters!$B$5+Parameters!$B$6)*('Permanent project'!B301-Parameters!$B$2))*(1-EXP(-Parameters!$B$7*('Permanent project'!B301-Parameters!$B$2)*('Permanent project'!B301&gt;Parameters!$B$2)))+('Permanent project'!B301&lt;=Parameters!$B$2)</f>
        <v>5.5576212611483058E-2</v>
      </c>
      <c r="K297" s="2">
        <f>H297*I297*('Permanent project'!B301&gt;=Parameters!$B$2)</f>
        <v>3.7417758827482793E-2</v>
      </c>
      <c r="L297" s="2">
        <f>H297*I297*J297*('Permanent project'!B301&gt;=Parameters!$B$2)*('Permanent project'!B301&lt;=Parameters!$B$3)</f>
        <v>2.0795373200413808E-3</v>
      </c>
      <c r="M297" s="3">
        <f>'Emissions of Biomass scenarios'!X295*3.66</f>
        <v>0</v>
      </c>
      <c r="N297" s="14">
        <f t="shared" si="20"/>
        <v>0</v>
      </c>
      <c r="V297" s="4"/>
      <c r="W297" s="4"/>
      <c r="X297" s="4"/>
      <c r="Y297" s="4"/>
    </row>
    <row r="298" spans="2:25" x14ac:dyDescent="0.3">
      <c r="B298">
        <v>293</v>
      </c>
      <c r="C298" s="11">
        <f t="shared" si="21"/>
        <v>1.6779706453383088</v>
      </c>
      <c r="D298" s="11">
        <f t="shared" si="21"/>
        <v>2.720789926345387</v>
      </c>
      <c r="E298" s="11">
        <f t="shared" si="21"/>
        <v>3.4292084480011149</v>
      </c>
      <c r="F298" s="11">
        <f t="shared" si="21"/>
        <v>5.9646475032892132</v>
      </c>
      <c r="G298" s="3">
        <f>G297*(1+Parameters!$B$13)</f>
        <v>28136446.806523982</v>
      </c>
      <c r="H298" s="5">
        <f>Parameters!$B$11*'Permanent project'!C302*Parameters!B$9*G298</f>
        <v>436.24009788254318</v>
      </c>
      <c r="I298" s="2">
        <f>EXP(-Parameters!$B$16*'Permanent project'!B302)</f>
        <v>8.4733459406207524E-5</v>
      </c>
      <c r="J298" s="2">
        <f>EXP(-(Parameters!$B$5+Parameters!$B$6)*('Permanent project'!B302-Parameters!$B$2))*(1-EXP(-Parameters!$B$7*('Permanent project'!B302-Parameters!$B$2)*('Permanent project'!B302&gt;Parameters!$B$2)))+('Permanent project'!B302&lt;=Parameters!$B$2)</f>
        <v>5.5023220056407231E-2</v>
      </c>
      <c r="K298" s="2">
        <f>H298*I298*('Permanent project'!B302&gt;=Parameters!$B$2)</f>
        <v>3.6964132625290469E-2</v>
      </c>
      <c r="L298" s="2">
        <f>H298*I298*J298*('Permanent project'!B302&gt;=Parameters!$B$2)*('Permanent project'!B302&lt;=Parameters!$B$3)</f>
        <v>2.0338856036355795E-3</v>
      </c>
      <c r="M298" s="3">
        <f>'Emissions of Biomass scenarios'!X296*3.66</f>
        <v>0</v>
      </c>
      <c r="N298" s="14">
        <f t="shared" si="20"/>
        <v>0</v>
      </c>
      <c r="V298" s="4"/>
      <c r="W298" s="4"/>
      <c r="X298" s="4"/>
      <c r="Y298" s="4"/>
    </row>
    <row r="299" spans="2:25" x14ac:dyDescent="0.3">
      <c r="B299">
        <v>294</v>
      </c>
      <c r="C299" s="11">
        <f t="shared" ref="C299:F314" si="22">C298</f>
        <v>1.6779706453383088</v>
      </c>
      <c r="D299" s="11">
        <f t="shared" si="22"/>
        <v>2.720789926345387</v>
      </c>
      <c r="E299" s="11">
        <f t="shared" si="22"/>
        <v>3.4292084480011149</v>
      </c>
      <c r="F299" s="11">
        <f t="shared" si="22"/>
        <v>5.9646475032892132</v>
      </c>
      <c r="G299" s="3">
        <f>G298*(1+Parameters!$B$13)</f>
        <v>28699175.742654461</v>
      </c>
      <c r="H299" s="5">
        <f>Parameters!$B$11*'Permanent project'!C303*Parameters!B$9*G299</f>
        <v>444.96489984019405</v>
      </c>
      <c r="I299" s="2">
        <f>EXP(-Parameters!$B$16*'Permanent project'!B303)</f>
        <v>8.2064913157252483E-5</v>
      </c>
      <c r="J299" s="2">
        <f>EXP(-(Parameters!$B$5+Parameters!$B$6)*('Permanent project'!B303-Parameters!$B$2))*(1-EXP(-Parameters!$B$7*('Permanent project'!B303-Parameters!$B$2)*('Permanent project'!B303&gt;Parameters!$B$2)))+('Permanent project'!B303&lt;=Parameters!$B$2)</f>
        <v>5.4475729869189859E-2</v>
      </c>
      <c r="K299" s="2">
        <f>H299*I299*('Permanent project'!B303&gt;=Parameters!$B$2)</f>
        <v>3.6516005863411076E-2</v>
      </c>
      <c r="L299" s="2">
        <f>H299*I299*J299*('Permanent project'!B303&gt;=Parameters!$B$2)*('Permanent project'!B303&lt;=Parameters!$B$3)</f>
        <v>1.9892360713169347E-3</v>
      </c>
      <c r="M299" s="3">
        <f>'Emissions of Biomass scenarios'!X297*3.66</f>
        <v>0</v>
      </c>
      <c r="N299" s="14">
        <f t="shared" si="20"/>
        <v>0</v>
      </c>
      <c r="V299" s="4"/>
      <c r="W299" s="4"/>
      <c r="X299" s="4"/>
      <c r="Y299" s="4"/>
    </row>
    <row r="300" spans="2:25" x14ac:dyDescent="0.3">
      <c r="B300">
        <v>295</v>
      </c>
      <c r="C300" s="11">
        <f t="shared" si="22"/>
        <v>1.6779706453383088</v>
      </c>
      <c r="D300" s="11">
        <f t="shared" si="22"/>
        <v>2.720789926345387</v>
      </c>
      <c r="E300" s="11">
        <f t="shared" si="22"/>
        <v>3.4292084480011149</v>
      </c>
      <c r="F300" s="11">
        <f t="shared" si="22"/>
        <v>5.9646475032892132</v>
      </c>
      <c r="G300" s="3">
        <f>G299*(1+Parameters!$B$13)</f>
        <v>29273159.257507551</v>
      </c>
      <c r="H300" s="5">
        <f>Parameters!$B$11*'Permanent project'!C304*Parameters!B$9*G300</f>
        <v>453.8641978369979</v>
      </c>
      <c r="I300" s="2">
        <f>EXP(-Parameters!$B$16*'Permanent project'!B304)</f>
        <v>7.9480408550556766E-5</v>
      </c>
      <c r="J300" s="2">
        <f>EXP(-(Parameters!$B$5+Parameters!$B$6)*('Permanent project'!B304-Parameters!$B$2))*(1-EXP(-Parameters!$B$7*('Permanent project'!B304-Parameters!$B$2)*('Permanent project'!B304&gt;Parameters!$B$2)))+('Permanent project'!B304&lt;=Parameters!$B$2)</f>
        <v>5.3933687300356019E-2</v>
      </c>
      <c r="K300" s="2">
        <f>H300*I300*('Permanent project'!B304&gt;=Parameters!$B$2)</f>
        <v>3.6073311870555319E-2</v>
      </c>
      <c r="L300" s="2">
        <f>H300*I300*J300*('Permanent project'!B304&gt;=Parameters!$B$2)*('Permanent project'!B304&lt;=Parameters!$B$3)</f>
        <v>1.9455667223147513E-3</v>
      </c>
      <c r="M300" s="3">
        <f>'Emissions of Biomass scenarios'!X298*3.66</f>
        <v>0</v>
      </c>
      <c r="N300" s="14">
        <f t="shared" si="20"/>
        <v>0</v>
      </c>
      <c r="V300" s="4"/>
      <c r="W300" s="4"/>
      <c r="X300" s="4"/>
      <c r="Y300" s="4"/>
    </row>
    <row r="301" spans="2:25" x14ac:dyDescent="0.3">
      <c r="B301">
        <v>296</v>
      </c>
      <c r="C301" s="11">
        <f t="shared" si="22"/>
        <v>1.6779706453383088</v>
      </c>
      <c r="D301" s="11">
        <f t="shared" si="22"/>
        <v>2.720789926345387</v>
      </c>
      <c r="E301" s="11">
        <f t="shared" si="22"/>
        <v>3.4292084480011149</v>
      </c>
      <c r="F301" s="11">
        <f t="shared" si="22"/>
        <v>5.9646475032892132</v>
      </c>
      <c r="G301" s="3">
        <f>G300*(1+Parameters!$B$13)</f>
        <v>29858622.442657702</v>
      </c>
      <c r="H301" s="5">
        <f>Parameters!$B$11*'Permanent project'!C305*Parameters!B$9*G301</f>
        <v>462.94148179373786</v>
      </c>
      <c r="I301" s="2">
        <f>EXP(-Parameters!$B$16*'Permanent project'!B305)</f>
        <v>7.6977298827557959E-5</v>
      </c>
      <c r="J301" s="2">
        <f>EXP(-(Parameters!$B$5+Parameters!$B$6)*('Permanent project'!B305-Parameters!$B$2))*(1-EXP(-Parameters!$B$7*('Permanent project'!B305-Parameters!$B$2)*('Permanent project'!B305&gt;Parameters!$B$2)))+('Permanent project'!B305&lt;=Parameters!$B$2)</f>
        <v>5.3397038145197084E-2</v>
      </c>
      <c r="K301" s="2">
        <f>H301*I301*('Permanent project'!B305&gt;=Parameters!$B$2)</f>
        <v>3.5635984783709045E-2</v>
      </c>
      <c r="L301" s="2">
        <f>H301*I301*J301*('Permanent project'!B305&gt;=Parameters!$B$2)*('Permanent project'!B305&lt;=Parameters!$B$3)</f>
        <v>1.9028560388373748E-3</v>
      </c>
      <c r="M301" s="3">
        <f>'Emissions of Biomass scenarios'!X299*3.66</f>
        <v>0</v>
      </c>
      <c r="N301" s="14">
        <f t="shared" si="20"/>
        <v>0</v>
      </c>
      <c r="V301" s="4"/>
      <c r="W301" s="4"/>
      <c r="X301" s="4"/>
      <c r="Y301" s="4"/>
    </row>
    <row r="302" spans="2:25" x14ac:dyDescent="0.3">
      <c r="B302">
        <v>297</v>
      </c>
      <c r="C302" s="11">
        <f t="shared" si="22"/>
        <v>1.6779706453383088</v>
      </c>
      <c r="D302" s="11">
        <f t="shared" si="22"/>
        <v>2.720789926345387</v>
      </c>
      <c r="E302" s="11">
        <f t="shared" si="22"/>
        <v>3.4292084480011149</v>
      </c>
      <c r="F302" s="11">
        <f t="shared" si="22"/>
        <v>5.9646475032892132</v>
      </c>
      <c r="G302" s="3">
        <f>G301*(1+Parameters!$B$13)</f>
        <v>30455794.891510855</v>
      </c>
      <c r="H302" s="5">
        <f>Parameters!$B$11*'Permanent project'!C306*Parameters!B$9*G302</f>
        <v>472.20031142961261</v>
      </c>
      <c r="I302" s="2">
        <f>EXP(-Parameters!$B$16*'Permanent project'!B306)</f>
        <v>7.4553020585167186E-5</v>
      </c>
      <c r="J302" s="2">
        <f>EXP(-(Parameters!$B$5+Parameters!$B$6)*('Permanent project'!B306-Parameters!$B$2))*(1-EXP(-Parameters!$B$7*('Permanent project'!B306-Parameters!$B$2)*('Permanent project'!B306&gt;Parameters!$B$2)))+('Permanent project'!B306&lt;=Parameters!$B$2)</f>
        <v>5.2865728738350368E-2</v>
      </c>
      <c r="K302" s="2">
        <f>H302*I302*('Permanent project'!B306&gt;=Parameters!$B$2)</f>
        <v>3.5203959538334266E-2</v>
      </c>
      <c r="L302" s="2">
        <f>H302*I302*J302*('Permanent project'!B306&gt;=Parameters!$B$2)*('Permanent project'!B306&lt;=Parameters!$B$3)</f>
        <v>1.8610829754694413E-3</v>
      </c>
      <c r="M302" s="3">
        <f>'Emissions of Biomass scenarios'!X300*3.66</f>
        <v>0</v>
      </c>
      <c r="N302" s="14">
        <f t="shared" si="20"/>
        <v>0</v>
      </c>
      <c r="V302" s="4"/>
      <c r="W302" s="4"/>
      <c r="X302" s="4"/>
      <c r="Y302" s="4"/>
    </row>
    <row r="303" spans="2:25" x14ac:dyDescent="0.3">
      <c r="B303">
        <v>298</v>
      </c>
      <c r="C303" s="11">
        <f t="shared" si="22"/>
        <v>1.6779706453383088</v>
      </c>
      <c r="D303" s="11">
        <f t="shared" si="22"/>
        <v>2.720789926345387</v>
      </c>
      <c r="E303" s="11">
        <f t="shared" si="22"/>
        <v>3.4292084480011149</v>
      </c>
      <c r="F303" s="11">
        <f t="shared" si="22"/>
        <v>5.9646475032892132</v>
      </c>
      <c r="G303" s="3">
        <f>G302*(1+Parameters!$B$13)</f>
        <v>31064910.789341073</v>
      </c>
      <c r="H303" s="5">
        <f>Parameters!$B$11*'Permanent project'!C307*Parameters!B$9*G303</f>
        <v>481.6443176582049</v>
      </c>
      <c r="I303" s="2">
        <f>EXP(-Parameters!$B$16*'Permanent project'!B307)</f>
        <v>7.2205091150620327E-5</v>
      </c>
      <c r="J303" s="2">
        <f>EXP(-(Parameters!$B$5+Parameters!$B$6)*('Permanent project'!B307-Parameters!$B$2))*(1-EXP(-Parameters!$B$7*('Permanent project'!B307-Parameters!$B$2)*('Permanent project'!B307&gt;Parameters!$B$2)))+('Permanent project'!B307&lt;=Parameters!$B$2)</f>
        <v>5.2339705948432381E-2</v>
      </c>
      <c r="K303" s="2">
        <f>H303*I303*('Permanent project'!B307&gt;=Parameters!$B$2)</f>
        <v>3.4777171858689018E-2</v>
      </c>
      <c r="L303" s="2">
        <f>H303*I303*J303*('Permanent project'!B307&gt;=Parameters!$B$2)*('Permanent project'!B307&lt;=Parameters!$B$3)</f>
        <v>1.8202269488018809E-3</v>
      </c>
      <c r="M303" s="3">
        <f>'Emissions of Biomass scenarios'!X301*3.66</f>
        <v>0</v>
      </c>
      <c r="N303" s="14">
        <f t="shared" si="20"/>
        <v>0</v>
      </c>
      <c r="V303" s="4"/>
      <c r="W303" s="4"/>
      <c r="X303" s="4"/>
      <c r="Y303" s="4"/>
    </row>
    <row r="304" spans="2:25" x14ac:dyDescent="0.3">
      <c r="B304">
        <v>299</v>
      </c>
      <c r="C304" s="11">
        <f t="shared" si="22"/>
        <v>1.6779706453383088</v>
      </c>
      <c r="D304" s="11">
        <f t="shared" si="22"/>
        <v>2.720789926345387</v>
      </c>
      <c r="E304" s="11">
        <f t="shared" si="22"/>
        <v>3.4292084480011149</v>
      </c>
      <c r="F304" s="11">
        <f t="shared" si="22"/>
        <v>5.9646475032892132</v>
      </c>
      <c r="G304" s="3">
        <f>G303*(1+Parameters!$B$13)</f>
        <v>31686209.005127896</v>
      </c>
      <c r="H304" s="5">
        <f>Parameters!$B$11*'Permanent project'!C308*Parameters!B$9*G304</f>
        <v>491.27720401136901</v>
      </c>
      <c r="I304" s="2">
        <f>EXP(-Parameters!$B$16*'Permanent project'!B308)</f>
        <v>6.9931106039004202E-5</v>
      </c>
      <c r="J304" s="2">
        <f>EXP(-(Parameters!$B$5+Parameters!$B$6)*('Permanent project'!B308-Parameters!$B$2))*(1-EXP(-Parameters!$B$7*('Permanent project'!B308-Parameters!$B$2)*('Permanent project'!B308&gt;Parameters!$B$2)))+('Permanent project'!B308&lt;=Parameters!$B$2)</f>
        <v>5.1818917172725833E-2</v>
      </c>
      <c r="K304" s="2">
        <f>H304*I304*('Permanent project'!B308&gt;=Parameters!$B$2)</f>
        <v>3.4355558248264549E-2</v>
      </c>
      <c r="L304" s="2">
        <f>H304*I304*J304*('Permanent project'!B308&gt;=Parameters!$B$2)*('Permanent project'!B308&lt;=Parameters!$B$3)</f>
        <v>1.7802678272895785E-3</v>
      </c>
      <c r="M304" s="3">
        <f>'Emissions of Biomass scenarios'!X302*3.66</f>
        <v>0</v>
      </c>
      <c r="N304" s="14">
        <f t="shared" si="20"/>
        <v>0</v>
      </c>
      <c r="V304" s="4"/>
      <c r="W304" s="4"/>
      <c r="X304" s="4"/>
      <c r="Y304" s="4"/>
    </row>
    <row r="305" spans="2:25" x14ac:dyDescent="0.3">
      <c r="B305">
        <v>300</v>
      </c>
      <c r="C305" s="11">
        <f t="shared" si="22"/>
        <v>1.6779706453383088</v>
      </c>
      <c r="D305" s="11">
        <f t="shared" si="22"/>
        <v>2.720789926345387</v>
      </c>
      <c r="E305" s="11">
        <f t="shared" si="22"/>
        <v>3.4292084480011149</v>
      </c>
      <c r="F305" s="11">
        <f t="shared" si="22"/>
        <v>5.9646475032892132</v>
      </c>
      <c r="G305" s="3">
        <f>G304*(1+Parameters!$B$13)</f>
        <v>32319933.185230453</v>
      </c>
      <c r="H305" s="5">
        <f>Parameters!$B$11*'Permanent project'!C309*Parameters!B$9*G305</f>
        <v>501.10274809159637</v>
      </c>
      <c r="I305" s="2">
        <f>EXP(-Parameters!$B$16*'Permanent project'!B309)</f>
        <v>6.7728736490853898E-5</v>
      </c>
      <c r="J305" s="2">
        <f>EXP(-(Parameters!$B$5+Parameters!$B$6)*('Permanent project'!B309-Parameters!$B$2))*(1-EXP(-Parameters!$B$7*('Permanent project'!B309-Parameters!$B$2)*('Permanent project'!B309&gt;Parameters!$B$2)))+('Permanent project'!B309&lt;=Parameters!$B$2)</f>
        <v>5.1303310331919108E-2</v>
      </c>
      <c r="K305" s="2">
        <f>H305*I305*('Permanent project'!B309&gt;=Parameters!$B$2)</f>
        <v>3.3939055980338473E-2</v>
      </c>
      <c r="L305" s="2">
        <f>H305*I305*J305*('Permanent project'!B309&gt;=Parameters!$B$2)*('Permanent project'!B309&lt;=Parameters!$B$3)</f>
        <v>1.7411859213316797E-3</v>
      </c>
      <c r="M305" s="3">
        <f>'Emissions of Biomass scenarios'!X303*3.66</f>
        <v>0</v>
      </c>
      <c r="N305" s="14">
        <f t="shared" si="20"/>
        <v>0</v>
      </c>
      <c r="V305" s="4"/>
      <c r="W305" s="4"/>
      <c r="X305" s="4"/>
      <c r="Y305" s="4"/>
    </row>
    <row r="306" spans="2:25" x14ac:dyDescent="0.3">
      <c r="B306">
        <v>301</v>
      </c>
      <c r="C306" s="11">
        <f t="shared" si="22"/>
        <v>1.6779706453383088</v>
      </c>
      <c r="D306" s="11">
        <f t="shared" si="22"/>
        <v>2.720789926345387</v>
      </c>
      <c r="E306" s="11">
        <f t="shared" si="22"/>
        <v>3.4292084480011149</v>
      </c>
      <c r="F306" s="11">
        <f t="shared" si="22"/>
        <v>5.9646475032892132</v>
      </c>
      <c r="G306" s="3">
        <f>G305*(1+Parameters!$B$13)</f>
        <v>32966331.848935064</v>
      </c>
      <c r="H306" s="5">
        <f>Parameters!$B$11*'Permanent project'!C310*Parameters!B$9*G306</f>
        <v>511.12480305342831</v>
      </c>
      <c r="I306" s="2">
        <f>EXP(-Parameters!$B$16*'Permanent project'!B310)</f>
        <v>6.5595727087299532E-5</v>
      </c>
      <c r="J306" s="2">
        <f>EXP(-(Parameters!$B$5+Parameters!$B$6)*('Permanent project'!B310-Parameters!$B$2))*(1-EXP(-Parameters!$B$7*('Permanent project'!B310-Parameters!$B$2)*('Permanent project'!B310&gt;Parameters!$B$2)))+('Permanent project'!B310&lt;=Parameters!$B$2)</f>
        <v>5.0792833864898503E-2</v>
      </c>
      <c r="K306" s="2">
        <f>H306*I306*('Permanent project'!B310&gt;=Parameters!$B$2)</f>
        <v>3.3527603088642409E-2</v>
      </c>
      <c r="L306" s="2">
        <f>H306*I306*J306*('Permanent project'!B310&gt;=Parameters!$B$2)*('Permanent project'!B310&lt;=Parameters!$B$3)</f>
        <v>1.7029619735696717E-3</v>
      </c>
      <c r="M306" s="3">
        <f>'Emissions of Biomass scenarios'!X304*3.66</f>
        <v>0</v>
      </c>
      <c r="N306" s="14">
        <f t="shared" si="20"/>
        <v>0</v>
      </c>
      <c r="V306" s="4"/>
      <c r="W306" s="4"/>
      <c r="X306" s="4"/>
      <c r="Y306" s="4"/>
    </row>
    <row r="307" spans="2:25" x14ac:dyDescent="0.3">
      <c r="B307">
        <v>302</v>
      </c>
      <c r="C307" s="11">
        <f t="shared" si="22"/>
        <v>1.6779706453383088</v>
      </c>
      <c r="D307" s="11">
        <f t="shared" si="22"/>
        <v>2.720789926345387</v>
      </c>
      <c r="E307" s="11">
        <f t="shared" si="22"/>
        <v>3.4292084480011149</v>
      </c>
      <c r="F307" s="11">
        <f t="shared" si="22"/>
        <v>5.9646475032892132</v>
      </c>
      <c r="G307" s="3">
        <f>G306*(1+Parameters!$B$13)</f>
        <v>33625658.485913768</v>
      </c>
      <c r="H307" s="5">
        <f>Parameters!$B$11*'Permanent project'!C311*Parameters!B$9*G307</f>
        <v>521.34729911449699</v>
      </c>
      <c r="I307" s="2">
        <f>EXP(-Parameters!$B$16*'Permanent project'!B311)</f>
        <v>6.352989344032031E-5</v>
      </c>
      <c r="J307" s="2">
        <f>EXP(-(Parameters!$B$5+Parameters!$B$6)*('Permanent project'!B311-Parameters!$B$2))*(1-EXP(-Parameters!$B$7*('Permanent project'!B311-Parameters!$B$2)*('Permanent project'!B311&gt;Parameters!$B$2)))+('Permanent project'!B311&lt;=Parameters!$B$2)</f>
        <v>5.0287436723591865E-2</v>
      </c>
      <c r="K307" s="2">
        <f>H307*I307*('Permanent project'!B311&gt;=Parameters!$B$2)</f>
        <v>3.3121138358142795E-2</v>
      </c>
      <c r="L307" s="2">
        <f>H307*I307*J307*('Permanent project'!B311&gt;=Parameters!$B$2)*('Permanent project'!B311&lt;=Parameters!$B$3)</f>
        <v>1.6655771493984371E-3</v>
      </c>
      <c r="M307" s="3">
        <f>'Emissions of Biomass scenarios'!X305*3.66</f>
        <v>0</v>
      </c>
      <c r="N307" s="14">
        <f t="shared" si="20"/>
        <v>0</v>
      </c>
      <c r="V307" s="4"/>
      <c r="W307" s="4"/>
      <c r="X307" s="4"/>
      <c r="Y307" s="4"/>
    </row>
    <row r="308" spans="2:25" x14ac:dyDescent="0.3">
      <c r="B308">
        <v>303</v>
      </c>
      <c r="C308" s="11">
        <f t="shared" si="22"/>
        <v>1.6779706453383088</v>
      </c>
      <c r="D308" s="11">
        <f t="shared" si="22"/>
        <v>2.720789926345387</v>
      </c>
      <c r="E308" s="11">
        <f t="shared" si="22"/>
        <v>3.4292084480011149</v>
      </c>
      <c r="F308" s="11">
        <f t="shared" si="22"/>
        <v>5.9646475032892132</v>
      </c>
      <c r="G308" s="3">
        <f>G307*(1+Parameters!$B$13)</f>
        <v>34298171.655632041</v>
      </c>
      <c r="H308" s="5">
        <f>Parameters!$B$11*'Permanent project'!C312*Parameters!B$9*G308</f>
        <v>531.77424509678679</v>
      </c>
      <c r="I308" s="2">
        <f>EXP(-Parameters!$B$16*'Permanent project'!B312)</f>
        <v>6.152911995574026E-5</v>
      </c>
      <c r="J308" s="2">
        <f>EXP(-(Parameters!$B$5+Parameters!$B$6)*('Permanent project'!B312-Parameters!$B$2))*(1-EXP(-Parameters!$B$7*('Permanent project'!B312-Parameters!$B$2)*('Permanent project'!B312&gt;Parameters!$B$2)))+('Permanent project'!B312&lt;=Parameters!$B$2)</f>
        <v>4.9787068367863944E-2</v>
      </c>
      <c r="K308" s="2">
        <f>H308*I308*('Permanent project'!B312&gt;=Parameters!$B$2)</f>
        <v>3.2719601315933419E-2</v>
      </c>
      <c r="L308" s="2">
        <f>H308*I308*J308*('Permanent project'!B312&gt;=Parameters!$B$2)*('Permanent project'!B312&lt;=Parameters!$B$3)</f>
        <v>1.6290130276856282E-3</v>
      </c>
      <c r="M308" s="3">
        <f>'Emissions of Biomass scenarios'!X306*3.66</f>
        <v>0</v>
      </c>
      <c r="N308" s="14">
        <f t="shared" si="20"/>
        <v>0</v>
      </c>
      <c r="V308" s="4"/>
      <c r="W308" s="4"/>
      <c r="X308" s="4"/>
      <c r="Y308" s="4"/>
    </row>
    <row r="309" spans="2:25" x14ac:dyDescent="0.3">
      <c r="B309">
        <v>304</v>
      </c>
      <c r="C309" s="11">
        <f t="shared" si="22"/>
        <v>1.6779706453383088</v>
      </c>
      <c r="D309" s="11">
        <f t="shared" si="22"/>
        <v>2.720789926345387</v>
      </c>
      <c r="E309" s="11">
        <f t="shared" si="22"/>
        <v>3.4292084480011149</v>
      </c>
      <c r="F309" s="11">
        <f t="shared" si="22"/>
        <v>5.9646475032892132</v>
      </c>
      <c r="G309" s="3">
        <f>G308*(1+Parameters!$B$13)</f>
        <v>34984135.088744685</v>
      </c>
      <c r="H309" s="5">
        <f>Parameters!$B$11*'Permanent project'!C313*Parameters!B$9*G309</f>
        <v>542.40972999872258</v>
      </c>
      <c r="I309" s="2">
        <f>EXP(-Parameters!$B$16*'Permanent project'!B313)</f>
        <v>5.9591357666674943E-5</v>
      </c>
      <c r="J309" s="2">
        <f>EXP(-(Parameters!$B$5+Parameters!$B$6)*('Permanent project'!B313-Parameters!$B$2))*(1-EXP(-Parameters!$B$7*('Permanent project'!B313-Parameters!$B$2)*('Permanent project'!B313&gt;Parameters!$B$2)))+('Permanent project'!B313&lt;=Parameters!$B$2)</f>
        <v>4.929167876046215E-2</v>
      </c>
      <c r="K309" s="2">
        <f>H309*I309*('Permanent project'!B313&gt;=Parameters!$B$2)</f>
        <v>3.2322932222238462E-2</v>
      </c>
      <c r="L309" s="2">
        <f>H309*I309*J309*('Permanent project'!B313&gt;=Parameters!$B$2)*('Permanent project'!B313&lt;=Parameters!$B$3)</f>
        <v>1.5932515916947693E-3</v>
      </c>
      <c r="M309" s="3">
        <f>'Emissions of Biomass scenarios'!X307*3.66</f>
        <v>0</v>
      </c>
      <c r="N309" s="14">
        <f t="shared" si="20"/>
        <v>0</v>
      </c>
      <c r="V309" s="4"/>
      <c r="W309" s="4"/>
      <c r="X309" s="4"/>
      <c r="Y309" s="4"/>
    </row>
    <row r="310" spans="2:25" x14ac:dyDescent="0.3">
      <c r="B310">
        <v>305</v>
      </c>
      <c r="C310" s="11">
        <f t="shared" si="22"/>
        <v>1.6779706453383088</v>
      </c>
      <c r="D310" s="11">
        <f t="shared" si="22"/>
        <v>2.720789926345387</v>
      </c>
      <c r="E310" s="11">
        <f t="shared" si="22"/>
        <v>3.4292084480011149</v>
      </c>
      <c r="F310" s="11">
        <f t="shared" si="22"/>
        <v>5.9646475032892132</v>
      </c>
      <c r="G310" s="3">
        <f>G309*(1+Parameters!$B$13)</f>
        <v>35683817.79051958</v>
      </c>
      <c r="H310" s="5">
        <f>Parameters!$B$11*'Permanent project'!C314*Parameters!B$9*G310</f>
        <v>553.25792459869706</v>
      </c>
      <c r="I310" s="2">
        <f>EXP(-Parameters!$B$16*'Permanent project'!B314)</f>
        <v>5.7714622135210329E-5</v>
      </c>
      <c r="J310" s="2">
        <f>EXP(-(Parameters!$B$5+Parameters!$B$6)*('Permanent project'!B314-Parameters!$B$2))*(1-EXP(-Parameters!$B$7*('Permanent project'!B314-Parameters!$B$2)*('Permanent project'!B314&gt;Parameters!$B$2)))+('Permanent project'!B314&lt;=Parameters!$B$2)</f>
        <v>4.8801218362012962E-2</v>
      </c>
      <c r="K310" s="2">
        <f>H310*I310*('Permanent project'!B314&gt;=Parameters!$B$2)</f>
        <v>3.1931072061524492E-2</v>
      </c>
      <c r="L310" s="2">
        <f>H310*I310*J310*('Permanent project'!B314&gt;=Parameters!$B$2)*('Permanent project'!B314&lt;=Parameters!$B$3)</f>
        <v>1.5582752202076282E-3</v>
      </c>
      <c r="M310" s="3">
        <f>'Emissions of Biomass scenarios'!X308*3.66</f>
        <v>0</v>
      </c>
      <c r="N310" s="14">
        <f t="shared" si="20"/>
        <v>0</v>
      </c>
      <c r="V310" s="4"/>
      <c r="W310" s="4"/>
      <c r="X310" s="4"/>
      <c r="Y310" s="4"/>
    </row>
    <row r="311" spans="2:25" x14ac:dyDescent="0.3">
      <c r="B311">
        <v>306</v>
      </c>
      <c r="C311" s="11">
        <f t="shared" si="22"/>
        <v>1.6779706453383088</v>
      </c>
      <c r="D311" s="11">
        <f t="shared" si="22"/>
        <v>2.720789926345387</v>
      </c>
      <c r="E311" s="11">
        <f t="shared" si="22"/>
        <v>3.4292084480011149</v>
      </c>
      <c r="F311" s="11">
        <f t="shared" si="22"/>
        <v>5.9646475032892132</v>
      </c>
      <c r="G311" s="3">
        <f>G310*(1+Parameters!$B$13)</f>
        <v>36397494.146329969</v>
      </c>
      <c r="H311" s="5">
        <f>Parameters!$B$11*'Permanent project'!C315*Parameters!B$9*G311</f>
        <v>564.32308309067105</v>
      </c>
      <c r="I311" s="2">
        <f>EXP(-Parameters!$B$16*'Permanent project'!B315)</f>
        <v>5.589699142016496E-5</v>
      </c>
      <c r="J311" s="2">
        <f>EXP(-(Parameters!$B$5+Parameters!$B$6)*('Permanent project'!B315-Parameters!$B$2))*(1-EXP(-Parameters!$B$7*('Permanent project'!B315-Parameters!$B$2)*('Permanent project'!B315&gt;Parameters!$B$2)))+('Permanent project'!B315&lt;=Parameters!$B$2)</f>
        <v>4.8315638126067768E-2</v>
      </c>
      <c r="K311" s="2">
        <f>H311*I311*('Permanent project'!B315&gt;=Parameters!$B$2)</f>
        <v>3.1543962533720278E-2</v>
      </c>
      <c r="L311" s="2">
        <f>H311*I311*J311*('Permanent project'!B315&gt;=Parameters!$B$2)*('Permanent project'!B315&lt;=Parameters!$B$3)</f>
        <v>1.5240666788414686E-3</v>
      </c>
      <c r="M311" s="3">
        <f>'Emissions of Biomass scenarios'!X309*3.66</f>
        <v>0</v>
      </c>
      <c r="N311" s="14">
        <f t="shared" si="20"/>
        <v>0</v>
      </c>
      <c r="V311" s="4"/>
      <c r="W311" s="4"/>
      <c r="X311" s="4"/>
      <c r="Y311" s="4"/>
    </row>
    <row r="312" spans="2:25" x14ac:dyDescent="0.3">
      <c r="B312">
        <v>307</v>
      </c>
      <c r="C312" s="11">
        <f t="shared" si="22"/>
        <v>1.6779706453383088</v>
      </c>
      <c r="D312" s="11">
        <f t="shared" si="22"/>
        <v>2.720789926345387</v>
      </c>
      <c r="E312" s="11">
        <f t="shared" si="22"/>
        <v>3.4292084480011149</v>
      </c>
      <c r="F312" s="11">
        <f t="shared" si="22"/>
        <v>5.9646475032892132</v>
      </c>
      <c r="G312" s="3">
        <f>G311*(1+Parameters!$B$13)</f>
        <v>37125444.029256567</v>
      </c>
      <c r="H312" s="5">
        <f>Parameters!$B$11*'Permanent project'!C316*Parameters!B$9*G312</f>
        <v>575.60954475248445</v>
      </c>
      <c r="I312" s="2">
        <f>EXP(-Parameters!$B$16*'Permanent project'!B316)</f>
        <v>5.4136604108854193E-5</v>
      </c>
      <c r="J312" s="2">
        <f>EXP(-(Parameters!$B$5+Parameters!$B$6)*('Permanent project'!B316-Parameters!$B$2))*(1-EXP(-Parameters!$B$7*('Permanent project'!B316-Parameters!$B$2)*('Permanent project'!B316&gt;Parameters!$B$2)))+('Permanent project'!B316&lt;=Parameters!$B$2)</f>
        <v>4.7834889494198368E-2</v>
      </c>
      <c r="K312" s="2">
        <f>H312*I312*('Permanent project'!B316&gt;=Parameters!$B$2)</f>
        <v>3.116154604554304E-2</v>
      </c>
      <c r="L312" s="2">
        <f>H312*I312*J312*('Permanent project'!B316&gt;=Parameters!$B$2)*('Permanent project'!B316&lt;=Parameters!$B$3)</f>
        <v>1.4906091115569255E-3</v>
      </c>
      <c r="M312" s="3">
        <f>'Emissions of Biomass scenarios'!X310*3.66</f>
        <v>0</v>
      </c>
      <c r="N312" s="14">
        <f t="shared" si="20"/>
        <v>0</v>
      </c>
      <c r="V312" s="4"/>
      <c r="W312" s="4"/>
      <c r="X312" s="4"/>
      <c r="Y312" s="4"/>
    </row>
    <row r="313" spans="2:25" x14ac:dyDescent="0.3">
      <c r="B313">
        <v>308</v>
      </c>
      <c r="C313" s="11">
        <f t="shared" si="22"/>
        <v>1.6779706453383088</v>
      </c>
      <c r="D313" s="11">
        <f t="shared" si="22"/>
        <v>2.720789926345387</v>
      </c>
      <c r="E313" s="11">
        <f t="shared" si="22"/>
        <v>3.4292084480011149</v>
      </c>
      <c r="F313" s="11">
        <f t="shared" si="22"/>
        <v>5.9646475032892132</v>
      </c>
      <c r="G313" s="3">
        <f>G312*(1+Parameters!$B$13)</f>
        <v>37867952.909841701</v>
      </c>
      <c r="H313" s="5">
        <f>Parameters!$B$11*'Permanent project'!C317*Parameters!B$9*G313</f>
        <v>587.12173564753414</v>
      </c>
      <c r="I313" s="2">
        <f>EXP(-Parameters!$B$16*'Permanent project'!B317)</f>
        <v>5.2431657410841016E-5</v>
      </c>
      <c r="J313" s="2">
        <f>EXP(-(Parameters!$B$5+Parameters!$B$6)*('Permanent project'!B317-Parameters!$B$2))*(1-EXP(-Parameters!$B$7*('Permanent project'!B317-Parameters!$B$2)*('Permanent project'!B317&gt;Parameters!$B$2)))+('Permanent project'!B317&lt;=Parameters!$B$2)</f>
        <v>4.7358924391140908E-2</v>
      </c>
      <c r="K313" s="2">
        <f>H313*I313*('Permanent project'!B317&gt;=Parameters!$B$2)</f>
        <v>3.0783765701929873E-2</v>
      </c>
      <c r="L313" s="2">
        <f>H313*I313*J313*('Permanent project'!B317&gt;=Parameters!$B$2)*('Permanent project'!B317&lt;=Parameters!$B$3)</f>
        <v>1.4578860323522936E-3</v>
      </c>
      <c r="M313" s="3">
        <f>'Emissions of Biomass scenarios'!X311*3.66</f>
        <v>0</v>
      </c>
      <c r="N313" s="14">
        <f t="shared" si="20"/>
        <v>0</v>
      </c>
      <c r="V313" s="4"/>
      <c r="W313" s="4"/>
      <c r="X313" s="4"/>
      <c r="Y313" s="4"/>
    </row>
    <row r="314" spans="2:25" x14ac:dyDescent="0.3">
      <c r="B314">
        <v>309</v>
      </c>
      <c r="C314" s="11">
        <f t="shared" si="22"/>
        <v>1.6779706453383088</v>
      </c>
      <c r="D314" s="11">
        <f t="shared" si="22"/>
        <v>2.720789926345387</v>
      </c>
      <c r="E314" s="11">
        <f t="shared" si="22"/>
        <v>3.4292084480011149</v>
      </c>
      <c r="F314" s="11">
        <f t="shared" si="22"/>
        <v>5.9646475032892132</v>
      </c>
      <c r="G314" s="3">
        <f>G313*(1+Parameters!$B$13)</f>
        <v>38625311.968038537</v>
      </c>
      <c r="H314" s="5">
        <f>Parameters!$B$11*'Permanent project'!C318*Parameters!B$9*G314</f>
        <v>598.86417036048488</v>
      </c>
      <c r="I314" s="2">
        <f>EXP(-Parameters!$B$16*'Permanent project'!B318)</f>
        <v>5.0780405311721067E-5</v>
      </c>
      <c r="J314" s="2">
        <f>EXP(-(Parameters!$B$5+Parameters!$B$6)*('Permanent project'!B318-Parameters!$B$2))*(1-EXP(-Parameters!$B$7*('Permanent project'!B318-Parameters!$B$2)*('Permanent project'!B318&gt;Parameters!$B$2)))+('Permanent project'!B318&lt;=Parameters!$B$2)</f>
        <v>4.6887695219988486E-2</v>
      </c>
      <c r="K314" s="2">
        <f>H314*I314*('Permanent project'!B318&gt;=Parameters!$B$2)</f>
        <v>3.0410565297572995E-2</v>
      </c>
      <c r="L314" s="2">
        <f>H314*I314*J314*('Permanent project'!B318&gt;=Parameters!$B$2)*('Permanent project'!B318&lt;=Parameters!$B$3)</f>
        <v>1.4258813171401611E-3</v>
      </c>
      <c r="M314" s="3">
        <f>'Emissions of Biomass scenarios'!X312*3.66</f>
        <v>0</v>
      </c>
      <c r="N314" s="14">
        <f t="shared" si="20"/>
        <v>0</v>
      </c>
      <c r="V314" s="4"/>
      <c r="W314" s="4"/>
      <c r="X314" s="4"/>
      <c r="Y314" s="4"/>
    </row>
    <row r="315" spans="2:25" x14ac:dyDescent="0.3">
      <c r="B315">
        <v>310</v>
      </c>
      <c r="C315" s="11">
        <f t="shared" ref="C315:F330" si="23">C314</f>
        <v>1.6779706453383088</v>
      </c>
      <c r="D315" s="11">
        <f t="shared" si="23"/>
        <v>2.720789926345387</v>
      </c>
      <c r="E315" s="11">
        <f t="shared" si="23"/>
        <v>3.4292084480011149</v>
      </c>
      <c r="F315" s="11">
        <f t="shared" si="23"/>
        <v>5.9646475032892132</v>
      </c>
      <c r="G315" s="3">
        <f>G314*(1+Parameters!$B$13)</f>
        <v>39397818.207399309</v>
      </c>
      <c r="H315" s="5">
        <f>Parameters!$B$11*'Permanent project'!C319*Parameters!B$9*G315</f>
        <v>610.84145376769459</v>
      </c>
      <c r="I315" s="2">
        <f>EXP(-Parameters!$B$16*'Permanent project'!B319)</f>
        <v>4.9181156785051293E-5</v>
      </c>
      <c r="J315" s="2">
        <f>EXP(-(Parameters!$B$5+Parameters!$B$6)*('Permanent project'!B319-Parameters!$B$2))*(1-EXP(-Parameters!$B$7*('Permanent project'!B319-Parameters!$B$2)*('Permanent project'!B319&gt;Parameters!$B$2)))+('Permanent project'!B319&lt;=Parameters!$B$2)</f>
        <v>4.642115485743125E-2</v>
      </c>
      <c r="K315" s="2">
        <f>H315*I315*('Permanent project'!B319&gt;=Parameters!$B$2)</f>
        <v>3.004188930855765E-2</v>
      </c>
      <c r="L315" s="2">
        <f>H315*I315*J315*('Permanent project'!B319&gt;=Parameters!$B$2)*('Permanent project'!B319&lt;=Parameters!$B$3)</f>
        <v>1.394579195802363E-3</v>
      </c>
      <c r="M315" s="3">
        <f>'Emissions of Biomass scenarios'!X313*3.66</f>
        <v>0</v>
      </c>
      <c r="N315" s="14">
        <f t="shared" si="20"/>
        <v>0</v>
      </c>
      <c r="V315" s="4"/>
      <c r="W315" s="4"/>
      <c r="X315" s="4"/>
      <c r="Y315" s="4"/>
    </row>
    <row r="316" spans="2:25" x14ac:dyDescent="0.3">
      <c r="B316">
        <v>311</v>
      </c>
      <c r="C316" s="11">
        <f t="shared" si="23"/>
        <v>1.6779706453383088</v>
      </c>
      <c r="D316" s="11">
        <f t="shared" si="23"/>
        <v>2.720789926345387</v>
      </c>
      <c r="E316" s="11">
        <f t="shared" si="23"/>
        <v>3.4292084480011149</v>
      </c>
      <c r="F316" s="11">
        <f t="shared" si="23"/>
        <v>5.9646475032892132</v>
      </c>
      <c r="G316" s="3">
        <f>G315*(1+Parameters!$B$13)</f>
        <v>40185774.571547292</v>
      </c>
      <c r="H316" s="5">
        <f>Parameters!$B$11*'Permanent project'!C320*Parameters!B$9*G316</f>
        <v>623.05828284304835</v>
      </c>
      <c r="I316" s="2">
        <f>EXP(-Parameters!$B$16*'Permanent project'!B320)</f>
        <v>4.7632274060591164E-5</v>
      </c>
      <c r="J316" s="2">
        <f>EXP(-(Parameters!$B$5+Parameters!$B$6)*('Permanent project'!B320-Parameters!$B$2))*(1-EXP(-Parameters!$B$7*('Permanent project'!B320-Parameters!$B$2)*('Permanent project'!B320&gt;Parameters!$B$2)))+('Permanent project'!B320&lt;=Parameters!$B$2)</f>
        <v>4.5959256649044204E-2</v>
      </c>
      <c r="K316" s="2">
        <f>H316*I316*('Permanent project'!B320&gt;=Parameters!$B$2)</f>
        <v>2.9677682884101404E-2</v>
      </c>
      <c r="L316" s="2">
        <f>H316*I316*J316*('Permanent project'!B320&gt;=Parameters!$B$2)*('Permanent project'!B320&lt;=Parameters!$B$3)</f>
        <v>1.3639642444193628E-3</v>
      </c>
      <c r="M316" s="3">
        <f>'Emissions of Biomass scenarios'!X314*3.66</f>
        <v>0</v>
      </c>
      <c r="N316" s="14">
        <f t="shared" si="20"/>
        <v>0</v>
      </c>
      <c r="V316" s="4"/>
      <c r="W316" s="4"/>
      <c r="X316" s="4"/>
      <c r="Y316" s="4"/>
    </row>
    <row r="317" spans="2:25" x14ac:dyDescent="0.3">
      <c r="B317">
        <v>312</v>
      </c>
      <c r="C317" s="11">
        <f t="shared" si="23"/>
        <v>1.6779706453383088</v>
      </c>
      <c r="D317" s="11">
        <f t="shared" si="23"/>
        <v>2.720789926345387</v>
      </c>
      <c r="E317" s="11">
        <f t="shared" si="23"/>
        <v>3.4292084480011149</v>
      </c>
      <c r="F317" s="11">
        <f t="shared" si="23"/>
        <v>5.9646475032892132</v>
      </c>
      <c r="G317" s="3">
        <f>G316*(1+Parameters!$B$13)</f>
        <v>40989490.062978238</v>
      </c>
      <c r="H317" s="5">
        <f>Parameters!$B$11*'Permanent project'!C321*Parameters!B$9*G317</f>
        <v>635.51944849990934</v>
      </c>
      <c r="I317" s="2">
        <f>EXP(-Parameters!$B$16*'Permanent project'!B321)</f>
        <v>4.6132170947082775E-5</v>
      </c>
      <c r="J317" s="2">
        <f>EXP(-(Parameters!$B$5+Parameters!$B$6)*('Permanent project'!B321-Parameters!$B$2))*(1-EXP(-Parameters!$B$7*('Permanent project'!B321-Parameters!$B$2)*('Permanent project'!B321&gt;Parameters!$B$2)))+('Permanent project'!B321&lt;=Parameters!$B$2)</f>
        <v>4.550195440462157E-2</v>
      </c>
      <c r="K317" s="2">
        <f>H317*I317*('Permanent project'!B321&gt;=Parameters!$B$2)</f>
        <v>2.9317891838393586E-2</v>
      </c>
      <c r="L317" s="2">
        <f>H317*I317*J317*('Permanent project'!B321&gt;=Parameters!$B$2)*('Permanent project'!B321&lt;=Parameters!$B$3)</f>
        <v>1.3340213776702118E-3</v>
      </c>
      <c r="M317" s="3">
        <f>'Emissions of Biomass scenarios'!X315*3.66</f>
        <v>0</v>
      </c>
      <c r="N317" s="14">
        <f t="shared" si="20"/>
        <v>0</v>
      </c>
      <c r="V317" s="4"/>
      <c r="W317" s="4"/>
      <c r="X317" s="4"/>
      <c r="Y317" s="4"/>
    </row>
    <row r="318" spans="2:25" x14ac:dyDescent="0.3">
      <c r="B318">
        <v>313</v>
      </c>
      <c r="C318" s="11">
        <f t="shared" si="23"/>
        <v>1.6779706453383088</v>
      </c>
      <c r="D318" s="11">
        <f t="shared" si="23"/>
        <v>2.720789926345387</v>
      </c>
      <c r="E318" s="11">
        <f t="shared" si="23"/>
        <v>3.4292084480011149</v>
      </c>
      <c r="F318" s="11">
        <f t="shared" si="23"/>
        <v>5.9646475032892132</v>
      </c>
      <c r="G318" s="3">
        <f>G317*(1+Parameters!$B$13)</f>
        <v>41809279.8642378</v>
      </c>
      <c r="H318" s="5">
        <f>Parameters!$B$11*'Permanent project'!C322*Parameters!B$9*G318</f>
        <v>648.22983746990747</v>
      </c>
      <c r="I318" s="2">
        <f>EXP(-Parameters!$B$16*'Permanent project'!B322)</f>
        <v>4.4679311207852393E-5</v>
      </c>
      <c r="J318" s="2">
        <f>EXP(-(Parameters!$B$5+Parameters!$B$6)*('Permanent project'!B322-Parameters!$B$2))*(1-EXP(-Parameters!$B$7*('Permanent project'!B322-Parameters!$B$2)*('Permanent project'!B322&gt;Parameters!$B$2)))+('Permanent project'!B322&lt;=Parameters!$B$2)</f>
        <v>4.5049202393557801E-2</v>
      </c>
      <c r="K318" s="2">
        <f>H318*I318*('Permanent project'!B322&gt;=Parameters!$B$2)</f>
        <v>2.8962462642533573E-2</v>
      </c>
      <c r="L318" s="2">
        <f>H318*I318*J318*('Permanent project'!B322&gt;=Parameters!$B$2)*('Permanent project'!B322&lt;=Parameters!$B$3)</f>
        <v>1.3047358413993519E-3</v>
      </c>
      <c r="M318" s="3">
        <f>'Emissions of Biomass scenarios'!X316*3.66</f>
        <v>0</v>
      </c>
      <c r="N318" s="14">
        <f t="shared" si="20"/>
        <v>0</v>
      </c>
      <c r="V318" s="4"/>
      <c r="W318" s="4"/>
      <c r="X318" s="4"/>
      <c r="Y318" s="4"/>
    </row>
    <row r="319" spans="2:25" x14ac:dyDescent="0.3">
      <c r="B319">
        <v>314</v>
      </c>
      <c r="C319" s="11">
        <f t="shared" si="23"/>
        <v>1.6779706453383088</v>
      </c>
      <c r="D319" s="11">
        <f t="shared" si="23"/>
        <v>2.720789926345387</v>
      </c>
      <c r="E319" s="11">
        <f t="shared" si="23"/>
        <v>3.4292084480011149</v>
      </c>
      <c r="F319" s="11">
        <f t="shared" si="23"/>
        <v>5.9646475032892132</v>
      </c>
      <c r="G319" s="3">
        <f>G318*(1+Parameters!$B$13)</f>
        <v>42645465.461522557</v>
      </c>
      <c r="H319" s="5">
        <f>Parameters!$B$11*'Permanent project'!C323*Parameters!B$9*G319</f>
        <v>661.19443421930566</v>
      </c>
      <c r="I319" s="2">
        <f>EXP(-Parameters!$B$16*'Permanent project'!B323)</f>
        <v>4.3272206987569908E-5</v>
      </c>
      <c r="J319" s="2">
        <f>EXP(-(Parameters!$B$5+Parameters!$B$6)*('Permanent project'!B323-Parameters!$B$2))*(1-EXP(-Parameters!$B$7*('Permanent project'!B323-Parameters!$B$2)*('Permanent project'!B323&gt;Parameters!$B$2)))+('Permanent project'!B323&lt;=Parameters!$B$2)</f>
        <v>4.4600955340274535E-2</v>
      </c>
      <c r="K319" s="2">
        <f>H319*I319*('Permanent project'!B323&gt;=Parameters!$B$2)</f>
        <v>2.861134241656697E-2</v>
      </c>
      <c r="L319" s="2">
        <f>H319*I319*J319*('Permanent project'!B323&gt;=Parameters!$B$2)*('Permanent project'!B323&lt;=Parameters!$B$3)</f>
        <v>1.2760932053466059E-3</v>
      </c>
      <c r="M319" s="3">
        <f>'Emissions of Biomass scenarios'!X317*3.66</f>
        <v>0</v>
      </c>
      <c r="N319" s="14">
        <f t="shared" si="20"/>
        <v>0</v>
      </c>
      <c r="V319" s="4"/>
      <c r="W319" s="4"/>
      <c r="X319" s="4"/>
      <c r="Y319" s="4"/>
    </row>
    <row r="320" spans="2:25" x14ac:dyDescent="0.3">
      <c r="B320">
        <v>315</v>
      </c>
      <c r="C320" s="11">
        <f t="shared" si="23"/>
        <v>1.6779706453383088</v>
      </c>
      <c r="D320" s="11">
        <f t="shared" si="23"/>
        <v>2.720789926345387</v>
      </c>
      <c r="E320" s="11">
        <f t="shared" si="23"/>
        <v>3.4292084480011149</v>
      </c>
      <c r="F320" s="11">
        <f t="shared" si="23"/>
        <v>5.9646475032892132</v>
      </c>
      <c r="G320" s="3">
        <f>G319*(1+Parameters!$B$13)</f>
        <v>43498374.770753011</v>
      </c>
      <c r="H320" s="5">
        <f>Parameters!$B$11*'Permanent project'!C324*Parameters!B$9*G320</f>
        <v>674.41832290369189</v>
      </c>
      <c r="I320" s="2">
        <f>EXP(-Parameters!$B$16*'Permanent project'!B324)</f>
        <v>4.1909417288554901E-5</v>
      </c>
      <c r="J320" s="2">
        <f>EXP(-(Parameters!$B$5+Parameters!$B$6)*('Permanent project'!B324-Parameters!$B$2))*(1-EXP(-Parameters!$B$7*('Permanent project'!B324-Parameters!$B$2)*('Permanent project'!B324&gt;Parameters!$B$2)))+('Permanent project'!B324&lt;=Parameters!$B$2)</f>
        <v>4.415716841969286E-2</v>
      </c>
      <c r="K320" s="2">
        <f>H320*I320*('Permanent project'!B324&gt;=Parameters!$B$2)</f>
        <v>2.8264478921618187E-2</v>
      </c>
      <c r="L320" s="2">
        <f>H320*I320*J320*('Permanent project'!B324&gt;=Parameters!$B$2)*('Permanent project'!B324&lt;=Parameters!$B$3)</f>
        <v>1.2480793560367531E-3</v>
      </c>
      <c r="M320" s="3">
        <f>'Emissions of Biomass scenarios'!X318*3.66</f>
        <v>0</v>
      </c>
      <c r="N320" s="14">
        <f t="shared" si="20"/>
        <v>0</v>
      </c>
      <c r="V320" s="4"/>
      <c r="W320" s="4"/>
      <c r="X320" s="4"/>
      <c r="Y320" s="4"/>
    </row>
    <row r="321" spans="2:25" x14ac:dyDescent="0.3">
      <c r="B321">
        <v>316</v>
      </c>
      <c r="C321" s="11">
        <f t="shared" si="23"/>
        <v>1.6779706453383088</v>
      </c>
      <c r="D321" s="11">
        <f t="shared" si="23"/>
        <v>2.720789926345387</v>
      </c>
      <c r="E321" s="11">
        <f t="shared" si="23"/>
        <v>3.4292084480011149</v>
      </c>
      <c r="F321" s="11">
        <f t="shared" si="23"/>
        <v>5.9646475032892132</v>
      </c>
      <c r="G321" s="3">
        <f>G320*(1+Parameters!$B$13)</f>
        <v>44368342.266168073</v>
      </c>
      <c r="H321" s="5">
        <f>Parameters!$B$11*'Permanent project'!C325*Parameters!B$9*G321</f>
        <v>687.90668936176564</v>
      </c>
      <c r="I321" s="2">
        <f>EXP(-Parameters!$B$16*'Permanent project'!B325)</f>
        <v>4.0589546495069135E-5</v>
      </c>
      <c r="J321" s="2">
        <f>EXP(-(Parameters!$B$5+Parameters!$B$6)*('Permanent project'!B325-Parameters!$B$2))*(1-EXP(-Parameters!$B$7*('Permanent project'!B325-Parameters!$B$2)*('Permanent project'!B325&gt;Parameters!$B$2)))+('Permanent project'!B325&lt;=Parameters!$B$2)</f>
        <v>4.3717797252750941E-2</v>
      </c>
      <c r="K321" s="2">
        <f>H321*I321*('Permanent project'!B325&gt;=Parameters!$B$2)</f>
        <v>2.7921820552118466E-2</v>
      </c>
      <c r="L321" s="2">
        <f>H321*I321*J321*('Permanent project'!B325&gt;=Parameters!$B$2)*('Permanent project'!B325&lt;=Parameters!$B$3)</f>
        <v>1.2206804898252095E-3</v>
      </c>
      <c r="M321" s="3">
        <f>'Emissions of Biomass scenarios'!X319*3.66</f>
        <v>0</v>
      </c>
      <c r="N321" s="14">
        <f t="shared" si="20"/>
        <v>0</v>
      </c>
      <c r="V321" s="4"/>
      <c r="W321" s="4"/>
      <c r="X321" s="4"/>
      <c r="Y321" s="4"/>
    </row>
    <row r="322" spans="2:25" x14ac:dyDescent="0.3">
      <c r="B322">
        <v>317</v>
      </c>
      <c r="C322" s="11">
        <f t="shared" si="23"/>
        <v>1.6779706453383088</v>
      </c>
      <c r="D322" s="11">
        <f t="shared" si="23"/>
        <v>2.720789926345387</v>
      </c>
      <c r="E322" s="11">
        <f t="shared" si="23"/>
        <v>3.4292084480011149</v>
      </c>
      <c r="F322" s="11">
        <f t="shared" si="23"/>
        <v>5.9646475032892132</v>
      </c>
      <c r="G322" s="3">
        <f>G321*(1+Parameters!$B$13)</f>
        <v>45255709.111491434</v>
      </c>
      <c r="H322" s="5">
        <f>Parameters!$B$11*'Permanent project'!C326*Parameters!B$9*G322</f>
        <v>701.66482314900099</v>
      </c>
      <c r="I322" s="2">
        <f>EXP(-Parameters!$B$16*'Permanent project'!B326)</f>
        <v>3.9311242944084084E-5</v>
      </c>
      <c r="J322" s="2">
        <f>EXP(-(Parameters!$B$5+Parameters!$B$6)*('Permanent project'!B326-Parameters!$B$2))*(1-EXP(-Parameters!$B$7*('Permanent project'!B326-Parameters!$B$2)*('Permanent project'!B326&gt;Parameters!$B$2)))+('Permanent project'!B326&lt;=Parameters!$B$2)</f>
        <v>4.3282797901965896E-2</v>
      </c>
      <c r="K322" s="2">
        <f>H322*I322*('Permanent project'!B326&gt;=Parameters!$B$2)</f>
        <v>2.7583316328128171E-2</v>
      </c>
      <c r="L322" s="2">
        <f>H322*I322*J322*('Permanent project'!B326&gt;=Parameters!$B$2)*('Permanent project'!B326&lt;=Parameters!$B$3)</f>
        <v>1.1938831060963676E-3</v>
      </c>
      <c r="M322" s="3">
        <f>'Emissions of Biomass scenarios'!X320*3.66</f>
        <v>0</v>
      </c>
      <c r="N322" s="14">
        <f t="shared" si="20"/>
        <v>0</v>
      </c>
      <c r="V322" s="4"/>
      <c r="W322" s="4"/>
      <c r="X322" s="4"/>
      <c r="Y322" s="4"/>
    </row>
    <row r="323" spans="2:25" x14ac:dyDescent="0.3">
      <c r="B323">
        <v>318</v>
      </c>
      <c r="C323" s="11">
        <f t="shared" si="23"/>
        <v>1.6779706453383088</v>
      </c>
      <c r="D323" s="11">
        <f t="shared" si="23"/>
        <v>2.720789926345387</v>
      </c>
      <c r="E323" s="11">
        <f t="shared" si="23"/>
        <v>3.4292084480011149</v>
      </c>
      <c r="F323" s="11">
        <f t="shared" si="23"/>
        <v>5.9646475032892132</v>
      </c>
      <c r="G323" s="3">
        <f>G322*(1+Parameters!$B$13)</f>
        <v>46160823.293721266</v>
      </c>
      <c r="H323" s="5">
        <f>Parameters!$B$11*'Permanent project'!C327*Parameters!B$9*G323</f>
        <v>715.69811961198104</v>
      </c>
      <c r="I323" s="2">
        <f>EXP(-Parameters!$B$16*'Permanent project'!B327)</f>
        <v>3.8073197541059844E-5</v>
      </c>
      <c r="J323" s="2">
        <f>EXP(-(Parameters!$B$5+Parameters!$B$6)*('Permanent project'!B327-Parameters!$B$2))*(1-EXP(-Parameters!$B$7*('Permanent project'!B327-Parameters!$B$2)*('Permanent project'!B327&gt;Parameters!$B$2)))+('Permanent project'!B327&lt;=Parameters!$B$2)</f>
        <v>4.2852126867040187E-2</v>
      </c>
      <c r="K323" s="2">
        <f>H323*I323*('Permanent project'!B327&gt;=Parameters!$B$2)</f>
        <v>2.724891588775203E-2</v>
      </c>
      <c r="L323" s="2">
        <f>H323*I323*J323*('Permanent project'!B327&gt;=Parameters!$B$2)*('Permanent project'!B327&lt;=Parameters!$B$3)</f>
        <v>1.167674000611257E-3</v>
      </c>
      <c r="M323" s="3">
        <f>'Emissions of Biomass scenarios'!X321*3.66</f>
        <v>0</v>
      </c>
      <c r="N323" s="14">
        <f t="shared" si="20"/>
        <v>0</v>
      </c>
      <c r="V323" s="4"/>
      <c r="W323" s="4"/>
      <c r="X323" s="4"/>
      <c r="Y323" s="4"/>
    </row>
    <row r="324" spans="2:25" x14ac:dyDescent="0.3">
      <c r="B324">
        <v>319</v>
      </c>
      <c r="C324" s="11">
        <f t="shared" si="23"/>
        <v>1.6779706453383088</v>
      </c>
      <c r="D324" s="11">
        <f t="shared" si="23"/>
        <v>2.720789926345387</v>
      </c>
      <c r="E324" s="11">
        <f t="shared" si="23"/>
        <v>3.4292084480011149</v>
      </c>
      <c r="F324" s="11">
        <f t="shared" si="23"/>
        <v>5.9646475032892132</v>
      </c>
      <c r="G324" s="3">
        <f>G323*(1+Parameters!$B$13)</f>
        <v>47084039.759595692</v>
      </c>
      <c r="H324" s="5">
        <f>Parameters!$B$11*'Permanent project'!C328*Parameters!B$9*G324</f>
        <v>730.0120820042207</v>
      </c>
      <c r="I324" s="2">
        <f>EXP(-Parameters!$B$16*'Permanent project'!B328)</f>
        <v>3.6874142419317977E-5</v>
      </c>
      <c r="J324" s="2">
        <f>EXP(-(Parameters!$B$5+Parameters!$B$6)*('Permanent project'!B328-Parameters!$B$2))*(1-EXP(-Parameters!$B$7*('Permanent project'!B328-Parameters!$B$2)*('Permanent project'!B328&gt;Parameters!$B$2)))+('Permanent project'!B328&lt;=Parameters!$B$2)</f>
        <v>4.2425741080511385E-2</v>
      </c>
      <c r="K324" s="2">
        <f>H324*I324*('Permanent project'!B328&gt;=Parameters!$B$2)</f>
        <v>2.6918569479646468E-2</v>
      </c>
      <c r="L324" s="2">
        <f>H324*I324*J324*('Permanent project'!B328&gt;=Parameters!$B$2)*('Permanent project'!B328&lt;=Parameters!$B$3)</f>
        <v>1.1420402590012371E-3</v>
      </c>
      <c r="M324" s="3">
        <f>'Emissions of Biomass scenarios'!X322*3.66</f>
        <v>0</v>
      </c>
      <c r="N324" s="14">
        <f t="shared" si="20"/>
        <v>0</v>
      </c>
      <c r="V324" s="4"/>
      <c r="W324" s="4"/>
      <c r="X324" s="4"/>
      <c r="Y324" s="4"/>
    </row>
    <row r="325" spans="2:25" x14ac:dyDescent="0.3">
      <c r="B325">
        <v>320</v>
      </c>
      <c r="C325" s="11">
        <f t="shared" si="23"/>
        <v>1.6779706453383088</v>
      </c>
      <c r="D325" s="11">
        <f t="shared" si="23"/>
        <v>2.720789926345387</v>
      </c>
      <c r="E325" s="11">
        <f t="shared" si="23"/>
        <v>3.4292084480011149</v>
      </c>
      <c r="F325" s="11">
        <f t="shared" si="23"/>
        <v>5.9646475032892132</v>
      </c>
      <c r="G325" s="3">
        <f>G324*(1+Parameters!$B$13)</f>
        <v>48025720.554787606</v>
      </c>
      <c r="H325" s="5">
        <f>Parameters!$B$11*'Permanent project'!C329*Parameters!B$9*G325</f>
        <v>744.61232364430509</v>
      </c>
      <c r="I325" s="2">
        <f>EXP(-Parameters!$B$16*'Permanent project'!B329)</f>
        <v>3.5712849641635212E-5</v>
      </c>
      <c r="J325" s="2">
        <f>EXP(-(Parameters!$B$5+Parameters!$B$6)*('Permanent project'!B329-Parameters!$B$2))*(1-EXP(-Parameters!$B$7*('Permanent project'!B329-Parameters!$B$2)*('Permanent project'!B329&gt;Parameters!$B$2)))+('Permanent project'!B329&lt;=Parameters!$B$2)</f>
        <v>4.2003597903445551E-2</v>
      </c>
      <c r="K325" s="2">
        <f>H325*I325*('Permanent project'!B329&gt;=Parameters!$B$2)</f>
        <v>2.6592227955617682E-2</v>
      </c>
      <c r="L325" s="2">
        <f>H325*I325*J325*('Permanent project'!B329&gt;=Parameters!$B$2)*('Permanent project'!B329&lt;=Parameters!$B$3)</f>
        <v>1.1169692504045291E-3</v>
      </c>
      <c r="M325" s="3">
        <f>'Emissions of Biomass scenarios'!X323*3.66</f>
        <v>0</v>
      </c>
      <c r="N325" s="14">
        <f t="shared" si="20"/>
        <v>0</v>
      </c>
      <c r="V325" s="4"/>
      <c r="W325" s="4"/>
      <c r="X325" s="4"/>
      <c r="Y325" s="4"/>
    </row>
    <row r="326" spans="2:25" x14ac:dyDescent="0.3">
      <c r="B326">
        <v>321</v>
      </c>
      <c r="C326" s="11">
        <f t="shared" si="23"/>
        <v>1.6779706453383088</v>
      </c>
      <c r="D326" s="11">
        <f t="shared" si="23"/>
        <v>2.720789926345387</v>
      </c>
      <c r="E326" s="11">
        <f t="shared" si="23"/>
        <v>3.4292084480011149</v>
      </c>
      <c r="F326" s="11">
        <f t="shared" si="23"/>
        <v>5.9646475032892132</v>
      </c>
      <c r="G326" s="3">
        <f>G325*(1+Parameters!$B$13)</f>
        <v>48986234.965883359</v>
      </c>
      <c r="H326" s="5">
        <f>Parameters!$B$11*'Permanent project'!C330*Parameters!B$9*G326</f>
        <v>759.50457011719129</v>
      </c>
      <c r="I326" s="2">
        <f>EXP(-Parameters!$B$16*'Permanent project'!B330)</f>
        <v>3.4588129942728413E-5</v>
      </c>
      <c r="J326" s="2">
        <f>EXP(-(Parameters!$B$5+Parameters!$B$6)*('Permanent project'!B330-Parameters!$B$2))*(1-EXP(-Parameters!$B$7*('Permanent project'!B330-Parameters!$B$2)*('Permanent project'!B330&gt;Parameters!$B$2)))+('Permanent project'!B330&lt;=Parameters!$B$2)</f>
        <v>4.1585655121173161E-2</v>
      </c>
      <c r="K326" s="2">
        <f>H326*I326*('Permanent project'!B330&gt;=Parameters!$B$2)</f>
        <v>2.6269842763309497E-2</v>
      </c>
      <c r="L326" s="2">
        <f>H326*I326*J326*('Permanent project'!B330&gt;=Parameters!$B$2)*('Permanent project'!B330&lt;=Parameters!$B$3)</f>
        <v>1.0924486212424353E-3</v>
      </c>
      <c r="M326" s="3">
        <f>'Emissions of Biomass scenarios'!X324*3.66</f>
        <v>0</v>
      </c>
      <c r="N326" s="14">
        <f t="shared" si="20"/>
        <v>0</v>
      </c>
      <c r="V326" s="4"/>
      <c r="W326" s="4"/>
      <c r="X326" s="4"/>
      <c r="Y326" s="4"/>
    </row>
    <row r="327" spans="2:25" x14ac:dyDescent="0.3">
      <c r="B327">
        <v>322</v>
      </c>
      <c r="C327" s="11">
        <f t="shared" si="23"/>
        <v>1.6779706453383088</v>
      </c>
      <c r="D327" s="11">
        <f t="shared" si="23"/>
        <v>2.720789926345387</v>
      </c>
      <c r="E327" s="11">
        <f t="shared" si="23"/>
        <v>3.4292084480011149</v>
      </c>
      <c r="F327" s="11">
        <f t="shared" si="23"/>
        <v>5.9646475032892132</v>
      </c>
      <c r="G327" s="3">
        <f>G326*(1+Parameters!$B$13)</f>
        <v>49965959.665201031</v>
      </c>
      <c r="H327" s="5">
        <f>Parameters!$B$11*'Permanent project'!C331*Parameters!B$9*G327</f>
        <v>774.69466151953509</v>
      </c>
      <c r="I327" s="2">
        <f>EXP(-Parameters!$B$16*'Permanent project'!B331)</f>
        <v>3.3498831511343046E-5</v>
      </c>
      <c r="J327" s="2">
        <f>EXP(-(Parameters!$B$5+Parameters!$B$6)*('Permanent project'!B331-Parameters!$B$2))*(1-EXP(-Parameters!$B$7*('Permanent project'!B331-Parameters!$B$2)*('Permanent project'!B331&gt;Parameters!$B$2)))+('Permanent project'!B331&lt;=Parameters!$B$2)</f>
        <v>4.117187093906774E-2</v>
      </c>
      <c r="K327" s="2">
        <f>H327*I327*('Permanent project'!B331&gt;=Parameters!$B$2)</f>
        <v>2.5951365938979839E-2</v>
      </c>
      <c r="L327" s="2">
        <f>H327*I327*J327*('Permanent project'!B331&gt;=Parameters!$B$2)*('Permanent project'!B331&lt;=Parameters!$B$3)</f>
        <v>1.0684662891321964E-3</v>
      </c>
      <c r="M327" s="3">
        <f>'Emissions of Biomass scenarios'!X325*3.66</f>
        <v>0</v>
      </c>
      <c r="N327" s="14">
        <f t="shared" si="20"/>
        <v>0</v>
      </c>
      <c r="V327" s="4"/>
      <c r="W327" s="4"/>
      <c r="X327" s="4"/>
      <c r="Y327" s="4"/>
    </row>
    <row r="328" spans="2:25" x14ac:dyDescent="0.3">
      <c r="B328">
        <v>323</v>
      </c>
      <c r="C328" s="11">
        <f t="shared" si="23"/>
        <v>1.6779706453383088</v>
      </c>
      <c r="D328" s="11">
        <f t="shared" si="23"/>
        <v>2.720789926345387</v>
      </c>
      <c r="E328" s="11">
        <f t="shared" si="23"/>
        <v>3.4292084480011149</v>
      </c>
      <c r="F328" s="11">
        <f t="shared" si="23"/>
        <v>5.9646475032892132</v>
      </c>
      <c r="G328" s="3">
        <f>G327*(1+Parameters!$B$13)</f>
        <v>50965278.858505055</v>
      </c>
      <c r="H328" s="5">
        <f>Parameters!$B$11*'Permanent project'!C332*Parameters!B$9*G328</f>
        <v>790.18855474992586</v>
      </c>
      <c r="I328" s="2">
        <f>EXP(-Parameters!$B$16*'Permanent project'!B332)</f>
        <v>3.2443838810697775E-5</v>
      </c>
      <c r="J328" s="2">
        <f>EXP(-(Parameters!$B$5+Parameters!$B$6)*('Permanent project'!B332-Parameters!$B$2))*(1-EXP(-Parameters!$B$7*('Permanent project'!B332-Parameters!$B$2)*('Permanent project'!B332&gt;Parameters!$B$2)))+('Permanent project'!B332&lt;=Parameters!$B$2)</f>
        <v>4.0762203978366211E-2</v>
      </c>
      <c r="K328" s="2">
        <f>H328*I328*('Permanent project'!B332&gt;=Parameters!$B$2)</f>
        <v>2.5636750100364827E-2</v>
      </c>
      <c r="L328" s="2">
        <f>H328*I328*J328*('Permanent project'!B332&gt;=Parameters!$B$2)*('Permanent project'!B332&lt;=Parameters!$B$3)</f>
        <v>1.0450104369334715E-3</v>
      </c>
      <c r="M328" s="3">
        <f>'Emissions of Biomass scenarios'!X326*3.66</f>
        <v>0</v>
      </c>
      <c r="N328" s="14">
        <f t="shared" si="20"/>
        <v>0</v>
      </c>
      <c r="V328" s="4"/>
      <c r="W328" s="4"/>
      <c r="X328" s="4"/>
      <c r="Y328" s="4"/>
    </row>
    <row r="329" spans="2:25" x14ac:dyDescent="0.3">
      <c r="B329">
        <v>324</v>
      </c>
      <c r="C329" s="11">
        <f t="shared" si="23"/>
        <v>1.6779706453383088</v>
      </c>
      <c r="D329" s="11">
        <f t="shared" si="23"/>
        <v>2.720789926345387</v>
      </c>
      <c r="E329" s="11">
        <f t="shared" si="23"/>
        <v>3.4292084480011149</v>
      </c>
      <c r="F329" s="11">
        <f t="shared" si="23"/>
        <v>5.9646475032892132</v>
      </c>
      <c r="G329" s="3">
        <f>G328*(1+Parameters!$B$13)</f>
        <v>51984584.435675159</v>
      </c>
      <c r="H329" s="5">
        <f>Parameters!$B$11*'Permanent project'!C333*Parameters!B$9*G329</f>
        <v>805.99232584492449</v>
      </c>
      <c r="I329" s="2">
        <f>EXP(-Parameters!$B$16*'Permanent project'!B333)</f>
        <v>3.1422071436077321E-5</v>
      </c>
      <c r="J329" s="2">
        <f>EXP(-(Parameters!$B$5+Parameters!$B$6)*('Permanent project'!B333-Parameters!$B$2))*(1-EXP(-Parameters!$B$7*('Permanent project'!B333-Parameters!$B$2)*('Permanent project'!B333&gt;Parameters!$B$2)))+('Permanent project'!B333&lt;=Parameters!$B$2)</f>
        <v>4.0356613272031147E-2</v>
      </c>
      <c r="K329" s="2">
        <f>H329*I329*('Permanent project'!B333&gt;=Parameters!$B$2)</f>
        <v>2.5325948439629327E-2</v>
      </c>
      <c r="L329" s="2">
        <f>H329*I329*J329*('Permanent project'!B333&gt;=Parameters!$B$2)*('Permanent project'!B333&lt;=Parameters!$B$3)</f>
        <v>1.0220695069255213E-3</v>
      </c>
      <c r="M329" s="3">
        <f>'Emissions of Biomass scenarios'!X327*3.66</f>
        <v>0</v>
      </c>
      <c r="N329" s="14">
        <f t="shared" si="20"/>
        <v>0</v>
      </c>
      <c r="V329" s="4"/>
      <c r="W329" s="4"/>
      <c r="X329" s="4"/>
      <c r="Y329" s="4"/>
    </row>
    <row r="330" spans="2:25" x14ac:dyDescent="0.3">
      <c r="B330">
        <v>325</v>
      </c>
      <c r="C330" s="11">
        <f t="shared" si="23"/>
        <v>1.6779706453383088</v>
      </c>
      <c r="D330" s="11">
        <f t="shared" si="23"/>
        <v>2.720789926345387</v>
      </c>
      <c r="E330" s="11">
        <f t="shared" si="23"/>
        <v>3.4292084480011149</v>
      </c>
      <c r="F330" s="11">
        <f t="shared" si="23"/>
        <v>5.9646475032892132</v>
      </c>
      <c r="G330" s="3">
        <f>G329*(1+Parameters!$B$13)</f>
        <v>53024276.124388665</v>
      </c>
      <c r="H330" s="5">
        <f>Parameters!$B$11*'Permanent project'!C334*Parameters!B$9*G330</f>
        <v>822.11217236182301</v>
      </c>
      <c r="I330" s="2">
        <f>EXP(-Parameters!$B$16*'Permanent project'!B334)</f>
        <v>3.0432483008403625E-5</v>
      </c>
      <c r="J330" s="2">
        <f>EXP(-(Parameters!$B$5+Parameters!$B$6)*('Permanent project'!B334-Parameters!$B$2))*(1-EXP(-Parameters!$B$7*('Permanent project'!B334-Parameters!$B$2)*('Permanent project'!B334&gt;Parameters!$B$2)))+('Permanent project'!B334&lt;=Parameters!$B$2)</f>
        <v>3.9955058260653896E-2</v>
      </c>
      <c r="K330" s="2">
        <f>H330*I330*('Permanent project'!B334&gt;=Parameters!$B$2)</f>
        <v>2.5018914716402971E-2</v>
      </c>
      <c r="L330" s="2">
        <f>H330*I330*J330*('Permanent project'!B334&gt;=Parameters!$B$2)*('Permanent project'!B334&lt;=Parameters!$B$3)</f>
        <v>9.9963219511221184E-4</v>
      </c>
      <c r="M330" s="3">
        <f>'Emissions of Biomass scenarios'!X328*3.66</f>
        <v>0</v>
      </c>
      <c r="N330" s="14">
        <f t="shared" si="20"/>
        <v>0</v>
      </c>
      <c r="V330" s="4"/>
      <c r="W330" s="4"/>
      <c r="X330" s="4"/>
      <c r="Y330" s="4"/>
    </row>
    <row r="331" spans="2:25" x14ac:dyDescent="0.3">
      <c r="B331">
        <v>326</v>
      </c>
      <c r="C331" s="11">
        <f t="shared" ref="C331:F346" si="24">C330</f>
        <v>1.6779706453383088</v>
      </c>
      <c r="D331" s="11">
        <f t="shared" si="24"/>
        <v>2.720789926345387</v>
      </c>
      <c r="E331" s="11">
        <f t="shared" si="24"/>
        <v>3.4292084480011149</v>
      </c>
      <c r="F331" s="11">
        <f t="shared" si="24"/>
        <v>5.9646475032892132</v>
      </c>
      <c r="G331" s="3">
        <f>G330*(1+Parameters!$B$13)</f>
        <v>54084761.646876439</v>
      </c>
      <c r="H331" s="5">
        <f>Parameters!$B$11*'Permanent project'!C335*Parameters!B$9*G331</f>
        <v>838.55441580905949</v>
      </c>
      <c r="I331" s="2">
        <f>EXP(-Parameters!$B$16*'Permanent project'!B335)</f>
        <v>2.9474060102652252E-5</v>
      </c>
      <c r="J331" s="2">
        <f>EXP(-(Parameters!$B$5+Parameters!$B$6)*('Permanent project'!B335-Parameters!$B$2))*(1-EXP(-Parameters!$B$7*('Permanent project'!B335-Parameters!$B$2)*('Permanent project'!B335&gt;Parameters!$B$2)))+('Permanent project'!B335&lt;=Parameters!$B$2)</f>
        <v>3.9557498788398725E-2</v>
      </c>
      <c r="K331" s="2">
        <f>H331*I331*('Permanent project'!B335&gt;=Parameters!$B$2)</f>
        <v>2.4715603250900667E-2</v>
      </c>
      <c r="L331" s="2">
        <f>H331*I331*J331*('Permanent project'!B335&gt;=Parameters!$B$2)*('Permanent project'!B335&lt;=Parameters!$B$3)</f>
        <v>9.7768744565204682E-4</v>
      </c>
      <c r="M331" s="3">
        <f>'Emissions of Biomass scenarios'!X329*3.66</f>
        <v>0</v>
      </c>
      <c r="N331" s="14">
        <f t="shared" si="20"/>
        <v>0</v>
      </c>
      <c r="V331" s="4"/>
      <c r="W331" s="4"/>
      <c r="X331" s="4"/>
      <c r="Y331" s="4"/>
    </row>
    <row r="332" spans="2:25" x14ac:dyDescent="0.3">
      <c r="B332">
        <v>327</v>
      </c>
      <c r="C332" s="11">
        <f t="shared" si="24"/>
        <v>1.6779706453383088</v>
      </c>
      <c r="D332" s="11">
        <f t="shared" si="24"/>
        <v>2.720789926345387</v>
      </c>
      <c r="E332" s="11">
        <f t="shared" si="24"/>
        <v>3.4292084480011149</v>
      </c>
      <c r="F332" s="11">
        <f t="shared" si="24"/>
        <v>5.9646475032892132</v>
      </c>
      <c r="G332" s="3">
        <f>G331*(1+Parameters!$B$13)</f>
        <v>55166456.879813969</v>
      </c>
      <c r="H332" s="5">
        <f>Parameters!$B$11*'Permanent project'!C336*Parameters!B$9*G332</f>
        <v>855.32550412524063</v>
      </c>
      <c r="I332" s="2">
        <f>EXP(-Parameters!$B$16*'Permanent project'!B336)</f>
        <v>2.8545821210016576E-5</v>
      </c>
      <c r="J332" s="2">
        <f>EXP(-(Parameters!$B$5+Parameters!$B$6)*('Permanent project'!B336-Parameters!$B$2))*(1-EXP(-Parameters!$B$7*('Permanent project'!B336-Parameters!$B$2)*('Permanent project'!B336&gt;Parameters!$B$2)))+('Permanent project'!B336&lt;=Parameters!$B$2)</f>
        <v>3.9163895098987066E-2</v>
      </c>
      <c r="K332" s="2">
        <f>H332*I332*('Permanent project'!B336&gt;=Parameters!$B$2)</f>
        <v>2.4415968917126413E-2</v>
      </c>
      <c r="L332" s="2">
        <f>H332*I332*J332*('Permanent project'!B336&gt;=Parameters!$B$2)*('Permanent project'!B336&lt;=Parameters!$B$3)</f>
        <v>9.5622444541046761E-4</v>
      </c>
      <c r="M332" s="3">
        <f>'Emissions of Biomass scenarios'!X330*3.66</f>
        <v>0</v>
      </c>
      <c r="N332" s="14">
        <f t="shared" si="20"/>
        <v>0</v>
      </c>
      <c r="V332" s="4"/>
      <c r="W332" s="4"/>
      <c r="X332" s="4"/>
      <c r="Y332" s="4"/>
    </row>
    <row r="333" spans="2:25" x14ac:dyDescent="0.3">
      <c r="B333">
        <v>328</v>
      </c>
      <c r="C333" s="11">
        <f t="shared" si="24"/>
        <v>1.6779706453383088</v>
      </c>
      <c r="D333" s="11">
        <f t="shared" si="24"/>
        <v>2.720789926345387</v>
      </c>
      <c r="E333" s="11">
        <f t="shared" si="24"/>
        <v>3.4292084480011149</v>
      </c>
      <c r="F333" s="11">
        <f t="shared" si="24"/>
        <v>5.9646475032892132</v>
      </c>
      <c r="G333" s="3">
        <f>G332*(1+Parameters!$B$13)</f>
        <v>56269786.017410249</v>
      </c>
      <c r="H333" s="5">
        <f>Parameters!$B$11*'Permanent project'!C337*Parameters!B$9*G333</f>
        <v>872.43201420774551</v>
      </c>
      <c r="I333" s="2">
        <f>EXP(-Parameters!$B$16*'Permanent project'!B337)</f>
        <v>2.7646815732757017E-5</v>
      </c>
      <c r="J333" s="2">
        <f>EXP(-(Parameters!$B$5+Parameters!$B$6)*('Permanent project'!B337-Parameters!$B$2))*(1-EXP(-Parameters!$B$7*('Permanent project'!B337-Parameters!$B$2)*('Permanent project'!B337&gt;Parameters!$B$2)))+('Permanent project'!B337&lt;=Parameters!$B$2)</f>
        <v>3.8774207831722009E-2</v>
      </c>
      <c r="K333" s="2">
        <f>H333*I333*('Permanent project'!B337&gt;=Parameters!$B$2)</f>
        <v>2.4119967136159593E-2</v>
      </c>
      <c r="L333" s="2">
        <f>H333*I333*J333*('Permanent project'!B337&gt;=Parameters!$B$2)*('Permanent project'!B337&lt;=Parameters!$B$3)</f>
        <v>9.3523261863175675E-4</v>
      </c>
      <c r="M333" s="3">
        <f>'Emissions of Biomass scenarios'!X331*3.66</f>
        <v>0</v>
      </c>
      <c r="N333" s="14">
        <f t="shared" si="20"/>
        <v>0</v>
      </c>
      <c r="V333" s="4"/>
      <c r="W333" s="4"/>
      <c r="X333" s="4"/>
      <c r="Y333" s="4"/>
    </row>
    <row r="334" spans="2:25" x14ac:dyDescent="0.3">
      <c r="B334">
        <v>329</v>
      </c>
      <c r="C334" s="11">
        <f t="shared" si="24"/>
        <v>1.6779706453383088</v>
      </c>
      <c r="D334" s="11">
        <f t="shared" si="24"/>
        <v>2.720789926345387</v>
      </c>
      <c r="E334" s="11">
        <f t="shared" si="24"/>
        <v>3.4292084480011149</v>
      </c>
      <c r="F334" s="11">
        <f t="shared" si="24"/>
        <v>5.9646475032892132</v>
      </c>
      <c r="G334" s="3">
        <f>G333*(1+Parameters!$B$13)</f>
        <v>57395181.737758458</v>
      </c>
      <c r="H334" s="5">
        <f>Parameters!$B$11*'Permanent project'!C338*Parameters!B$9*G334</f>
        <v>889.88065449190049</v>
      </c>
      <c r="I334" s="2">
        <f>EXP(-Parameters!$B$16*'Permanent project'!B338)</f>
        <v>2.6776123010705882E-5</v>
      </c>
      <c r="J334" s="2">
        <f>EXP(-(Parameters!$B$5+Parameters!$B$6)*('Permanent project'!B338-Parameters!$B$2))*(1-EXP(-Parameters!$B$7*('Permanent project'!B338-Parameters!$B$2)*('Permanent project'!B338&gt;Parameters!$B$2)))+('Permanent project'!B338&lt;=Parameters!$B$2)</f>
        <v>3.8388398017552054E-2</v>
      </c>
      <c r="K334" s="2">
        <f>H334*I334*('Permanent project'!B338&gt;=Parameters!$B$2)</f>
        <v>2.3827553869522587E-2</v>
      </c>
      <c r="L334" s="2">
        <f>H334*I334*J334*('Permanent project'!B338&gt;=Parameters!$B$2)*('Permanent project'!B338&lt;=Parameters!$B$3)</f>
        <v>9.147016217278957E-4</v>
      </c>
      <c r="M334" s="3">
        <f>'Emissions of Biomass scenarios'!X332*3.66</f>
        <v>0</v>
      </c>
      <c r="N334" s="14">
        <f t="shared" si="20"/>
        <v>0</v>
      </c>
      <c r="V334" s="4"/>
      <c r="W334" s="4"/>
      <c r="X334" s="4"/>
      <c r="Y334" s="4"/>
    </row>
    <row r="335" spans="2:25" x14ac:dyDescent="0.3">
      <c r="B335">
        <v>330</v>
      </c>
      <c r="C335" s="11">
        <f t="shared" si="24"/>
        <v>1.6779706453383088</v>
      </c>
      <c r="D335" s="11">
        <f t="shared" si="24"/>
        <v>2.720789926345387</v>
      </c>
      <c r="E335" s="11">
        <f t="shared" si="24"/>
        <v>3.4292084480011149</v>
      </c>
      <c r="F335" s="11">
        <f t="shared" si="24"/>
        <v>5.9646475032892132</v>
      </c>
      <c r="G335" s="3">
        <f>G334*(1+Parameters!$B$13)</f>
        <v>58543085.372513629</v>
      </c>
      <c r="H335" s="5">
        <f>Parameters!$B$11*'Permanent project'!C339*Parameters!B$9*G335</f>
        <v>907.67826758173851</v>
      </c>
      <c r="I335" s="2">
        <f>EXP(-Parameters!$B$16*'Permanent project'!B339)</f>
        <v>2.5932851378430908E-5</v>
      </c>
      <c r="J335" s="2">
        <f>EXP(-(Parameters!$B$5+Parameters!$B$6)*('Permanent project'!B339-Parameters!$B$2))*(1-EXP(-Parameters!$B$7*('Permanent project'!B339-Parameters!$B$2)*('Permanent project'!B339&gt;Parameters!$B$2)))+('Permanent project'!B339&lt;=Parameters!$B$2)</f>
        <v>3.8006427075174314E-2</v>
      </c>
      <c r="K335" s="2">
        <f>H335*I335*('Permanent project'!B339&gt;=Parameters!$B$2)</f>
        <v>2.3538685612628868E-2</v>
      </c>
      <c r="L335" s="2">
        <f>H335*I335*J335*('Permanent project'!B339&gt;=Parameters!$B$2)*('Permanent project'!B339&lt;=Parameters!$B$3)</f>
        <v>8.9462133818183384E-4</v>
      </c>
      <c r="M335" s="3">
        <f>'Emissions of Biomass scenarios'!X333*3.66</f>
        <v>0</v>
      </c>
      <c r="N335" s="14">
        <f t="shared" si="20"/>
        <v>0</v>
      </c>
      <c r="V335" s="4"/>
      <c r="W335" s="4"/>
      <c r="X335" s="4"/>
      <c r="Y335" s="4"/>
    </row>
    <row r="336" spans="2:25" x14ac:dyDescent="0.3">
      <c r="B336">
        <v>331</v>
      </c>
      <c r="C336" s="11">
        <f t="shared" si="24"/>
        <v>1.6779706453383088</v>
      </c>
      <c r="D336" s="11">
        <f t="shared" si="24"/>
        <v>2.720789926345387</v>
      </c>
      <c r="E336" s="11">
        <f t="shared" si="24"/>
        <v>3.4292084480011149</v>
      </c>
      <c r="F336" s="11">
        <f t="shared" si="24"/>
        <v>5.9646475032892132</v>
      </c>
      <c r="G336" s="3">
        <f>G335*(1+Parameters!$B$13)</f>
        <v>59713947.0799639</v>
      </c>
      <c r="H336" s="5">
        <f>Parameters!$B$11*'Permanent project'!C340*Parameters!B$9*G336</f>
        <v>925.83183293337322</v>
      </c>
      <c r="I336" s="2">
        <f>EXP(-Parameters!$B$16*'Permanent project'!B340)</f>
        <v>2.5116137252091926E-5</v>
      </c>
      <c r="J336" s="2">
        <f>EXP(-(Parameters!$B$5+Parameters!$B$6)*('Permanent project'!B340-Parameters!$B$2))*(1-EXP(-Parameters!$B$7*('Permanent project'!B340-Parameters!$B$2)*('Permanent project'!B340&gt;Parameters!$B$2)))+('Permanent project'!B340&lt;=Parameters!$B$2)</f>
        <v>3.76282568071762E-2</v>
      </c>
      <c r="K336" s="2">
        <f>H336*I336*('Permanent project'!B340&gt;=Parameters!$B$2)</f>
        <v>2.3253319388310444E-2</v>
      </c>
      <c r="L336" s="2">
        <f>H336*I336*J336*('Permanent project'!B340&gt;=Parameters!$B$2)*('Permanent project'!B340&lt;=Parameters!$B$3)</f>
        <v>8.7498187356263482E-4</v>
      </c>
      <c r="M336" s="3">
        <f>'Emissions of Biomass scenarios'!X334*3.66</f>
        <v>0</v>
      </c>
      <c r="N336" s="14">
        <f t="shared" si="20"/>
        <v>0</v>
      </c>
      <c r="V336" s="4"/>
      <c r="W336" s="4"/>
      <c r="X336" s="4"/>
      <c r="Y336" s="4"/>
    </row>
    <row r="337" spans="2:25" x14ac:dyDescent="0.3">
      <c r="B337">
        <v>332</v>
      </c>
      <c r="C337" s="11">
        <f t="shared" si="24"/>
        <v>1.6779706453383088</v>
      </c>
      <c r="D337" s="11">
        <f t="shared" si="24"/>
        <v>2.720789926345387</v>
      </c>
      <c r="E337" s="11">
        <f t="shared" si="24"/>
        <v>3.4292084480011149</v>
      </c>
      <c r="F337" s="11">
        <f t="shared" si="24"/>
        <v>5.9646475032892132</v>
      </c>
      <c r="G337" s="3">
        <f>G336*(1+Parameters!$B$13)</f>
        <v>60908226.02156318</v>
      </c>
      <c r="H337" s="5">
        <f>Parameters!$B$11*'Permanent project'!C341*Parameters!B$9*G337</f>
        <v>944.34846959204071</v>
      </c>
      <c r="I337" s="2">
        <f>EXP(-Parameters!$B$16*'Permanent project'!B341)</f>
        <v>2.4325144245055558E-5</v>
      </c>
      <c r="J337" s="2">
        <f>EXP(-(Parameters!$B$5+Parameters!$B$6)*('Permanent project'!B341-Parameters!$B$2))*(1-EXP(-Parameters!$B$7*('Permanent project'!B341-Parameters!$B$2)*('Permanent project'!B341&gt;Parameters!$B$2)))+('Permanent project'!B341&lt;=Parameters!$B$2)</f>
        <v>3.7253849396215809E-2</v>
      </c>
      <c r="K337" s="2">
        <f>H337*I337*('Permanent project'!B341&gt;=Parameters!$B$2)</f>
        <v>2.2971412740423854E-2</v>
      </c>
      <c r="L337" s="2">
        <f>H337*I337*J337*('Permanent project'!B341&gt;=Parameters!$B$2)*('Permanent project'!B341&lt;=Parameters!$B$3)</f>
        <v>8.557735506500633E-4</v>
      </c>
      <c r="M337" s="3">
        <f>'Emissions of Biomass scenarios'!X335*3.66</f>
        <v>0</v>
      </c>
      <c r="N337" s="14">
        <f t="shared" si="20"/>
        <v>0</v>
      </c>
      <c r="V337" s="4"/>
      <c r="W337" s="4"/>
      <c r="X337" s="4"/>
      <c r="Y337" s="4"/>
    </row>
    <row r="338" spans="2:25" x14ac:dyDescent="0.3">
      <c r="B338">
        <v>333</v>
      </c>
      <c r="C338" s="11">
        <f t="shared" si="24"/>
        <v>1.6779706453383088</v>
      </c>
      <c r="D338" s="11">
        <f t="shared" si="24"/>
        <v>2.720789926345387</v>
      </c>
      <c r="E338" s="11">
        <f t="shared" si="24"/>
        <v>3.4292084480011149</v>
      </c>
      <c r="F338" s="11">
        <f t="shared" si="24"/>
        <v>5.9646475032892132</v>
      </c>
      <c r="G338" s="3">
        <f>G337*(1+Parameters!$B$13)</f>
        <v>62126390.541994445</v>
      </c>
      <c r="H338" s="5">
        <f>Parameters!$B$11*'Permanent project'!C342*Parameters!B$9*G338</f>
        <v>963.23543898388164</v>
      </c>
      <c r="I338" s="2">
        <f>EXP(-Parameters!$B$16*'Permanent project'!B342)</f>
        <v>2.3559062311362222E-5</v>
      </c>
      <c r="J338" s="2">
        <f>EXP(-(Parameters!$B$5+Parameters!$B$6)*('Permanent project'!B342-Parameters!$B$2))*(1-EXP(-Parameters!$B$7*('Permanent project'!B342-Parameters!$B$2)*('Permanent project'!B342&gt;Parameters!$B$2)))+('Permanent project'!B342&lt;=Parameters!$B$2)</f>
        <v>3.6883167401239994E-2</v>
      </c>
      <c r="K338" s="2">
        <f>H338*I338*('Permanent project'!B342&gt;=Parameters!$B$2)</f>
        <v>2.269292372753361E-2</v>
      </c>
      <c r="L338" s="2">
        <f>H338*I338*J338*('Permanent project'!B342&gt;=Parameters!$B$2)*('Permanent project'!B342&lt;=Parameters!$B$3)</f>
        <v>8.3698690466619326E-4</v>
      </c>
      <c r="M338" s="3">
        <f>'Emissions of Biomass scenarios'!X336*3.66</f>
        <v>0</v>
      </c>
      <c r="N338" s="14">
        <f t="shared" si="20"/>
        <v>0</v>
      </c>
      <c r="V338" s="4"/>
      <c r="W338" s="4"/>
      <c r="X338" s="4"/>
      <c r="Y338" s="4"/>
    </row>
    <row r="339" spans="2:25" x14ac:dyDescent="0.3">
      <c r="B339">
        <v>334</v>
      </c>
      <c r="C339" s="11">
        <f t="shared" si="24"/>
        <v>1.6779706453383088</v>
      </c>
      <c r="D339" s="11">
        <f t="shared" si="24"/>
        <v>2.720789926345387</v>
      </c>
      <c r="E339" s="11">
        <f t="shared" si="24"/>
        <v>3.4292084480011149</v>
      </c>
      <c r="F339" s="11">
        <f t="shared" si="24"/>
        <v>5.9646475032892132</v>
      </c>
      <c r="G339" s="3">
        <f>G338*(1+Parameters!$B$13)</f>
        <v>63368918.352834336</v>
      </c>
      <c r="H339" s="5">
        <f>Parameters!$B$11*'Permanent project'!C343*Parameters!B$9*G339</f>
        <v>982.5001477635592</v>
      </c>
      <c r="I339" s="2">
        <f>EXP(-Parameters!$B$16*'Permanent project'!B343)</f>
        <v>2.2817106916168266E-5</v>
      </c>
      <c r="J339" s="2">
        <f>EXP(-(Parameters!$B$5+Parameters!$B$6)*('Permanent project'!B343-Parameters!$B$2))*(1-EXP(-Parameters!$B$7*('Permanent project'!B343-Parameters!$B$2)*('Permanent project'!B343&gt;Parameters!$B$2)))+('Permanent project'!B343&lt;=Parameters!$B$2)</f>
        <v>3.6516173753740402E-2</v>
      </c>
      <c r="K339" s="2">
        <f>H339*I339*('Permanent project'!B343&gt;=Parameters!$B$2)</f>
        <v>2.2417810916672252E-2</v>
      </c>
      <c r="L339" s="2">
        <f>H339*I339*J339*('Permanent project'!B343&gt;=Parameters!$B$2)*('Permanent project'!B343&lt;=Parameters!$B$3)</f>
        <v>8.1861267861170234E-4</v>
      </c>
      <c r="M339" s="3">
        <f>'Emissions of Biomass scenarios'!X337*3.66</f>
        <v>0</v>
      </c>
      <c r="N339" s="14">
        <f t="shared" si="20"/>
        <v>0</v>
      </c>
      <c r="V339" s="4"/>
      <c r="W339" s="4"/>
      <c r="X339" s="4"/>
      <c r="Y339" s="4"/>
    </row>
    <row r="340" spans="2:25" x14ac:dyDescent="0.3">
      <c r="B340">
        <v>335</v>
      </c>
      <c r="C340" s="11">
        <f t="shared" si="24"/>
        <v>1.6779706453383088</v>
      </c>
      <c r="D340" s="11">
        <f t="shared" si="24"/>
        <v>2.720789926345387</v>
      </c>
      <c r="E340" s="11">
        <f t="shared" si="24"/>
        <v>3.4292084480011149</v>
      </c>
      <c r="F340" s="11">
        <f t="shared" si="24"/>
        <v>5.9646475032892132</v>
      </c>
      <c r="G340" s="3">
        <f>G339*(1+Parameters!$B$13)</f>
        <v>64636296.719891027</v>
      </c>
      <c r="H340" s="5">
        <f>Parameters!$B$11*'Permanent project'!C344*Parameters!B$9*G340</f>
        <v>1002.1501507188304</v>
      </c>
      <c r="I340" s="2">
        <f>EXP(-Parameters!$B$16*'Permanent project'!B344)</f>
        <v>2.2098518232313746E-5</v>
      </c>
      <c r="J340" s="2">
        <f>EXP(-(Parameters!$B$5+Parameters!$B$6)*('Permanent project'!B344-Parameters!$B$2))*(1-EXP(-Parameters!$B$7*('Permanent project'!B344-Parameters!$B$2)*('Permanent project'!B344&gt;Parameters!$B$2)))+('Permanent project'!B344&lt;=Parameters!$B$2)</f>
        <v>3.6152831754046412E-2</v>
      </c>
      <c r="K340" s="2">
        <f>H340*I340*('Permanent project'!B344&gt;=Parameters!$B$2)</f>
        <v>2.2146033377176043E-2</v>
      </c>
      <c r="L340" s="2">
        <f>H340*I340*J340*('Permanent project'!B344&gt;=Parameters!$B$2)*('Permanent project'!B344&lt;=Parameters!$B$3)</f>
        <v>8.0064181870454171E-4</v>
      </c>
      <c r="M340" s="3">
        <f>'Emissions of Biomass scenarios'!X338*3.66</f>
        <v>0</v>
      </c>
      <c r="N340" s="14">
        <f t="shared" si="20"/>
        <v>0</v>
      </c>
      <c r="V340" s="4"/>
      <c r="W340" s="4"/>
      <c r="X340" s="4"/>
      <c r="Y340" s="4"/>
    </row>
    <row r="341" spans="2:25" x14ac:dyDescent="0.3">
      <c r="B341">
        <v>336</v>
      </c>
      <c r="C341" s="11">
        <f t="shared" si="24"/>
        <v>1.6779706453383088</v>
      </c>
      <c r="D341" s="11">
        <f t="shared" si="24"/>
        <v>2.720789926345387</v>
      </c>
      <c r="E341" s="11">
        <f t="shared" si="24"/>
        <v>3.4292084480011149</v>
      </c>
      <c r="F341" s="11">
        <f t="shared" si="24"/>
        <v>5.9646475032892132</v>
      </c>
      <c r="G341" s="3">
        <f>G340*(1+Parameters!$B$13)</f>
        <v>65929022.654288851</v>
      </c>
      <c r="H341" s="5">
        <f>Parameters!$B$11*'Permanent project'!C345*Parameters!B$9*G341</f>
        <v>1022.1931537332072</v>
      </c>
      <c r="I341" s="2">
        <f>EXP(-Parameters!$B$16*'Permanent project'!B345)</f>
        <v>2.1402560362193017E-5</v>
      </c>
      <c r="J341" s="2">
        <f>EXP(-(Parameters!$B$5+Parameters!$B$6)*('Permanent project'!B345-Parameters!$B$2))*(1-EXP(-Parameters!$B$7*('Permanent project'!B345-Parameters!$B$2)*('Permanent project'!B345&gt;Parameters!$B$2)))+('Permanent project'!B345&lt;=Parameters!$B$2)</f>
        <v>3.5793105067655297E-2</v>
      </c>
      <c r="K341" s="2">
        <f>H341*I341*('Permanent project'!B345&gt;=Parameters!$B$2)</f>
        <v>2.1877550674595413E-2</v>
      </c>
      <c r="L341" s="2">
        <f>H341*I341*J341*('Permanent project'!B345&gt;=Parameters!$B$2)*('Permanent project'!B345&lt;=Parameters!$B$3)</f>
        <v>7.830654699187466E-4</v>
      </c>
      <c r="M341" s="3">
        <f>'Emissions of Biomass scenarios'!X339*3.66</f>
        <v>0</v>
      </c>
      <c r="N341" s="14">
        <f t="shared" si="20"/>
        <v>0</v>
      </c>
      <c r="V341" s="4"/>
      <c r="W341" s="4"/>
      <c r="X341" s="4"/>
      <c r="Y341" s="4"/>
    </row>
    <row r="342" spans="2:25" x14ac:dyDescent="0.3">
      <c r="B342">
        <v>337</v>
      </c>
      <c r="C342" s="11">
        <f t="shared" si="24"/>
        <v>1.6779706453383088</v>
      </c>
      <c r="D342" s="11">
        <f t="shared" si="24"/>
        <v>2.720789926345387</v>
      </c>
      <c r="E342" s="11">
        <f t="shared" si="24"/>
        <v>3.4292084480011149</v>
      </c>
      <c r="F342" s="11">
        <f t="shared" si="24"/>
        <v>5.9646475032892132</v>
      </c>
      <c r="G342" s="3">
        <f>G341*(1+Parameters!$B$13)</f>
        <v>67247603.107374623</v>
      </c>
      <c r="H342" s="5">
        <f>Parameters!$B$11*'Permanent project'!C346*Parameters!B$9*G342</f>
        <v>1042.6370168078713</v>
      </c>
      <c r="I342" s="2">
        <f>EXP(-Parameters!$B$16*'Permanent project'!B346)</f>
        <v>2.0728520584131272E-5</v>
      </c>
      <c r="J342" s="2">
        <f>EXP(-(Parameters!$B$5+Parameters!$B$6)*('Permanent project'!B346-Parameters!$B$2))*(1-EXP(-Parameters!$B$7*('Permanent project'!B346-Parameters!$B$2)*('Permanent project'!B346&gt;Parameters!$B$2)))+('Permanent project'!B346&lt;=Parameters!$B$2)</f>
        <v>3.543695772159864E-2</v>
      </c>
      <c r="K342" s="2">
        <f>H342*I342*('Permanent project'!B346&gt;=Parameters!$B$2)</f>
        <v>2.1612322864679182E-2</v>
      </c>
      <c r="L342" s="2">
        <f>H342*I342*J342*('Permanent project'!B346&gt;=Parameters!$B$2)*('Permanent project'!B346&lt;=Parameters!$B$3)</f>
        <v>7.6587497162117582E-4</v>
      </c>
      <c r="M342" s="3">
        <f>'Emissions of Biomass scenarios'!X340*3.66</f>
        <v>0</v>
      </c>
      <c r="N342" s="14">
        <f t="shared" ref="N342:N405" si="25">L342*M342</f>
        <v>0</v>
      </c>
      <c r="V342" s="4"/>
      <c r="W342" s="4"/>
      <c r="X342" s="4"/>
      <c r="Y342" s="4"/>
    </row>
    <row r="343" spans="2:25" x14ac:dyDescent="0.3">
      <c r="B343">
        <v>338</v>
      </c>
      <c r="C343" s="11">
        <f t="shared" si="24"/>
        <v>1.6779706453383088</v>
      </c>
      <c r="D343" s="11">
        <f t="shared" si="24"/>
        <v>2.720789926345387</v>
      </c>
      <c r="E343" s="11">
        <f t="shared" si="24"/>
        <v>3.4292084480011149</v>
      </c>
      <c r="F343" s="11">
        <f t="shared" si="24"/>
        <v>5.9646475032892132</v>
      </c>
      <c r="G343" s="3">
        <f>G342*(1+Parameters!$B$13)</f>
        <v>68592555.169522122</v>
      </c>
      <c r="H343" s="5">
        <f>Parameters!$B$11*'Permanent project'!C347*Parameters!B$9*G343</f>
        <v>1063.4897571440288</v>
      </c>
      <c r="I343" s="2">
        <f>EXP(-Parameters!$B$16*'Permanent project'!B347)</f>
        <v>2.007570862249527E-5</v>
      </c>
      <c r="J343" s="2">
        <f>EXP(-(Parameters!$B$5+Parameters!$B$6)*('Permanent project'!B347-Parameters!$B$2))*(1-EXP(-Parameters!$B$7*('Permanent project'!B347-Parameters!$B$2)*('Permanent project'!B347&gt;Parameters!$B$2)))+('Permanent project'!B347&lt;=Parameters!$B$2)</f>
        <v>3.5084354100845025E-2</v>
      </c>
      <c r="K343" s="2">
        <f>H343*I343*('Permanent project'!B347&gt;=Parameters!$B$2)</f>
        <v>2.135031048743178E-2</v>
      </c>
      <c r="L343" s="2">
        <f>H343*I343*J343*('Permanent project'!B347&gt;=Parameters!$B$2)*('Permanent project'!B347&lt;=Parameters!$B$3)</f>
        <v>7.4906185330404166E-4</v>
      </c>
      <c r="M343" s="3">
        <f>'Emissions of Biomass scenarios'!X341*3.66</f>
        <v>0</v>
      </c>
      <c r="N343" s="14">
        <f t="shared" si="25"/>
        <v>0</v>
      </c>
      <c r="V343" s="4"/>
      <c r="W343" s="4"/>
      <c r="X343" s="4"/>
      <c r="Y343" s="4"/>
    </row>
    <row r="344" spans="2:25" x14ac:dyDescent="0.3">
      <c r="B344">
        <v>339</v>
      </c>
      <c r="C344" s="11">
        <f t="shared" si="24"/>
        <v>1.6779706453383088</v>
      </c>
      <c r="D344" s="11">
        <f t="shared" si="24"/>
        <v>2.720789926345387</v>
      </c>
      <c r="E344" s="11">
        <f t="shared" si="24"/>
        <v>3.4292084480011149</v>
      </c>
      <c r="F344" s="11">
        <f t="shared" si="24"/>
        <v>5.9646475032892132</v>
      </c>
      <c r="G344" s="3">
        <f>G343*(1+Parameters!$B$13)</f>
        <v>69964406.272912562</v>
      </c>
      <c r="H344" s="5">
        <f>Parameters!$B$11*'Permanent project'!C348*Parameters!B$9*G344</f>
        <v>1084.7595522869092</v>
      </c>
      <c r="I344" s="2">
        <f>EXP(-Parameters!$B$16*'Permanent project'!B348)</f>
        <v>1.9443455940790768E-5</v>
      </c>
      <c r="J344" s="2">
        <f>EXP(-(Parameters!$B$5+Parameters!$B$6)*('Permanent project'!B348-Parameters!$B$2))*(1-EXP(-Parameters!$B$7*('Permanent project'!B348-Parameters!$B$2)*('Permanent project'!B348&gt;Parameters!$B$2)))+('Permanent project'!B348&lt;=Parameters!$B$2)</f>
        <v>3.4735258944738563E-2</v>
      </c>
      <c r="K344" s="2">
        <f>H344*I344*('Permanent project'!B348&gt;=Parameters!$B$2)</f>
        <v>2.1091474561242437E-2</v>
      </c>
      <c r="L344" s="2">
        <f>H344*I344*J344*('Permanent project'!B348&gt;=Parameters!$B$2)*('Permanent project'!B348&lt;=Parameters!$B$3)</f>
        <v>7.3261783041112221E-4</v>
      </c>
      <c r="M344" s="3">
        <f>'Emissions of Biomass scenarios'!X342*3.66</f>
        <v>0</v>
      </c>
      <c r="N344" s="14">
        <f t="shared" si="25"/>
        <v>0</v>
      </c>
      <c r="V344" s="4"/>
      <c r="W344" s="4"/>
      <c r="X344" s="4"/>
      <c r="Y344" s="4"/>
    </row>
    <row r="345" spans="2:25" x14ac:dyDescent="0.3">
      <c r="B345">
        <v>340</v>
      </c>
      <c r="C345" s="11">
        <f t="shared" si="24"/>
        <v>1.6779706453383088</v>
      </c>
      <c r="D345" s="11">
        <f t="shared" si="24"/>
        <v>2.720789926345387</v>
      </c>
      <c r="E345" s="11">
        <f t="shared" si="24"/>
        <v>3.4292084480011149</v>
      </c>
      <c r="F345" s="11">
        <f t="shared" si="24"/>
        <v>5.9646475032892132</v>
      </c>
      <c r="G345" s="3">
        <f>G344*(1+Parameters!$B$13)</f>
        <v>71363694.398370817</v>
      </c>
      <c r="H345" s="5">
        <f>Parameters!$B$11*'Permanent project'!C349*Parameters!B$9*G345</f>
        <v>1106.4547433326475</v>
      </c>
      <c r="I345" s="2">
        <f>EXP(-Parameters!$B$16*'Permanent project'!B349)</f>
        <v>1.8831115057022737E-5</v>
      </c>
      <c r="J345" s="2">
        <f>EXP(-(Parameters!$B$5+Parameters!$B$6)*('Permanent project'!B349-Parameters!$B$2))*(1-EXP(-Parameters!$B$7*('Permanent project'!B349-Parameters!$B$2)*('Permanent project'!B349&gt;Parameters!$B$2)))+('Permanent project'!B349&lt;=Parameters!$B$2)</f>
        <v>3.4389637343472709E-2</v>
      </c>
      <c r="K345" s="2">
        <f>H345*I345*('Permanent project'!B349&gt;=Parameters!$B$2)</f>
        <v>2.0835776577085647E-2</v>
      </c>
      <c r="L345" s="2">
        <f>H345*I345*J345*('Permanent project'!B349&gt;=Parameters!$B$2)*('Permanent project'!B349&lt;=Parameters!$B$3)</f>
        <v>7.1653480025559856E-4</v>
      </c>
      <c r="M345" s="3">
        <f>'Emissions of Biomass scenarios'!X343*3.66</f>
        <v>0</v>
      </c>
      <c r="N345" s="14">
        <f t="shared" si="25"/>
        <v>0</v>
      </c>
      <c r="V345" s="4"/>
      <c r="W345" s="4"/>
      <c r="X345" s="4"/>
      <c r="Y345" s="4"/>
    </row>
    <row r="346" spans="2:25" x14ac:dyDescent="0.3">
      <c r="B346">
        <v>341</v>
      </c>
      <c r="C346" s="11">
        <f t="shared" si="24"/>
        <v>1.6779706453383088</v>
      </c>
      <c r="D346" s="11">
        <f t="shared" si="24"/>
        <v>2.720789926345387</v>
      </c>
      <c r="E346" s="11">
        <f t="shared" si="24"/>
        <v>3.4292084480011149</v>
      </c>
      <c r="F346" s="11">
        <f t="shared" si="24"/>
        <v>5.9646475032892132</v>
      </c>
      <c r="G346" s="3">
        <f>G345*(1+Parameters!$B$13)</f>
        <v>72790968.28633824</v>
      </c>
      <c r="H346" s="5">
        <f>Parameters!$B$11*'Permanent project'!C350*Parameters!B$9*G346</f>
        <v>1128.5838381993005</v>
      </c>
      <c r="I346" s="2">
        <f>EXP(-Parameters!$B$16*'Permanent project'!B350)</f>
        <v>1.8238058880617203E-5</v>
      </c>
      <c r="J346" s="2">
        <f>EXP(-(Parameters!$B$5+Parameters!$B$6)*('Permanent project'!B350-Parameters!$B$2))*(1-EXP(-Parameters!$B$7*('Permanent project'!B350-Parameters!$B$2)*('Permanent project'!B350&gt;Parameters!$B$2)))+('Permanent project'!B350&lt;=Parameters!$B$2)</f>
        <v>3.4047454734599344E-2</v>
      </c>
      <c r="K346" s="2">
        <f>H346*I346*('Permanent project'!B350&gt;=Parameters!$B$2)</f>
        <v>2.0583178492791801E-2</v>
      </c>
      <c r="L346" s="2">
        <f>H346*I346*J346*('Permanent project'!B350&gt;=Parameters!$B$2)*('Permanent project'!B350&lt;=Parameters!$B$3)</f>
        <v>7.008048380275076E-4</v>
      </c>
      <c r="M346" s="3">
        <f>'Emissions of Biomass scenarios'!X344*3.66</f>
        <v>0</v>
      </c>
      <c r="N346" s="14">
        <f t="shared" si="25"/>
        <v>0</v>
      </c>
      <c r="V346" s="4"/>
      <c r="W346" s="4"/>
      <c r="X346" s="4"/>
      <c r="Y346" s="4"/>
    </row>
    <row r="347" spans="2:25" x14ac:dyDescent="0.3">
      <c r="B347">
        <v>342</v>
      </c>
      <c r="C347" s="11">
        <f t="shared" ref="C347:F362" si="26">C346</f>
        <v>1.6779706453383088</v>
      </c>
      <c r="D347" s="11">
        <f t="shared" si="26"/>
        <v>2.720789926345387</v>
      </c>
      <c r="E347" s="11">
        <f t="shared" si="26"/>
        <v>3.4292084480011149</v>
      </c>
      <c r="F347" s="11">
        <f t="shared" si="26"/>
        <v>5.9646475032892132</v>
      </c>
      <c r="G347" s="3">
        <f>G346*(1+Parameters!$B$13)</f>
        <v>74246787.652065009</v>
      </c>
      <c r="H347" s="5">
        <f>Parameters!$B$11*'Permanent project'!C351*Parameters!B$9*G347</f>
        <v>1151.1555149632866</v>
      </c>
      <c r="I347" s="2">
        <f>EXP(-Parameters!$B$16*'Permanent project'!B351)</f>
        <v>1.7663680070225723E-5</v>
      </c>
      <c r="J347" s="2">
        <f>EXP(-(Parameters!$B$5+Parameters!$B$6)*('Permanent project'!B351-Parameters!$B$2))*(1-EXP(-Parameters!$B$7*('Permanent project'!B351-Parameters!$B$2)*('Permanent project'!B351&gt;Parameters!$B$2)))+('Permanent project'!B351&lt;=Parameters!$B$2)</f>
        <v>3.3708676899572396E-2</v>
      </c>
      <c r="K347" s="2">
        <f>H347*I347*('Permanent project'!B351&gt;=Parameters!$B$2)</f>
        <v>2.0333642727387434E-2</v>
      </c>
      <c r="L347" s="2">
        <f>H347*I347*J347*('Permanent project'!B351&gt;=Parameters!$B$2)*('Permanent project'!B351&lt;=Parameters!$B$3)</f>
        <v>6.8542019288884309E-4</v>
      </c>
      <c r="M347" s="3">
        <f>'Emissions of Biomass scenarios'!X345*3.66</f>
        <v>0</v>
      </c>
      <c r="N347" s="14">
        <f t="shared" si="25"/>
        <v>0</v>
      </c>
      <c r="V347" s="4"/>
      <c r="W347" s="4"/>
      <c r="X347" s="4"/>
      <c r="Y347" s="4"/>
    </row>
    <row r="348" spans="2:25" x14ac:dyDescent="0.3">
      <c r="B348">
        <v>343</v>
      </c>
      <c r="C348" s="11">
        <f t="shared" si="26"/>
        <v>1.6779706453383088</v>
      </c>
      <c r="D348" s="11">
        <f t="shared" si="26"/>
        <v>2.720789926345387</v>
      </c>
      <c r="E348" s="11">
        <f t="shared" si="26"/>
        <v>3.4292084480011149</v>
      </c>
      <c r="F348" s="11">
        <f t="shared" si="26"/>
        <v>5.9646475032892132</v>
      </c>
      <c r="G348" s="3">
        <f>G347*(1+Parameters!$B$13)</f>
        <v>75731723.405106306</v>
      </c>
      <c r="H348" s="5">
        <f>Parameters!$B$11*'Permanent project'!C352*Parameters!B$9*G348</f>
        <v>1174.1786252625523</v>
      </c>
      <c r="I348" s="2">
        <f>EXP(-Parameters!$B$16*'Permanent project'!B352)</f>
        <v>1.7107390411754758E-5</v>
      </c>
      <c r="J348" s="2">
        <f>EXP(-(Parameters!$B$5+Parameters!$B$6)*('Permanent project'!B352-Parameters!$B$2))*(1-EXP(-Parameters!$B$7*('Permanent project'!B352-Parameters!$B$2)*('Permanent project'!B352&gt;Parameters!$B$2)))+('Permanent project'!B352&lt;=Parameters!$B$2)</f>
        <v>3.337326996032608E-2</v>
      </c>
      <c r="K348" s="2">
        <f>H348*I348*('Permanent project'!B352&gt;=Parameters!$B$2)</f>
        <v>2.0087132155503968E-2</v>
      </c>
      <c r="L348" s="2">
        <f>H348*I348*J348*('Permanent project'!B352&gt;=Parameters!$B$2)*('Permanent project'!B352&lt;=Parameters!$B$3)</f>
        <v>6.7037328415438062E-4</v>
      </c>
      <c r="M348" s="3">
        <f>'Emissions of Biomass scenarios'!X346*3.66</f>
        <v>0</v>
      </c>
      <c r="N348" s="14">
        <f t="shared" si="25"/>
        <v>0</v>
      </c>
      <c r="V348" s="4"/>
      <c r="W348" s="4"/>
      <c r="X348" s="4"/>
      <c r="Y348" s="4"/>
    </row>
    <row r="349" spans="2:25" x14ac:dyDescent="0.3">
      <c r="B349">
        <v>344</v>
      </c>
      <c r="C349" s="11">
        <f t="shared" si="26"/>
        <v>1.6779706453383088</v>
      </c>
      <c r="D349" s="11">
        <f t="shared" si="26"/>
        <v>2.720789926345387</v>
      </c>
      <c r="E349" s="11">
        <f t="shared" si="26"/>
        <v>3.4292084480011149</v>
      </c>
      <c r="F349" s="11">
        <f t="shared" si="26"/>
        <v>5.9646475032892132</v>
      </c>
      <c r="G349" s="3">
        <f>G348*(1+Parameters!$B$13)</f>
        <v>77246357.873208433</v>
      </c>
      <c r="H349" s="5">
        <f>Parameters!$B$11*'Permanent project'!C353*Parameters!B$9*G349</f>
        <v>1197.6621977678035</v>
      </c>
      <c r="I349" s="2">
        <f>EXP(-Parameters!$B$16*'Permanent project'!B353)</f>
        <v>1.6568620215983034E-5</v>
      </c>
      <c r="J349" s="2">
        <f>EXP(-(Parameters!$B$5+Parameters!$B$6)*('Permanent project'!B353-Parameters!$B$2))*(1-EXP(-Parameters!$B$7*('Permanent project'!B353-Parameters!$B$2)*('Permanent project'!B353&gt;Parameters!$B$2)))+('Permanent project'!B353&lt;=Parameters!$B$2)</f>
        <v>3.3041200375886932E-2</v>
      </c>
      <c r="K349" s="2">
        <f>H349*I349*('Permanent project'!B353&gt;=Parameters!$B$2)</f>
        <v>1.98436101018543E-2</v>
      </c>
      <c r="L349" s="2">
        <f>H349*I349*J349*('Permanent project'!B353&gt;=Parameters!$B$2)*('Permanent project'!B353&lt;=Parameters!$B$3)</f>
        <v>6.5565669755634202E-4</v>
      </c>
      <c r="M349" s="3">
        <f>'Emissions of Biomass scenarios'!X347*3.66</f>
        <v>0</v>
      </c>
      <c r="N349" s="14">
        <f t="shared" si="25"/>
        <v>0</v>
      </c>
      <c r="V349" s="4"/>
      <c r="W349" s="4"/>
      <c r="X349" s="4"/>
      <c r="Y349" s="4"/>
    </row>
    <row r="350" spans="2:25" x14ac:dyDescent="0.3">
      <c r="B350">
        <v>345</v>
      </c>
      <c r="C350" s="11">
        <f t="shared" si="26"/>
        <v>1.6779706453383088</v>
      </c>
      <c r="D350" s="11">
        <f t="shared" si="26"/>
        <v>2.720789926345387</v>
      </c>
      <c r="E350" s="11">
        <f t="shared" si="26"/>
        <v>3.4292084480011149</v>
      </c>
      <c r="F350" s="11">
        <f t="shared" si="26"/>
        <v>5.9646475032892132</v>
      </c>
      <c r="G350" s="3">
        <f>G349*(1+Parameters!$B$13)</f>
        <v>78791285.03067261</v>
      </c>
      <c r="H350" s="5">
        <f>Parameters!$B$11*'Permanent project'!C354*Parameters!B$9*G350</f>
        <v>1221.6154417231596</v>
      </c>
      <c r="I350" s="2">
        <f>EXP(-Parameters!$B$16*'Permanent project'!B354)</f>
        <v>1.6046817735150026E-5</v>
      </c>
      <c r="J350" s="2">
        <f>EXP(-(Parameters!$B$5+Parameters!$B$6)*('Permanent project'!B354-Parameters!$B$2))*(1-EXP(-Parameters!$B$7*('Permanent project'!B354-Parameters!$B$2)*('Permanent project'!B354&gt;Parameters!$B$2)))+('Permanent project'!B354&lt;=Parameters!$B$2)</f>
        <v>3.2712434939019819E-2</v>
      </c>
      <c r="K350" s="2">
        <f>H350*I350*('Permanent project'!B354&gt;=Parameters!$B$2)</f>
        <v>1.9603040335776329E-2</v>
      </c>
      <c r="L350" s="2">
        <f>H350*I350*J350*('Permanent project'!B354&gt;=Parameters!$B$2)*('Permanent project'!B354&lt;=Parameters!$B$3)</f>
        <v>6.4126318159106433E-4</v>
      </c>
      <c r="M350" s="3">
        <f>'Emissions of Biomass scenarios'!X348*3.66</f>
        <v>0</v>
      </c>
      <c r="N350" s="14">
        <f t="shared" si="25"/>
        <v>0</v>
      </c>
      <c r="V350" s="4"/>
      <c r="W350" s="4"/>
      <c r="X350" s="4"/>
      <c r="Y350" s="4"/>
    </row>
    <row r="351" spans="2:25" x14ac:dyDescent="0.3">
      <c r="B351">
        <v>346</v>
      </c>
      <c r="C351" s="11">
        <f t="shared" si="26"/>
        <v>1.6779706453383088</v>
      </c>
      <c r="D351" s="11">
        <f t="shared" si="26"/>
        <v>2.720789926345387</v>
      </c>
      <c r="E351" s="11">
        <f t="shared" si="26"/>
        <v>3.4292084480011149</v>
      </c>
      <c r="F351" s="11">
        <f t="shared" si="26"/>
        <v>5.9646475032892132</v>
      </c>
      <c r="G351" s="3">
        <f>G350*(1+Parameters!$B$13)</f>
        <v>80367110.731286064</v>
      </c>
      <c r="H351" s="5">
        <f>Parameters!$B$11*'Permanent project'!C355*Parameters!B$9*G351</f>
        <v>1246.0477505576227</v>
      </c>
      <c r="I351" s="2">
        <f>EXP(-Parameters!$B$16*'Permanent project'!B355)</f>
        <v>1.5541448597918001E-5</v>
      </c>
      <c r="J351" s="2">
        <f>EXP(-(Parameters!$B$5+Parameters!$B$6)*('Permanent project'!B355-Parameters!$B$2))*(1-EXP(-Parameters!$B$7*('Permanent project'!B355-Parameters!$B$2)*('Permanent project'!B355&gt;Parameters!$B$2)))+('Permanent project'!B355&lt;=Parameters!$B$2)</f>
        <v>3.238694077290704E-2</v>
      </c>
      <c r="K351" s="2">
        <f>H351*I351*('Permanent project'!B355&gt;=Parameters!$B$2)</f>
        <v>1.9365387065842645E-2</v>
      </c>
      <c r="L351" s="2">
        <f>H351*I351*J351*('Permanent project'!B355&gt;=Parameters!$B$2)*('Permanent project'!B355&lt;=Parameters!$B$3)</f>
        <v>6.2718564394586575E-4</v>
      </c>
      <c r="M351" s="3">
        <f>'Emissions of Biomass scenarios'!X349*3.66</f>
        <v>0</v>
      </c>
      <c r="N351" s="14">
        <f t="shared" si="25"/>
        <v>0</v>
      </c>
      <c r="V351" s="4"/>
      <c r="W351" s="4"/>
      <c r="X351" s="4"/>
      <c r="Y351" s="4"/>
    </row>
    <row r="352" spans="2:25" x14ac:dyDescent="0.3">
      <c r="B352">
        <v>347</v>
      </c>
      <c r="C352" s="11">
        <f t="shared" si="26"/>
        <v>1.6779706453383088</v>
      </c>
      <c r="D352" s="11">
        <f t="shared" si="26"/>
        <v>2.720789926345387</v>
      </c>
      <c r="E352" s="11">
        <f t="shared" si="26"/>
        <v>3.4292084480011149</v>
      </c>
      <c r="F352" s="11">
        <f t="shared" si="26"/>
        <v>5.9646475032892132</v>
      </c>
      <c r="G352" s="3">
        <f>G351*(1+Parameters!$B$13)</f>
        <v>81974452.94591178</v>
      </c>
      <c r="H352" s="5">
        <f>Parameters!$B$11*'Permanent project'!C356*Parameters!B$9*G352</f>
        <v>1270.9687055687752</v>
      </c>
      <c r="I352" s="2">
        <f>EXP(-Parameters!$B$16*'Permanent project'!B356)</f>
        <v>1.50519952621291E-5</v>
      </c>
      <c r="J352" s="2">
        <f>EXP(-(Parameters!$B$5+Parameters!$B$6)*('Permanent project'!B356-Parameters!$B$2))*(1-EXP(-Parameters!$B$7*('Permanent project'!B356-Parameters!$B$2)*('Permanent project'!B356&gt;Parameters!$B$2)))+('Permanent project'!B356&lt;=Parameters!$B$2)</f>
        <v>3.2064685327860769E-2</v>
      </c>
      <c r="K352" s="2">
        <f>H352*I352*('Permanent project'!B356&gt;=Parameters!$B$2)</f>
        <v>1.9130614934535561E-2</v>
      </c>
      <c r="L352" s="2">
        <f>H352*I352*J352*('Permanent project'!B356&gt;=Parameters!$B$2)*('Permanent project'!B356&lt;=Parameters!$B$3)</f>
        <v>6.1341714800435649E-4</v>
      </c>
      <c r="M352" s="3">
        <f>'Emissions of Biomass scenarios'!X350*3.66</f>
        <v>0</v>
      </c>
      <c r="N352" s="14">
        <f t="shared" si="25"/>
        <v>0</v>
      </c>
      <c r="V352" s="4"/>
      <c r="W352" s="4"/>
      <c r="X352" s="4"/>
      <c r="Y352" s="4"/>
    </row>
    <row r="353" spans="2:25" x14ac:dyDescent="0.3">
      <c r="B353">
        <v>348</v>
      </c>
      <c r="C353" s="11">
        <f t="shared" si="26"/>
        <v>1.6779706453383088</v>
      </c>
      <c r="D353" s="11">
        <f t="shared" si="26"/>
        <v>2.720789926345387</v>
      </c>
      <c r="E353" s="11">
        <f t="shared" si="26"/>
        <v>3.4292084480011149</v>
      </c>
      <c r="F353" s="11">
        <f t="shared" si="26"/>
        <v>5.9646475032892132</v>
      </c>
      <c r="G353" s="3">
        <f>G352*(1+Parameters!$B$13)</f>
        <v>83613942.004830018</v>
      </c>
      <c r="H353" s="5">
        <f>Parameters!$B$11*'Permanent project'!C357*Parameters!B$9*G353</f>
        <v>1296.3880796801507</v>
      </c>
      <c r="I353" s="2">
        <f>EXP(-Parameters!$B$16*'Permanent project'!B357)</f>
        <v>1.457795648479693E-5</v>
      </c>
      <c r="J353" s="2">
        <f>EXP(-(Parameters!$B$5+Parameters!$B$6)*('Permanent project'!B357-Parameters!$B$2))*(1-EXP(-Parameters!$B$7*('Permanent project'!B357-Parameters!$B$2)*('Permanent project'!B357&gt;Parameters!$B$2)))+('Permanent project'!B357&lt;=Parameters!$B$2)</f>
        <v>3.1745636378067939E-2</v>
      </c>
      <c r="K353" s="2">
        <f>H353*I353*('Permanent project'!B357&gt;=Parameters!$B$2)</f>
        <v>1.8898689012986691E-2</v>
      </c>
      <c r="L353" s="2">
        <f>H353*I353*J353*('Permanent project'!B357&gt;=Parameters!$B$2)*('Permanent project'!B357&lt;=Parameters!$B$3)</f>
        <v>5.9995090942846323E-4</v>
      </c>
      <c r="M353" s="3">
        <f>'Emissions of Biomass scenarios'!X351*3.66</f>
        <v>0</v>
      </c>
      <c r="N353" s="14">
        <f t="shared" si="25"/>
        <v>0</v>
      </c>
      <c r="V353" s="4"/>
      <c r="W353" s="4"/>
      <c r="X353" s="4"/>
      <c r="Y353" s="4"/>
    </row>
    <row r="354" spans="2:25" x14ac:dyDescent="0.3">
      <c r="B354">
        <v>349</v>
      </c>
      <c r="C354" s="11">
        <f t="shared" si="26"/>
        <v>1.6779706453383088</v>
      </c>
      <c r="D354" s="11">
        <f t="shared" si="26"/>
        <v>2.720789926345387</v>
      </c>
      <c r="E354" s="11">
        <f t="shared" si="26"/>
        <v>3.4292084480011149</v>
      </c>
      <c r="F354" s="11">
        <f t="shared" si="26"/>
        <v>5.9646475032892132</v>
      </c>
      <c r="G354" s="3">
        <f>G353*(1+Parameters!$B$13)</f>
        <v>85286220.844926625</v>
      </c>
      <c r="H354" s="5">
        <f>Parameters!$B$11*'Permanent project'!C358*Parameters!B$9*G354</f>
        <v>1322.3158412737539</v>
      </c>
      <c r="I354" s="2">
        <f>EXP(-Parameters!$B$16*'Permanent project'!B358)</f>
        <v>1.4118846808789949E-5</v>
      </c>
      <c r="J354" s="2">
        <f>EXP(-(Parameters!$B$5+Parameters!$B$6)*('Permanent project'!B358-Parameters!$B$2))*(1-EXP(-Parameters!$B$7*('Permanent project'!B358-Parameters!$B$2)*('Permanent project'!B358&gt;Parameters!$B$2)))+('Permanent project'!B358&lt;=Parameters!$B$2)</f>
        <v>3.142976201836771E-2</v>
      </c>
      <c r="K354" s="2">
        <f>H354*I354*('Permanent project'!B358&gt;=Parameters!$B$2)</f>
        <v>1.8669574795780335E-2</v>
      </c>
      <c r="L354" s="2">
        <f>H354*I354*J354*('Permanent project'!B358&gt;=Parameters!$B$2)*('Permanent project'!B358&lt;=Parameters!$B$3)</f>
        <v>5.8678029281549187E-4</v>
      </c>
      <c r="M354" s="3">
        <f>'Emissions of Biomass scenarios'!X352*3.66</f>
        <v>0</v>
      </c>
      <c r="N354" s="14">
        <f t="shared" si="25"/>
        <v>0</v>
      </c>
      <c r="V354" s="4"/>
      <c r="W354" s="4"/>
      <c r="X354" s="4"/>
      <c r="Y354" s="4"/>
    </row>
    <row r="355" spans="2:25" x14ac:dyDescent="0.3">
      <c r="B355">
        <v>350</v>
      </c>
      <c r="C355" s="11">
        <f t="shared" si="26"/>
        <v>1.6779706453383088</v>
      </c>
      <c r="D355" s="11">
        <f t="shared" si="26"/>
        <v>2.720789926345387</v>
      </c>
      <c r="E355" s="11">
        <f t="shared" si="26"/>
        <v>3.4292084480011149</v>
      </c>
      <c r="F355" s="11">
        <f t="shared" si="26"/>
        <v>5.9646475032892132</v>
      </c>
      <c r="G355" s="3">
        <f>G354*(1+Parameters!$B$13)</f>
        <v>86991945.261825159</v>
      </c>
      <c r="H355" s="5">
        <f>Parameters!$B$11*'Permanent project'!C359*Parameters!B$9*G355</f>
        <v>1348.7621580992291</v>
      </c>
      <c r="I355" s="2">
        <f>EXP(-Parameters!$B$16*'Permanent project'!B359)</f>
        <v>1.3674196065680938E-5</v>
      </c>
      <c r="J355" s="2">
        <f>EXP(-(Parameters!$B$5+Parameters!$B$6)*('Permanent project'!B359-Parameters!$B$2))*(1-EXP(-Parameters!$B$7*('Permanent project'!B359-Parameters!$B$2)*('Permanent project'!B359&gt;Parameters!$B$2)))+('Permanent project'!B359&lt;=Parameters!$B$2)</f>
        <v>3.1117030661060859E-2</v>
      </c>
      <c r="K355" s="2">
        <f>H355*I355*('Permanent project'!B359&gt;=Parameters!$B$2)</f>
        <v>1.8443238195819809E-2</v>
      </c>
      <c r="L355" s="2">
        <f>H355*I355*J355*('Permanent project'!B359&gt;=Parameters!$B$2)*('Permanent project'!B359&lt;=Parameters!$B$3)</f>
        <v>5.7389880842857374E-4</v>
      </c>
      <c r="M355" s="3">
        <f>'Emissions of Biomass scenarios'!X353*3.66</f>
        <v>0</v>
      </c>
      <c r="N355" s="14">
        <f t="shared" si="25"/>
        <v>0</v>
      </c>
      <c r="V355" s="4"/>
      <c r="W355" s="4"/>
      <c r="X355" s="4"/>
      <c r="Y355" s="4"/>
    </row>
    <row r="356" spans="2:25" x14ac:dyDescent="0.3">
      <c r="B356">
        <v>351</v>
      </c>
      <c r="C356" s="11">
        <f t="shared" si="26"/>
        <v>1.6779706453383088</v>
      </c>
      <c r="D356" s="11">
        <f t="shared" si="26"/>
        <v>2.720789926345387</v>
      </c>
      <c r="E356" s="11">
        <f t="shared" si="26"/>
        <v>3.4292084480011149</v>
      </c>
      <c r="F356" s="11">
        <f t="shared" si="26"/>
        <v>5.9646475032892132</v>
      </c>
      <c r="G356" s="3">
        <f>G355*(1+Parameters!$B$13)</f>
        <v>88731784.167061657</v>
      </c>
      <c r="H356" s="5">
        <f>Parameters!$B$11*'Permanent project'!C360*Parameters!B$9*G356</f>
        <v>1375.7374012612136</v>
      </c>
      <c r="I356" s="2">
        <f>EXP(-Parameters!$B$16*'Permanent project'!B360)</f>
        <v>1.3243548894253456E-5</v>
      </c>
      <c r="J356" s="2">
        <f>EXP(-(Parameters!$B$5+Parameters!$B$6)*('Permanent project'!B360-Parameters!$B$2))*(1-EXP(-Parameters!$B$7*('Permanent project'!B360-Parameters!$B$2)*('Permanent project'!B360&gt;Parameters!$B$2)))+('Permanent project'!B360&lt;=Parameters!$B$2)</f>
        <v>3.0807411032751076E-2</v>
      </c>
      <c r="K356" s="2">
        <f>H356*I356*('Permanent project'!B360&gt;=Parameters!$B$2)</f>
        <v>1.8219645539256066E-2</v>
      </c>
      <c r="L356" s="2">
        <f>H356*I356*J356*('Permanent project'!B360&gt;=Parameters!$B$2)*('Permanent project'!B360&lt;=Parameters!$B$3)</f>
        <v>5.6130010899889122E-4</v>
      </c>
      <c r="M356" s="3">
        <f>'Emissions of Biomass scenarios'!X354*3.66</f>
        <v>0</v>
      </c>
      <c r="N356" s="14">
        <f t="shared" si="25"/>
        <v>0</v>
      </c>
      <c r="V356" s="4"/>
      <c r="W356" s="4"/>
      <c r="X356" s="4"/>
      <c r="Y356" s="4"/>
    </row>
    <row r="357" spans="2:25" x14ac:dyDescent="0.3">
      <c r="B357">
        <v>352</v>
      </c>
      <c r="C357" s="11">
        <f t="shared" si="26"/>
        <v>1.6779706453383088</v>
      </c>
      <c r="D357" s="11">
        <f t="shared" si="26"/>
        <v>2.720789926345387</v>
      </c>
      <c r="E357" s="11">
        <f t="shared" si="26"/>
        <v>3.4292084480011149</v>
      </c>
      <c r="F357" s="11">
        <f t="shared" si="26"/>
        <v>5.9646475032892132</v>
      </c>
      <c r="G357" s="3">
        <f>G356*(1+Parameters!$B$13)</f>
        <v>90506419.850402892</v>
      </c>
      <c r="H357" s="5">
        <f>Parameters!$B$11*'Permanent project'!C361*Parameters!B$9*G357</f>
        <v>1403.2521492864378</v>
      </c>
      <c r="I357" s="2">
        <f>EXP(-Parameters!$B$16*'Permanent project'!B361)</f>
        <v>1.2826464274172174E-5</v>
      </c>
      <c r="J357" s="2">
        <f>EXP(-(Parameters!$B$5+Parameters!$B$6)*('Permanent project'!B361-Parameters!$B$2))*(1-EXP(-Parameters!$B$7*('Permanent project'!B361-Parameters!$B$2)*('Permanent project'!B361&gt;Parameters!$B$2)))+('Permanent project'!B361&lt;=Parameters!$B$2)</f>
        <v>3.0500872171217483E-2</v>
      </c>
      <c r="K357" s="2">
        <f>H357*I357*('Permanent project'!B361&gt;=Parameters!$B$2)</f>
        <v>1.7998763560477814E-2</v>
      </c>
      <c r="L357" s="2">
        <f>H357*I357*J357*('Permanent project'!B361&gt;=Parameters!$B$2)*('Permanent project'!B361&lt;=Parameters!$B$3)</f>
        <v>5.4897798659810104E-4</v>
      </c>
      <c r="M357" s="3">
        <f>'Emissions of Biomass scenarios'!X355*3.66</f>
        <v>0</v>
      </c>
      <c r="N357" s="14">
        <f t="shared" si="25"/>
        <v>0</v>
      </c>
      <c r="V357" s="4"/>
      <c r="W357" s="4"/>
      <c r="X357" s="4"/>
      <c r="Y357" s="4"/>
    </row>
    <row r="358" spans="2:25" x14ac:dyDescent="0.3">
      <c r="B358">
        <v>353</v>
      </c>
      <c r="C358" s="11">
        <f t="shared" si="26"/>
        <v>1.6779706453383088</v>
      </c>
      <c r="D358" s="11">
        <f t="shared" si="26"/>
        <v>2.720789926345387</v>
      </c>
      <c r="E358" s="11">
        <f t="shared" si="26"/>
        <v>3.4292084480011149</v>
      </c>
      <c r="F358" s="11">
        <f t="shared" si="26"/>
        <v>5.9646475032892132</v>
      </c>
      <c r="G358" s="3">
        <f>G357*(1+Parameters!$B$13)</f>
        <v>92316548.247410953</v>
      </c>
      <c r="H358" s="5">
        <f>Parameters!$B$11*'Permanent project'!C362*Parameters!B$9*G358</f>
        <v>1431.3171922721665</v>
      </c>
      <c r="I358" s="2">
        <f>EXP(-Parameters!$B$16*'Permanent project'!B362)</f>
        <v>1.2422515074339428E-5</v>
      </c>
      <c r="J358" s="2">
        <f>EXP(-(Parameters!$B$5+Parameters!$B$6)*('Permanent project'!B362-Parameters!$B$2))*(1-EXP(-Parameters!$B$7*('Permanent project'!B362-Parameters!$B$2)*('Permanent project'!B362&gt;Parameters!$B$2)))+('Permanent project'!B362&lt;=Parameters!$B$2)</f>
        <v>3.0197383422318501E-2</v>
      </c>
      <c r="K358" s="2">
        <f>H358*I358*('Permanent project'!B362&gt;=Parameters!$B$2)</f>
        <v>1.7780559397162173E-2</v>
      </c>
      <c r="L358" s="2">
        <f>H358*I358*J358*('Permanent project'!B362&gt;=Parameters!$B$2)*('Permanent project'!B362&lt;=Parameters!$B$3)</f>
        <v>5.3692636957941445E-4</v>
      </c>
      <c r="M358" s="3">
        <f>'Emissions of Biomass scenarios'!X356*3.66</f>
        <v>0</v>
      </c>
      <c r="N358" s="14">
        <f t="shared" si="25"/>
        <v>0</v>
      </c>
      <c r="V358" s="4"/>
      <c r="W358" s="4"/>
      <c r="X358" s="4"/>
      <c r="Y358" s="4"/>
    </row>
    <row r="359" spans="2:25" x14ac:dyDescent="0.3">
      <c r="B359">
        <v>354</v>
      </c>
      <c r="C359" s="11">
        <f t="shared" si="26"/>
        <v>1.6779706453383088</v>
      </c>
      <c r="D359" s="11">
        <f t="shared" si="26"/>
        <v>2.720789926345387</v>
      </c>
      <c r="E359" s="11">
        <f t="shared" si="26"/>
        <v>3.4292084480011149</v>
      </c>
      <c r="F359" s="11">
        <f t="shared" si="26"/>
        <v>5.9646475032892132</v>
      </c>
      <c r="G359" s="3">
        <f>G358*(1+Parameters!$B$13)</f>
        <v>94162879.212359175</v>
      </c>
      <c r="H359" s="5">
        <f>Parameters!$B$11*'Permanent project'!C363*Parameters!B$9*G359</f>
        <v>1459.9435361176099</v>
      </c>
      <c r="I359" s="2">
        <f>EXP(-Parameters!$B$16*'Permanent project'!B363)</f>
        <v>1.2031287615475789E-5</v>
      </c>
      <c r="J359" s="2">
        <f>EXP(-(Parameters!$B$5+Parameters!$B$6)*('Permanent project'!B363-Parameters!$B$2))*(1-EXP(-Parameters!$B$7*('Permanent project'!B363-Parameters!$B$2)*('Permanent project'!B363&gt;Parameters!$B$2)))+('Permanent project'!B363&lt;=Parameters!$B$2)</f>
        <v>2.9896914436926308E-2</v>
      </c>
      <c r="K359" s="2">
        <f>H359*I359*('Permanent project'!B363&gt;=Parameters!$B$2)</f>
        <v>1.756500058538573E-2</v>
      </c>
      <c r="L359" s="2">
        <f>H359*I359*J359*('Permanent project'!B363&gt;=Parameters!$B$2)*('Permanent project'!B363&lt;=Parameters!$B$3)</f>
        <v>5.2513931958583771E-4</v>
      </c>
      <c r="M359" s="3">
        <f>'Emissions of Biomass scenarios'!X357*3.66</f>
        <v>0</v>
      </c>
      <c r="N359" s="14">
        <f t="shared" si="25"/>
        <v>0</v>
      </c>
      <c r="V359" s="4"/>
      <c r="W359" s="4"/>
      <c r="X359" s="4"/>
      <c r="Y359" s="4"/>
    </row>
    <row r="360" spans="2:25" x14ac:dyDescent="0.3">
      <c r="B360">
        <v>355</v>
      </c>
      <c r="C360" s="11">
        <f t="shared" si="26"/>
        <v>1.6779706453383088</v>
      </c>
      <c r="D360" s="11">
        <f t="shared" si="26"/>
        <v>2.720789926345387</v>
      </c>
      <c r="E360" s="11">
        <f t="shared" si="26"/>
        <v>3.4292084480011149</v>
      </c>
      <c r="F360" s="11">
        <f t="shared" si="26"/>
        <v>5.9646475032892132</v>
      </c>
      <c r="G360" s="3">
        <f>G359*(1+Parameters!$B$13)</f>
        <v>96046136.796606362</v>
      </c>
      <c r="H360" s="5">
        <f>Parameters!$B$11*'Permanent project'!C364*Parameters!B$9*G360</f>
        <v>1489.1424068399622</v>
      </c>
      <c r="I360" s="2">
        <f>EXP(-Parameters!$B$16*'Permanent project'!B364)</f>
        <v>1.1652381246476234E-5</v>
      </c>
      <c r="J360" s="2">
        <f>EXP(-(Parameters!$B$5+Parameters!$B$6)*('Permanent project'!B364-Parameters!$B$2))*(1-EXP(-Parameters!$B$7*('Permanent project'!B364-Parameters!$B$2)*('Permanent project'!B364&gt;Parameters!$B$2)))+('Permanent project'!B364&lt;=Parameters!$B$2)</f>
        <v>2.9599435167891999E-2</v>
      </c>
      <c r="K360" s="2">
        <f>H360*I360*('Permanent project'!B364&gt;=Parameters!$B$2)</f>
        <v>1.7352055054794459E-2</v>
      </c>
      <c r="L360" s="2">
        <f>H360*I360*J360*('Permanent project'!B364&gt;=Parameters!$B$2)*('Permanent project'!B364&lt;=Parameters!$B$3)</f>
        <v>5.1361102862408127E-4</v>
      </c>
      <c r="M360" s="3">
        <f>'Emissions of Biomass scenarios'!X358*3.66</f>
        <v>0</v>
      </c>
      <c r="N360" s="14">
        <f t="shared" si="25"/>
        <v>0</v>
      </c>
      <c r="V360" s="4"/>
      <c r="W360" s="4"/>
      <c r="X360" s="4"/>
      <c r="Y360" s="4"/>
    </row>
    <row r="361" spans="2:25" x14ac:dyDescent="0.3">
      <c r="B361">
        <v>356</v>
      </c>
      <c r="C361" s="11">
        <f t="shared" si="26"/>
        <v>1.6779706453383088</v>
      </c>
      <c r="D361" s="11">
        <f t="shared" si="26"/>
        <v>2.720789926345387</v>
      </c>
      <c r="E361" s="11">
        <f t="shared" si="26"/>
        <v>3.4292084480011149</v>
      </c>
      <c r="F361" s="11">
        <f t="shared" si="26"/>
        <v>5.9646475032892132</v>
      </c>
      <c r="G361" s="3">
        <f>G360*(1+Parameters!$B$13)</f>
        <v>97967059.532538489</v>
      </c>
      <c r="H361" s="5">
        <f>Parameters!$B$11*'Permanent project'!C365*Parameters!B$9*G361</f>
        <v>1518.9252549767614</v>
      </c>
      <c r="I361" s="2">
        <f>EXP(-Parameters!$B$16*'Permanent project'!B365)</f>
        <v>1.1285407934108437E-5</v>
      </c>
      <c r="J361" s="2">
        <f>EXP(-(Parameters!$B$5+Parameters!$B$6)*('Permanent project'!B365-Parameters!$B$2))*(1-EXP(-Parameters!$B$7*('Permanent project'!B365-Parameters!$B$2)*('Permanent project'!B365&gt;Parameters!$B$2)))+('Permanent project'!B365&lt;=Parameters!$B$2)</f>
        <v>2.9304915867040746E-2</v>
      </c>
      <c r="K361" s="2">
        <f>H361*I361*('Permanent project'!B365&gt;=Parameters!$B$2)</f>
        <v>1.7141691123832424E-2</v>
      </c>
      <c r="L361" s="2">
        <f>H361*I361*J361*('Permanent project'!B365&gt;=Parameters!$B$2)*('Permanent project'!B365&lt;=Parameters!$B$3)</f>
        <v>5.0233581620270831E-4</v>
      </c>
      <c r="M361" s="3">
        <f>'Emissions of Biomass scenarios'!X359*3.66</f>
        <v>0</v>
      </c>
      <c r="N361" s="14">
        <f t="shared" si="25"/>
        <v>0</v>
      </c>
      <c r="V361" s="4"/>
      <c r="W361" s="4"/>
      <c r="X361" s="4"/>
      <c r="Y361" s="4"/>
    </row>
    <row r="362" spans="2:25" x14ac:dyDescent="0.3">
      <c r="B362">
        <v>357</v>
      </c>
      <c r="C362" s="11">
        <f t="shared" si="26"/>
        <v>1.6779706453383088</v>
      </c>
      <c r="D362" s="11">
        <f t="shared" si="26"/>
        <v>2.720789926345387</v>
      </c>
      <c r="E362" s="11">
        <f t="shared" si="26"/>
        <v>3.4292084480011149</v>
      </c>
      <c r="F362" s="11">
        <f t="shared" si="26"/>
        <v>5.9646475032892132</v>
      </c>
      <c r="G362" s="3">
        <f>G361*(1+Parameters!$B$13)</f>
        <v>99926400.723189265</v>
      </c>
      <c r="H362" s="5">
        <f>Parameters!$B$11*'Permanent project'!C366*Parameters!B$9*G362</f>
        <v>1549.3037600762968</v>
      </c>
      <c r="I362" s="2">
        <f>EXP(-Parameters!$B$16*'Permanent project'!B366)</f>
        <v>1.0929991865632821E-5</v>
      </c>
      <c r="J362" s="2">
        <f>EXP(-(Parameters!$B$5+Parameters!$B$6)*('Permanent project'!B366-Parameters!$B$2))*(1-EXP(-Parameters!$B$7*('Permanent project'!B366-Parameters!$B$2)*('Permanent project'!B366&gt;Parameters!$B$2)))+('Permanent project'!B366&lt;=Parameters!$B$2)</f>
        <v>2.9013327082197053E-2</v>
      </c>
      <c r="K362" s="2">
        <f>H362*I362*('Permanent project'!B366&gt;=Parameters!$B$2)</f>
        <v>1.6933877495028268E-2</v>
      </c>
      <c r="L362" s="2">
        <f>H362*I362*J362*('Permanent project'!B366&gt;=Parameters!$B$2)*('Permanent project'!B366&lt;=Parameters!$B$3)</f>
        <v>4.913081265331109E-4</v>
      </c>
      <c r="M362" s="3">
        <f>'Emissions of Biomass scenarios'!X360*3.66</f>
        <v>0</v>
      </c>
      <c r="N362" s="14">
        <f t="shared" si="25"/>
        <v>0</v>
      </c>
      <c r="V362" s="4"/>
      <c r="W362" s="4"/>
      <c r="X362" s="4"/>
      <c r="Y362" s="4"/>
    </row>
    <row r="363" spans="2:25" x14ac:dyDescent="0.3">
      <c r="B363">
        <v>358</v>
      </c>
      <c r="C363" s="11">
        <f t="shared" ref="C363:F378" si="27">C362</f>
        <v>1.6779706453383088</v>
      </c>
      <c r="D363" s="11">
        <f t="shared" si="27"/>
        <v>2.720789926345387</v>
      </c>
      <c r="E363" s="11">
        <f t="shared" si="27"/>
        <v>3.4292084480011149</v>
      </c>
      <c r="F363" s="11">
        <f t="shared" si="27"/>
        <v>5.9646475032892132</v>
      </c>
      <c r="G363" s="3">
        <f>G362*(1+Parameters!$B$13)</f>
        <v>101924928.73765305</v>
      </c>
      <c r="H363" s="5">
        <f>Parameters!$B$11*'Permanent project'!C367*Parameters!B$9*G363</f>
        <v>1580.2898352778227</v>
      </c>
      <c r="I363" s="2">
        <f>EXP(-Parameters!$B$16*'Permanent project'!B367)</f>
        <v>1.0585769063937475E-5</v>
      </c>
      <c r="J363" s="2">
        <f>EXP(-(Parameters!$B$5+Parameters!$B$6)*('Permanent project'!B367-Parameters!$B$2))*(1-EXP(-Parameters!$B$7*('Permanent project'!B367-Parameters!$B$2)*('Permanent project'!B367&gt;Parameters!$B$2)))+('Permanent project'!B367&lt;=Parameters!$B$2)</f>
        <v>2.8724639654239423E-2</v>
      </c>
      <c r="K363" s="2">
        <f>H363*I363*('Permanent project'!B367&gt;=Parameters!$B$2)</f>
        <v>1.6728583250338824E-2</v>
      </c>
      <c r="L363" s="2">
        <f>H363*I363*J363*('Permanent project'!B367&gt;=Parameters!$B$2)*('Permanent project'!B367&lt;=Parameters!$B$3)</f>
        <v>4.80522525791928E-4</v>
      </c>
      <c r="M363" s="3">
        <f>'Emissions of Biomass scenarios'!X361*3.66</f>
        <v>0</v>
      </c>
      <c r="N363" s="14">
        <f t="shared" si="25"/>
        <v>0</v>
      </c>
      <c r="V363" s="4"/>
      <c r="W363" s="4"/>
      <c r="X363" s="4"/>
      <c r="Y363" s="4"/>
    </row>
    <row r="364" spans="2:25" x14ac:dyDescent="0.3">
      <c r="B364">
        <v>359</v>
      </c>
      <c r="C364" s="11">
        <f t="shared" si="27"/>
        <v>1.6779706453383088</v>
      </c>
      <c r="D364" s="11">
        <f t="shared" si="27"/>
        <v>2.720789926345387</v>
      </c>
      <c r="E364" s="11">
        <f t="shared" si="27"/>
        <v>3.4292084480011149</v>
      </c>
      <c r="F364" s="11">
        <f t="shared" si="27"/>
        <v>5.9646475032892132</v>
      </c>
      <c r="G364" s="3">
        <f>G363*(1+Parameters!$B$13)</f>
        <v>103963427.31240611</v>
      </c>
      <c r="H364" s="5">
        <f>Parameters!$B$11*'Permanent project'!C368*Parameters!B$9*G364</f>
        <v>1611.8956319833792</v>
      </c>
      <c r="I364" s="2">
        <f>EXP(-Parameters!$B$16*'Permanent project'!B368)</f>
        <v>1.0252387014793791E-5</v>
      </c>
      <c r="J364" s="2">
        <f>EXP(-(Parameters!$B$5+Parameters!$B$6)*('Permanent project'!B368-Parameters!$B$2))*(1-EXP(-Parameters!$B$7*('Permanent project'!B368-Parameters!$B$2)*('Permanent project'!B368&gt;Parameters!$B$2)))+('Permanent project'!B368&lt;=Parameters!$B$2)</f>
        <v>2.8438824714184505E-2</v>
      </c>
      <c r="K364" s="2">
        <f>H364*I364*('Permanent project'!B368&gt;=Parameters!$B$2)</f>
        <v>1.6525777846549228E-2</v>
      </c>
      <c r="L364" s="2">
        <f>H364*I364*J364*('Permanent project'!B368&gt;=Parameters!$B$2)*('Permanent project'!B368&lt;=Parameters!$B$3)</f>
        <v>4.6997369944356697E-4</v>
      </c>
      <c r="M364" s="3">
        <f>'Emissions of Biomass scenarios'!X362*3.66</f>
        <v>0</v>
      </c>
      <c r="N364" s="14">
        <f t="shared" si="25"/>
        <v>0</v>
      </c>
      <c r="V364" s="4"/>
      <c r="W364" s="4"/>
      <c r="X364" s="4"/>
      <c r="Y364" s="4"/>
    </row>
    <row r="365" spans="2:25" x14ac:dyDescent="0.3">
      <c r="B365">
        <v>360</v>
      </c>
      <c r="C365" s="11">
        <f t="shared" si="27"/>
        <v>1.6779706453383088</v>
      </c>
      <c r="D365" s="11">
        <f t="shared" si="27"/>
        <v>2.720789926345387</v>
      </c>
      <c r="E365" s="11">
        <f t="shared" si="27"/>
        <v>3.4292084480011149</v>
      </c>
      <c r="F365" s="11">
        <f t="shared" si="27"/>
        <v>5.9646475032892132</v>
      </c>
      <c r="G365" s="3">
        <f>G364*(1+Parameters!$B$13)</f>
        <v>106042695.85865423</v>
      </c>
      <c r="H365" s="5">
        <f>Parameters!$B$11*'Permanent project'!C369*Parameters!B$9*G365</f>
        <v>1644.1335446230466</v>
      </c>
      <c r="I365" s="2">
        <f>EXP(-Parameters!$B$16*'Permanent project'!B369)</f>
        <v>9.9295043058510811E-6</v>
      </c>
      <c r="J365" s="2">
        <f>EXP(-(Parameters!$B$5+Parameters!$B$6)*('Permanent project'!B369-Parameters!$B$2))*(1-EXP(-Parameters!$B$7*('Permanent project'!B369-Parameters!$B$2)*('Permanent project'!B369&gt;Parameters!$B$2)))+('Permanent project'!B369&lt;=Parameters!$B$2)</f>
        <v>2.8155853680300096E-2</v>
      </c>
      <c r="K365" s="2">
        <f>H365*I365*('Permanent project'!B369&gt;=Parameters!$B$2)</f>
        <v>1.6325431110728744E-2</v>
      </c>
      <c r="L365" s="2">
        <f>H365*I365*J365*('Permanent project'!B369&gt;=Parameters!$B$2)*('Permanent project'!B369&lt;=Parameters!$B$3)</f>
        <v>4.5965644962149755E-4</v>
      </c>
      <c r="M365" s="3">
        <f>'Emissions of Biomass scenarios'!X363*3.66</f>
        <v>0</v>
      </c>
      <c r="N365" s="14">
        <f t="shared" si="25"/>
        <v>0</v>
      </c>
      <c r="V365" s="4"/>
      <c r="W365" s="4"/>
      <c r="X365" s="4"/>
      <c r="Y365" s="4"/>
    </row>
    <row r="366" spans="2:25" x14ac:dyDescent="0.3">
      <c r="B366">
        <v>361</v>
      </c>
      <c r="C366" s="11">
        <f t="shared" si="27"/>
        <v>1.6779706453383088</v>
      </c>
      <c r="D366" s="11">
        <f t="shared" si="27"/>
        <v>2.720789926345387</v>
      </c>
      <c r="E366" s="11">
        <f t="shared" si="27"/>
        <v>3.4292084480011149</v>
      </c>
      <c r="F366" s="11">
        <f t="shared" si="27"/>
        <v>5.9646475032892132</v>
      </c>
      <c r="G366" s="3">
        <f>G365*(1+Parameters!$B$13)</f>
        <v>108163549.77582732</v>
      </c>
      <c r="H366" s="5">
        <f>Parameters!$B$11*'Permanent project'!C370*Parameters!B$9*G366</f>
        <v>1677.0162155155076</v>
      </c>
      <c r="I366" s="2">
        <f>EXP(-Parameters!$B$16*'Permanent project'!B370)</f>
        <v>9.6167902770005059E-6</v>
      </c>
      <c r="J366" s="2">
        <f>EXP(-(Parameters!$B$5+Parameters!$B$6)*('Permanent project'!B370-Parameters!$B$2))*(1-EXP(-Parameters!$B$7*('Permanent project'!B370-Parameters!$B$2)*('Permanent project'!B370&gt;Parameters!$B$2)))+('Permanent project'!B370&lt;=Parameters!$B$2)</f>
        <v>2.7875698255247015E-2</v>
      </c>
      <c r="K366" s="2">
        <f>H366*I366*('Permanent project'!B370&gt;=Parameters!$B$2)</f>
        <v>1.6127513235741717E-2</v>
      </c>
      <c r="L366" s="2">
        <f>H366*I366*J366*('Permanent project'!B370&gt;=Parameters!$B$2)*('Permanent project'!B370&lt;=Parameters!$B$3)</f>
        <v>4.4956569256703852E-4</v>
      </c>
      <c r="M366" s="3">
        <f>'Emissions of Biomass scenarios'!X364*3.66</f>
        <v>0</v>
      </c>
      <c r="N366" s="14">
        <f t="shared" si="25"/>
        <v>0</v>
      </c>
      <c r="V366" s="4"/>
      <c r="W366" s="4"/>
      <c r="X366" s="4"/>
      <c r="Y366" s="4"/>
    </row>
    <row r="367" spans="2:25" x14ac:dyDescent="0.3">
      <c r="B367">
        <v>362</v>
      </c>
      <c r="C367" s="11">
        <f t="shared" si="27"/>
        <v>1.6779706453383088</v>
      </c>
      <c r="D367" s="11">
        <f t="shared" si="27"/>
        <v>2.720789926345387</v>
      </c>
      <c r="E367" s="11">
        <f t="shared" si="27"/>
        <v>3.4292084480011149</v>
      </c>
      <c r="F367" s="11">
        <f t="shared" si="27"/>
        <v>5.9646475032892132</v>
      </c>
      <c r="G367" s="3">
        <f>G366*(1+Parameters!$B$13)</f>
        <v>110326820.77134387</v>
      </c>
      <c r="H367" s="5">
        <f>Parameters!$B$11*'Permanent project'!C371*Parameters!B$9*G367</f>
        <v>1710.5565398258179</v>
      </c>
      <c r="I367" s="2">
        <f>EXP(-Parameters!$B$16*'Permanent project'!B371)</f>
        <v>9.3139246817502187E-6</v>
      </c>
      <c r="J367" s="2">
        <f>EXP(-(Parameters!$B$5+Parameters!$B$6)*('Permanent project'!B371-Parameters!$B$2))*(1-EXP(-Parameters!$B$7*('Permanent project'!B371-Parameters!$B$2)*('Permanent project'!B371&gt;Parameters!$B$2)))+('Permanent project'!B371&lt;=Parameters!$B$2)</f>
        <v>2.7598330423249287E-2</v>
      </c>
      <c r="K367" s="2">
        <f>H367*I367*('Permanent project'!B371&gt;=Parameters!$B$2)</f>
        <v>1.5931994775812936E-2</v>
      </c>
      <c r="L367" s="2">
        <f>H367*I367*J367*('Permanent project'!B371&gt;=Parameters!$B$2)*('Permanent project'!B371&lt;=Parameters!$B$3)</f>
        <v>4.3969645612436685E-4</v>
      </c>
      <c r="M367" s="3">
        <f>'Emissions of Biomass scenarios'!X365*3.66</f>
        <v>0</v>
      </c>
      <c r="N367" s="14">
        <f t="shared" si="25"/>
        <v>0</v>
      </c>
      <c r="V367" s="4"/>
      <c r="W367" s="4"/>
      <c r="X367" s="4"/>
      <c r="Y367" s="4"/>
    </row>
    <row r="368" spans="2:25" x14ac:dyDescent="0.3">
      <c r="B368">
        <v>363</v>
      </c>
      <c r="C368" s="11">
        <f t="shared" si="27"/>
        <v>1.6779706453383088</v>
      </c>
      <c r="D368" s="11">
        <f t="shared" si="27"/>
        <v>2.720789926345387</v>
      </c>
      <c r="E368" s="11">
        <f t="shared" si="27"/>
        <v>3.4292084480011149</v>
      </c>
      <c r="F368" s="11">
        <f t="shared" si="27"/>
        <v>5.9646475032892132</v>
      </c>
      <c r="G368" s="3">
        <f>G367*(1+Parameters!$B$13)</f>
        <v>112533357.18677075</v>
      </c>
      <c r="H368" s="5">
        <f>Parameters!$B$11*'Permanent project'!C372*Parameters!B$9*G368</f>
        <v>1744.7676706223344</v>
      </c>
      <c r="I368" s="2">
        <f>EXP(-Parameters!$B$16*'Permanent project'!B372)</f>
        <v>9.0205973592649823E-6</v>
      </c>
      <c r="J368" s="2">
        <f>EXP(-(Parameters!$B$5+Parameters!$B$6)*('Permanent project'!B372-Parameters!$B$2))*(1-EXP(-Parameters!$B$7*('Permanent project'!B372-Parameters!$B$2)*('Permanent project'!B372&gt;Parameters!$B$2)))+('Permanent project'!B372&lt;=Parameters!$B$2)</f>
        <v>2.7323722447292559E-2</v>
      </c>
      <c r="K368" s="2">
        <f>H368*I368*('Permanent project'!B372&gt;=Parameters!$B$2)</f>
        <v>1.5738846642146743E-2</v>
      </c>
      <c r="L368" s="2">
        <f>H368*I368*J368*('Permanent project'!B372&gt;=Parameters!$B$2)*('Permanent project'!B372&lt;=Parameters!$B$3)</f>
        <v>4.3004387729052008E-4</v>
      </c>
      <c r="M368" s="3">
        <f>'Emissions of Biomass scenarios'!X366*3.66</f>
        <v>0</v>
      </c>
      <c r="N368" s="14">
        <f t="shared" si="25"/>
        <v>0</v>
      </c>
      <c r="V368" s="4"/>
      <c r="W368" s="4"/>
      <c r="X368" s="4"/>
      <c r="Y368" s="4"/>
    </row>
    <row r="369" spans="2:25" x14ac:dyDescent="0.3">
      <c r="B369">
        <v>364</v>
      </c>
      <c r="C369" s="11">
        <f t="shared" si="27"/>
        <v>1.6779706453383088</v>
      </c>
      <c r="D369" s="11">
        <f t="shared" si="27"/>
        <v>2.720789926345387</v>
      </c>
      <c r="E369" s="11">
        <f t="shared" si="27"/>
        <v>3.4292084480011149</v>
      </c>
      <c r="F369" s="11">
        <f t="shared" si="27"/>
        <v>5.9646475032892132</v>
      </c>
      <c r="G369" s="3">
        <f>G368*(1+Parameters!$B$13)</f>
        <v>114784024.33050618</v>
      </c>
      <c r="H369" s="5">
        <f>Parameters!$B$11*'Permanent project'!C373*Parameters!B$9*G369</f>
        <v>1779.6630240347811</v>
      </c>
      <c r="I369" s="2">
        <f>EXP(-Parameters!$B$16*'Permanent project'!B373)</f>
        <v>8.7365079167343645E-6</v>
      </c>
      <c r="J369" s="2">
        <f>EXP(-(Parameters!$B$5+Parameters!$B$6)*('Permanent project'!B373-Parameters!$B$2))*(1-EXP(-Parameters!$B$7*('Permanent project'!B373-Parameters!$B$2)*('Permanent project'!B373&gt;Parameters!$B$2)))+('Permanent project'!B373&lt;=Parameters!$B$2)</f>
        <v>2.7051846866350416E-2</v>
      </c>
      <c r="K369" s="2">
        <f>H369*I369*('Permanent project'!B373&gt;=Parameters!$B$2)</f>
        <v>1.5548040098599284E-2</v>
      </c>
      <c r="L369" s="2">
        <f>H369*I369*J369*('Permanent project'!B373&gt;=Parameters!$B$2)*('Permanent project'!B373&lt;=Parameters!$B$3)</f>
        <v>4.2060319981918363E-4</v>
      </c>
      <c r="M369" s="3">
        <f>'Emissions of Biomass scenarios'!X367*3.66</f>
        <v>0</v>
      </c>
      <c r="N369" s="14">
        <f t="shared" si="25"/>
        <v>0</v>
      </c>
      <c r="V369" s="4"/>
      <c r="W369" s="4"/>
      <c r="X369" s="4"/>
      <c r="Y369" s="4"/>
    </row>
    <row r="370" spans="2:25" x14ac:dyDescent="0.3">
      <c r="B370">
        <v>365</v>
      </c>
      <c r="C370" s="11">
        <f t="shared" si="27"/>
        <v>1.6779706453383088</v>
      </c>
      <c r="D370" s="11">
        <f t="shared" si="27"/>
        <v>2.720789926345387</v>
      </c>
      <c r="E370" s="11">
        <f t="shared" si="27"/>
        <v>3.4292084480011149</v>
      </c>
      <c r="F370" s="11">
        <f t="shared" si="27"/>
        <v>5.9646475032892132</v>
      </c>
      <c r="G370" s="3">
        <f>G369*(1+Parameters!$B$13)</f>
        <v>117079704.81711631</v>
      </c>
      <c r="H370" s="5">
        <f>Parameters!$B$11*'Permanent project'!C374*Parameters!B$9*G370</f>
        <v>1815.2562845154769</v>
      </c>
      <c r="I370" s="2">
        <f>EXP(-Parameters!$B$16*'Permanent project'!B374)</f>
        <v>8.4613654217442496E-6</v>
      </c>
      <c r="J370" s="2">
        <f>EXP(-(Parameters!$B$5+Parameters!$B$6)*('Permanent project'!B374-Parameters!$B$2))*(1-EXP(-Parameters!$B$7*('Permanent project'!B374-Parameters!$B$2)*('Permanent project'!B374&gt;Parameters!$B$2)))+('Permanent project'!B374&lt;=Parameters!$B$2)</f>
        <v>2.6782676492638175E-2</v>
      </c>
      <c r="K370" s="2">
        <f>H370*I370*('Permanent project'!B374&gt;=Parameters!$B$2)</f>
        <v>1.5359546757403197E-2</v>
      </c>
      <c r="L370" s="2">
        <f>H370*I370*J370*('Permanent project'!B374&gt;=Parameters!$B$2)*('Permanent project'!B374&lt;=Parameters!$B$3)</f>
        <v>4.1136977187707953E-4</v>
      </c>
      <c r="M370" s="3">
        <f>'Emissions of Biomass scenarios'!X368*3.66</f>
        <v>0</v>
      </c>
      <c r="N370" s="14">
        <f t="shared" si="25"/>
        <v>0</v>
      </c>
      <c r="V370" s="4"/>
      <c r="W370" s="4"/>
      <c r="X370" s="4"/>
      <c r="Y370" s="4"/>
    </row>
    <row r="371" spans="2:25" x14ac:dyDescent="0.3">
      <c r="B371">
        <v>366</v>
      </c>
      <c r="C371" s="11">
        <f t="shared" si="27"/>
        <v>1.6779706453383088</v>
      </c>
      <c r="D371" s="11">
        <f t="shared" si="27"/>
        <v>2.720789926345387</v>
      </c>
      <c r="E371" s="11">
        <f t="shared" si="27"/>
        <v>3.4292084480011149</v>
      </c>
      <c r="F371" s="11">
        <f t="shared" si="27"/>
        <v>5.9646475032892132</v>
      </c>
      <c r="G371" s="3">
        <f>G370*(1+Parameters!$B$13)</f>
        <v>119421298.91345863</v>
      </c>
      <c r="H371" s="5">
        <f>Parameters!$B$11*'Permanent project'!C375*Parameters!B$9*G371</f>
        <v>1851.5614102057864</v>
      </c>
      <c r="I371" s="2">
        <f>EXP(-Parameters!$B$16*'Permanent project'!B375)</f>
        <v>8.1948881043366314E-6</v>
      </c>
      <c r="J371" s="2">
        <f>EXP(-(Parameters!$B$5+Parameters!$B$6)*('Permanent project'!B375-Parameters!$B$2))*(1-EXP(-Parameters!$B$7*('Permanent project'!B375-Parameters!$B$2)*('Permanent project'!B375&gt;Parameters!$B$2)))+('Permanent project'!B375&lt;=Parameters!$B$2)</f>
        <v>2.6516184408894181E-2</v>
      </c>
      <c r="K371" s="2">
        <f>H371*I371*('Permanent project'!B375&gt;=Parameters!$B$2)</f>
        <v>1.5173338574944156E-2</v>
      </c>
      <c r="L371" s="2">
        <f>H371*I371*J371*('Permanent project'!B375&gt;=Parameters!$B$2)*('Permanent project'!B375&lt;=Parameters!$B$3)</f>
        <v>4.023390437518069E-4</v>
      </c>
      <c r="M371" s="3">
        <f>'Emissions of Biomass scenarios'!X369*3.66</f>
        <v>0</v>
      </c>
      <c r="N371" s="14">
        <f t="shared" si="25"/>
        <v>0</v>
      </c>
      <c r="V371" s="4"/>
      <c r="W371" s="4"/>
      <c r="X371" s="4"/>
      <c r="Y371" s="4"/>
    </row>
    <row r="372" spans="2:25" x14ac:dyDescent="0.3">
      <c r="B372">
        <v>367</v>
      </c>
      <c r="C372" s="11">
        <f t="shared" si="27"/>
        <v>1.6779706453383088</v>
      </c>
      <c r="D372" s="11">
        <f t="shared" si="27"/>
        <v>2.720789926345387</v>
      </c>
      <c r="E372" s="11">
        <f t="shared" si="27"/>
        <v>3.4292084480011149</v>
      </c>
      <c r="F372" s="11">
        <f t="shared" si="27"/>
        <v>5.9646475032892132</v>
      </c>
      <c r="G372" s="3">
        <f>G371*(1+Parameters!$B$13)</f>
        <v>121809724.89172781</v>
      </c>
      <c r="H372" s="5">
        <f>Parameters!$B$11*'Permanent project'!C376*Parameters!B$9*G372</f>
        <v>1888.5926384099021</v>
      </c>
      <c r="I372" s="2">
        <f>EXP(-Parameters!$B$16*'Permanent project'!B376)</f>
        <v>7.9368030684525457E-6</v>
      </c>
      <c r="J372" s="2">
        <f>EXP(-(Parameters!$B$5+Parameters!$B$6)*('Permanent project'!B376-Parameters!$B$2))*(1-EXP(-Parameters!$B$7*('Permanent project'!B376-Parameters!$B$2)*('Permanent project'!B376&gt;Parameters!$B$2)))+('Permanent project'!B376&lt;=Parameters!$B$2)</f>
        <v>2.6252343965687961E-2</v>
      </c>
      <c r="K372" s="2">
        <f>H372*I372*('Permanent project'!B376&gt;=Parameters!$B$2)</f>
        <v>1.49893878475886E-2</v>
      </c>
      <c r="L372" s="2">
        <f>H372*I372*J372*('Permanent project'!B376&gt;=Parameters!$B$2)*('Permanent project'!B376&lt;=Parameters!$B$3)</f>
        <v>3.9350656560999906E-4</v>
      </c>
      <c r="M372" s="3">
        <f>'Emissions of Biomass scenarios'!X370*3.66</f>
        <v>0</v>
      </c>
      <c r="N372" s="14">
        <f t="shared" si="25"/>
        <v>0</v>
      </c>
      <c r="V372" s="4"/>
      <c r="W372" s="4"/>
      <c r="X372" s="4"/>
      <c r="Y372" s="4"/>
    </row>
    <row r="373" spans="2:25" x14ac:dyDescent="0.3">
      <c r="B373">
        <v>368</v>
      </c>
      <c r="C373" s="11">
        <f t="shared" si="27"/>
        <v>1.6779706453383088</v>
      </c>
      <c r="D373" s="11">
        <f t="shared" si="27"/>
        <v>2.720789926345387</v>
      </c>
      <c r="E373" s="11">
        <f t="shared" si="27"/>
        <v>3.4292084480011149</v>
      </c>
      <c r="F373" s="11">
        <f t="shared" si="27"/>
        <v>5.9646475032892132</v>
      </c>
      <c r="G373" s="3">
        <f>G372*(1+Parameters!$B$13)</f>
        <v>124245919.38956237</v>
      </c>
      <c r="H373" s="5">
        <f>Parameters!$B$11*'Permanent project'!C377*Parameters!B$9*G373</f>
        <v>1926.3644911781003</v>
      </c>
      <c r="I373" s="2">
        <f>EXP(-Parameters!$B$16*'Permanent project'!B377)</f>
        <v>7.6868460124626615E-6</v>
      </c>
      <c r="J373" s="2">
        <f>EXP(-(Parameters!$B$5+Parameters!$B$6)*('Permanent project'!B377-Parameters!$B$2))*(1-EXP(-Parameters!$B$7*('Permanent project'!B377-Parameters!$B$2)*('Permanent project'!B377&gt;Parameters!$B$2)))+('Permanent project'!B377&lt;=Parameters!$B$2)</f>
        <v>2.5991128778755347E-2</v>
      </c>
      <c r="K373" s="2">
        <f>H373*I373*('Permanent project'!B377&gt;=Parameters!$B$2)</f>
        <v>1.4807667207562044E-2</v>
      </c>
      <c r="L373" s="2">
        <f>H373*I373*J373*('Permanent project'!B377&gt;=Parameters!$B$2)*('Permanent project'!B377&lt;=Parameters!$B$3)</f>
        <v>3.8486798530469769E-4</v>
      </c>
      <c r="M373" s="3">
        <f>'Emissions of Biomass scenarios'!X371*3.66</f>
        <v>0</v>
      </c>
      <c r="N373" s="14">
        <f t="shared" si="25"/>
        <v>0</v>
      </c>
      <c r="V373" s="4"/>
      <c r="W373" s="4"/>
      <c r="X373" s="4"/>
      <c r="Y373" s="4"/>
    </row>
    <row r="374" spans="2:25" x14ac:dyDescent="0.3">
      <c r="B374">
        <v>369</v>
      </c>
      <c r="C374" s="11">
        <f t="shared" si="27"/>
        <v>1.6779706453383088</v>
      </c>
      <c r="D374" s="11">
        <f t="shared" si="27"/>
        <v>2.720789926345387</v>
      </c>
      <c r="E374" s="11">
        <f t="shared" si="27"/>
        <v>3.4292084480011149</v>
      </c>
      <c r="F374" s="11">
        <f t="shared" si="27"/>
        <v>5.9646475032892132</v>
      </c>
      <c r="G374" s="3">
        <f>G373*(1+Parameters!$B$13)</f>
        <v>126730837.77735361</v>
      </c>
      <c r="H374" s="5">
        <f>Parameters!$B$11*'Permanent project'!C378*Parameters!B$9*G374</f>
        <v>1964.8917810016624</v>
      </c>
      <c r="I374" s="2">
        <f>EXP(-Parameters!$B$16*'Permanent project'!B378)</f>
        <v>7.4447609584993212E-6</v>
      </c>
      <c r="J374" s="2">
        <f>EXP(-(Parameters!$B$5+Parameters!$B$6)*('Permanent project'!B378-Parameters!$B$2))*(1-EXP(-Parameters!$B$7*('Permanent project'!B378-Parameters!$B$2)*('Permanent project'!B378&gt;Parameters!$B$2)))+('Permanent project'!B378&lt;=Parameters!$B$2)</f>
        <v>2.573251272635994E-2</v>
      </c>
      <c r="K374" s="2">
        <f>H374*I374*('Permanent project'!B378&gt;=Parameters!$B$2)</f>
        <v>1.4628149618877375E-2</v>
      </c>
      <c r="L374" s="2">
        <f>H374*I374*J374*('Permanent project'!B378&gt;=Parameters!$B$2)*('Permanent project'!B378&lt;=Parameters!$B$3)</f>
        <v>3.7641904623085933E-4</v>
      </c>
      <c r="M374" s="3">
        <f>'Emissions of Biomass scenarios'!X372*3.66</f>
        <v>0</v>
      </c>
      <c r="N374" s="14">
        <f t="shared" si="25"/>
        <v>0</v>
      </c>
      <c r="V374" s="4"/>
      <c r="W374" s="4"/>
      <c r="X374" s="4"/>
      <c r="Y374" s="4"/>
    </row>
    <row r="375" spans="2:25" x14ac:dyDescent="0.3">
      <c r="B375">
        <v>370</v>
      </c>
      <c r="C375" s="11">
        <f t="shared" si="27"/>
        <v>1.6779706453383088</v>
      </c>
      <c r="D375" s="11">
        <f t="shared" si="27"/>
        <v>2.720789926345387</v>
      </c>
      <c r="E375" s="11">
        <f t="shared" si="27"/>
        <v>3.4292084480011149</v>
      </c>
      <c r="F375" s="11">
        <f t="shared" si="27"/>
        <v>5.9646475032892132</v>
      </c>
      <c r="G375" s="3">
        <f>G374*(1+Parameters!$B$13)</f>
        <v>129265454.53290069</v>
      </c>
      <c r="H375" s="5">
        <f>Parameters!$B$11*'Permanent project'!C379*Parameters!B$9*G375</f>
        <v>2004.1896166216957</v>
      </c>
      <c r="I375" s="2">
        <f>EXP(-Parameters!$B$16*'Permanent project'!B379)</f>
        <v>7.2102999903128283E-6</v>
      </c>
      <c r="J375" s="2">
        <f>EXP(-(Parameters!$B$5+Parameters!$B$6)*('Permanent project'!B379-Parameters!$B$2))*(1-EXP(-Parameters!$B$7*('Permanent project'!B379-Parameters!$B$2)*('Permanent project'!B379&gt;Parameters!$B$2)))+('Permanent project'!B379&lt;=Parameters!$B$2)</f>
        <v>2.5476469946681016E-2</v>
      </c>
      <c r="K375" s="2">
        <f>H375*I375*('Permanent project'!B379&gt;=Parameters!$B$2)</f>
        <v>1.4450808373312484E-2</v>
      </c>
      <c r="L375" s="2">
        <f>H375*I375*J375*('Permanent project'!B379&gt;=Parameters!$B$2)*('Permanent project'!B379&lt;=Parameters!$B$3)</f>
        <v>3.681555852279419E-4</v>
      </c>
      <c r="M375" s="3">
        <f>'Emissions of Biomass scenarios'!X373*3.66</f>
        <v>0</v>
      </c>
      <c r="N375" s="14">
        <f t="shared" si="25"/>
        <v>0</v>
      </c>
      <c r="V375" s="4"/>
      <c r="W375" s="4"/>
      <c r="X375" s="4"/>
      <c r="Y375" s="4"/>
    </row>
    <row r="376" spans="2:25" x14ac:dyDescent="0.3">
      <c r="B376">
        <v>371</v>
      </c>
      <c r="C376" s="11">
        <f t="shared" si="27"/>
        <v>1.6779706453383088</v>
      </c>
      <c r="D376" s="11">
        <f t="shared" si="27"/>
        <v>2.720789926345387</v>
      </c>
      <c r="E376" s="11">
        <f t="shared" si="27"/>
        <v>3.4292084480011149</v>
      </c>
      <c r="F376" s="11">
        <f t="shared" si="27"/>
        <v>5.9646475032892132</v>
      </c>
      <c r="G376" s="3">
        <f>G375*(1+Parameters!$B$13)</f>
        <v>131850763.6235587</v>
      </c>
      <c r="H376" s="5">
        <f>Parameters!$B$11*'Permanent project'!C380*Parameters!B$9*G376</f>
        <v>2044.2734089541295</v>
      </c>
      <c r="I376" s="2">
        <f>EXP(-Parameters!$B$16*'Permanent project'!B380)</f>
        <v>6.9832229993835488E-6</v>
      </c>
      <c r="J376" s="2">
        <f>EXP(-(Parameters!$B$5+Parameters!$B$6)*('Permanent project'!B380-Parameters!$B$2))*(1-EXP(-Parameters!$B$7*('Permanent project'!B380-Parameters!$B$2)*('Permanent project'!B380&gt;Parameters!$B$2)))+('Permanent project'!B380&lt;=Parameters!$B$2)</f>
        <v>2.5222974835227212E-2</v>
      </c>
      <c r="K376" s="2">
        <f>H376*I376*('Permanent project'!B380&gt;=Parameters!$B$2)</f>
        <v>1.4275617086436689E-2</v>
      </c>
      <c r="L376" s="2">
        <f>H376*I376*J376*('Permanent project'!B380&gt;=Parameters!$B$2)*('Permanent project'!B380&lt;=Parameters!$B$3)</f>
        <v>3.6007353052853222E-4</v>
      </c>
      <c r="M376" s="3">
        <f>'Emissions of Biomass scenarios'!X374*3.66</f>
        <v>0</v>
      </c>
      <c r="N376" s="14">
        <f t="shared" si="25"/>
        <v>0</v>
      </c>
      <c r="V376" s="4"/>
      <c r="W376" s="4"/>
      <c r="X376" s="4"/>
      <c r="Y376" s="4"/>
    </row>
    <row r="377" spans="2:25" x14ac:dyDescent="0.3">
      <c r="B377">
        <v>372</v>
      </c>
      <c r="C377" s="11">
        <f t="shared" si="27"/>
        <v>1.6779706453383088</v>
      </c>
      <c r="D377" s="11">
        <f t="shared" si="27"/>
        <v>2.720789926345387</v>
      </c>
      <c r="E377" s="11">
        <f t="shared" si="27"/>
        <v>3.4292084480011149</v>
      </c>
      <c r="F377" s="11">
        <f t="shared" si="27"/>
        <v>5.9646475032892132</v>
      </c>
      <c r="G377" s="3">
        <f>G376*(1+Parameters!$B$13)</f>
        <v>134487778.89602989</v>
      </c>
      <c r="H377" s="5">
        <f>Parameters!$B$11*'Permanent project'!C381*Parameters!B$9*G377</f>
        <v>2085.1588771332122</v>
      </c>
      <c r="I377" s="2">
        <f>EXP(-Parameters!$B$16*'Permanent project'!B381)</f>
        <v>6.7632974390298035E-6</v>
      </c>
      <c r="J377" s="2">
        <f>EXP(-(Parameters!$B$5+Parameters!$B$6)*('Permanent project'!B381-Parameters!$B$2))*(1-EXP(-Parameters!$B$7*('Permanent project'!B381-Parameters!$B$2)*('Permanent project'!B381&gt;Parameters!$B$2)))+('Permanent project'!B381&lt;=Parameters!$B$2)</f>
        <v>2.4972002042276155E-2</v>
      </c>
      <c r="K377" s="2">
        <f>H377*I377*('Permanent project'!B381&gt;=Parameters!$B$2)</f>
        <v>1.4102549693685315E-2</v>
      </c>
      <c r="L377" s="2">
        <f>H377*I377*J377*('Permanent project'!B381&gt;=Parameters!$B$2)*('Permanent project'!B381&lt;=Parameters!$B$3)</f>
        <v>3.5216889975201062E-4</v>
      </c>
      <c r="M377" s="3">
        <f>'Emissions of Biomass scenarios'!X375*3.66</f>
        <v>0</v>
      </c>
      <c r="N377" s="14">
        <f t="shared" si="25"/>
        <v>0</v>
      </c>
      <c r="V377" s="4"/>
      <c r="W377" s="4"/>
      <c r="X377" s="4"/>
      <c r="Y377" s="4"/>
    </row>
    <row r="378" spans="2:25" x14ac:dyDescent="0.3">
      <c r="B378">
        <v>373</v>
      </c>
      <c r="C378" s="11">
        <f t="shared" si="27"/>
        <v>1.6779706453383088</v>
      </c>
      <c r="D378" s="11">
        <f t="shared" si="27"/>
        <v>2.720789926345387</v>
      </c>
      <c r="E378" s="11">
        <f t="shared" si="27"/>
        <v>3.4292084480011149</v>
      </c>
      <c r="F378" s="11">
        <f t="shared" si="27"/>
        <v>5.9646475032892132</v>
      </c>
      <c r="G378" s="3">
        <f>G377*(1+Parameters!$B$13)</f>
        <v>137177534.47395048</v>
      </c>
      <c r="H378" s="5">
        <f>Parameters!$B$11*'Permanent project'!C382*Parameters!B$9*G378</f>
        <v>2126.8620546758762</v>
      </c>
      <c r="I378" s="2">
        <f>EXP(-Parameters!$B$16*'Permanent project'!B382)</f>
        <v>6.550298086259745E-6</v>
      </c>
      <c r="J378" s="2">
        <f>EXP(-(Parameters!$B$5+Parameters!$B$6)*('Permanent project'!B382-Parameters!$B$2))*(1-EXP(-Parameters!$B$7*('Permanent project'!B382-Parameters!$B$2)*('Permanent project'!B382&gt;Parameters!$B$2)))+('Permanent project'!B382&lt;=Parameters!$B$2)</f>
        <v>2.4723526470339388E-2</v>
      </c>
      <c r="K378" s="2">
        <f>H378*I378*('Permanent project'!B382&gt;=Parameters!$B$2)</f>
        <v>1.3931580446481861E-2</v>
      </c>
      <c r="L378" s="2">
        <f>H378*I378*J378*('Permanent project'!B382&gt;=Parameters!$B$2)*('Permanent project'!B382&lt;=Parameters!$B$3)</f>
        <v>3.4443779794225693E-4</v>
      </c>
      <c r="M378" s="3">
        <f>'Emissions of Biomass scenarios'!X376*3.66</f>
        <v>0</v>
      </c>
      <c r="N378" s="14">
        <f t="shared" si="25"/>
        <v>0</v>
      </c>
      <c r="V378" s="4"/>
      <c r="W378" s="4"/>
      <c r="X378" s="4"/>
      <c r="Y378" s="4"/>
    </row>
    <row r="379" spans="2:25" x14ac:dyDescent="0.3">
      <c r="B379">
        <v>374</v>
      </c>
      <c r="C379" s="11">
        <f t="shared" ref="C379:F394" si="28">C378</f>
        <v>1.6779706453383088</v>
      </c>
      <c r="D379" s="11">
        <f t="shared" si="28"/>
        <v>2.720789926345387</v>
      </c>
      <c r="E379" s="11">
        <f t="shared" si="28"/>
        <v>3.4292084480011149</v>
      </c>
      <c r="F379" s="11">
        <f t="shared" si="28"/>
        <v>5.9646475032892132</v>
      </c>
      <c r="G379" s="3">
        <f>G378*(1+Parameters!$B$13)</f>
        <v>139921085.1634295</v>
      </c>
      <c r="H379" s="5">
        <f>Parameters!$B$11*'Permanent project'!C383*Parameters!B$9*G379</f>
        <v>2169.399295769394</v>
      </c>
      <c r="I379" s="2">
        <f>EXP(-Parameters!$B$16*'Permanent project'!B383)</f>
        <v>6.3440068111233339E-6</v>
      </c>
      <c r="J379" s="2">
        <f>EXP(-(Parameters!$B$5+Parameters!$B$6)*('Permanent project'!B383-Parameters!$B$2))*(1-EXP(-Parameters!$B$7*('Permanent project'!B383-Parameters!$B$2)*('Permanent project'!B383&gt;Parameters!$B$2)))+('Permanent project'!B383&lt;=Parameters!$B$2)</f>
        <v>2.447752327165267E-2</v>
      </c>
      <c r="K379" s="2">
        <f>H379*I379*('Permanent project'!B383&gt;=Parameters!$B$2)</f>
        <v>1.37626839084072E-2</v>
      </c>
      <c r="L379" s="2">
        <f>H379*I379*J379*('Permanent project'!B383&gt;=Parameters!$B$2)*('Permanent project'!B383&lt;=Parameters!$B$3)</f>
        <v>3.3687641564843695E-4</v>
      </c>
      <c r="M379" s="3">
        <f>'Emissions of Biomass scenarios'!X377*3.66</f>
        <v>0</v>
      </c>
      <c r="N379" s="14">
        <f t="shared" si="25"/>
        <v>0</v>
      </c>
      <c r="V379" s="4"/>
      <c r="W379" s="4"/>
      <c r="X379" s="4"/>
      <c r="Y379" s="4"/>
    </row>
    <row r="380" spans="2:25" x14ac:dyDescent="0.3">
      <c r="B380">
        <v>375</v>
      </c>
      <c r="C380" s="11">
        <f t="shared" si="28"/>
        <v>1.6779706453383088</v>
      </c>
      <c r="D380" s="11">
        <f t="shared" si="28"/>
        <v>2.720789926345387</v>
      </c>
      <c r="E380" s="11">
        <f t="shared" si="28"/>
        <v>3.4292084480011149</v>
      </c>
      <c r="F380" s="11">
        <f t="shared" si="28"/>
        <v>5.9646475032892132</v>
      </c>
      <c r="G380" s="3">
        <f>G379*(1+Parameters!$B$13)</f>
        <v>142719506.86669809</v>
      </c>
      <c r="H380" s="5">
        <f>Parameters!$B$11*'Permanent project'!C384*Parameters!B$9*G380</f>
        <v>2212.7872816847821</v>
      </c>
      <c r="I380" s="2">
        <f>EXP(-Parameters!$B$16*'Permanent project'!B384)</f>
        <v>6.1442123533282098E-6</v>
      </c>
      <c r="J380" s="2">
        <f>EXP(-(Parameters!$B$5+Parameters!$B$6)*('Permanent project'!B384-Parameters!$B$2))*(1-EXP(-Parameters!$B$7*('Permanent project'!B384-Parameters!$B$2)*('Permanent project'!B384&gt;Parameters!$B$2)))+('Permanent project'!B384&lt;=Parameters!$B$2)</f>
        <v>2.4233967845691113E-2</v>
      </c>
      <c r="K380" s="2">
        <f>H380*I380*('Permanent project'!B384&gt;=Parameters!$B$2)</f>
        <v>1.3595834951415187E-2</v>
      </c>
      <c r="L380" s="2">
        <f>H380*I380*J380*('Permanent project'!B384&gt;=Parameters!$B$2)*('Permanent project'!B384&lt;=Parameters!$B$3)</f>
        <v>3.2948102704791904E-4</v>
      </c>
      <c r="M380" s="3">
        <f>'Emissions of Biomass scenarios'!X378*3.66</f>
        <v>0</v>
      </c>
      <c r="N380" s="14">
        <f t="shared" si="25"/>
        <v>0</v>
      </c>
      <c r="V380" s="4"/>
      <c r="W380" s="4"/>
      <c r="X380" s="4"/>
      <c r="Y380" s="4"/>
    </row>
    <row r="381" spans="2:25" x14ac:dyDescent="0.3">
      <c r="B381">
        <v>376</v>
      </c>
      <c r="C381" s="11">
        <f t="shared" si="28"/>
        <v>1.6779706453383088</v>
      </c>
      <c r="D381" s="11">
        <f t="shared" si="28"/>
        <v>2.720789926345387</v>
      </c>
      <c r="E381" s="11">
        <f t="shared" si="28"/>
        <v>3.4292084480011149</v>
      </c>
      <c r="F381" s="11">
        <f t="shared" si="28"/>
        <v>5.9646475032892132</v>
      </c>
      <c r="G381" s="3">
        <f>G380*(1+Parameters!$B$13)</f>
        <v>145573897.00403205</v>
      </c>
      <c r="H381" s="5">
        <f>Parameters!$B$11*'Permanent project'!C385*Parameters!B$9*G381</f>
        <v>2257.0430273184775</v>
      </c>
      <c r="I381" s="2">
        <f>EXP(-Parameters!$B$16*'Permanent project'!B385)</f>
        <v>5.9507101058906875E-6</v>
      </c>
      <c r="J381" s="2">
        <f>EXP(-(Parameters!$B$5+Parameters!$B$6)*('Permanent project'!B385-Parameters!$B$2))*(1-EXP(-Parameters!$B$7*('Permanent project'!B385-Parameters!$B$2)*('Permanent project'!B385&gt;Parameters!$B$2)))+('Permanent project'!B385&lt;=Parameters!$B$2)</f>
        <v>2.3992835836709175E-2</v>
      </c>
      <c r="K381" s="2">
        <f>H381*I381*('Permanent project'!B385&gt;=Parameters!$B$2)</f>
        <v>1.3431008752094175E-2</v>
      </c>
      <c r="L381" s="2">
        <f>H381*I381*J381*('Permanent project'!B385&gt;=Parameters!$B$2)*('Permanent project'!B385&lt;=Parameters!$B$3)</f>
        <v>3.2224798811039966E-4</v>
      </c>
      <c r="M381" s="3">
        <f>'Emissions of Biomass scenarios'!X379*3.66</f>
        <v>0</v>
      </c>
      <c r="N381" s="14">
        <f t="shared" si="25"/>
        <v>0</v>
      </c>
      <c r="V381" s="4"/>
      <c r="W381" s="4"/>
      <c r="X381" s="4"/>
      <c r="Y381" s="4"/>
    </row>
    <row r="382" spans="2:25" x14ac:dyDescent="0.3">
      <c r="B382">
        <v>377</v>
      </c>
      <c r="C382" s="11">
        <f t="shared" si="28"/>
        <v>1.6779706453383088</v>
      </c>
      <c r="D382" s="11">
        <f t="shared" si="28"/>
        <v>2.720789926345387</v>
      </c>
      <c r="E382" s="11">
        <f t="shared" si="28"/>
        <v>3.4292084480011149</v>
      </c>
      <c r="F382" s="11">
        <f t="shared" si="28"/>
        <v>5.9646475032892132</v>
      </c>
      <c r="G382" s="3">
        <f>G381*(1+Parameters!$B$13)</f>
        <v>148485374.94411269</v>
      </c>
      <c r="H382" s="5">
        <f>Parameters!$B$11*'Permanent project'!C386*Parameters!B$9*G382</f>
        <v>2302.1838878648473</v>
      </c>
      <c r="I382" s="2">
        <f>EXP(-Parameters!$B$16*'Permanent project'!B386)</f>
        <v>5.7633019056003295E-6</v>
      </c>
      <c r="J382" s="2">
        <f>EXP(-(Parameters!$B$5+Parameters!$B$6)*('Permanent project'!B386-Parameters!$B$2))*(1-EXP(-Parameters!$B$7*('Permanent project'!B386-Parameters!$B$2)*('Permanent project'!B386&gt;Parameters!$B$2)))+('Permanent project'!B386&lt;=Parameters!$B$2)</f>
        <v>2.3754103131304997E-2</v>
      </c>
      <c r="K382" s="2">
        <f>H382*I382*('Permanent project'!B386&gt;=Parameters!$B$2)</f>
        <v>1.326818078797385E-2</v>
      </c>
      <c r="L382" s="2">
        <f>H382*I382*J382*('Permanent project'!B386&gt;=Parameters!$B$2)*('Permanent project'!B386&lt;=Parameters!$B$3)</f>
        <v>3.1517373480233045E-4</v>
      </c>
      <c r="M382" s="3">
        <f>'Emissions of Biomass scenarios'!X380*3.66</f>
        <v>0</v>
      </c>
      <c r="N382" s="14">
        <f t="shared" si="25"/>
        <v>0</v>
      </c>
      <c r="V382" s="4"/>
      <c r="W382" s="4"/>
      <c r="X382" s="4"/>
      <c r="Y382" s="4"/>
    </row>
    <row r="383" spans="2:25" x14ac:dyDescent="0.3">
      <c r="B383">
        <v>378</v>
      </c>
      <c r="C383" s="11">
        <f t="shared" si="28"/>
        <v>1.6779706453383088</v>
      </c>
      <c r="D383" s="11">
        <f t="shared" si="28"/>
        <v>2.720789926345387</v>
      </c>
      <c r="E383" s="11">
        <f t="shared" si="28"/>
        <v>3.4292084480011149</v>
      </c>
      <c r="F383" s="11">
        <f t="shared" si="28"/>
        <v>5.9646475032892132</v>
      </c>
      <c r="G383" s="3">
        <f>G382*(1+Parameters!$B$13)</f>
        <v>151455082.44299495</v>
      </c>
      <c r="H383" s="5">
        <f>Parameters!$B$11*'Permanent project'!C387*Parameters!B$9*G383</f>
        <v>2348.2275656221441</v>
      </c>
      <c r="I383" s="2">
        <f>EXP(-Parameters!$B$16*'Permanent project'!B387)</f>
        <v>5.5817958300835013E-6</v>
      </c>
      <c r="J383" s="2">
        <f>EXP(-(Parameters!$B$5+Parameters!$B$6)*('Permanent project'!B387-Parameters!$B$2))*(1-EXP(-Parameters!$B$7*('Permanent project'!B387-Parameters!$B$2)*('Permanent project'!B387&gt;Parameters!$B$2)))+('Permanent project'!B387&lt;=Parameters!$B$2)</f>
        <v>2.3517745856009107E-2</v>
      </c>
      <c r="K383" s="2">
        <f>H383*I383*('Permanent project'!B387&gt;=Parameters!$B$2)</f>
        <v>1.3107326833876816E-2</v>
      </c>
      <c r="L383" s="2">
        <f>H383*I383*J383*('Permanent project'!B387&gt;=Parameters!$B$2)*('Permanent project'!B387&lt;=Parameters!$B$3)</f>
        <v>3.0825478133076343E-4</v>
      </c>
      <c r="M383" s="3">
        <f>'Emissions of Biomass scenarios'!X381*3.66</f>
        <v>0</v>
      </c>
      <c r="N383" s="14">
        <f t="shared" si="25"/>
        <v>0</v>
      </c>
      <c r="V383" s="4"/>
      <c r="W383" s="4"/>
      <c r="X383" s="4"/>
      <c r="Y383" s="4"/>
    </row>
    <row r="384" spans="2:25" x14ac:dyDescent="0.3">
      <c r="B384">
        <v>379</v>
      </c>
      <c r="C384" s="11">
        <f t="shared" si="28"/>
        <v>1.6779706453383088</v>
      </c>
      <c r="D384" s="11">
        <f t="shared" si="28"/>
        <v>2.720789926345387</v>
      </c>
      <c r="E384" s="11">
        <f t="shared" si="28"/>
        <v>3.4292084480011149</v>
      </c>
      <c r="F384" s="11">
        <f t="shared" si="28"/>
        <v>5.9646475032892132</v>
      </c>
      <c r="G384" s="3">
        <f>G383*(1+Parameters!$B$13)</f>
        <v>154484184.09185484</v>
      </c>
      <c r="H384" s="5">
        <f>Parameters!$B$11*'Permanent project'!C388*Parameters!B$9*G384</f>
        <v>2395.1921169345869</v>
      </c>
      <c r="I384" s="2">
        <f>EXP(-Parameters!$B$16*'Permanent project'!B388)</f>
        <v>5.4060060012580889E-6</v>
      </c>
      <c r="J384" s="2">
        <f>EXP(-(Parameters!$B$5+Parameters!$B$6)*('Permanent project'!B388-Parameters!$B$2))*(1-EXP(-Parameters!$B$7*('Permanent project'!B388-Parameters!$B$2)*('Permanent project'!B388&gt;Parameters!$B$2)))+('Permanent project'!B388&lt;=Parameters!$B$2)</f>
        <v>2.3283740374897E-2</v>
      </c>
      <c r="K384" s="2">
        <f>H384*I384*('Permanent project'!B388&gt;=Parameters!$B$2)</f>
        <v>1.2948422958314443E-2</v>
      </c>
      <c r="L384" s="2">
        <f>H384*I384*J384*('Permanent project'!B388&gt;=Parameters!$B$2)*('Permanent project'!B388&lt;=Parameters!$B$3)</f>
        <v>3.0148771842574925E-4</v>
      </c>
      <c r="M384" s="3">
        <f>'Emissions of Biomass scenarios'!X382*3.66</f>
        <v>0</v>
      </c>
      <c r="N384" s="14">
        <f t="shared" si="25"/>
        <v>0</v>
      </c>
      <c r="V384" s="4"/>
      <c r="W384" s="4"/>
      <c r="X384" s="4"/>
      <c r="Y384" s="4"/>
    </row>
    <row r="385" spans="2:25" x14ac:dyDescent="0.3">
      <c r="B385">
        <v>380</v>
      </c>
      <c r="C385" s="11">
        <f t="shared" si="28"/>
        <v>1.6779706453383088</v>
      </c>
      <c r="D385" s="11">
        <f t="shared" si="28"/>
        <v>2.720789926345387</v>
      </c>
      <c r="E385" s="11">
        <f t="shared" si="28"/>
        <v>3.4292084480011149</v>
      </c>
      <c r="F385" s="11">
        <f t="shared" si="28"/>
        <v>5.9646475032892132</v>
      </c>
      <c r="G385" s="3">
        <f>G384*(1+Parameters!$B$13)</f>
        <v>157573867.77369195</v>
      </c>
      <c r="H385" s="5">
        <f>Parameters!$B$11*'Permanent project'!C389*Parameters!B$9*G385</f>
        <v>2443.0959592732788</v>
      </c>
      <c r="I385" s="2">
        <f>EXP(-Parameters!$B$16*'Permanent project'!B389)</f>
        <v>5.2357523949781018E-6</v>
      </c>
      <c r="J385" s="2">
        <f>EXP(-(Parameters!$B$5+Parameters!$B$6)*('Permanent project'!B389-Parameters!$B$2))*(1-EXP(-Parameters!$B$7*('Permanent project'!B389-Parameters!$B$2)*('Permanent project'!B389&gt;Parameters!$B$2)))+('Permanent project'!B389&lt;=Parameters!$B$2)</f>
        <v>2.3052063287225571E-2</v>
      </c>
      <c r="K385" s="2">
        <f>H385*I385*('Permanent project'!B389&gt;=Parameters!$B$2)</f>
        <v>1.2791445519926392E-2</v>
      </c>
      <c r="L385" s="2">
        <f>H385*I385*J385*('Permanent project'!B389&gt;=Parameters!$B$2)*('Permanent project'!B389&lt;=Parameters!$B$3)</f>
        <v>2.9486921166044119E-4</v>
      </c>
      <c r="M385" s="3">
        <f>'Emissions of Biomass scenarios'!X383*3.66</f>
        <v>0</v>
      </c>
      <c r="N385" s="14">
        <f t="shared" si="25"/>
        <v>0</v>
      </c>
      <c r="V385" s="4"/>
      <c r="W385" s="4"/>
      <c r="X385" s="4"/>
      <c r="Y385" s="4"/>
    </row>
    <row r="386" spans="2:25" x14ac:dyDescent="0.3">
      <c r="B386">
        <v>381</v>
      </c>
      <c r="C386" s="11">
        <f t="shared" si="28"/>
        <v>1.6779706453383088</v>
      </c>
      <c r="D386" s="11">
        <f t="shared" si="28"/>
        <v>2.720789926345387</v>
      </c>
      <c r="E386" s="11">
        <f t="shared" si="28"/>
        <v>3.4292084480011149</v>
      </c>
      <c r="F386" s="11">
        <f t="shared" si="28"/>
        <v>5.9646475032892132</v>
      </c>
      <c r="G386" s="3">
        <f>G385*(1+Parameters!$B$13)</f>
        <v>160725345.1291658</v>
      </c>
      <c r="H386" s="5">
        <f>Parameters!$B$11*'Permanent project'!C390*Parameters!B$9*G386</f>
        <v>2491.9578784587447</v>
      </c>
      <c r="I386" s="2">
        <f>EXP(-Parameters!$B$16*'Permanent project'!B390)</f>
        <v>5.0708606566732146E-6</v>
      </c>
      <c r="J386" s="2">
        <f>EXP(-(Parameters!$B$5+Parameters!$B$6)*('Permanent project'!B390-Parameters!$B$2))*(1-EXP(-Parameters!$B$7*('Permanent project'!B390-Parameters!$B$2)*('Permanent project'!B390&gt;Parameters!$B$2)))+('Permanent project'!B390&lt;=Parameters!$B$2)</f>
        <v>2.282269142509297E-2</v>
      </c>
      <c r="K386" s="2">
        <f>H386*I386*('Permanent project'!B390&gt;=Parameters!$B$2)</f>
        <v>1.2636371163963302E-2</v>
      </c>
      <c r="L386" s="2">
        <f>H386*I386*J386*('Permanent project'!B390&gt;=Parameters!$B$2)*('Permanent project'!B390&lt;=Parameters!$B$3)</f>
        <v>2.883959998080773E-4</v>
      </c>
      <c r="M386" s="3">
        <f>'Emissions of Biomass scenarios'!X384*3.66</f>
        <v>0</v>
      </c>
      <c r="N386" s="14">
        <f t="shared" si="25"/>
        <v>0</v>
      </c>
      <c r="V386" s="4"/>
      <c r="W386" s="4"/>
      <c r="X386" s="4"/>
      <c r="Y386" s="4"/>
    </row>
    <row r="387" spans="2:25" x14ac:dyDescent="0.3">
      <c r="B387">
        <v>382</v>
      </c>
      <c r="C387" s="11">
        <f t="shared" si="28"/>
        <v>1.6779706453383088</v>
      </c>
      <c r="D387" s="11">
        <f t="shared" si="28"/>
        <v>2.720789926345387</v>
      </c>
      <c r="E387" s="11">
        <f t="shared" si="28"/>
        <v>3.4292084480011149</v>
      </c>
      <c r="F387" s="11">
        <f t="shared" si="28"/>
        <v>5.9646475032892132</v>
      </c>
      <c r="G387" s="3">
        <f>G386*(1+Parameters!$B$13)</f>
        <v>163939852.03174913</v>
      </c>
      <c r="H387" s="5">
        <f>Parameters!$B$11*'Permanent project'!C391*Parameters!B$9*G387</f>
        <v>2541.7970360279196</v>
      </c>
      <c r="I387" s="2">
        <f>EXP(-Parameters!$B$16*'Permanent project'!B391)</f>
        <v>4.9111619227944502E-6</v>
      </c>
      <c r="J387" s="2">
        <f>EXP(-(Parameters!$B$5+Parameters!$B$6)*('Permanent project'!B391-Parameters!$B$2))*(1-EXP(-Parameters!$B$7*('Permanent project'!B391-Parameters!$B$2)*('Permanent project'!B391&gt;Parameters!$B$2)))+('Permanent project'!B391&lt;=Parameters!$B$2)</f>
        <v>2.2595601851121864E-2</v>
      </c>
      <c r="K387" s="2">
        <f>H387*I387*('Permanent project'!B391&gt;=Parameters!$B$2)</f>
        <v>1.2483176818812112E-2</v>
      </c>
      <c r="L387" s="2">
        <f>H387*I387*J387*('Permanent project'!B391&gt;=Parameters!$B$2)*('Permanent project'!B391&lt;=Parameters!$B$3)</f>
        <v>2.8206489323503249E-4</v>
      </c>
      <c r="M387" s="3">
        <f>'Emissions of Biomass scenarios'!X385*3.66</f>
        <v>0</v>
      </c>
      <c r="N387" s="14">
        <f t="shared" si="25"/>
        <v>0</v>
      </c>
      <c r="V387" s="4"/>
      <c r="W387" s="4"/>
      <c r="X387" s="4"/>
      <c r="Y387" s="4"/>
    </row>
    <row r="388" spans="2:25" x14ac:dyDescent="0.3">
      <c r="B388">
        <v>383</v>
      </c>
      <c r="C388" s="11">
        <f t="shared" si="28"/>
        <v>1.6779706453383088</v>
      </c>
      <c r="D388" s="11">
        <f t="shared" si="28"/>
        <v>2.720789926345387</v>
      </c>
      <c r="E388" s="11">
        <f t="shared" si="28"/>
        <v>3.4292084480011149</v>
      </c>
      <c r="F388" s="11">
        <f t="shared" si="28"/>
        <v>5.9646475032892132</v>
      </c>
      <c r="G388" s="3">
        <f>G387*(1+Parameters!$B$13)</f>
        <v>167218649.07238412</v>
      </c>
      <c r="H388" s="5">
        <f>Parameters!$B$11*'Permanent project'!C392*Parameters!B$9*G388</f>
        <v>2592.6329767484781</v>
      </c>
      <c r="I388" s="2">
        <f>EXP(-Parameters!$B$16*'Permanent project'!B392)</f>
        <v>4.7564926478831524E-6</v>
      </c>
      <c r="J388" s="2">
        <f>EXP(-(Parameters!$B$5+Parameters!$B$6)*('Permanent project'!B392-Parameters!$B$2))*(1-EXP(-Parameters!$B$7*('Permanent project'!B392-Parameters!$B$2)*('Permanent project'!B392&gt;Parameters!$B$2)))+('Permanent project'!B392&lt;=Parameters!$B$2)</f>
        <v>2.2370771856165591E-2</v>
      </c>
      <c r="K388" s="2">
        <f>H388*I388*('Permanent project'!B392&gt;=Parameters!$B$2)</f>
        <v>1.2331839692563547E-2</v>
      </c>
      <c r="L388" s="2">
        <f>H388*I388*J388*('Permanent project'!B392&gt;=Parameters!$B$2)*('Permanent project'!B392&lt;=Parameters!$B$3)</f>
        <v>2.7587277232914631E-4</v>
      </c>
      <c r="M388" s="3">
        <f>'Emissions of Biomass scenarios'!X386*3.66</f>
        <v>0</v>
      </c>
      <c r="N388" s="14">
        <f t="shared" si="25"/>
        <v>0</v>
      </c>
      <c r="V388" s="4"/>
      <c r="W388" s="4"/>
      <c r="X388" s="4"/>
      <c r="Y388" s="4"/>
    </row>
    <row r="389" spans="2:25" x14ac:dyDescent="0.3">
      <c r="B389">
        <v>384</v>
      </c>
      <c r="C389" s="11">
        <f t="shared" si="28"/>
        <v>1.6779706453383088</v>
      </c>
      <c r="D389" s="11">
        <f t="shared" si="28"/>
        <v>2.720789926345387</v>
      </c>
      <c r="E389" s="11">
        <f t="shared" si="28"/>
        <v>3.4292084480011149</v>
      </c>
      <c r="F389" s="11">
        <f t="shared" si="28"/>
        <v>5.9646475032892132</v>
      </c>
      <c r="G389" s="3">
        <f>G388*(1+Parameters!$B$13)</f>
        <v>170563022.05383182</v>
      </c>
      <c r="H389" s="5">
        <f>Parameters!$B$11*'Permanent project'!C393*Parameters!B$9*G389</f>
        <v>2644.485636283448</v>
      </c>
      <c r="I389" s="2">
        <f>EXP(-Parameters!$B$16*'Permanent project'!B393)</f>
        <v>4.6066944370861444E-6</v>
      </c>
      <c r="J389" s="2">
        <f>EXP(-(Parameters!$B$5+Parameters!$B$6)*('Permanent project'!B393-Parameters!$B$2))*(1-EXP(-Parameters!$B$7*('Permanent project'!B393-Parameters!$B$2)*('Permanent project'!B393&gt;Parameters!$B$2)))+('Permanent project'!B393&lt;=Parameters!$B$2)</f>
        <v>2.2148178957037315E-2</v>
      </c>
      <c r="K389" s="2">
        <f>H389*I389*('Permanent project'!B393&gt;=Parameters!$B$2)</f>
        <v>1.2182337269621172E-2</v>
      </c>
      <c r="L389" s="2">
        <f>H389*I389*J389*('Permanent project'!B393&gt;=Parameters!$B$2)*('Permanent project'!B393&lt;=Parameters!$B$3)</f>
        <v>2.6981658596255504E-4</v>
      </c>
      <c r="M389" s="3">
        <f>'Emissions of Biomass scenarios'!X387*3.66</f>
        <v>0</v>
      </c>
      <c r="N389" s="14">
        <f t="shared" si="25"/>
        <v>0</v>
      </c>
      <c r="V389" s="4"/>
      <c r="W389" s="4"/>
      <c r="X389" s="4"/>
      <c r="Y389" s="4"/>
    </row>
    <row r="390" spans="2:25" x14ac:dyDescent="0.3">
      <c r="B390">
        <v>385</v>
      </c>
      <c r="C390" s="11">
        <f t="shared" si="28"/>
        <v>1.6779706453383088</v>
      </c>
      <c r="D390" s="11">
        <f t="shared" si="28"/>
        <v>2.720789926345387</v>
      </c>
      <c r="E390" s="11">
        <f t="shared" si="28"/>
        <v>3.4292084480011149</v>
      </c>
      <c r="F390" s="11">
        <f t="shared" si="28"/>
        <v>5.9646475032892132</v>
      </c>
      <c r="G390" s="3">
        <f>G389*(1+Parameters!$B$13)</f>
        <v>173974282.49490845</v>
      </c>
      <c r="H390" s="5">
        <f>Parameters!$B$11*'Permanent project'!C394*Parameters!B$9*G390</f>
        <v>2697.3753490091171</v>
      </c>
      <c r="I390" s="2">
        <f>EXP(-Parameters!$B$16*'Permanent project'!B394)</f>
        <v>4.461613883945555E-6</v>
      </c>
      <c r="J390" s="2">
        <f>EXP(-(Parameters!$B$5+Parameters!$B$6)*('Permanent project'!B394-Parameters!$B$2))*(1-EXP(-Parameters!$B$7*('Permanent project'!B394-Parameters!$B$2)*('Permanent project'!B394&gt;Parameters!$B$2)))+('Permanent project'!B394&lt;=Parameters!$B$2)</f>
        <v>2.192780089426161E-2</v>
      </c>
      <c r="K390" s="2">
        <f>H390*I390*('Permanent project'!B394&gt;=Parameters!$B$2)</f>
        <v>1.2034647307351563E-2</v>
      </c>
      <c r="L390" s="2">
        <f>H390*I390*J390*('Permanent project'!B394&gt;=Parameters!$B$2)*('Permanent project'!B394&lt;=Parameters!$B$3)</f>
        <v>2.6389334998826668E-4</v>
      </c>
      <c r="M390" s="3">
        <f>'Emissions of Biomass scenarios'!X388*3.66</f>
        <v>0</v>
      </c>
      <c r="N390" s="14">
        <f t="shared" si="25"/>
        <v>0</v>
      </c>
      <c r="V390" s="4"/>
      <c r="W390" s="4"/>
      <c r="X390" s="4"/>
      <c r="Y390" s="4"/>
    </row>
    <row r="391" spans="2:25" x14ac:dyDescent="0.3">
      <c r="B391">
        <v>386</v>
      </c>
      <c r="C391" s="11">
        <f t="shared" si="28"/>
        <v>1.6779706453383088</v>
      </c>
      <c r="D391" s="11">
        <f t="shared" si="28"/>
        <v>2.720789926345387</v>
      </c>
      <c r="E391" s="11">
        <f t="shared" si="28"/>
        <v>3.4292084480011149</v>
      </c>
      <c r="F391" s="11">
        <f t="shared" si="28"/>
        <v>5.9646475032892132</v>
      </c>
      <c r="G391" s="3">
        <f>G390*(1+Parameters!$B$13)</f>
        <v>177453768.14480662</v>
      </c>
      <c r="H391" s="5">
        <f>Parameters!$B$11*'Permanent project'!C395*Parameters!B$9*G391</f>
        <v>2751.3228559892991</v>
      </c>
      <c r="I391" s="2">
        <f>EXP(-Parameters!$B$16*'Permanent project'!B395)</f>
        <v>4.3211024132972029E-6</v>
      </c>
      <c r="J391" s="2">
        <f>EXP(-(Parameters!$B$5+Parameters!$B$6)*('Permanent project'!B395-Parameters!$B$2))*(1-EXP(-Parameters!$B$7*('Permanent project'!B395-Parameters!$B$2)*('Permanent project'!B395&gt;Parameters!$B$2)))+('Permanent project'!B395&lt;=Parameters!$B$2)</f>
        <v>2.1709615629848571E-2</v>
      </c>
      <c r="K391" s="2">
        <f>H391*I391*('Permanent project'!B395&gt;=Parameters!$B$2)</f>
        <v>1.1888747832775113E-2</v>
      </c>
      <c r="L391" s="2">
        <f>H391*I391*J391*('Permanent project'!B395&gt;=Parameters!$B$2)*('Permanent project'!B395&lt;=Parameters!$B$3)</f>
        <v>2.5810014576974289E-4</v>
      </c>
      <c r="M391" s="3">
        <f>'Emissions of Biomass scenarios'!X389*3.66</f>
        <v>0</v>
      </c>
      <c r="N391" s="14">
        <f t="shared" si="25"/>
        <v>0</v>
      </c>
      <c r="V391" s="4"/>
      <c r="W391" s="4"/>
      <c r="X391" s="4"/>
      <c r="Y391" s="4"/>
    </row>
    <row r="392" spans="2:25" x14ac:dyDescent="0.3">
      <c r="B392">
        <v>387</v>
      </c>
      <c r="C392" s="11">
        <f t="shared" si="28"/>
        <v>1.6779706453383088</v>
      </c>
      <c r="D392" s="11">
        <f t="shared" si="28"/>
        <v>2.720789926345387</v>
      </c>
      <c r="E392" s="11">
        <f t="shared" si="28"/>
        <v>3.4292084480011149</v>
      </c>
      <c r="F392" s="11">
        <f t="shared" si="28"/>
        <v>5.9646475032892132</v>
      </c>
      <c r="G392" s="3">
        <f>G391*(1+Parameters!$B$13)</f>
        <v>181002843.50770277</v>
      </c>
      <c r="H392" s="5">
        <f>Parameters!$B$11*'Permanent project'!C396*Parameters!B$9*G392</f>
        <v>2806.3493131090854</v>
      </c>
      <c r="I392" s="2">
        <f>EXP(-Parameters!$B$16*'Permanent project'!B396)</f>
        <v>4.1850161291166459E-6</v>
      </c>
      <c r="J392" s="2">
        <f>EXP(-(Parameters!$B$5+Parameters!$B$6)*('Permanent project'!B396-Parameters!$B$2))*(1-EXP(-Parameters!$B$7*('Permanent project'!B396-Parameters!$B$2)*('Permanent project'!B396&gt;Parameters!$B$2)))+('Permanent project'!B396&lt;=Parameters!$B$2)</f>
        <v>2.1493601345089923E-2</v>
      </c>
      <c r="K392" s="2">
        <f>H392*I392*('Permanent project'!B396&gt;=Parameters!$B$2)</f>
        <v>1.1744617139296943E-2</v>
      </c>
      <c r="L392" s="2">
        <f>H392*I392*J392*('Permanent project'!B396&gt;=Parameters!$B$2)*('Permanent project'!B396&lt;=Parameters!$B$3)</f>
        <v>2.5243411874275895E-4</v>
      </c>
      <c r="M392" s="3">
        <f>'Emissions of Biomass scenarios'!X390*3.66</f>
        <v>0</v>
      </c>
      <c r="N392" s="14">
        <f t="shared" si="25"/>
        <v>0</v>
      </c>
      <c r="V392" s="4"/>
      <c r="W392" s="4"/>
      <c r="X392" s="4"/>
      <c r="Y392" s="4"/>
    </row>
    <row r="393" spans="2:25" x14ac:dyDescent="0.3">
      <c r="B393">
        <v>388</v>
      </c>
      <c r="C393" s="11">
        <f t="shared" si="28"/>
        <v>1.6779706453383088</v>
      </c>
      <c r="D393" s="11">
        <f t="shared" si="28"/>
        <v>2.720789926345387</v>
      </c>
      <c r="E393" s="11">
        <f t="shared" si="28"/>
        <v>3.4292084480011149</v>
      </c>
      <c r="F393" s="11">
        <f t="shared" si="28"/>
        <v>5.9646475032892132</v>
      </c>
      <c r="G393" s="3">
        <f>G392*(1+Parameters!$B$13)</f>
        <v>184622900.37785682</v>
      </c>
      <c r="H393" s="5">
        <f>Parameters!$B$11*'Permanent project'!C397*Parameters!B$9*G393</f>
        <v>2862.476299371267</v>
      </c>
      <c r="I393" s="2">
        <f>EXP(-Parameters!$B$16*'Permanent project'!B397)</f>
        <v>4.0532156671570761E-6</v>
      </c>
      <c r="J393" s="2">
        <f>EXP(-(Parameters!$B$5+Parameters!$B$6)*('Permanent project'!B397-Parameters!$B$2))*(1-EXP(-Parameters!$B$7*('Permanent project'!B397-Parameters!$B$2)*('Permanent project'!B397&gt;Parameters!$B$2)))+('Permanent project'!B397&lt;=Parameters!$B$2)</f>
        <v>2.1279736438377168E-2</v>
      </c>
      <c r="K393" s="2">
        <f>H393*I393*('Permanent project'!B397&gt;=Parameters!$B$2)</f>
        <v>1.1602233783477429E-2</v>
      </c>
      <c r="L393" s="2">
        <f>H393*I393*J393*('Permanent project'!B397&gt;=Parameters!$B$2)*('Permanent project'!B397&lt;=Parameters!$B$3)</f>
        <v>2.4689247700883523E-4</v>
      </c>
      <c r="M393" s="3">
        <f>'Emissions of Biomass scenarios'!X391*3.66</f>
        <v>0</v>
      </c>
      <c r="N393" s="14">
        <f t="shared" si="25"/>
        <v>0</v>
      </c>
      <c r="V393" s="4"/>
      <c r="W393" s="4"/>
      <c r="X393" s="4"/>
      <c r="Y393" s="4"/>
    </row>
    <row r="394" spans="2:25" x14ac:dyDescent="0.3">
      <c r="B394">
        <v>389</v>
      </c>
      <c r="C394" s="11">
        <f t="shared" si="28"/>
        <v>1.6779706453383088</v>
      </c>
      <c r="D394" s="11">
        <f t="shared" si="28"/>
        <v>2.720789926345387</v>
      </c>
      <c r="E394" s="11">
        <f t="shared" si="28"/>
        <v>3.4292084480011149</v>
      </c>
      <c r="F394" s="11">
        <f t="shared" si="28"/>
        <v>5.9646475032892132</v>
      </c>
      <c r="G394" s="3">
        <f>G393*(1+Parameters!$B$13)</f>
        <v>188315358.38541397</v>
      </c>
      <c r="H394" s="5">
        <f>Parameters!$B$11*'Permanent project'!C398*Parameters!B$9*G394</f>
        <v>2919.7258253586929</v>
      </c>
      <c r="I394" s="2">
        <f>EXP(-Parameters!$B$16*'Permanent project'!B398)</f>
        <v>3.9255660522281545E-6</v>
      </c>
      <c r="J394" s="2">
        <f>EXP(-(Parameters!$B$5+Parameters!$B$6)*('Permanent project'!B398-Parameters!$B$2))*(1-EXP(-Parameters!$B$7*('Permanent project'!B398-Parameters!$B$2)*('Permanent project'!B398&gt;Parameters!$B$2)))+('Permanent project'!B398&lt;=Parameters!$B$2)</f>
        <v>2.1067999523041434E-2</v>
      </c>
      <c r="K394" s="2">
        <f>H394*I394*('Permanent project'!B398&gt;=Parameters!$B$2)</f>
        <v>1.1461576581841914E-2</v>
      </c>
      <c r="L394" s="2">
        <f>H394*I394*J394*('Permanent project'!B398&gt;=Parameters!$B$2)*('Permanent project'!B398&lt;=Parameters!$B$3)</f>
        <v>2.4147248995954831E-4</v>
      </c>
      <c r="M394" s="3">
        <f>'Emissions of Biomass scenarios'!X392*3.66</f>
        <v>0</v>
      </c>
      <c r="N394" s="14">
        <f t="shared" si="25"/>
        <v>0</v>
      </c>
      <c r="V394" s="4"/>
      <c r="W394" s="4"/>
      <c r="X394" s="4"/>
      <c r="Y394" s="4"/>
    </row>
    <row r="395" spans="2:25" x14ac:dyDescent="0.3">
      <c r="B395">
        <v>390</v>
      </c>
      <c r="C395" s="11">
        <f t="shared" ref="C395:F410" si="29">C394</f>
        <v>1.6779706453383088</v>
      </c>
      <c r="D395" s="11">
        <f t="shared" si="29"/>
        <v>2.720789926345387</v>
      </c>
      <c r="E395" s="11">
        <f t="shared" si="29"/>
        <v>3.4292084480011149</v>
      </c>
      <c r="F395" s="11">
        <f t="shared" si="29"/>
        <v>5.9646475032892132</v>
      </c>
      <c r="G395" s="3">
        <f>G394*(1+Parameters!$B$13)</f>
        <v>192081665.55312225</v>
      </c>
      <c r="H395" s="5">
        <f>Parameters!$B$11*'Permanent project'!C399*Parameters!B$9*G395</f>
        <v>2978.1203418658665</v>
      </c>
      <c r="I395" s="2">
        <f>EXP(-Parameters!$B$16*'Permanent project'!B399)</f>
        <v>3.8019365599696187E-6</v>
      </c>
      <c r="J395" s="2">
        <f>EXP(-(Parameters!$B$5+Parameters!$B$6)*('Permanent project'!B399-Parameters!$B$2))*(1-EXP(-Parameters!$B$7*('Permanent project'!B399-Parameters!$B$2)*('Permanent project'!B399&gt;Parameters!$B$2)))+('Permanent project'!B399&lt;=Parameters!$B$2)</f>
        <v>2.0858369425214716E-2</v>
      </c>
      <c r="K395" s="2">
        <f>H395*I395*('Permanent project'!B399&gt;=Parameters!$B$2)</f>
        <v>1.1322624607729058E-2</v>
      </c>
      <c r="L395" s="2">
        <f>H395*I395*J395*('Permanent project'!B399&gt;=Parameters!$B$2)*('Permanent project'!B399&lt;=Parameters!$B$3)</f>
        <v>2.3617148693103954E-4</v>
      </c>
      <c r="M395" s="3">
        <f>'Emissions of Biomass scenarios'!X393*3.66</f>
        <v>0</v>
      </c>
      <c r="N395" s="14">
        <f t="shared" si="25"/>
        <v>0</v>
      </c>
      <c r="V395" s="4"/>
      <c r="W395" s="4"/>
      <c r="X395" s="4"/>
      <c r="Y395" s="4"/>
    </row>
    <row r="396" spans="2:25" x14ac:dyDescent="0.3">
      <c r="B396">
        <v>391</v>
      </c>
      <c r="C396" s="11">
        <f t="shared" si="29"/>
        <v>1.6779706453383088</v>
      </c>
      <c r="D396" s="11">
        <f t="shared" si="29"/>
        <v>2.720789926345387</v>
      </c>
      <c r="E396" s="11">
        <f t="shared" si="29"/>
        <v>3.4292084480011149</v>
      </c>
      <c r="F396" s="11">
        <f t="shared" si="29"/>
        <v>5.9646475032892132</v>
      </c>
      <c r="G396" s="3">
        <f>G395*(1+Parameters!$B$13)</f>
        <v>195923298.86418471</v>
      </c>
      <c r="H396" s="5">
        <f>Parameters!$B$11*'Permanent project'!C400*Parameters!B$9*G396</f>
        <v>3037.6827487031842</v>
      </c>
      <c r="I396" s="2">
        <f>EXP(-Parameters!$B$16*'Permanent project'!B400)</f>
        <v>3.6822005829781175E-6</v>
      </c>
      <c r="J396" s="2">
        <f>EXP(-(Parameters!$B$5+Parameters!$B$6)*('Permanent project'!B400-Parameters!$B$2))*(1-EXP(-Parameters!$B$7*('Permanent project'!B400-Parameters!$B$2)*('Permanent project'!B400&gt;Parameters!$B$2)))+('Permanent project'!B400&lt;=Parameters!$B$2)</f>
        <v>2.0650825181712566E-2</v>
      </c>
      <c r="K396" s="2">
        <f>H396*I396*('Permanent project'!B400&gt;=Parameters!$B$2)</f>
        <v>1.1185357188177435E-2</v>
      </c>
      <c r="L396" s="2">
        <f>H396*I396*J396*('Permanent project'!B400&gt;=Parameters!$B$2)*('Permanent project'!B400&lt;=Parameters!$B$3)</f>
        <v>2.3098685588806425E-4</v>
      </c>
      <c r="M396" s="3">
        <f>'Emissions of Biomass scenarios'!X394*3.66</f>
        <v>0</v>
      </c>
      <c r="N396" s="14">
        <f t="shared" si="25"/>
        <v>0</v>
      </c>
      <c r="V396" s="4"/>
      <c r="W396" s="4"/>
      <c r="X396" s="4"/>
      <c r="Y396" s="4"/>
    </row>
    <row r="397" spans="2:25" x14ac:dyDescent="0.3">
      <c r="B397">
        <v>392</v>
      </c>
      <c r="C397" s="11">
        <f t="shared" si="29"/>
        <v>1.6779706453383088</v>
      </c>
      <c r="D397" s="11">
        <f t="shared" si="29"/>
        <v>2.720789926345387</v>
      </c>
      <c r="E397" s="11">
        <f t="shared" si="29"/>
        <v>3.4292084480011149</v>
      </c>
      <c r="F397" s="11">
        <f t="shared" si="29"/>
        <v>5.9646475032892132</v>
      </c>
      <c r="G397" s="3">
        <f>G396*(1+Parameters!$B$13)</f>
        <v>199841764.84146839</v>
      </c>
      <c r="H397" s="5">
        <f>Parameters!$B$11*'Permanent project'!C401*Parameters!B$9*G397</f>
        <v>3098.4364036772477</v>
      </c>
      <c r="I397" s="2">
        <f>EXP(-Parameters!$B$16*'Permanent project'!B401)</f>
        <v>3.5662355011501652E-6</v>
      </c>
      <c r="J397" s="2">
        <f>EXP(-(Parameters!$B$5+Parameters!$B$6)*('Permanent project'!B401-Parameters!$B$2))*(1-EXP(-Parameters!$B$7*('Permanent project'!B401-Parameters!$B$2)*('Permanent project'!B401&gt;Parameters!$B$2)))+('Permanent project'!B401&lt;=Parameters!$B$2)</f>
        <v>2.0445346037937653E-2</v>
      </c>
      <c r="K397" s="2">
        <f>H397*I397*('Permanent project'!B401&gt;=Parameters!$B$2)</f>
        <v>1.1049753900849845E-2</v>
      </c>
      <c r="L397" s="2">
        <f>H397*I397*J397*('Permanent project'!B401&gt;=Parameters!$B$2)*('Permanent project'!B401&lt;=Parameters!$B$3)</f>
        <v>2.2591604213692651E-4</v>
      </c>
      <c r="M397" s="3">
        <f>'Emissions of Biomass scenarios'!X395*3.66</f>
        <v>0</v>
      </c>
      <c r="N397" s="14">
        <f t="shared" si="25"/>
        <v>0</v>
      </c>
      <c r="V397" s="4"/>
      <c r="W397" s="4"/>
      <c r="X397" s="4"/>
      <c r="Y397" s="4"/>
    </row>
    <row r="398" spans="2:25" x14ac:dyDescent="0.3">
      <c r="B398">
        <v>393</v>
      </c>
      <c r="C398" s="11">
        <f t="shared" si="29"/>
        <v>1.6779706453383088</v>
      </c>
      <c r="D398" s="11">
        <f t="shared" si="29"/>
        <v>2.720789926345387</v>
      </c>
      <c r="E398" s="11">
        <f t="shared" si="29"/>
        <v>3.4292084480011149</v>
      </c>
      <c r="F398" s="11">
        <f t="shared" si="29"/>
        <v>5.9646475032892132</v>
      </c>
      <c r="G398" s="3">
        <f>G397*(1+Parameters!$B$13)</f>
        <v>203838600.13829777</v>
      </c>
      <c r="H398" s="5">
        <f>Parameters!$B$11*'Permanent project'!C402*Parameters!B$9*G398</f>
        <v>3160.4051317507929</v>
      </c>
      <c r="I398" s="2">
        <f>EXP(-Parameters!$B$16*'Permanent project'!B402)</f>
        <v>3.4539225561084407E-6</v>
      </c>
      <c r="J398" s="2">
        <f>EXP(-(Parameters!$B$5+Parameters!$B$6)*('Permanent project'!B402-Parameters!$B$2))*(1-EXP(-Parameters!$B$7*('Permanent project'!B402-Parameters!$B$2)*('Permanent project'!B402&gt;Parameters!$B$2)))+('Permanent project'!B402&lt;=Parameters!$B$2)</f>
        <v>2.0241911445804391E-2</v>
      </c>
      <c r="K398" s="2">
        <f>H398*I398*('Permanent project'!B402&gt;=Parameters!$B$2)</f>
        <v>1.0915794570994931E-2</v>
      </c>
      <c r="L398" s="2">
        <f>H398*I398*J398*('Permanent project'!B402&gt;=Parameters!$B$2)*('Permanent project'!B402&lt;=Parameters!$B$3)</f>
        <v>2.2095654706667174E-4</v>
      </c>
      <c r="M398" s="3">
        <f>'Emissions of Biomass scenarios'!X396*3.66</f>
        <v>0</v>
      </c>
      <c r="N398" s="14">
        <f t="shared" si="25"/>
        <v>0</v>
      </c>
      <c r="V398" s="4"/>
      <c r="W398" s="4"/>
      <c r="X398" s="4"/>
      <c r="Y398" s="4"/>
    </row>
    <row r="399" spans="2:25" x14ac:dyDescent="0.3">
      <c r="B399">
        <v>394</v>
      </c>
      <c r="C399" s="11">
        <f t="shared" si="29"/>
        <v>1.6779706453383088</v>
      </c>
      <c r="D399" s="11">
        <f t="shared" si="29"/>
        <v>2.720789926345387</v>
      </c>
      <c r="E399" s="11">
        <f t="shared" si="29"/>
        <v>3.4292084480011149</v>
      </c>
      <c r="F399" s="11">
        <f t="shared" si="29"/>
        <v>5.9646475032892132</v>
      </c>
      <c r="G399" s="3">
        <f>G398*(1+Parameters!$B$13)</f>
        <v>207915372.14106372</v>
      </c>
      <c r="H399" s="5">
        <f>Parameters!$B$11*'Permanent project'!C403*Parameters!B$9*G399</f>
        <v>3223.6132343858085</v>
      </c>
      <c r="I399" s="2">
        <f>EXP(-Parameters!$B$16*'Permanent project'!B403)</f>
        <v>3.3451467295828315E-6</v>
      </c>
      <c r="J399" s="2">
        <f>EXP(-(Parameters!$B$5+Parameters!$B$6)*('Permanent project'!B403-Parameters!$B$2))*(1-EXP(-Parameters!$B$7*('Permanent project'!B403-Parameters!$B$2)*('Permanent project'!B403&gt;Parameters!$B$2)))+('Permanent project'!B403&lt;=Parameters!$B$2)</f>
        <v>2.0040501061684014E-2</v>
      </c>
      <c r="K399" s="2">
        <f>H399*I399*('Permanent project'!B403&gt;=Parameters!$B$2)</f>
        <v>1.078345926844562E-2</v>
      </c>
      <c r="L399" s="2">
        <f>H399*I399*J399*('Permanent project'!B403&gt;=Parameters!$B$2)*('Permanent project'!B403&lt;=Parameters!$B$3)</f>
        <v>2.1610592691791077E-4</v>
      </c>
      <c r="M399" s="3">
        <f>'Emissions of Biomass scenarios'!X397*3.66</f>
        <v>0</v>
      </c>
      <c r="N399" s="14">
        <f t="shared" si="25"/>
        <v>0</v>
      </c>
      <c r="V399" s="4"/>
      <c r="W399" s="4"/>
      <c r="X399" s="4"/>
      <c r="Y399" s="4"/>
    </row>
    <row r="400" spans="2:25" x14ac:dyDescent="0.3">
      <c r="B400">
        <v>395</v>
      </c>
      <c r="C400" s="11">
        <f t="shared" si="29"/>
        <v>1.6779706453383088</v>
      </c>
      <c r="D400" s="11">
        <f t="shared" si="29"/>
        <v>2.720789926345387</v>
      </c>
      <c r="E400" s="11">
        <f t="shared" si="29"/>
        <v>3.4292084480011149</v>
      </c>
      <c r="F400" s="11">
        <f t="shared" si="29"/>
        <v>5.9646475032892132</v>
      </c>
      <c r="G400" s="3">
        <f>G399*(1+Parameters!$B$13)</f>
        <v>212073679.58388498</v>
      </c>
      <c r="H400" s="5">
        <f>Parameters!$B$11*'Permanent project'!C404*Parameters!B$9*G400</f>
        <v>3288.0854990735247</v>
      </c>
      <c r="I400" s="2">
        <f>EXP(-Parameters!$B$16*'Permanent project'!B404)</f>
        <v>3.2397966256216737E-6</v>
      </c>
      <c r="J400" s="2">
        <f>EXP(-(Parameters!$B$5+Parameters!$B$6)*('Permanent project'!B404-Parameters!$B$2))*(1-EXP(-Parameters!$B$7*('Permanent project'!B404-Parameters!$B$2)*('Permanent project'!B404&gt;Parameters!$B$2)))+('Permanent project'!B404&lt;=Parameters!$B$2)</f>
        <v>1.9841094744370288E-2</v>
      </c>
      <c r="K400" s="2">
        <f>H400*I400*('Permanent project'!B404&gt;=Parameters!$B$2)</f>
        <v>1.0652728304653962E-2</v>
      </c>
      <c r="L400" s="2">
        <f>H400*I400*J400*('Permanent project'!B404&gt;=Parameters!$B$2)*('Permanent project'!B404&lt;=Parameters!$B$3)</f>
        <v>2.1136179157867432E-4</v>
      </c>
      <c r="M400" s="3">
        <f>'Emissions of Biomass scenarios'!X398*3.66</f>
        <v>0</v>
      </c>
      <c r="N400" s="14">
        <f t="shared" si="25"/>
        <v>0</v>
      </c>
      <c r="V400" s="4"/>
      <c r="W400" s="4"/>
      <c r="X400" s="4"/>
      <c r="Y400" s="4"/>
    </row>
    <row r="401" spans="2:25" x14ac:dyDescent="0.3">
      <c r="B401">
        <v>396</v>
      </c>
      <c r="C401" s="11">
        <f t="shared" si="29"/>
        <v>1.6779706453383088</v>
      </c>
      <c r="D401" s="11">
        <f t="shared" si="29"/>
        <v>2.720789926345387</v>
      </c>
      <c r="E401" s="11">
        <f t="shared" si="29"/>
        <v>3.4292084480011149</v>
      </c>
      <c r="F401" s="11">
        <f t="shared" si="29"/>
        <v>5.9646475032892132</v>
      </c>
      <c r="G401" s="3">
        <f>G400*(1+Parameters!$B$13)</f>
        <v>216315153.17556268</v>
      </c>
      <c r="H401" s="5">
        <f>Parameters!$B$11*'Permanent project'!C405*Parameters!B$9*G401</f>
        <v>3353.8472090549949</v>
      </c>
      <c r="I401" s="2">
        <f>EXP(-Parameters!$B$16*'Permanent project'!B405)</f>
        <v>3.1377643565125648E-6</v>
      </c>
      <c r="J401" s="2">
        <f>EXP(-(Parameters!$B$5+Parameters!$B$6)*('Permanent project'!B405-Parameters!$B$2))*(1-EXP(-Parameters!$B$7*('Permanent project'!B405-Parameters!$B$2)*('Permanent project'!B405&gt;Parameters!$B$2)))+('Permanent project'!B405&lt;=Parameters!$B$2)</f>
        <v>1.9643672553065292E-2</v>
      </c>
      <c r="K401" s="2">
        <f>H401*I401*('Permanent project'!B405&gt;=Parameters!$B$2)</f>
        <v>1.0523582229761907E-2</v>
      </c>
      <c r="L401" s="2">
        <f>H401*I401*J401*('Permanent project'!B405&gt;=Parameters!$B$2)*('Permanent project'!B405&lt;=Parameters!$B$3)</f>
        <v>2.0672180340669964E-4</v>
      </c>
      <c r="M401" s="3">
        <f>'Emissions of Biomass scenarios'!X399*3.66</f>
        <v>0</v>
      </c>
      <c r="N401" s="14">
        <f t="shared" si="25"/>
        <v>0</v>
      </c>
      <c r="V401" s="4"/>
      <c r="W401" s="4"/>
      <c r="X401" s="4"/>
      <c r="Y401" s="4"/>
    </row>
    <row r="402" spans="2:25" x14ac:dyDescent="0.3">
      <c r="B402">
        <v>397</v>
      </c>
      <c r="C402" s="11">
        <f t="shared" si="29"/>
        <v>1.6779706453383088</v>
      </c>
      <c r="D402" s="11">
        <f t="shared" si="29"/>
        <v>2.720789926345387</v>
      </c>
      <c r="E402" s="11">
        <f t="shared" si="29"/>
        <v>3.4292084480011149</v>
      </c>
      <c r="F402" s="11">
        <f t="shared" si="29"/>
        <v>5.9646475032892132</v>
      </c>
      <c r="G402" s="3">
        <f>G401*(1+Parameters!$B$13)</f>
        <v>220641456.23907393</v>
      </c>
      <c r="H402" s="5">
        <f>Parameters!$B$11*'Permanent project'!C406*Parameters!B$9*G402</f>
        <v>3420.9241532360948</v>
      </c>
      <c r="I402" s="2">
        <f>EXP(-Parameters!$B$16*'Permanent project'!B406)</f>
        <v>3.0389454322959168E-6</v>
      </c>
      <c r="J402" s="2">
        <f>EXP(-(Parameters!$B$5+Parameters!$B$6)*('Permanent project'!B406-Parameters!$B$2))*(1-EXP(-Parameters!$B$7*('Permanent project'!B406-Parameters!$B$2)*('Permanent project'!B406&gt;Parameters!$B$2)))+('Permanent project'!B406&lt;=Parameters!$B$2)</f>
        <v>1.9448214745385391E-2</v>
      </c>
      <c r="K402" s="2">
        <f>H402*I402*('Permanent project'!B406&gt;=Parameters!$B$2)</f>
        <v>1.0396001829707607E-2</v>
      </c>
      <c r="L402" s="2">
        <f>H402*I402*J402*('Permanent project'!B406&gt;=Parameters!$B$2)*('Permanent project'!B406&lt;=Parameters!$B$3)</f>
        <v>2.0218367607757298E-4</v>
      </c>
      <c r="M402" s="3">
        <f>'Emissions of Biomass scenarios'!X400*3.66</f>
        <v>0</v>
      </c>
      <c r="N402" s="14">
        <f t="shared" si="25"/>
        <v>0</v>
      </c>
      <c r="V402" s="4"/>
      <c r="W402" s="4"/>
      <c r="X402" s="4"/>
      <c r="Y402" s="4"/>
    </row>
    <row r="403" spans="2:25" x14ac:dyDescent="0.3">
      <c r="B403">
        <v>398</v>
      </c>
      <c r="C403" s="11">
        <f t="shared" si="29"/>
        <v>1.6779706453383088</v>
      </c>
      <c r="D403" s="11">
        <f t="shared" si="29"/>
        <v>2.720789926345387</v>
      </c>
      <c r="E403" s="11">
        <f t="shared" si="29"/>
        <v>3.4292084480011149</v>
      </c>
      <c r="F403" s="11">
        <f t="shared" si="29"/>
        <v>5.9646475032892132</v>
      </c>
      <c r="G403" s="3">
        <f>G402*(1+Parameters!$B$13)</f>
        <v>225054285.36385542</v>
      </c>
      <c r="H403" s="5">
        <f>Parameters!$B$11*'Permanent project'!C407*Parameters!B$9*G403</f>
        <v>3489.342636300817</v>
      </c>
      <c r="I403" s="2">
        <f>EXP(-Parameters!$B$16*'Permanent project'!B407)</f>
        <v>2.943238653758108E-6</v>
      </c>
      <c r="J403" s="2">
        <f>EXP(-(Parameters!$B$5+Parameters!$B$6)*('Permanent project'!B407-Parameters!$B$2))*(1-EXP(-Parameters!$B$7*('Permanent project'!B407-Parameters!$B$2)*('Permanent project'!B407&gt;Parameters!$B$2)))+('Permanent project'!B407&lt;=Parameters!$B$2)</f>
        <v>1.925470177538692E-2</v>
      </c>
      <c r="K403" s="2">
        <f>H403*I403*('Permanent project'!B407&gt;=Parameters!$B$2)</f>
        <v>1.0269968123366785E-2</v>
      </c>
      <c r="L403" s="2">
        <f>H403*I403*J403*('Permanent project'!B407&gt;=Parameters!$B$2)*('Permanent project'!B407&lt;=Parameters!$B$3)</f>
        <v>1.9774517345815752E-4</v>
      </c>
      <c r="M403" s="3">
        <f>'Emissions of Biomass scenarios'!X401*3.66</f>
        <v>0</v>
      </c>
      <c r="N403" s="14">
        <f t="shared" si="25"/>
        <v>0</v>
      </c>
      <c r="V403" s="4"/>
      <c r="W403" s="4"/>
      <c r="X403" s="4"/>
      <c r="Y403" s="4"/>
    </row>
    <row r="404" spans="2:25" x14ac:dyDescent="0.3">
      <c r="B404">
        <v>399</v>
      </c>
      <c r="C404" s="11">
        <f t="shared" si="29"/>
        <v>1.6779706453383088</v>
      </c>
      <c r="D404" s="11">
        <f t="shared" si="29"/>
        <v>2.720789926345387</v>
      </c>
      <c r="E404" s="11">
        <f t="shared" si="29"/>
        <v>3.4292084480011149</v>
      </c>
      <c r="F404" s="11">
        <f t="shared" si="29"/>
        <v>5.9646475032892132</v>
      </c>
      <c r="G404" s="3">
        <f>G403*(1+Parameters!$B$13)</f>
        <v>229555371.07113254</v>
      </c>
      <c r="H404" s="5">
        <f>Parameters!$B$11*'Permanent project'!C408*Parameters!B$9*G404</f>
        <v>3559.1294890268332</v>
      </c>
      <c r="I404" s="2">
        <f>EXP(-Parameters!$B$16*'Permanent project'!B408)</f>
        <v>2.8505460087946441E-6</v>
      </c>
      <c r="J404" s="2">
        <f>EXP(-(Parameters!$B$5+Parameters!$B$6)*('Permanent project'!B408-Parameters!$B$2))*(1-EXP(-Parameters!$B$7*('Permanent project'!B408-Parameters!$B$2)*('Permanent project'!B408&gt;Parameters!$B$2)))+('Permanent project'!B408&lt;=Parameters!$B$2)</f>
        <v>1.9063114291611637E-2</v>
      </c>
      <c r="K404" s="2">
        <f>H404*I404*('Permanent project'!B408&gt;=Parameters!$B$2)</f>
        <v>1.014546235972876E-2</v>
      </c>
      <c r="L404" s="2">
        <f>H404*I404*J404*('Permanent project'!B408&gt;=Parameters!$B$2)*('Permanent project'!B408&lt;=Parameters!$B$3)</f>
        <v>1.9340410850475324E-4</v>
      </c>
      <c r="M404" s="3">
        <f>'Emissions of Biomass scenarios'!X402*3.66</f>
        <v>0</v>
      </c>
      <c r="N404" s="14">
        <f t="shared" si="25"/>
        <v>0</v>
      </c>
      <c r="V404" s="4"/>
      <c r="W404" s="4"/>
      <c r="X404" s="4"/>
      <c r="Y404" s="4"/>
    </row>
    <row r="405" spans="2:25" x14ac:dyDescent="0.3">
      <c r="B405">
        <v>400</v>
      </c>
      <c r="C405" s="11">
        <f t="shared" si="29"/>
        <v>1.6779706453383088</v>
      </c>
      <c r="D405" s="11">
        <f t="shared" si="29"/>
        <v>2.720789926345387</v>
      </c>
      <c r="E405" s="11">
        <f t="shared" si="29"/>
        <v>3.4292084480011149</v>
      </c>
      <c r="F405" s="11">
        <f t="shared" si="29"/>
        <v>5.9646475032892132</v>
      </c>
      <c r="G405" s="3">
        <f>G404*(1+Parameters!$B$13)</f>
        <v>234146478.4925552</v>
      </c>
      <c r="H405" s="5">
        <f>Parameters!$B$11*'Permanent project'!C409*Parameters!B$9*G405</f>
        <v>3630.3120788073702</v>
      </c>
      <c r="I405" s="2">
        <f>EXP(-Parameters!$B$16*'Permanent project'!B409)</f>
        <v>2.7607725720371986E-6</v>
      </c>
      <c r="J405" s="2">
        <f>EXP(-(Parameters!$B$5+Parameters!$B$6)*('Permanent project'!B409-Parameters!$B$2))*(1-EXP(-Parameters!$B$7*('Permanent project'!B409-Parameters!$B$2)*('Permanent project'!B409&gt;Parameters!$B$2)))+('Permanent project'!B409&lt;=Parameters!$B$2)</f>
        <v>1.8873433135151486E-2</v>
      </c>
      <c r="K405" s="2">
        <f>H405*I405*('Permanent project'!B409&gt;=Parameters!$B$2)</f>
        <v>1.0022466015106733E-2</v>
      </c>
      <c r="L405" s="2">
        <f>H405*I405*J405*('Permanent project'!B409&gt;=Parameters!$B$2)*('Permanent project'!B409&lt;=Parameters!$B$3)</f>
        <v>1.8915834218544508E-4</v>
      </c>
      <c r="M405" s="3">
        <f>'Emissions of Biomass scenarios'!X403*3.66</f>
        <v>0</v>
      </c>
      <c r="N405" s="14">
        <f t="shared" si="25"/>
        <v>0</v>
      </c>
      <c r="V405" s="4"/>
      <c r="W405" s="4"/>
      <c r="X405" s="4"/>
      <c r="Y405" s="4"/>
    </row>
    <row r="406" spans="2:25" x14ac:dyDescent="0.3">
      <c r="B406">
        <v>401</v>
      </c>
      <c r="C406" s="11">
        <f t="shared" si="29"/>
        <v>1.6779706453383088</v>
      </c>
      <c r="D406" s="11">
        <f t="shared" si="29"/>
        <v>2.720789926345387</v>
      </c>
      <c r="E406" s="11">
        <f t="shared" si="29"/>
        <v>3.4292084480011149</v>
      </c>
      <c r="F406" s="11">
        <f t="shared" si="29"/>
        <v>5.9646475032892132</v>
      </c>
      <c r="G406" s="3">
        <f>G405*(1+Parameters!$B$13)</f>
        <v>238829408.0624063</v>
      </c>
      <c r="H406" s="5">
        <f>Parameters!$B$11*'Permanent project'!C410*Parameters!B$9*G406</f>
        <v>3702.9183203835178</v>
      </c>
      <c r="I406" s="2">
        <f>EXP(-Parameters!$B$16*'Permanent project'!B410)</f>
        <v>2.6738264076417425E-6</v>
      </c>
      <c r="J406" s="2">
        <f>EXP(-(Parameters!$B$5+Parameters!$B$6)*('Permanent project'!B410-Parameters!$B$2))*(1-EXP(-Parameters!$B$7*('Permanent project'!B410-Parameters!$B$2)*('Permanent project'!B410&gt;Parameters!$B$2)))+('Permanent project'!B410&lt;=Parameters!$B$2)</f>
        <v>1.8685639337732773E-2</v>
      </c>
      <c r="K406" s="2">
        <f>H406*I406*('Permanent project'!B410&gt;=Parameters!$B$2)</f>
        <v>9.9009607903818558E-3</v>
      </c>
      <c r="L406" s="2">
        <f>H406*I406*J406*('Permanent project'!B410&gt;=Parameters!$B$2)*('Permanent project'!B410&lt;=Parameters!$B$3)</f>
        <v>1.8500578242610898E-4</v>
      </c>
      <c r="M406" s="3">
        <f>'Emissions of Biomass scenarios'!X404*3.66</f>
        <v>0</v>
      </c>
      <c r="N406" s="14">
        <f t="shared" ref="N406:N455" si="30">L406*M406</f>
        <v>0</v>
      </c>
      <c r="V406" s="4"/>
      <c r="W406" s="4"/>
      <c r="X406" s="4"/>
      <c r="Y406" s="4"/>
    </row>
    <row r="407" spans="2:25" x14ac:dyDescent="0.3">
      <c r="B407">
        <v>402</v>
      </c>
      <c r="C407" s="11">
        <f t="shared" si="29"/>
        <v>1.6779706453383088</v>
      </c>
      <c r="D407" s="11">
        <f t="shared" si="29"/>
        <v>2.720789926345387</v>
      </c>
      <c r="E407" s="11">
        <f t="shared" si="29"/>
        <v>3.4292084480011149</v>
      </c>
      <c r="F407" s="11">
        <f t="shared" si="29"/>
        <v>5.9646475032892132</v>
      </c>
      <c r="G407" s="3">
        <f>G406*(1+Parameters!$B$13)</f>
        <v>243605996.22365442</v>
      </c>
      <c r="H407" s="5">
        <f>Parameters!$B$11*'Permanent project'!C411*Parameters!B$9*G407</f>
        <v>3776.9766867911876</v>
      </c>
      <c r="I407" s="2">
        <f>EXP(-Parameters!$B$16*'Permanent project'!B411)</f>
        <v>2.5896184751382035E-6</v>
      </c>
      <c r="J407" s="2">
        <f>EXP(-(Parameters!$B$5+Parameters!$B$6)*('Permanent project'!B411-Parameters!$B$2))*(1-EXP(-Parameters!$B$7*('Permanent project'!B411-Parameters!$B$2)*('Permanent project'!B411&gt;Parameters!$B$2)))+('Permanent project'!B411&lt;=Parameters!$B$2)</f>
        <v>1.8499714119819242E-2</v>
      </c>
      <c r="K407" s="2">
        <f>H407*I407*('Permanent project'!B411&gt;=Parameters!$B$2)</f>
        <v>9.7809286082807395E-3</v>
      </c>
      <c r="L407" s="2">
        <f>H407*I407*J407*('Permanent project'!B411&gt;=Parameters!$B$2)*('Permanent project'!B411&lt;=Parameters!$B$3)</f>
        <v>1.8094438307955516E-4</v>
      </c>
      <c r="M407" s="3">
        <f>'Emissions of Biomass scenarios'!X405*3.66</f>
        <v>0</v>
      </c>
      <c r="N407" s="14">
        <f t="shared" si="30"/>
        <v>0</v>
      </c>
      <c r="V407" s="4"/>
      <c r="W407" s="4"/>
      <c r="X407" s="4"/>
      <c r="Y407" s="4"/>
    </row>
    <row r="408" spans="2:25" x14ac:dyDescent="0.3">
      <c r="B408">
        <v>403</v>
      </c>
      <c r="C408" s="11">
        <f t="shared" si="29"/>
        <v>1.6779706453383088</v>
      </c>
      <c r="D408" s="11">
        <f t="shared" si="29"/>
        <v>2.720789926345387</v>
      </c>
      <c r="E408" s="11">
        <f t="shared" si="29"/>
        <v>3.4292084480011149</v>
      </c>
      <c r="F408" s="11">
        <f t="shared" si="29"/>
        <v>5.9646475032892132</v>
      </c>
      <c r="G408" s="3">
        <f>G407*(1+Parameters!$B$13)</f>
        <v>248478116.14812753</v>
      </c>
      <c r="H408" s="5">
        <f>Parameters!$B$11*'Permanent project'!C412*Parameters!B$9*G408</f>
        <v>3852.5162205270117</v>
      </c>
      <c r="I408" s="2">
        <f>EXP(-Parameters!$B$16*'Permanent project'!B412)</f>
        <v>2.5080625382452449E-6</v>
      </c>
      <c r="J408" s="2">
        <f>EXP(-(Parameters!$B$5+Parameters!$B$6)*('Permanent project'!B412-Parameters!$B$2))*(1-EXP(-Parameters!$B$7*('Permanent project'!B412-Parameters!$B$2)*('Permanent project'!B412&gt;Parameters!$B$2)))+('Permanent project'!B412&lt;=Parameters!$B$2)</f>
        <v>1.8315638888734179E-2</v>
      </c>
      <c r="K408" s="2">
        <f>H408*I408*('Permanent project'!B412&gt;=Parameters!$B$2)</f>
        <v>9.6623516106859545E-3</v>
      </c>
      <c r="L408" s="2">
        <f>H408*I408*J408*('Permanent project'!B412&gt;=Parameters!$B$2)*('Permanent project'!B412&lt;=Parameters!$B$3)</f>
        <v>1.76972142917303E-4</v>
      </c>
      <c r="M408" s="3">
        <f>'Emissions of Biomass scenarios'!X406*3.66</f>
        <v>0</v>
      </c>
      <c r="N408" s="14">
        <f t="shared" si="30"/>
        <v>0</v>
      </c>
      <c r="V408" s="4"/>
      <c r="W408" s="4"/>
      <c r="X408" s="4"/>
      <c r="Y408" s="4"/>
    </row>
    <row r="409" spans="2:25" x14ac:dyDescent="0.3">
      <c r="B409">
        <v>404</v>
      </c>
      <c r="C409" s="11">
        <f t="shared" si="29"/>
        <v>1.6779706453383088</v>
      </c>
      <c r="D409" s="11">
        <f t="shared" si="29"/>
        <v>2.720789926345387</v>
      </c>
      <c r="E409" s="11">
        <f t="shared" si="29"/>
        <v>3.4292084480011149</v>
      </c>
      <c r="F409" s="11">
        <f t="shared" si="29"/>
        <v>5.9646475032892132</v>
      </c>
      <c r="G409" s="3">
        <f>G408*(1+Parameters!$B$13)</f>
        <v>253447678.47109008</v>
      </c>
      <c r="H409" s="5">
        <f>Parameters!$B$11*'Permanent project'!C413*Parameters!B$9*G409</f>
        <v>3929.566544937552</v>
      </c>
      <c r="I409" s="2">
        <f>EXP(-Parameters!$B$16*'Permanent project'!B413)</f>
        <v>2.4290750765567789E-6</v>
      </c>
      <c r="J409" s="2">
        <f>EXP(-(Parameters!$B$5+Parameters!$B$6)*('Permanent project'!B413-Parameters!$B$2))*(1-EXP(-Parameters!$B$7*('Permanent project'!B413-Parameters!$B$2)*('Permanent project'!B413&gt;Parameters!$B$2)))+('Permanent project'!B413&lt;=Parameters!$B$2)</f>
        <v>1.8133395236801075E-2</v>
      </c>
      <c r="K409" s="2">
        <f>H409*I409*('Permanent project'!B413&gt;=Parameters!$B$2)</f>
        <v>9.5452121559791402E-3</v>
      </c>
      <c r="L409" s="2">
        <f>H409*I409*J409*('Permanent project'!B413&gt;=Parameters!$B$2)*('Permanent project'!B413&lt;=Parameters!$B$3)</f>
        <v>1.7308710464348788E-4</v>
      </c>
      <c r="M409" s="3">
        <f>'Emissions of Biomass scenarios'!X407*3.66</f>
        <v>0</v>
      </c>
      <c r="N409" s="14">
        <f t="shared" si="30"/>
        <v>0</v>
      </c>
      <c r="V409" s="4"/>
      <c r="W409" s="4"/>
      <c r="X409" s="4"/>
      <c r="Y409" s="4"/>
    </row>
    <row r="410" spans="2:25" x14ac:dyDescent="0.3">
      <c r="B410">
        <v>405</v>
      </c>
      <c r="C410" s="11">
        <f t="shared" si="29"/>
        <v>1.6779706453383088</v>
      </c>
      <c r="D410" s="11">
        <f t="shared" si="29"/>
        <v>2.720789926345387</v>
      </c>
      <c r="E410" s="11">
        <f t="shared" si="29"/>
        <v>3.4292084480011149</v>
      </c>
      <c r="F410" s="11">
        <f t="shared" si="29"/>
        <v>5.9646475032892132</v>
      </c>
      <c r="G410" s="3">
        <f>G409*(1+Parameters!$B$13)</f>
        <v>258516632.04051188</v>
      </c>
      <c r="H410" s="5">
        <f>Parameters!$B$11*'Permanent project'!C414*Parameters!B$9*G410</f>
        <v>4008.157875836303</v>
      </c>
      <c r="I410" s="2">
        <f>EXP(-Parameters!$B$16*'Permanent project'!B414)</f>
        <v>2.3525752000097709E-6</v>
      </c>
      <c r="J410" s="2">
        <f>EXP(-(Parameters!$B$5+Parameters!$B$6)*('Permanent project'!B414-Parameters!$B$2))*(1-EXP(-Parameters!$B$7*('Permanent project'!B414-Parameters!$B$2)*('Permanent project'!B414&gt;Parameters!$B$2)))+('Permanent project'!B414&lt;=Parameters!$B$2)</f>
        <v>1.7952964939502849E-2</v>
      </c>
      <c r="K410" s="2">
        <f>H410*I410*('Permanent project'!B414&gt;=Parameters!$B$2)</f>
        <v>9.4294928164163298E-3</v>
      </c>
      <c r="L410" s="2">
        <f>H410*I410*J410*('Permanent project'!B414&gt;=Parameters!$B$2)*('Permanent project'!B414&lt;=Parameters!$B$3)</f>
        <v>1.6928735393041634E-4</v>
      </c>
      <c r="M410" s="3">
        <f>'Emissions of Biomass scenarios'!X408*3.66</f>
        <v>0</v>
      </c>
      <c r="N410" s="14">
        <f t="shared" si="30"/>
        <v>0</v>
      </c>
    </row>
    <row r="411" spans="2:25" x14ac:dyDescent="0.3">
      <c r="B411">
        <v>406</v>
      </c>
      <c r="C411" s="11">
        <f t="shared" ref="C411:F426" si="31">C410</f>
        <v>1.6779706453383088</v>
      </c>
      <c r="D411" s="11">
        <f t="shared" si="31"/>
        <v>2.720789926345387</v>
      </c>
      <c r="E411" s="11">
        <f t="shared" si="31"/>
        <v>3.4292084480011149</v>
      </c>
      <c r="F411" s="11">
        <f t="shared" si="31"/>
        <v>5.9646475032892132</v>
      </c>
      <c r="G411" s="3">
        <f>G410*(1+Parameters!$B$13)</f>
        <v>263686964.68132213</v>
      </c>
      <c r="H411" s="5">
        <f>Parameters!$B$11*'Permanent project'!C415*Parameters!B$9*G411</f>
        <v>4088.3210333530292</v>
      </c>
      <c r="I411" s="2">
        <f>EXP(-Parameters!$B$16*'Permanent project'!B415)</f>
        <v>2.2784845660457478E-6</v>
      </c>
      <c r="J411" s="2">
        <f>EXP(-(Parameters!$B$5+Parameters!$B$6)*('Permanent project'!B415-Parameters!$B$2))*(1-EXP(-Parameters!$B$7*('Permanent project'!B415-Parameters!$B$2)*('Permanent project'!B415&gt;Parameters!$B$2)))+('Permanent project'!B415&lt;=Parameters!$B$2)</f>
        <v>1.7774329953659442E-2</v>
      </c>
      <c r="K411" s="2">
        <f>H411*I411*('Permanent project'!B415&gt;=Parameters!$B$2)</f>
        <v>9.3151763755350801E-3</v>
      </c>
      <c r="L411" s="2">
        <f>H411*I411*J411*('Permanent project'!B415&gt;=Parameters!$B$2)*('Permanent project'!B415&lt;=Parameters!$B$3)</f>
        <v>1.6557101847529396E-4</v>
      </c>
      <c r="M411" s="3">
        <f>'Emissions of Biomass scenarios'!X409*3.66</f>
        <v>0</v>
      </c>
      <c r="N411" s="14">
        <f t="shared" si="30"/>
        <v>0</v>
      </c>
    </row>
    <row r="412" spans="2:25" x14ac:dyDescent="0.3">
      <c r="B412">
        <v>407</v>
      </c>
      <c r="C412" s="11">
        <f t="shared" si="31"/>
        <v>1.6779706453383088</v>
      </c>
      <c r="D412" s="11">
        <f t="shared" si="31"/>
        <v>2.720789926345387</v>
      </c>
      <c r="E412" s="11">
        <f t="shared" si="31"/>
        <v>3.4292084480011149</v>
      </c>
      <c r="F412" s="11">
        <f t="shared" si="31"/>
        <v>5.9646475032892132</v>
      </c>
      <c r="G412" s="3">
        <f>G411*(1+Parameters!$B$13)</f>
        <v>268960703.97494859</v>
      </c>
      <c r="H412" s="5">
        <f>Parameters!$B$11*'Permanent project'!C416*Parameters!B$9*G412</f>
        <v>4170.0874540200903</v>
      </c>
      <c r="I412" s="2">
        <f>EXP(-Parameters!$B$16*'Permanent project'!B416)</f>
        <v>2.2067272993811708E-6</v>
      </c>
      <c r="J412" s="2">
        <f>EXP(-(Parameters!$B$5+Parameters!$B$6)*('Permanent project'!B416-Parameters!$B$2))*(1-EXP(-Parameters!$B$7*('Permanent project'!B416-Parameters!$B$2)*('Permanent project'!B416&gt;Parameters!$B$2)))+('Permanent project'!B416&lt;=Parameters!$B$2)</f>
        <v>1.7597472415623393E-2</v>
      </c>
      <c r="K412" s="2">
        <f>H412*I412*('Permanent project'!B416&gt;=Parameters!$B$2)</f>
        <v>9.2022458255930552E-3</v>
      </c>
      <c r="L412" s="2">
        <f>H412*I412*J412*('Permanent project'!B416&gt;=Parameters!$B$2)*('Permanent project'!B416&lt;=Parameters!$B$3)</f>
        <v>1.6193626707765931E-4</v>
      </c>
      <c r="M412" s="3">
        <f>'Emissions of Biomass scenarios'!X410*3.66</f>
        <v>0</v>
      </c>
      <c r="N412" s="14">
        <f t="shared" si="30"/>
        <v>0</v>
      </c>
    </row>
    <row r="413" spans="2:25" x14ac:dyDescent="0.3">
      <c r="B413">
        <v>408</v>
      </c>
      <c r="C413" s="11">
        <f t="shared" si="31"/>
        <v>1.6779706453383088</v>
      </c>
      <c r="D413" s="11">
        <f t="shared" si="31"/>
        <v>2.720789926345387</v>
      </c>
      <c r="E413" s="11">
        <f t="shared" si="31"/>
        <v>3.4292084480011149</v>
      </c>
      <c r="F413" s="11">
        <f t="shared" si="31"/>
        <v>5.9646475032892132</v>
      </c>
      <c r="G413" s="3">
        <f>G412*(1+Parameters!$B$13)</f>
        <v>274339918.05444753</v>
      </c>
      <c r="H413" s="5">
        <f>Parameters!$B$11*'Permanent project'!C417*Parameters!B$9*G413</f>
        <v>4253.489203100492</v>
      </c>
      <c r="I413" s="2">
        <f>EXP(-Parameters!$B$16*'Permanent project'!B417)</f>
        <v>2.1372299143045159E-6</v>
      </c>
      <c r="J413" s="2">
        <f>EXP(-(Parameters!$B$5+Parameters!$B$6)*('Permanent project'!B417-Parameters!$B$2))*(1-EXP(-Parameters!$B$7*('Permanent project'!B417-Parameters!$B$2)*('Permanent project'!B417&gt;Parameters!$B$2)))+('Permanent project'!B417&lt;=Parameters!$B$2)</f>
        <v>1.7422374639493515E-2</v>
      </c>
      <c r="K413" s="2">
        <f>H413*I413*('Permanent project'!B417&gt;=Parameters!$B$2)</f>
        <v>9.0906843650376476E-3</v>
      </c>
      <c r="L413" s="2">
        <f>H413*I413*J413*('Permanent project'!B417&gt;=Parameters!$B$2)*('Permanent project'!B417&lt;=Parameters!$B$3)</f>
        <v>1.5838130873707212E-4</v>
      </c>
      <c r="M413" s="3">
        <f>'Emissions of Biomass scenarios'!X411*3.66</f>
        <v>0</v>
      </c>
      <c r="N413" s="14">
        <f t="shared" si="30"/>
        <v>0</v>
      </c>
    </row>
    <row r="414" spans="2:25" x14ac:dyDescent="0.3">
      <c r="B414">
        <v>409</v>
      </c>
      <c r="C414" s="11">
        <f t="shared" si="31"/>
        <v>1.6779706453383088</v>
      </c>
      <c r="D414" s="11">
        <f t="shared" si="31"/>
        <v>2.720789926345387</v>
      </c>
      <c r="E414" s="11">
        <f t="shared" si="31"/>
        <v>3.4292084480011149</v>
      </c>
      <c r="F414" s="11">
        <f t="shared" si="31"/>
        <v>5.9646475032892132</v>
      </c>
      <c r="G414" s="3">
        <f>G413*(1+Parameters!$B$13)</f>
        <v>279826716.41553646</v>
      </c>
      <c r="H414" s="5">
        <f>Parameters!$B$11*'Permanent project'!C418*Parameters!B$9*G414</f>
        <v>4338.5589871625007</v>
      </c>
      <c r="I414" s="2">
        <f>EXP(-Parameters!$B$16*'Permanent project'!B418)</f>
        <v>2.0699212394204832E-6</v>
      </c>
      <c r="J414" s="2">
        <f>EXP(-(Parameters!$B$5+Parameters!$B$6)*('Permanent project'!B418-Parameters!$B$2))*(1-EXP(-Parameters!$B$7*('Permanent project'!B418-Parameters!$B$2)*('Permanent project'!B418&gt;Parameters!$B$2)))+('Permanent project'!B418&lt;=Parameters!$B$2)</f>
        <v>1.7249019115346265E-2</v>
      </c>
      <c r="K414" s="2">
        <f>H414*I414*('Permanent project'!B418&gt;=Parameters!$B$2)</f>
        <v>8.9804753960062798E-3</v>
      </c>
      <c r="L414" s="2">
        <f>H414*I414*J414*('Permanent project'!B418&gt;=Parameters!$B$2)*('Permanent project'!B418&lt;=Parameters!$B$3)</f>
        <v>1.5490439177060912E-4</v>
      </c>
      <c r="M414" s="3">
        <f>'Emissions of Biomass scenarios'!X412*3.66</f>
        <v>0</v>
      </c>
      <c r="N414" s="14">
        <f t="shared" si="30"/>
        <v>0</v>
      </c>
    </row>
    <row r="415" spans="2:25" x14ac:dyDescent="0.3">
      <c r="B415">
        <v>410</v>
      </c>
      <c r="C415" s="11">
        <f t="shared" si="31"/>
        <v>1.6779706453383088</v>
      </c>
      <c r="D415" s="11">
        <f t="shared" si="31"/>
        <v>2.720789926345387</v>
      </c>
      <c r="E415" s="11">
        <f t="shared" si="31"/>
        <v>3.4292084480011149</v>
      </c>
      <c r="F415" s="11">
        <f t="shared" si="31"/>
        <v>5.9646475032892132</v>
      </c>
      <c r="G415" s="3">
        <f>G414*(1+Parameters!$B$13)</f>
        <v>285423250.74384719</v>
      </c>
      <c r="H415" s="5">
        <f>Parameters!$B$11*'Permanent project'!C419*Parameters!B$9*G415</f>
        <v>4425.330166905751</v>
      </c>
      <c r="I415" s="2">
        <f>EXP(-Parameters!$B$16*'Permanent project'!B419)</f>
        <v>2.0047323447642686E-6</v>
      </c>
      <c r="J415" s="2">
        <f>EXP(-(Parameters!$B$5+Parameters!$B$6)*('Permanent project'!B419-Parameters!$B$2))*(1-EXP(-Parameters!$B$7*('Permanent project'!B419-Parameters!$B$2)*('Permanent project'!B419&gt;Parameters!$B$2)))+('Permanent project'!B419&lt;=Parameters!$B$2)</f>
        <v>1.7077388507484793E-2</v>
      </c>
      <c r="K415" s="2">
        <f>H415*I415*('Permanent project'!B419&gt;=Parameters!$B$2)</f>
        <v>8.8716025218570187E-3</v>
      </c>
      <c r="L415" s="2">
        <f>H415*I415*J415*('Permanent project'!B419&gt;=Parameters!$B$2)*('Permanent project'!B419&lt;=Parameters!$B$3)</f>
        <v>1.5150380294973414E-4</v>
      </c>
      <c r="M415" s="3">
        <f>'Emissions of Biomass scenarios'!X413*3.66</f>
        <v>0</v>
      </c>
      <c r="N415" s="14">
        <f t="shared" si="30"/>
        <v>0</v>
      </c>
    </row>
    <row r="416" spans="2:25" x14ac:dyDescent="0.3">
      <c r="B416">
        <v>411</v>
      </c>
      <c r="C416" s="11">
        <f t="shared" si="31"/>
        <v>1.6779706453383088</v>
      </c>
      <c r="D416" s="11">
        <f t="shared" si="31"/>
        <v>2.720789926345387</v>
      </c>
      <c r="E416" s="11">
        <f t="shared" si="31"/>
        <v>3.4292084480011149</v>
      </c>
      <c r="F416" s="11">
        <f t="shared" si="31"/>
        <v>5.9646475032892132</v>
      </c>
      <c r="G416" s="3">
        <f>G415*(1+Parameters!$B$13)</f>
        <v>291131715.75872415</v>
      </c>
      <c r="H416" s="5">
        <f>Parameters!$B$11*'Permanent project'!C420*Parameters!B$9*G416</f>
        <v>4513.8367702438663</v>
      </c>
      <c r="I416" s="2">
        <f>EXP(-Parameters!$B$16*'Permanent project'!B420)</f>
        <v>1.941596471211257E-6</v>
      </c>
      <c r="J416" s="2">
        <f>EXP(-(Parameters!$B$5+Parameters!$B$6)*('Permanent project'!B420-Parameters!$B$2))*(1-EXP(-Parameters!$B$7*('Permanent project'!B420-Parameters!$B$2)*('Permanent project'!B420&gt;Parameters!$B$2)))+('Permanent project'!B420&lt;=Parameters!$B$2)</f>
        <v>1.6907465652705279E-2</v>
      </c>
      <c r="K416" s="2">
        <f>H416*I416*('Permanent project'!B420&gt;=Parameters!$B$2)</f>
        <v>8.7640495447291085E-3</v>
      </c>
      <c r="L416" s="2">
        <f>H416*I416*J416*('Permanent project'!B420&gt;=Parameters!$B$2)*('Permanent project'!B420&lt;=Parameters!$B$3)</f>
        <v>1.4817786665611473E-4</v>
      </c>
      <c r="M416" s="3">
        <f>'Emissions of Biomass scenarios'!X414*3.66</f>
        <v>0</v>
      </c>
      <c r="N416" s="14">
        <f t="shared" si="30"/>
        <v>0</v>
      </c>
    </row>
    <row r="417" spans="2:14" x14ac:dyDescent="0.3">
      <c r="B417">
        <v>412</v>
      </c>
      <c r="C417" s="11">
        <f t="shared" si="31"/>
        <v>1.6779706453383088</v>
      </c>
      <c r="D417" s="11">
        <f t="shared" si="31"/>
        <v>2.720789926345387</v>
      </c>
      <c r="E417" s="11">
        <f t="shared" si="31"/>
        <v>3.4292084480011149</v>
      </c>
      <c r="F417" s="11">
        <f t="shared" si="31"/>
        <v>5.9646475032892132</v>
      </c>
      <c r="G417" s="3">
        <f>G416*(1+Parameters!$B$13)</f>
        <v>296954350.07389861</v>
      </c>
      <c r="H417" s="5">
        <f>Parameters!$B$11*'Permanent project'!C421*Parameters!B$9*G417</f>
        <v>4604.1135056487437</v>
      </c>
      <c r="I417" s="2">
        <f>EXP(-Parameters!$B$16*'Permanent project'!B421)</f>
        <v>1.8804489621098457E-6</v>
      </c>
      <c r="J417" s="2">
        <f>EXP(-(Parameters!$B$5+Parameters!$B$6)*('Permanent project'!B421-Parameters!$B$2))*(1-EXP(-Parameters!$B$7*('Permanent project'!B421-Parameters!$B$2)*('Permanent project'!B421&gt;Parameters!$B$2)))+('Permanent project'!B421&lt;=Parameters!$B$2)</f>
        <v>1.6739233558580632E-2</v>
      </c>
      <c r="K417" s="2">
        <f>H417*I417*('Permanent project'!B421&gt;=Parameters!$B$2)</f>
        <v>8.6578004631331033E-3</v>
      </c>
      <c r="L417" s="2">
        <f>H417*I417*J417*('Permanent project'!B421&gt;=Parameters!$B$2)*('Permanent project'!B421&lt;=Parameters!$B$3)</f>
        <v>1.4492494405597258E-4</v>
      </c>
      <c r="M417" s="3">
        <f>'Emissions of Biomass scenarios'!X415*3.66</f>
        <v>0</v>
      </c>
      <c r="N417" s="14">
        <f t="shared" si="30"/>
        <v>0</v>
      </c>
    </row>
    <row r="418" spans="2:14" x14ac:dyDescent="0.3">
      <c r="B418">
        <v>413</v>
      </c>
      <c r="C418" s="11">
        <f t="shared" si="31"/>
        <v>1.6779706453383088</v>
      </c>
      <c r="D418" s="11">
        <f t="shared" si="31"/>
        <v>2.720789926345387</v>
      </c>
      <c r="E418" s="11">
        <f t="shared" si="31"/>
        <v>3.4292084480011149</v>
      </c>
      <c r="F418" s="11">
        <f t="shared" si="31"/>
        <v>5.9646475032892132</v>
      </c>
      <c r="G418" s="3">
        <f>G417*(1+Parameters!$B$13)</f>
        <v>302893437.07537657</v>
      </c>
      <c r="H418" s="5">
        <f>Parameters!$B$11*'Permanent project'!C422*Parameters!B$9*G418</f>
        <v>4696.1957757617183</v>
      </c>
      <c r="I418" s="2">
        <f>EXP(-Parameters!$B$16*'Permanent project'!B422)</f>
        <v>1.8212271970673812E-6</v>
      </c>
      <c r="J418" s="2">
        <f>EXP(-(Parameters!$B$5+Parameters!$B$6)*('Permanent project'!B422-Parameters!$B$2))*(1-EXP(-Parameters!$B$7*('Permanent project'!B422-Parameters!$B$2)*('Permanent project'!B422&gt;Parameters!$B$2)))+('Permanent project'!B422&lt;=Parameters!$B$2)</f>
        <v>1.6572675401761255E-2</v>
      </c>
      <c r="K418" s="2">
        <f>H418*I418*('Permanent project'!B422&gt;=Parameters!$B$2)</f>
        <v>8.5528394695701896E-3</v>
      </c>
      <c r="L418" s="2">
        <f>H418*I418*J418*('Permanent project'!B422&gt;=Parameters!$B$2)*('Permanent project'!B422&lt;=Parameters!$B$3)</f>
        <v>1.4174343229255866E-4</v>
      </c>
      <c r="M418" s="3">
        <f>'Emissions of Biomass scenarios'!X416*3.66</f>
        <v>0</v>
      </c>
      <c r="N418" s="14">
        <f t="shared" si="30"/>
        <v>0</v>
      </c>
    </row>
    <row r="419" spans="2:14" x14ac:dyDescent="0.3">
      <c r="B419">
        <v>414</v>
      </c>
      <c r="C419" s="11">
        <f t="shared" si="31"/>
        <v>1.6779706453383088</v>
      </c>
      <c r="D419" s="11">
        <f t="shared" si="31"/>
        <v>2.720789926345387</v>
      </c>
      <c r="E419" s="11">
        <f t="shared" si="31"/>
        <v>3.4292084480011149</v>
      </c>
      <c r="F419" s="11">
        <f t="shared" si="31"/>
        <v>5.9646475032892132</v>
      </c>
      <c r="G419" s="3">
        <f>G418*(1+Parameters!$B$13)</f>
        <v>308951305.8168841</v>
      </c>
      <c r="H419" s="5">
        <f>Parameters!$B$11*'Permanent project'!C423*Parameters!B$9*G419</f>
        <v>4790.1196912769519</v>
      </c>
      <c r="I419" s="2">
        <f>EXP(-Parameters!$B$16*'Permanent project'!B423)</f>
        <v>1.7638705278214065E-6</v>
      </c>
      <c r="J419" s="2">
        <f>EXP(-(Parameters!$B$5+Parameters!$B$6)*('Permanent project'!B423-Parameters!$B$2))*(1-EXP(-Parameters!$B$7*('Permanent project'!B423-Parameters!$B$2)*('Permanent project'!B423&gt;Parameters!$B$2)))+('Permanent project'!B423&lt;=Parameters!$B$2)</f>
        <v>1.6407774526292645E-2</v>
      </c>
      <c r="K419" s="2">
        <f>H419*I419*('Permanent project'!B423&gt;=Parameters!$B$2)</f>
        <v>8.4491509481803891E-3</v>
      </c>
      <c r="L419" s="2">
        <f>H419*I419*J419*('Permanent project'!B423&gt;=Parameters!$B$2)*('Permanent project'!B423&lt;=Parameters!$B$3)</f>
        <v>1.3863176369635554E-4</v>
      </c>
      <c r="M419" s="3">
        <f>'Emissions of Biomass scenarios'!X417*3.66</f>
        <v>0</v>
      </c>
      <c r="N419" s="14">
        <f t="shared" si="30"/>
        <v>0</v>
      </c>
    </row>
    <row r="420" spans="2:14" x14ac:dyDescent="0.3">
      <c r="B420">
        <v>415</v>
      </c>
      <c r="C420" s="11">
        <f t="shared" si="31"/>
        <v>1.6779706453383088</v>
      </c>
      <c r="D420" s="11">
        <f t="shared" si="31"/>
        <v>2.720789926345387</v>
      </c>
      <c r="E420" s="11">
        <f t="shared" si="31"/>
        <v>3.4292084480011149</v>
      </c>
      <c r="F420" s="11">
        <f t="shared" si="31"/>
        <v>5.9646475032892132</v>
      </c>
      <c r="G420" s="3">
        <f>G419*(1+Parameters!$B$13)</f>
        <v>315130331.93322182</v>
      </c>
      <c r="H420" s="5">
        <f>Parameters!$B$11*'Permanent project'!C424*Parameters!B$9*G420</f>
        <v>4885.922085102492</v>
      </c>
      <c r="I420" s="2">
        <f>EXP(-Parameters!$B$16*'Permanent project'!B424)</f>
        <v>1.7083202161305406E-6</v>
      </c>
      <c r="J420" s="2">
        <f>EXP(-(Parameters!$B$5+Parameters!$B$6)*('Permanent project'!B424-Parameters!$B$2))*(1-EXP(-Parameters!$B$7*('Permanent project'!B424-Parameters!$B$2)*('Permanent project'!B424&gt;Parameters!$B$2)))+('Permanent project'!B424&lt;=Parameters!$B$2)</f>
        <v>1.6244514441949871E-2</v>
      </c>
      <c r="K420" s="2">
        <f>H420*I420*('Permanent project'!B424&gt;=Parameters!$B$2)</f>
        <v>8.3467194724192711E-3</v>
      </c>
      <c r="L420" s="2">
        <f>H420*I420*J420*('Permanent project'!B424&gt;=Parameters!$B$2)*('Permanent project'!B424&lt;=Parameters!$B$3)</f>
        <v>1.3558840501261905E-4</v>
      </c>
      <c r="M420" s="3">
        <f>'Emissions of Biomass scenarios'!X418*3.66</f>
        <v>0</v>
      </c>
      <c r="N420" s="14">
        <f t="shared" si="30"/>
        <v>0</v>
      </c>
    </row>
    <row r="421" spans="2:14" x14ac:dyDescent="0.3">
      <c r="B421">
        <v>416</v>
      </c>
      <c r="C421" s="11">
        <f t="shared" si="31"/>
        <v>1.6779706453383088</v>
      </c>
      <c r="D421" s="11">
        <f t="shared" si="31"/>
        <v>2.720789926345387</v>
      </c>
      <c r="E421" s="11">
        <f t="shared" si="31"/>
        <v>3.4292084480011149</v>
      </c>
      <c r="F421" s="11">
        <f t="shared" si="31"/>
        <v>5.9646475032892132</v>
      </c>
      <c r="G421" s="3">
        <f>G420*(1+Parameters!$B$13)</f>
        <v>321432938.57188624</v>
      </c>
      <c r="H421" s="5">
        <f>Parameters!$B$11*'Permanent project'!C425*Parameters!B$9*G421</f>
        <v>4983.6405268045419</v>
      </c>
      <c r="I421" s="2">
        <f>EXP(-Parameters!$B$16*'Permanent project'!B425)</f>
        <v>1.6545193736213858E-6</v>
      </c>
      <c r="J421" s="2">
        <f>EXP(-(Parameters!$B$5+Parameters!$B$6)*('Permanent project'!B425-Parameters!$B$2))*(1-EXP(-Parameters!$B$7*('Permanent project'!B425-Parameters!$B$2)*('Permanent project'!B425&gt;Parameters!$B$2)))+('Permanent project'!B425&lt;=Parameters!$B$2)</f>
        <v>1.6082878822588433E-2</v>
      </c>
      <c r="K421" s="2">
        <f>H421*I421*('Permanent project'!B425&gt;=Parameters!$B$2)</f>
        <v>8.2455298027628039E-3</v>
      </c>
      <c r="L421" s="2">
        <f>H421*I421*J421*('Permanent project'!B425&gt;=Parameters!$B$2)*('Permanent project'!B425&lt;=Parameters!$B$3)</f>
        <v>1.3261185664587569E-4</v>
      </c>
      <c r="M421" s="3">
        <f>'Emissions of Biomass scenarios'!X419*3.66</f>
        <v>0</v>
      </c>
      <c r="N421" s="14">
        <f t="shared" si="30"/>
        <v>0</v>
      </c>
    </row>
    <row r="422" spans="2:14" x14ac:dyDescent="0.3">
      <c r="B422">
        <v>417</v>
      </c>
      <c r="C422" s="11">
        <f t="shared" si="31"/>
        <v>1.6779706453383088</v>
      </c>
      <c r="D422" s="11">
        <f t="shared" si="31"/>
        <v>2.720789926345387</v>
      </c>
      <c r="E422" s="11">
        <f t="shared" si="31"/>
        <v>3.4292084480011149</v>
      </c>
      <c r="F422" s="11">
        <f t="shared" si="31"/>
        <v>5.9646475032892132</v>
      </c>
      <c r="G422" s="3">
        <f>G421*(1+Parameters!$B$13)</f>
        <v>327861597.34332395</v>
      </c>
      <c r="H422" s="5">
        <f>Parameters!$B$11*'Permanent project'!C426*Parameters!B$9*G422</f>
        <v>5083.3133373406317</v>
      </c>
      <c r="I422" s="2">
        <f>EXP(-Parameters!$B$16*'Permanent project'!B426)</f>
        <v>1.6024129035298661E-6</v>
      </c>
      <c r="J422" s="2">
        <f>EXP(-(Parameters!$B$5+Parameters!$B$6)*('Permanent project'!B426-Parameters!$B$2))*(1-EXP(-Parameters!$B$7*('Permanent project'!B426-Parameters!$B$2)*('Permanent project'!B426&gt;Parameters!$B$2)))+('Permanent project'!B426&lt;=Parameters!$B$2)</f>
        <v>1.5922851504511698E-2</v>
      </c>
      <c r="K422" s="2">
        <f>H422*I422*('Permanent project'!B426&gt;=Parameters!$B$2)</f>
        <v>8.1455668844400957E-3</v>
      </c>
      <c r="L422" s="2">
        <f>H422*I422*J422*('Permanent project'!B426&gt;=Parameters!$B$2)*('Permanent project'!B426&lt;=Parameters!$B$3)</f>
        <v>1.2970065192100764E-4</v>
      </c>
      <c r="M422" s="3">
        <f>'Emissions of Biomass scenarios'!X420*3.66</f>
        <v>0</v>
      </c>
      <c r="N422" s="14">
        <f t="shared" si="30"/>
        <v>0</v>
      </c>
    </row>
    <row r="423" spans="2:14" x14ac:dyDescent="0.3">
      <c r="B423">
        <v>418</v>
      </c>
      <c r="C423" s="11">
        <f t="shared" si="31"/>
        <v>1.6779706453383088</v>
      </c>
      <c r="D423" s="11">
        <f t="shared" si="31"/>
        <v>2.720789926345387</v>
      </c>
      <c r="E423" s="11">
        <f t="shared" si="31"/>
        <v>3.4292084480011149</v>
      </c>
      <c r="F423" s="11">
        <f t="shared" si="31"/>
        <v>5.9646475032892132</v>
      </c>
      <c r="G423" s="3">
        <f>G422*(1+Parameters!$B$13)</f>
        <v>334418829.29019046</v>
      </c>
      <c r="H423" s="5">
        <f>Parameters!$B$11*'Permanent project'!C427*Parameters!B$9*G423</f>
        <v>5184.9796040874453</v>
      </c>
      <c r="I423" s="2">
        <f>EXP(-Parameters!$B$16*'Permanent project'!B427)</f>
        <v>1.5519474442773136E-6</v>
      </c>
      <c r="J423" s="2">
        <f>EXP(-(Parameters!$B$5+Parameters!$B$6)*('Permanent project'!B427-Parameters!$B$2))*(1-EXP(-Parameters!$B$7*('Permanent project'!B427-Parameters!$B$2)*('Permanent project'!B427&gt;Parameters!$B$2)))+('Permanent project'!B427&lt;=Parameters!$B$2)</f>
        <v>1.5764416484854486E-2</v>
      </c>
      <c r="K423" s="2">
        <f>H423*I423*('Permanent project'!B427&gt;=Parameters!$B$2)</f>
        <v>8.0468158451935078E-3</v>
      </c>
      <c r="L423" s="2">
        <f>H423*I423*J423*('Permanent project'!B427&gt;=Parameters!$B$2)*('Permanent project'!B427&lt;=Parameters!$B$3)</f>
        <v>1.2685335636055683E-4</v>
      </c>
      <c r="M423" s="3">
        <f>'Emissions of Biomass scenarios'!X421*3.66</f>
        <v>0</v>
      </c>
      <c r="N423" s="14">
        <f t="shared" si="30"/>
        <v>0</v>
      </c>
    </row>
    <row r="424" spans="2:14" x14ac:dyDescent="0.3">
      <c r="B424">
        <v>419</v>
      </c>
      <c r="C424" s="11">
        <f t="shared" si="31"/>
        <v>1.6779706453383088</v>
      </c>
      <c r="D424" s="11">
        <f t="shared" si="31"/>
        <v>2.720789926345387</v>
      </c>
      <c r="E424" s="11">
        <f t="shared" si="31"/>
        <v>3.4292084480011149</v>
      </c>
      <c r="F424" s="11">
        <f t="shared" si="31"/>
        <v>5.9646475032892132</v>
      </c>
      <c r="G424" s="3">
        <f>G423*(1+Parameters!$B$13)</f>
        <v>341107205.87599427</v>
      </c>
      <c r="H424" s="5">
        <f>Parameters!$B$11*'Permanent project'!C428*Parameters!B$9*G424</f>
        <v>5288.6791961691943</v>
      </c>
      <c r="I424" s="2">
        <f>EXP(-Parameters!$B$16*'Permanent project'!B428)</f>
        <v>1.5030713148235669E-6</v>
      </c>
      <c r="J424" s="2">
        <f>EXP(-(Parameters!$B$5+Parameters!$B$6)*('Permanent project'!B428-Parameters!$B$2))*(1-EXP(-Parameters!$B$7*('Permanent project'!B428-Parameters!$B$2)*('Permanent project'!B428&gt;Parameters!$B$2)))+('Permanent project'!B428&lt;=Parameters!$B$2)</f>
        <v>1.5607557919982831E-2</v>
      </c>
      <c r="K424" s="2">
        <f>H424*I424*('Permanent project'!B428&gt;=Parameters!$B$2)</f>
        <v>7.9492619930660764E-3</v>
      </c>
      <c r="L424" s="2">
        <f>H424*I424*J424*('Permanent project'!B428&gt;=Parameters!$B$2)*('Permanent project'!B428&lt;=Parameters!$B$3)</f>
        <v>1.2406856697789694E-4</v>
      </c>
      <c r="M424" s="3">
        <f>'Emissions of Biomass scenarios'!X422*3.66</f>
        <v>0</v>
      </c>
      <c r="N424" s="14">
        <f t="shared" si="30"/>
        <v>0</v>
      </c>
    </row>
    <row r="425" spans="2:14" x14ac:dyDescent="0.3">
      <c r="B425">
        <v>420</v>
      </c>
      <c r="C425" s="11">
        <f t="shared" si="31"/>
        <v>1.6779706453383088</v>
      </c>
      <c r="D425" s="11">
        <f t="shared" si="31"/>
        <v>2.720789926345387</v>
      </c>
      <c r="E425" s="11">
        <f t="shared" si="31"/>
        <v>3.4292084480011149</v>
      </c>
      <c r="F425" s="11">
        <f t="shared" si="31"/>
        <v>5.9646475032892132</v>
      </c>
      <c r="G425" s="3">
        <f>G424*(1+Parameters!$B$13)</f>
        <v>347929349.99351418</v>
      </c>
      <c r="H425" s="5">
        <f>Parameters!$B$11*'Permanent project'!C429*Parameters!B$9*G425</f>
        <v>5394.4527800925789</v>
      </c>
      <c r="I425" s="2">
        <f>EXP(-Parameters!$B$16*'Permanent project'!B429)</f>
        <v>1.4557344617410582E-6</v>
      </c>
      <c r="J425" s="2">
        <f>EXP(-(Parameters!$B$5+Parameters!$B$6)*('Permanent project'!B429-Parameters!$B$2))*(1-EXP(-Parameters!$B$7*('Permanent project'!B429-Parameters!$B$2)*('Permanent project'!B429&gt;Parameters!$B$2)))+('Permanent project'!B429&lt;=Parameters!$B$2)</f>
        <v>1.5452260123909515E-2</v>
      </c>
      <c r="K425" s="2">
        <f>H425*I425*('Permanent project'!B429&gt;=Parameters!$B$2)</f>
        <v>7.852890814215625E-3</v>
      </c>
      <c r="L425" s="2">
        <f>H425*I425*J425*('Permanent project'!B429&gt;=Parameters!$B$2)*('Permanent project'!B429&lt;=Parameters!$B$3)</f>
        <v>1.2134491158591943E-4</v>
      </c>
      <c r="M425" s="3">
        <f>'Emissions of Biomass scenarios'!X423*3.66</f>
        <v>0</v>
      </c>
      <c r="N425" s="14">
        <f t="shared" si="30"/>
        <v>0</v>
      </c>
    </row>
    <row r="426" spans="2:14" x14ac:dyDescent="0.3">
      <c r="B426">
        <v>421</v>
      </c>
      <c r="C426" s="11">
        <f t="shared" si="31"/>
        <v>1.6779706453383088</v>
      </c>
      <c r="D426" s="11">
        <f t="shared" si="31"/>
        <v>2.720789926345387</v>
      </c>
      <c r="E426" s="11">
        <f t="shared" si="31"/>
        <v>3.4292084480011149</v>
      </c>
      <c r="F426" s="11">
        <f t="shared" si="31"/>
        <v>5.9646475032892132</v>
      </c>
      <c r="G426" s="3">
        <f>G425*(1+Parameters!$B$13)</f>
        <v>354887936.99338448</v>
      </c>
      <c r="H426" s="5">
        <f>Parameters!$B$11*'Permanent project'!C430*Parameters!B$9*G426</f>
        <v>5502.3418356944303</v>
      </c>
      <c r="I426" s="2">
        <f>EXP(-Parameters!$B$16*'Permanent project'!B430)</f>
        <v>1.4098884079557327E-6</v>
      </c>
      <c r="J426" s="2">
        <f>EXP(-(Parameters!$B$5+Parameters!$B$6)*('Permanent project'!B430-Parameters!$B$2))*(1-EXP(-Parameters!$B$7*('Permanent project'!B430-Parameters!$B$2)*('Permanent project'!B430&gt;Parameters!$B$2)))+('Permanent project'!B430&lt;=Parameters!$B$2)</f>
        <v>1.5298507566725518E-2</v>
      </c>
      <c r="K426" s="2">
        <f>H426*I426*('Permanent project'!B430&gt;=Parameters!$B$2)</f>
        <v>7.757687970755444E-3</v>
      </c>
      <c r="L426" s="2">
        <f>H426*I426*J426*('Permanent project'!B430&gt;=Parameters!$B$2)*('Permanent project'!B430&lt;=Parameters!$B$3)</f>
        <v>1.1868104812089769E-4</v>
      </c>
      <c r="M426" s="3">
        <f>'Emissions of Biomass scenarios'!X424*3.66</f>
        <v>0</v>
      </c>
      <c r="N426" s="14">
        <f t="shared" si="30"/>
        <v>0</v>
      </c>
    </row>
    <row r="427" spans="2:14" x14ac:dyDescent="0.3">
      <c r="B427">
        <v>422</v>
      </c>
      <c r="C427" s="11">
        <f t="shared" ref="C427:F442" si="32">C426</f>
        <v>1.6779706453383088</v>
      </c>
      <c r="D427" s="11">
        <f t="shared" si="32"/>
        <v>2.720789926345387</v>
      </c>
      <c r="E427" s="11">
        <f t="shared" si="32"/>
        <v>3.4292084480011149</v>
      </c>
      <c r="F427" s="11">
        <f t="shared" si="32"/>
        <v>5.9646475032892132</v>
      </c>
      <c r="G427" s="3">
        <f>G426*(1+Parameters!$B$13)</f>
        <v>361985695.73325217</v>
      </c>
      <c r="H427" s="5">
        <f>Parameters!$B$11*'Permanent project'!C431*Parameters!B$9*G427</f>
        <v>5612.3886724083186</v>
      </c>
      <c r="I427" s="2">
        <f>EXP(-Parameters!$B$16*'Permanent project'!B431)</f>
        <v>1.365486203102288E-6</v>
      </c>
      <c r="J427" s="2">
        <f>EXP(-(Parameters!$B$5+Parameters!$B$6)*('Permanent project'!B431-Parameters!$B$2))*(1-EXP(-Parameters!$B$7*('Permanent project'!B431-Parameters!$B$2)*('Permanent project'!B431&gt;Parameters!$B$2)))+('Permanent project'!B431&lt;=Parameters!$B$2)</f>
        <v>1.514628487304698E-2</v>
      </c>
      <c r="K427" s="2">
        <f>H427*I427*('Permanent project'!B431&gt;=Parameters!$B$2)</f>
        <v>7.663639298621126E-3</v>
      </c>
      <c r="L427" s="2">
        <f>H427*I427*J427*('Permanent project'!B431&gt;=Parameters!$B$2)*('Permanent project'!B431&lt;=Parameters!$B$3)</f>
        <v>1.1607566398119353E-4</v>
      </c>
      <c r="M427" s="3">
        <f>'Emissions of Biomass scenarios'!X425*3.66</f>
        <v>0</v>
      </c>
      <c r="N427" s="14">
        <f t="shared" si="30"/>
        <v>0</v>
      </c>
    </row>
    <row r="428" spans="2:14" x14ac:dyDescent="0.3">
      <c r="B428">
        <v>423</v>
      </c>
      <c r="C428" s="11">
        <f t="shared" si="32"/>
        <v>1.6779706453383088</v>
      </c>
      <c r="D428" s="11">
        <f t="shared" si="32"/>
        <v>2.720789926345387</v>
      </c>
      <c r="E428" s="11">
        <f t="shared" si="32"/>
        <v>3.4292084480011149</v>
      </c>
      <c r="F428" s="11">
        <f t="shared" si="32"/>
        <v>5.9646475032892132</v>
      </c>
      <c r="G428" s="3">
        <f>G427*(1+Parameters!$B$13)</f>
        <v>369225409.64791721</v>
      </c>
      <c r="H428" s="5">
        <f>Parameters!$B$11*'Permanent project'!C432*Parameters!B$9*G428</f>
        <v>5724.6364458564849</v>
      </c>
      <c r="I428" s="2">
        <f>EXP(-Parameters!$B$16*'Permanent project'!B432)</f>
        <v>1.3224823754428978E-6</v>
      </c>
      <c r="J428" s="2">
        <f>EXP(-(Parameters!$B$5+Parameters!$B$6)*('Permanent project'!B432-Parameters!$B$2))*(1-EXP(-Parameters!$B$7*('Permanent project'!B432-Parameters!$B$2)*('Permanent project'!B432&gt;Parameters!$B$2)))+('Permanent project'!B432&lt;=Parameters!$B$2)</f>
        <v>1.4995576820477703E-2</v>
      </c>
      <c r="K428" s="2">
        <f>H428*I428*('Permanent project'!B432&gt;=Parameters!$B$2)</f>
        <v>7.5707308054632719E-3</v>
      </c>
      <c r="L428" s="2">
        <f>H428*I428*J428*('Permanent project'!B432&gt;=Parameters!$B$2)*('Permanent project'!B432&lt;=Parameters!$B$3)</f>
        <v>1.1352747538048153E-4</v>
      </c>
      <c r="M428" s="3">
        <f>'Emissions of Biomass scenarios'!X426*3.66</f>
        <v>0</v>
      </c>
      <c r="N428" s="14">
        <f t="shared" si="30"/>
        <v>0</v>
      </c>
    </row>
    <row r="429" spans="2:14" x14ac:dyDescent="0.3">
      <c r="B429">
        <v>424</v>
      </c>
      <c r="C429" s="11">
        <f t="shared" si="32"/>
        <v>1.6779706453383088</v>
      </c>
      <c r="D429" s="11">
        <f t="shared" si="32"/>
        <v>2.720789926345387</v>
      </c>
      <c r="E429" s="11">
        <f t="shared" si="32"/>
        <v>3.4292084480011149</v>
      </c>
      <c r="F429" s="11">
        <f t="shared" si="32"/>
        <v>5.9646475032892132</v>
      </c>
      <c r="G429" s="3">
        <f>G428*(1+Parameters!$B$13)</f>
        <v>376609917.84087557</v>
      </c>
      <c r="H429" s="5">
        <f>Parameters!$B$11*'Permanent project'!C433*Parameters!B$9*G429</f>
        <v>5839.129174773615</v>
      </c>
      <c r="I429" s="2">
        <f>EXP(-Parameters!$B$16*'Permanent project'!B433)</f>
        <v>1.2808328853001792E-6</v>
      </c>
      <c r="J429" s="2">
        <f>EXP(-(Parameters!$B$5+Parameters!$B$6)*('Permanent project'!B433-Parameters!$B$2))*(1-EXP(-Parameters!$B$7*('Permanent project'!B433-Parameters!$B$2)*('Permanent project'!B433&gt;Parameters!$B$2)))+('Permanent project'!B433&lt;=Parameters!$B$2)</f>
        <v>1.4846368338086832E-2</v>
      </c>
      <c r="K429" s="2">
        <f>H429*I429*('Permanent project'!B433&gt;=Parameters!$B$2)</f>
        <v>7.4789486685657436E-3</v>
      </c>
      <c r="L429" s="2">
        <f>H429*I429*J429*('Permanent project'!B433&gt;=Parameters!$B$2)*('Permanent project'!B433&lt;=Parameters!$B$3)</f>
        <v>1.1103522671517112E-4</v>
      </c>
      <c r="M429" s="3">
        <f>'Emissions of Biomass scenarios'!X427*3.66</f>
        <v>0</v>
      </c>
      <c r="N429" s="14">
        <f t="shared" si="30"/>
        <v>0</v>
      </c>
    </row>
    <row r="430" spans="2:14" x14ac:dyDescent="0.3">
      <c r="B430">
        <v>425</v>
      </c>
      <c r="C430" s="11">
        <f t="shared" si="32"/>
        <v>1.6779706453383088</v>
      </c>
      <c r="D430" s="11">
        <f t="shared" si="32"/>
        <v>2.720789926345387</v>
      </c>
      <c r="E430" s="11">
        <f t="shared" si="32"/>
        <v>3.4292084480011149</v>
      </c>
      <c r="F430" s="11">
        <f t="shared" si="32"/>
        <v>5.9646475032892132</v>
      </c>
      <c r="G430" s="3">
        <f>G429*(1+Parameters!$B$13)</f>
        <v>384142116.19769311</v>
      </c>
      <c r="H430" s="5">
        <f>Parameters!$B$11*'Permanent project'!C434*Parameters!B$9*G430</f>
        <v>5955.9117582690878</v>
      </c>
      <c r="I430" s="2">
        <f>EXP(-Parameters!$B$16*'Permanent project'!B434)</f>
        <v>1.2404950799567134E-6</v>
      </c>
      <c r="J430" s="2">
        <f>EXP(-(Parameters!$B$5+Parameters!$B$6)*('Permanent project'!B434-Parameters!$B$2))*(1-EXP(-Parameters!$B$7*('Permanent project'!B434-Parameters!$B$2)*('Permanent project'!B434&gt;Parameters!$B$2)))+('Permanent project'!B434&lt;=Parameters!$B$2)</f>
        <v>1.4698644504901784E-2</v>
      </c>
      <c r="K430" s="2">
        <f>H430*I430*('Permanent project'!B434&gt;=Parameters!$B$2)</f>
        <v>7.3882792327891415E-3</v>
      </c>
      <c r="L430" s="2">
        <f>H430*I430*J430*('Permanent project'!B434&gt;=Parameters!$B$2)*('Permanent project'!B434&lt;=Parameters!$B$3)</f>
        <v>1.0859768994571608E-4</v>
      </c>
      <c r="M430" s="3">
        <f>'Emissions of Biomass scenarios'!X428*3.66</f>
        <v>0</v>
      </c>
      <c r="N430" s="14">
        <f t="shared" si="30"/>
        <v>0</v>
      </c>
    </row>
    <row r="431" spans="2:14" x14ac:dyDescent="0.3">
      <c r="B431">
        <v>426</v>
      </c>
      <c r="C431" s="11">
        <f t="shared" si="32"/>
        <v>1.6779706453383088</v>
      </c>
      <c r="D431" s="11">
        <f t="shared" si="32"/>
        <v>2.720789926345387</v>
      </c>
      <c r="E431" s="11">
        <f t="shared" si="32"/>
        <v>3.4292084480011149</v>
      </c>
      <c r="F431" s="11">
        <f t="shared" si="32"/>
        <v>5.9646475032892132</v>
      </c>
      <c r="G431" s="3">
        <f>G430*(1+Parameters!$B$13)</f>
        <v>391824958.52164698</v>
      </c>
      <c r="H431" s="5">
        <f>Parameters!$B$11*'Permanent project'!C435*Parameters!B$9*G431</f>
        <v>6075.0299934344694</v>
      </c>
      <c r="I431" s="2">
        <f>EXP(-Parameters!$B$16*'Permanent project'!B435)</f>
        <v>1.2014276499749373E-6</v>
      </c>
      <c r="J431" s="2">
        <f>EXP(-(Parameters!$B$5+Parameters!$B$6)*('Permanent project'!B435-Parameters!$B$2))*(1-EXP(-Parameters!$B$7*('Permanent project'!B435-Parameters!$B$2)*('Permanent project'!B435&gt;Parameters!$B$2)))+('Permanent project'!B435&lt;=Parameters!$B$2)</f>
        <v>1.4552390548416123E-2</v>
      </c>
      <c r="K431" s="2">
        <f>H431*I431*('Permanent project'!B435&gt;=Parameters!$B$2)</f>
        <v>7.2987090085392331E-3</v>
      </c>
      <c r="L431" s="2">
        <f>H431*I431*J431*('Permanent project'!B435&gt;=Parameters!$B$2)*('Permanent project'!B435&lt;=Parameters!$B$3)</f>
        <v>1.0621366399150595E-4</v>
      </c>
      <c r="M431" s="3">
        <f>'Emissions of Biomass scenarios'!X429*3.66</f>
        <v>0</v>
      </c>
      <c r="N431" s="14">
        <f t="shared" si="30"/>
        <v>0</v>
      </c>
    </row>
    <row r="432" spans="2:14" x14ac:dyDescent="0.3">
      <c r="B432">
        <v>427</v>
      </c>
      <c r="C432" s="11">
        <f t="shared" si="32"/>
        <v>1.6779706453383088</v>
      </c>
      <c r="D432" s="11">
        <f t="shared" si="32"/>
        <v>2.720789926345387</v>
      </c>
      <c r="E432" s="11">
        <f t="shared" si="32"/>
        <v>3.4292084480011149</v>
      </c>
      <c r="F432" s="11">
        <f t="shared" si="32"/>
        <v>5.9646475032892132</v>
      </c>
      <c r="G432" s="3">
        <f>G431*(1+Parameters!$B$13)</f>
        <v>399661457.6920799</v>
      </c>
      <c r="H432" s="5">
        <f>Parameters!$B$11*'Permanent project'!C436*Parameters!B$9*G432</f>
        <v>6196.5305933031586</v>
      </c>
      <c r="I432" s="2">
        <f>EXP(-Parameters!$B$16*'Permanent project'!B436)</f>
        <v>1.1635905868926691E-6</v>
      </c>
      <c r="J432" s="2">
        <f>EXP(-(Parameters!$B$5+Parameters!$B$6)*('Permanent project'!B436-Parameters!$B$2))*(1-EXP(-Parameters!$B$7*('Permanent project'!B436-Parameters!$B$2)*('Permanent project'!B436&gt;Parameters!$B$2)))+('Permanent project'!B436&lt;=Parameters!$B$2)</f>
        <v>1.440759184311235E-2</v>
      </c>
      <c r="K432" s="2">
        <f>H432*I432*('Permanent project'!B436&gt;=Parameters!$B$2)</f>
        <v>7.2102246697600013E-3</v>
      </c>
      <c r="L432" s="2">
        <f>H432*I432*J432*('Permanent project'!B436&gt;=Parameters!$B$2)*('Permanent project'!B436&lt;=Parameters!$B$3)</f>
        <v>1.0388197413904163E-4</v>
      </c>
      <c r="M432" s="3">
        <f>'Emissions of Biomass scenarios'!X430*3.66</f>
        <v>0</v>
      </c>
      <c r="N432" s="14">
        <f t="shared" si="30"/>
        <v>0</v>
      </c>
    </row>
    <row r="433" spans="2:14" x14ac:dyDescent="0.3">
      <c r="B433">
        <v>428</v>
      </c>
      <c r="C433" s="11">
        <f t="shared" si="32"/>
        <v>1.6779706453383088</v>
      </c>
      <c r="D433" s="11">
        <f t="shared" si="32"/>
        <v>2.720789926345387</v>
      </c>
      <c r="E433" s="11">
        <f t="shared" si="32"/>
        <v>3.4292084480011149</v>
      </c>
      <c r="F433" s="11">
        <f t="shared" si="32"/>
        <v>5.9646475032892132</v>
      </c>
      <c r="G433" s="3">
        <f>G432*(1+Parameters!$B$13)</f>
        <v>407654686.84592152</v>
      </c>
      <c r="H433" s="5">
        <f>Parameters!$B$11*'Permanent project'!C437*Parameters!B$9*G433</f>
        <v>6320.461205169222</v>
      </c>
      <c r="I433" s="2">
        <f>EXP(-Parameters!$B$16*'Permanent project'!B437)</f>
        <v>1.1269451422509465E-6</v>
      </c>
      <c r="J433" s="2">
        <f>EXP(-(Parameters!$B$5+Parameters!$B$6)*('Permanent project'!B437-Parameters!$B$2))*(1-EXP(-Parameters!$B$7*('Permanent project'!B437-Parameters!$B$2)*('Permanent project'!B437&gt;Parameters!$B$2)))+('Permanent project'!B437&lt;=Parameters!$B$2)</f>
        <v>1.4264233908999256E-2</v>
      </c>
      <c r="K433" s="2">
        <f>H433*I433*('Permanent project'!B437&gt;=Parameters!$B$2)</f>
        <v>7.1228130519510177E-3</v>
      </c>
      <c r="L433" s="2">
        <f>H433*I433*J433*('Permanent project'!B437&gt;=Parameters!$B$2)*('Permanent project'!B437&lt;=Parameters!$B$3)</f>
        <v>1.0160147146310218E-4</v>
      </c>
      <c r="M433" s="3">
        <f>'Emissions of Biomass scenarios'!X431*3.66</f>
        <v>0</v>
      </c>
      <c r="N433" s="14">
        <f t="shared" si="30"/>
        <v>0</v>
      </c>
    </row>
    <row r="434" spans="2:14" x14ac:dyDescent="0.3">
      <c r="B434">
        <v>429</v>
      </c>
      <c r="C434" s="11">
        <f t="shared" si="32"/>
        <v>1.6779706453383088</v>
      </c>
      <c r="D434" s="11">
        <f t="shared" si="32"/>
        <v>2.720789926345387</v>
      </c>
      <c r="E434" s="11">
        <f t="shared" si="32"/>
        <v>3.4292084480011149</v>
      </c>
      <c r="F434" s="11">
        <f t="shared" si="32"/>
        <v>5.9646475032892132</v>
      </c>
      <c r="G434" s="3">
        <f>G433*(1+Parameters!$B$13)</f>
        <v>415807780.58283997</v>
      </c>
      <c r="H434" s="5">
        <f>Parameters!$B$11*'Permanent project'!C438*Parameters!B$9*G434</f>
        <v>6446.870429272607</v>
      </c>
      <c r="I434" s="2">
        <f>EXP(-Parameters!$B$16*'Permanent project'!B438)</f>
        <v>1.0914537879122194E-6</v>
      </c>
      <c r="J434" s="2">
        <f>EXP(-(Parameters!$B$5+Parameters!$B$6)*('Permanent project'!B438-Parameters!$B$2))*(1-EXP(-Parameters!$B$7*('Permanent project'!B438-Parameters!$B$2)*('Permanent project'!B438&gt;Parameters!$B$2)))+('Permanent project'!B438&lt;=Parameters!$B$2)</f>
        <v>1.4122302410163962E-2</v>
      </c>
      <c r="K434" s="2">
        <f>H434*I434*('Permanent project'!B438&gt;=Parameters!$B$2)</f>
        <v>7.0364611502088626E-3</v>
      </c>
      <c r="L434" s="2">
        <f>H434*I434*J434*('Permanent project'!B438&gt;=Parameters!$B$2)*('Permanent project'!B438&lt;=Parameters!$B$3)</f>
        <v>9.9371032260619707E-5</v>
      </c>
      <c r="M434" s="3">
        <f>'Emissions of Biomass scenarios'!X432*3.66</f>
        <v>0</v>
      </c>
      <c r="N434" s="14">
        <f t="shared" si="30"/>
        <v>0</v>
      </c>
    </row>
    <row r="435" spans="2:14" x14ac:dyDescent="0.3">
      <c r="B435">
        <v>430</v>
      </c>
      <c r="C435" s="11">
        <f t="shared" si="32"/>
        <v>1.6779706453383088</v>
      </c>
      <c r="D435" s="11">
        <f t="shared" si="32"/>
        <v>2.720789926345387</v>
      </c>
      <c r="E435" s="11">
        <f t="shared" si="32"/>
        <v>3.4292084480011149</v>
      </c>
      <c r="F435" s="11">
        <f t="shared" si="32"/>
        <v>5.9646475032892132</v>
      </c>
      <c r="G435" s="3">
        <f>G434*(1+Parameters!$B$13)</f>
        <v>424123936.19449675</v>
      </c>
      <c r="H435" s="5">
        <f>Parameters!$B$11*'Permanent project'!C439*Parameters!B$9*G435</f>
        <v>6575.8078378580594</v>
      </c>
      <c r="I435" s="2">
        <f>EXP(-Parameters!$B$16*'Permanent project'!B439)</f>
        <v>1.0570801776282568E-6</v>
      </c>
      <c r="J435" s="2">
        <f>EXP(-(Parameters!$B$5+Parameters!$B$6)*('Permanent project'!B439-Parameters!$B$2))*(1-EXP(-Parameters!$B$7*('Permanent project'!B439-Parameters!$B$2)*('Permanent project'!B439&gt;Parameters!$B$2)))+('Permanent project'!B439&lt;=Parameters!$B$2)</f>
        <v>1.3981783153338296E-2</v>
      </c>
      <c r="K435" s="2">
        <f>H435*I435*('Permanent project'!B439&gt;=Parameters!$B$2)</f>
        <v>6.9511561172922809E-3</v>
      </c>
      <c r="L435" s="2">
        <f>H435*I435*J435*('Permanent project'!B439&gt;=Parameters!$B$2)*('Permanent project'!B439&lt;=Parameters!$B$3)</f>
        <v>9.7189557496981651E-5</v>
      </c>
      <c r="M435" s="3">
        <f>'Emissions of Biomass scenarios'!X433*3.66</f>
        <v>0</v>
      </c>
      <c r="N435" s="14">
        <f t="shared" si="30"/>
        <v>0</v>
      </c>
    </row>
    <row r="436" spans="2:14" x14ac:dyDescent="0.3">
      <c r="B436">
        <v>431</v>
      </c>
      <c r="C436" s="11">
        <f t="shared" si="32"/>
        <v>1.6779706453383088</v>
      </c>
      <c r="D436" s="11">
        <f t="shared" si="32"/>
        <v>2.720789926345387</v>
      </c>
      <c r="E436" s="11">
        <f t="shared" si="32"/>
        <v>3.4292084480011149</v>
      </c>
      <c r="F436" s="11">
        <f t="shared" si="32"/>
        <v>5.9646475032892132</v>
      </c>
      <c r="G436" s="3">
        <f>G435*(1+Parameters!$B$13)</f>
        <v>432606414.9183867</v>
      </c>
      <c r="H436" s="5">
        <f>Parameters!$B$11*'Permanent project'!C440*Parameters!B$9*G436</f>
        <v>6707.3239946152207</v>
      </c>
      <c r="I436" s="2">
        <f>EXP(-Parameters!$B$16*'Permanent project'!B440)</f>
        <v>1.0237891098184141E-6</v>
      </c>
      <c r="J436" s="2">
        <f>EXP(-(Parameters!$B$5+Parameters!$B$6)*('Permanent project'!B440-Parameters!$B$2))*(1-EXP(-Parameters!$B$7*('Permanent project'!B440-Parameters!$B$2)*('Permanent project'!B440&gt;Parameters!$B$2)))+('Permanent project'!B440&lt;=Parameters!$B$2)</f>
        <v>1.3842662086479501E-2</v>
      </c>
      <c r="K436" s="2">
        <f>H436*I436*('Permanent project'!B440&gt;=Parameters!$B$2)</f>
        <v>6.8668852617108063E-3</v>
      </c>
      <c r="L436" s="2">
        <f>H436*I436*J436*('Permanent project'!B440&gt;=Parameters!$B$2)*('Permanent project'!B440&lt;=Parameters!$B$3)</f>
        <v>9.5055972264489042E-5</v>
      </c>
      <c r="M436" s="3">
        <f>'Emissions of Biomass scenarios'!X434*3.66</f>
        <v>0</v>
      </c>
      <c r="N436" s="14">
        <f t="shared" si="30"/>
        <v>0</v>
      </c>
    </row>
    <row r="437" spans="2:14" x14ac:dyDescent="0.3">
      <c r="B437">
        <v>432</v>
      </c>
      <c r="C437" s="11">
        <f t="shared" si="32"/>
        <v>1.6779706453383088</v>
      </c>
      <c r="D437" s="11">
        <f t="shared" si="32"/>
        <v>2.720789926345387</v>
      </c>
      <c r="E437" s="11">
        <f t="shared" si="32"/>
        <v>3.4292084480011149</v>
      </c>
      <c r="F437" s="11">
        <f t="shared" si="32"/>
        <v>5.9646475032892132</v>
      </c>
      <c r="G437" s="3">
        <f>G436*(1+Parameters!$B$13)</f>
        <v>441258543.21675444</v>
      </c>
      <c r="H437" s="5">
        <f>Parameters!$B$11*'Permanent project'!C441*Parameters!B$9*G437</f>
        <v>6841.4704745075251</v>
      </c>
      <c r="I437" s="2">
        <f>EXP(-Parameters!$B$16*'Permanent project'!B441)</f>
        <v>9.9154649152013639E-7</v>
      </c>
      <c r="J437" s="2">
        <f>EXP(-(Parameters!$B$5+Parameters!$B$6)*('Permanent project'!B441-Parameters!$B$2))*(1-EXP(-Parameters!$B$7*('Permanent project'!B441-Parameters!$B$2)*('Permanent project'!B441&gt;Parameters!$B$2)))+('Permanent project'!B441&lt;=Parameters!$B$2)</f>
        <v>1.3704925297364945E-2</v>
      </c>
      <c r="K437" s="2">
        <f>H437*I437*('Permanent project'!B441&gt;=Parameters!$B$2)</f>
        <v>6.7836360458365394E-3</v>
      </c>
      <c r="L437" s="2">
        <f>H437*I437*J437*('Permanent project'!B441&gt;=Parameters!$B$2)*('Permanent project'!B441&lt;=Parameters!$B$3)</f>
        <v>9.2969225252701891E-5</v>
      </c>
      <c r="M437" s="3">
        <f>'Emissions of Biomass scenarios'!X435*3.66</f>
        <v>0</v>
      </c>
      <c r="N437" s="14">
        <f t="shared" si="30"/>
        <v>0</v>
      </c>
    </row>
    <row r="438" spans="2:14" x14ac:dyDescent="0.3">
      <c r="B438">
        <v>433</v>
      </c>
      <c r="C438" s="11">
        <f t="shared" si="32"/>
        <v>1.6779706453383088</v>
      </c>
      <c r="D438" s="11">
        <f t="shared" si="32"/>
        <v>2.720789926345387</v>
      </c>
      <c r="E438" s="11">
        <f t="shared" si="32"/>
        <v>3.4292084480011149</v>
      </c>
      <c r="F438" s="11">
        <f t="shared" si="32"/>
        <v>5.9646475032892132</v>
      </c>
      <c r="G438" s="3">
        <f>G437*(1+Parameters!$B$13)</f>
        <v>450083714.08108956</v>
      </c>
      <c r="H438" s="5">
        <f>Parameters!$B$11*'Permanent project'!C442*Parameters!B$9*G438</f>
        <v>6978.2998839976763</v>
      </c>
      <c r="I438" s="2">
        <f>EXP(-Parameters!$B$16*'Permanent project'!B442)</f>
        <v>9.6031930347478735E-7</v>
      </c>
      <c r="J438" s="2">
        <f>EXP(-(Parameters!$B$5+Parameters!$B$6)*('Permanent project'!B442-Parameters!$B$2))*(1-EXP(-Parameters!$B$7*('Permanent project'!B442-Parameters!$B$2)*('Permanent project'!B442&gt;Parameters!$B$2)))+('Permanent project'!B442&lt;=Parameters!$B$2)</f>
        <v>1.3568559012200934E-2</v>
      </c>
      <c r="K438" s="2">
        <f>H438*I438*('Permanent project'!B442&gt;=Parameters!$B$2)</f>
        <v>6.7013960840388376E-3</v>
      </c>
      <c r="L438" s="2">
        <f>H438*I438*J438*('Permanent project'!B442&gt;=Parameters!$B$2)*('Permanent project'!B442&lt;=Parameters!$B$3)</f>
        <v>9.0928288230413218E-5</v>
      </c>
      <c r="M438" s="3">
        <f>'Emissions of Biomass scenarios'!X436*3.66</f>
        <v>0</v>
      </c>
      <c r="N438" s="14">
        <f t="shared" si="30"/>
        <v>0</v>
      </c>
    </row>
    <row r="439" spans="2:14" x14ac:dyDescent="0.3">
      <c r="B439">
        <v>434</v>
      </c>
      <c r="C439" s="11">
        <f t="shared" si="32"/>
        <v>1.6779706453383088</v>
      </c>
      <c r="D439" s="11">
        <f t="shared" si="32"/>
        <v>2.720789926345387</v>
      </c>
      <c r="E439" s="11">
        <f t="shared" si="32"/>
        <v>3.4292084480011149</v>
      </c>
      <c r="F439" s="11">
        <f t="shared" si="32"/>
        <v>5.9646475032892132</v>
      </c>
      <c r="G439" s="3">
        <f>G438*(1+Parameters!$B$13)</f>
        <v>459085388.36271137</v>
      </c>
      <c r="H439" s="5">
        <f>Parameters!$B$11*'Permanent project'!C443*Parameters!B$9*G439</f>
        <v>7117.8658816776297</v>
      </c>
      <c r="I439" s="2">
        <f>EXP(-Parameters!$B$16*'Permanent project'!B443)</f>
        <v>9.3007556631304208E-7</v>
      </c>
      <c r="J439" s="2">
        <f>EXP(-(Parameters!$B$5+Parameters!$B$6)*('Permanent project'!B443-Parameters!$B$2))*(1-EXP(-Parameters!$B$7*('Permanent project'!B443-Parameters!$B$2)*('Permanent project'!B443&gt;Parameters!$B$2)))+('Permanent project'!B443&lt;=Parameters!$B$2)</f>
        <v>1.3433549594245302E-2</v>
      </c>
      <c r="K439" s="2">
        <f>H439*I439*('Permanent project'!B443&gt;=Parameters!$B$2)</f>
        <v>6.6201531408416016E-3</v>
      </c>
      <c r="L439" s="2">
        <f>H439*I439*J439*('Permanent project'!B443&gt;=Parameters!$B$2)*('Permanent project'!B443&lt;=Parameters!$B$3)</f>
        <v>8.8932155538994453E-5</v>
      </c>
      <c r="M439" s="3">
        <f>'Emissions of Biomass scenarios'!X437*3.66</f>
        <v>0</v>
      </c>
      <c r="N439" s="14">
        <f t="shared" si="30"/>
        <v>0</v>
      </c>
    </row>
    <row r="440" spans="2:14" x14ac:dyDescent="0.3">
      <c r="B440">
        <v>435</v>
      </c>
      <c r="C440" s="11">
        <f t="shared" si="32"/>
        <v>1.6779706453383088</v>
      </c>
      <c r="D440" s="11">
        <f t="shared" si="32"/>
        <v>2.720789926345387</v>
      </c>
      <c r="E440" s="11">
        <f t="shared" si="32"/>
        <v>3.4292084480011149</v>
      </c>
      <c r="F440" s="11">
        <f t="shared" si="32"/>
        <v>5.9646475032892132</v>
      </c>
      <c r="G440" s="3">
        <f>G439*(1+Parameters!$B$13)</f>
        <v>468267096.1299656</v>
      </c>
      <c r="H440" s="5">
        <f>Parameters!$B$11*'Permanent project'!C444*Parameters!B$9*G440</f>
        <v>7260.2231993111827</v>
      </c>
      <c r="I440" s="2">
        <f>EXP(-Parameters!$B$16*'Permanent project'!B444)</f>
        <v>9.0078430780521837E-7</v>
      </c>
      <c r="J440" s="2">
        <f>EXP(-(Parameters!$B$5+Parameters!$B$6)*('Permanent project'!B444-Parameters!$B$2))*(1-EXP(-Parameters!$B$7*('Permanent project'!B444-Parameters!$B$2)*('Permanent project'!B444&gt;Parameters!$B$2)))+('Permanent project'!B444&lt;=Parameters!$B$2)</f>
        <v>1.3299883542443767E-2</v>
      </c>
      <c r="K440" s="2">
        <f>H440*I440*('Permanent project'!B444&gt;=Parameters!$B$2)</f>
        <v>6.539895129102912E-3</v>
      </c>
      <c r="L440" s="2">
        <f>H440*I440*J440*('Permanent project'!B444&gt;=Parameters!$B$2)*('Permanent project'!B444&lt;=Parameters!$B$3)</f>
        <v>8.6979843596863977E-5</v>
      </c>
      <c r="M440" s="3">
        <f>'Emissions of Biomass scenarios'!X438*3.66</f>
        <v>0</v>
      </c>
      <c r="N440" s="14">
        <f t="shared" si="30"/>
        <v>0</v>
      </c>
    </row>
    <row r="441" spans="2:14" x14ac:dyDescent="0.3">
      <c r="B441">
        <v>436</v>
      </c>
      <c r="C441" s="11">
        <f t="shared" si="32"/>
        <v>1.6779706453383088</v>
      </c>
      <c r="D441" s="11">
        <f t="shared" si="32"/>
        <v>2.720789926345387</v>
      </c>
      <c r="E441" s="11">
        <f t="shared" si="32"/>
        <v>3.4292084480011149</v>
      </c>
      <c r="F441" s="11">
        <f t="shared" si="32"/>
        <v>5.9646475032892132</v>
      </c>
      <c r="G441" s="3">
        <f>G440*(1+Parameters!$B$13)</f>
        <v>477632438.05256492</v>
      </c>
      <c r="H441" s="5">
        <f>Parameters!$B$11*'Permanent project'!C445*Parameters!B$9*G441</f>
        <v>7405.4276632974061</v>
      </c>
      <c r="I441" s="2">
        <f>EXP(-Parameters!$B$16*'Permanent project'!B445)</f>
        <v>8.7241553114300787E-7</v>
      </c>
      <c r="J441" s="2">
        <f>EXP(-(Parameters!$B$5+Parameters!$B$6)*('Permanent project'!B445-Parameters!$B$2))*(1-EXP(-Parameters!$B$7*('Permanent project'!B445-Parameters!$B$2)*('Permanent project'!B445&gt;Parameters!$B$2)))+('Permanent project'!B445&lt;=Parameters!$B$2)</f>
        <v>1.3167547490079751E-2</v>
      </c>
      <c r="K441" s="2">
        <f>H441*I441*('Permanent project'!B445&gt;=Parameters!$B$2)</f>
        <v>6.4606101082167302E-3</v>
      </c>
      <c r="L441" s="2">
        <f>H441*I441*J441*('Permanent project'!B445&gt;=Parameters!$B$2)*('Permanent project'!B445&lt;=Parameters!$B$3)</f>
        <v>8.5070390414833068E-5</v>
      </c>
      <c r="M441" s="3">
        <f>'Emissions of Biomass scenarios'!X439*3.66</f>
        <v>0</v>
      </c>
      <c r="N441" s="14">
        <f t="shared" si="30"/>
        <v>0</v>
      </c>
    </row>
    <row r="442" spans="2:14" x14ac:dyDescent="0.3">
      <c r="B442">
        <v>437</v>
      </c>
      <c r="C442" s="11">
        <f t="shared" si="32"/>
        <v>1.6779706453383088</v>
      </c>
      <c r="D442" s="11">
        <f t="shared" si="32"/>
        <v>2.720789926345387</v>
      </c>
      <c r="E442" s="11">
        <f t="shared" si="32"/>
        <v>3.4292084480011149</v>
      </c>
      <c r="F442" s="11">
        <f t="shared" si="32"/>
        <v>5.9646475032892132</v>
      </c>
      <c r="G442" s="3">
        <f>G441*(1+Parameters!$B$13)</f>
        <v>487185086.81361622</v>
      </c>
      <c r="H442" s="5">
        <f>Parameters!$B$11*'Permanent project'!C446*Parameters!B$9*G442</f>
        <v>7553.5362165633542</v>
      </c>
      <c r="I442" s="2">
        <f>EXP(-Parameters!$B$16*'Permanent project'!B446)</f>
        <v>8.4494018422012229E-7</v>
      </c>
      <c r="J442" s="2">
        <f>EXP(-(Parameters!$B$5+Parameters!$B$6)*('Permanent project'!B446-Parameters!$B$2))*(1-EXP(-Parameters!$B$7*('Permanent project'!B446-Parameters!$B$2)*('Permanent project'!B446&gt;Parameters!$B$2)))+('Permanent project'!B446&lt;=Parameters!$B$2)</f>
        <v>1.3036528203437736E-2</v>
      </c>
      <c r="K442" s="2">
        <f>H442*I442*('Permanent project'!B446&gt;=Parameters!$B$2)</f>
        <v>6.382286282336406E-3</v>
      </c>
      <c r="L442" s="2">
        <f>H442*I442*J442*('Permanent project'!B446&gt;=Parameters!$B$2)*('Permanent project'!B446&lt;=Parameters!$B$3)</f>
        <v>8.3202855122092338E-5</v>
      </c>
      <c r="M442" s="3">
        <f>'Emissions of Biomass scenarios'!X440*3.66</f>
        <v>0</v>
      </c>
      <c r="N442" s="14">
        <f t="shared" si="30"/>
        <v>0</v>
      </c>
    </row>
    <row r="443" spans="2:14" x14ac:dyDescent="0.3">
      <c r="B443">
        <v>438</v>
      </c>
      <c r="C443" s="11">
        <f t="shared" ref="C443:F455" si="33">C442</f>
        <v>1.6779706453383088</v>
      </c>
      <c r="D443" s="11">
        <f t="shared" si="33"/>
        <v>2.720789926345387</v>
      </c>
      <c r="E443" s="11">
        <f t="shared" si="33"/>
        <v>3.4292084480011149</v>
      </c>
      <c r="F443" s="11">
        <f t="shared" si="33"/>
        <v>5.9646475032892132</v>
      </c>
      <c r="G443" s="3">
        <f>G442*(1+Parameters!$B$13)</f>
        <v>496928788.54988855</v>
      </c>
      <c r="H443" s="5">
        <f>Parameters!$B$11*'Permanent project'!C447*Parameters!B$9*G443</f>
        <v>7704.6069408946214</v>
      </c>
      <c r="I443" s="2">
        <f>EXP(-Parameters!$B$16*'Permanent project'!B447)</f>
        <v>8.183301298803982E-7</v>
      </c>
      <c r="J443" s="2">
        <f>EXP(-(Parameters!$B$5+Parameters!$B$6)*('Permanent project'!B447-Parameters!$B$2))*(1-EXP(-Parameters!$B$7*('Permanent project'!B447-Parameters!$B$2)*('Permanent project'!B447&gt;Parameters!$B$2)))+('Permanent project'!B447&lt;=Parameters!$B$2)</f>
        <v>1.2906812580479862E-2</v>
      </c>
      <c r="K443" s="2">
        <f>H443*I443*('Permanent project'!B447&gt;=Parameters!$B$2)</f>
        <v>6.3049119986197128E-3</v>
      </c>
      <c r="L443" s="2">
        <f>H443*I443*J443*('Permanent project'!B447&gt;=Parameters!$B$2)*('Permanent project'!B447&lt;=Parameters!$B$3)</f>
        <v>8.1376317502603339E-5</v>
      </c>
      <c r="M443" s="3">
        <f>'Emissions of Biomass scenarios'!X441*3.66</f>
        <v>0</v>
      </c>
      <c r="N443" s="14">
        <f t="shared" si="30"/>
        <v>0</v>
      </c>
    </row>
    <row r="444" spans="2:14" x14ac:dyDescent="0.3">
      <c r="B444">
        <v>439</v>
      </c>
      <c r="C444" s="11">
        <f t="shared" si="33"/>
        <v>1.6779706453383088</v>
      </c>
      <c r="D444" s="11">
        <f t="shared" si="33"/>
        <v>2.720789926345387</v>
      </c>
      <c r="E444" s="11">
        <f t="shared" si="33"/>
        <v>3.4292084480011149</v>
      </c>
      <c r="F444" s="11">
        <f t="shared" si="33"/>
        <v>5.9646475032892132</v>
      </c>
      <c r="G444" s="3">
        <f>G443*(1+Parameters!$B$13)</f>
        <v>506867364.32088631</v>
      </c>
      <c r="H444" s="5">
        <f>Parameters!$B$11*'Permanent project'!C448*Parameters!B$9*G444</f>
        <v>7858.6990797125136</v>
      </c>
      <c r="I444" s="2">
        <f>EXP(-Parameters!$B$16*'Permanent project'!B448)</f>
        <v>7.9255811710289031E-7</v>
      </c>
      <c r="J444" s="2">
        <f>EXP(-(Parameters!$B$5+Parameters!$B$6)*('Permanent project'!B448-Parameters!$B$2))*(1-EXP(-Parameters!$B$7*('Permanent project'!B448-Parameters!$B$2)*('Permanent project'!B448&gt;Parameters!$B$2)))+('Permanent project'!B448&lt;=Parameters!$B$2)</f>
        <v>1.2778387649535761E-2</v>
      </c>
      <c r="K444" s="2">
        <f>H444*I444*('Permanent project'!B448&gt;=Parameters!$B$2)</f>
        <v>6.2284757454951663E-3</v>
      </c>
      <c r="L444" s="2">
        <f>H444*I444*J444*('Permanent project'!B448&gt;=Parameters!$B$2)*('Permanent project'!B448&lt;=Parameters!$B$3)</f>
        <v>7.9589877541668468E-5</v>
      </c>
      <c r="M444" s="3">
        <f>'Emissions of Biomass scenarios'!X442*3.66</f>
        <v>0</v>
      </c>
      <c r="N444" s="14">
        <f t="shared" si="30"/>
        <v>0</v>
      </c>
    </row>
    <row r="445" spans="2:14" x14ac:dyDescent="0.3">
      <c r="B445">
        <v>440</v>
      </c>
      <c r="C445" s="11">
        <f t="shared" si="33"/>
        <v>1.6779706453383088</v>
      </c>
      <c r="D445" s="11">
        <f t="shared" si="33"/>
        <v>2.720789926345387</v>
      </c>
      <c r="E445" s="11">
        <f t="shared" si="33"/>
        <v>3.4292084480011149</v>
      </c>
      <c r="F445" s="11">
        <f t="shared" si="33"/>
        <v>5.9646475032892132</v>
      </c>
      <c r="G445" s="3">
        <f>G444*(1+Parameters!$B$13)</f>
        <v>517004711.60730404</v>
      </c>
      <c r="H445" s="5">
        <f>Parameters!$B$11*'Permanent project'!C449*Parameters!B$9*G445</f>
        <v>8015.8730613067637</v>
      </c>
      <c r="I445" s="2">
        <f>EXP(-Parameters!$B$16*'Permanent project'!B449)</f>
        <v>7.6759775309444467E-7</v>
      </c>
      <c r="J445" s="2">
        <f>EXP(-(Parameters!$B$5+Parameters!$B$6)*('Permanent project'!B449-Parameters!$B$2))*(1-EXP(-Parameters!$B$7*('Permanent project'!B449-Parameters!$B$2)*('Permanent project'!B449&gt;Parameters!$B$2)))+('Permanent project'!B449&lt;=Parameters!$B$2)</f>
        <v>1.2651240568005305E-2</v>
      </c>
      <c r="K445" s="2">
        <f>H445*I445*('Permanent project'!B449&gt;=Parameters!$B$2)</f>
        <v>6.1529661509493599E-3</v>
      </c>
      <c r="L445" s="2">
        <f>H445*I445*J445*('Permanent project'!B449&gt;=Parameters!$B$2)*('Permanent project'!B449&lt;=Parameters!$B$3)</f>
        <v>7.7842654982453993E-5</v>
      </c>
      <c r="M445" s="3">
        <f>'Emissions of Biomass scenarios'!X443*3.66</f>
        <v>0</v>
      </c>
      <c r="N445" s="14">
        <f t="shared" si="30"/>
        <v>0</v>
      </c>
    </row>
    <row r="446" spans="2:14" x14ac:dyDescent="0.3">
      <c r="B446">
        <v>441</v>
      </c>
      <c r="C446" s="11">
        <f t="shared" si="33"/>
        <v>1.6779706453383088</v>
      </c>
      <c r="D446" s="11">
        <f t="shared" si="33"/>
        <v>2.720789926345387</v>
      </c>
      <c r="E446" s="11">
        <f t="shared" si="33"/>
        <v>3.4292084480011149</v>
      </c>
      <c r="F446" s="11">
        <f t="shared" si="33"/>
        <v>5.9646475032892132</v>
      </c>
      <c r="G446" s="3">
        <f>G445*(1+Parameters!$B$13)</f>
        <v>527344805.83945012</v>
      </c>
      <c r="H446" s="5">
        <f>Parameters!$B$11*'Permanent project'!C450*Parameters!B$9*G446</f>
        <v>8176.1905225328992</v>
      </c>
      <c r="I446" s="2">
        <f>EXP(-Parameters!$B$16*'Permanent project'!B450)</f>
        <v>7.4342347626117242E-7</v>
      </c>
      <c r="J446" s="2">
        <f>EXP(-(Parameters!$B$5+Parameters!$B$6)*('Permanent project'!B450-Parameters!$B$2))*(1-EXP(-Parameters!$B$7*('Permanent project'!B450-Parameters!$B$2)*('Permanent project'!B450&gt;Parameters!$B$2)))+('Permanent project'!B450&lt;=Parameters!$B$2)</f>
        <v>1.2525358621074385E-2</v>
      </c>
      <c r="K446" s="2">
        <f>H446*I446*('Permanent project'!B450&gt;=Parameters!$B$2)</f>
        <v>6.0783719808350598E-3</v>
      </c>
      <c r="L446" s="2">
        <f>H446*I446*J446*('Permanent project'!B450&gt;=Parameters!$B$2)*('Permanent project'!B450&lt;=Parameters!$B$3)</f>
        <v>7.6133788892249402E-5</v>
      </c>
      <c r="M446" s="3">
        <f>'Emissions of Biomass scenarios'!X444*3.66</f>
        <v>0</v>
      </c>
      <c r="N446" s="14">
        <f t="shared" si="30"/>
        <v>0</v>
      </c>
    </row>
    <row r="447" spans="2:14" x14ac:dyDescent="0.3">
      <c r="B447">
        <v>442</v>
      </c>
      <c r="C447" s="11">
        <f t="shared" si="33"/>
        <v>1.6779706453383088</v>
      </c>
      <c r="D447" s="11">
        <f t="shared" si="33"/>
        <v>2.720789926345387</v>
      </c>
      <c r="E447" s="11">
        <f t="shared" si="33"/>
        <v>3.4292084480011149</v>
      </c>
      <c r="F447" s="11">
        <f t="shared" si="33"/>
        <v>5.9646475032892132</v>
      </c>
      <c r="G447" s="3">
        <f>G446*(1+Parameters!$B$13)</f>
        <v>537891701.9562391</v>
      </c>
      <c r="H447" s="5">
        <f>Parameters!$B$11*'Permanent project'!C451*Parameters!B$9*G447</f>
        <v>8339.7143329835562</v>
      </c>
      <c r="I447" s="2">
        <f>EXP(-Parameters!$B$16*'Permanent project'!B451)</f>
        <v>7.2001053003114357E-7</v>
      </c>
      <c r="J447" s="2">
        <f>EXP(-(Parameters!$B$5+Parameters!$B$6)*('Permanent project'!B451-Parameters!$B$2))*(1-EXP(-Parameters!$B$7*('Permanent project'!B451-Parameters!$B$2)*('Permanent project'!B451&gt;Parameters!$B$2)))+('Permanent project'!B451&lt;=Parameters!$B$2)</f>
        <v>1.2400729220443406E-2</v>
      </c>
      <c r="K447" s="2">
        <f>H447*I447*('Permanent project'!B451&gt;=Parameters!$B$2)</f>
        <v>6.0046821371998156E-3</v>
      </c>
      <c r="L447" s="2">
        <f>H447*I447*J447*('Permanent project'!B451&gt;=Parameters!$B$2)*('Permanent project'!B451&lt;=Parameters!$B$3)</f>
        <v>7.4462437238248313E-5</v>
      </c>
      <c r="M447" s="3">
        <f>'Emissions of Biomass scenarios'!X445*3.66</f>
        <v>0</v>
      </c>
      <c r="N447" s="14">
        <f t="shared" si="30"/>
        <v>0</v>
      </c>
    </row>
    <row r="448" spans="2:14" x14ac:dyDescent="0.3">
      <c r="B448">
        <v>443</v>
      </c>
      <c r="C448" s="11">
        <f t="shared" si="33"/>
        <v>1.6779706453383088</v>
      </c>
      <c r="D448" s="11">
        <f t="shared" si="33"/>
        <v>2.720789926345387</v>
      </c>
      <c r="E448" s="11">
        <f t="shared" si="33"/>
        <v>3.4292084480011149</v>
      </c>
      <c r="F448" s="11">
        <f t="shared" si="33"/>
        <v>5.9646475032892132</v>
      </c>
      <c r="G448" s="3">
        <f>G447*(1+Parameters!$B$13)</f>
        <v>548649535.99536395</v>
      </c>
      <c r="H448" s="5">
        <f>Parameters!$B$11*'Permanent project'!C452*Parameters!B$9*G448</f>
        <v>8506.5086196432294</v>
      </c>
      <c r="I448" s="2">
        <f>EXP(-Parameters!$B$16*'Permanent project'!B452)</f>
        <v>6.973349375014943E-7</v>
      </c>
      <c r="J448" s="2">
        <f>EXP(-(Parameters!$B$5+Parameters!$B$6)*('Permanent project'!B452-Parameters!$B$2))*(1-EXP(-Parameters!$B$7*('Permanent project'!B452-Parameters!$B$2)*('Permanent project'!B452&gt;Parameters!$B$2)))+('Permanent project'!B452&lt;=Parameters!$B$2)</f>
        <v>1.2277339903068436E-2</v>
      </c>
      <c r="K448" s="2">
        <f>H448*I448*('Permanent project'!B452&gt;=Parameters!$B$2)</f>
        <v>5.9318856566348338E-3</v>
      </c>
      <c r="L448" s="2">
        <f>H448*I448*J448*('Permanent project'!B452&gt;=Parameters!$B$2)*('Permanent project'!B452&lt;=Parameters!$B$3)</f>
        <v>7.282777647264215E-5</v>
      </c>
      <c r="M448" s="3">
        <f>'Emissions of Biomass scenarios'!X446*3.66</f>
        <v>0</v>
      </c>
      <c r="N448" s="14">
        <f t="shared" si="30"/>
        <v>0</v>
      </c>
    </row>
    <row r="449" spans="2:14" x14ac:dyDescent="0.3">
      <c r="B449">
        <v>444</v>
      </c>
      <c r="C449" s="11">
        <f t="shared" si="33"/>
        <v>1.6779706453383088</v>
      </c>
      <c r="D449" s="11">
        <f t="shared" si="33"/>
        <v>2.720789926345387</v>
      </c>
      <c r="E449" s="11">
        <f t="shared" si="33"/>
        <v>3.4292084480011149</v>
      </c>
      <c r="F449" s="11">
        <f t="shared" si="33"/>
        <v>5.9646475032892132</v>
      </c>
      <c r="G449" s="3">
        <f>G448*(1+Parameters!$B$13)</f>
        <v>559622526.71527123</v>
      </c>
      <c r="H449" s="5">
        <f>Parameters!$B$11*'Permanent project'!C453*Parameters!B$9*G449</f>
        <v>8676.6387920360939</v>
      </c>
      <c r="I449" s="2">
        <f>EXP(-Parameters!$B$16*'Permanent project'!B453)</f>
        <v>6.7537347688398301E-7</v>
      </c>
      <c r="J449" s="2">
        <f>EXP(-(Parameters!$B$5+Parameters!$B$6)*('Permanent project'!B453-Parameters!$B$2))*(1-EXP(-Parameters!$B$7*('Permanent project'!B453-Parameters!$B$2)*('Permanent project'!B453&gt;Parameters!$B$2)))+('Permanent project'!B453&lt;=Parameters!$B$2)</f>
        <v>1.2155178329914935E-2</v>
      </c>
      <c r="K449" s="2">
        <f>H449*I449*('Permanent project'!B453&gt;=Parameters!$B$2)</f>
        <v>5.8599717086438591E-3</v>
      </c>
      <c r="L449" s="2">
        <f>H449*I449*J449*('Permanent project'!B453&gt;=Parameters!$B$2)*('Permanent project'!B453&lt;=Parameters!$B$3)</f>
        <v>7.1229001126822436E-5</v>
      </c>
      <c r="M449" s="3">
        <f>'Emissions of Biomass scenarios'!X447*3.66</f>
        <v>0</v>
      </c>
      <c r="N449" s="14">
        <f t="shared" si="30"/>
        <v>0</v>
      </c>
    </row>
    <row r="450" spans="2:14" x14ac:dyDescent="0.3">
      <c r="B450">
        <v>445</v>
      </c>
      <c r="C450" s="11">
        <f t="shared" si="33"/>
        <v>1.6779706453383088</v>
      </c>
      <c r="D450" s="11">
        <f t="shared" si="33"/>
        <v>2.720789926345387</v>
      </c>
      <c r="E450" s="11">
        <f t="shared" si="33"/>
        <v>3.4292084480011149</v>
      </c>
      <c r="F450" s="11">
        <f t="shared" si="33"/>
        <v>5.9646475032892132</v>
      </c>
      <c r="G450" s="3">
        <f>G449*(1+Parameters!$B$13)</f>
        <v>570814977.24957669</v>
      </c>
      <c r="H450" s="5">
        <f>Parameters!$B$11*'Permanent project'!C454*Parameters!B$9*G450</f>
        <v>8850.171567876816</v>
      </c>
      <c r="I450" s="2">
        <f>EXP(-Parameters!$B$16*'Permanent project'!B454)</f>
        <v>6.5410365772385037E-7</v>
      </c>
      <c r="J450" s="2">
        <f>EXP(-(Parameters!$B$5+Parameters!$B$6)*('Permanent project'!B454-Parameters!$B$2))*(1-EXP(-Parameters!$B$7*('Permanent project'!B454-Parameters!$B$2)*('Permanent project'!B454&gt;Parameters!$B$2)))+('Permanent project'!B454&lt;=Parameters!$B$2)</f>
        <v>1.2034232284723775E-2</v>
      </c>
      <c r="K450" s="2">
        <f>H450*I450*('Permanent project'!B454&gt;=Parameters!$B$2)</f>
        <v>5.7889295940318488E-3</v>
      </c>
      <c r="L450" s="2">
        <f>H450*I450*J450*('Permanent project'!B454&gt;=Parameters!$B$2)*('Permanent project'!B454&lt;=Parameters!$B$3)</f>
        <v>6.9665323414490966E-5</v>
      </c>
      <c r="M450" s="3">
        <f>'Emissions of Biomass scenarios'!X448*3.66</f>
        <v>0</v>
      </c>
      <c r="N450" s="14">
        <f t="shared" si="30"/>
        <v>0</v>
      </c>
    </row>
    <row r="451" spans="2:14" x14ac:dyDescent="0.3">
      <c r="B451">
        <v>446</v>
      </c>
      <c r="C451" s="11">
        <f t="shared" si="33"/>
        <v>1.6779706453383088</v>
      </c>
      <c r="D451" s="11">
        <f t="shared" si="33"/>
        <v>2.720789926345387</v>
      </c>
      <c r="E451" s="11">
        <f t="shared" si="33"/>
        <v>3.4292084480011149</v>
      </c>
      <c r="F451" s="11">
        <f t="shared" si="33"/>
        <v>5.9646475032892132</v>
      </c>
      <c r="G451" s="3">
        <f>G450*(1+Parameters!$B$13)</f>
        <v>582231276.79456818</v>
      </c>
      <c r="H451" s="5">
        <f>Parameters!$B$11*'Permanent project'!C455*Parameters!B$9*G451</f>
        <v>9027.1749992343521</v>
      </c>
      <c r="I451" s="2">
        <f>EXP(-Parameters!$B$16*'Permanent project'!B455)</f>
        <v>6.3350369786762762E-7</v>
      </c>
      <c r="J451" s="2">
        <f>EXP(-(Parameters!$B$5+Parameters!$B$6)*('Permanent project'!B455-Parameters!$B$2))*(1-EXP(-Parameters!$B$7*('Permanent project'!B455-Parameters!$B$2)*('Permanent project'!B455&gt;Parameters!$B$2)))+('Permanent project'!B455&lt;=Parameters!$B$2)</f>
        <v>1.1914489672789647E-2</v>
      </c>
      <c r="K451" s="2">
        <f>H451*I451*('Permanent project'!B455&gt;=Parameters!$B$2)</f>
        <v>5.7187487433131602E-3</v>
      </c>
      <c r="L451" s="2">
        <f>H451*I451*J451*('Permanent project'!B455&gt;=Parameters!$B$2)*('Permanent project'!B455&lt;=Parameters!$B$3)</f>
        <v>6.8135972843483421E-5</v>
      </c>
      <c r="M451" s="3">
        <f>'Emissions of Biomass scenarios'!X449*3.66</f>
        <v>0</v>
      </c>
      <c r="N451" s="14">
        <f t="shared" si="30"/>
        <v>0</v>
      </c>
    </row>
    <row r="452" spans="2:14" x14ac:dyDescent="0.3">
      <c r="B452">
        <v>447</v>
      </c>
      <c r="C452" s="11">
        <f t="shared" si="33"/>
        <v>1.6779706453383088</v>
      </c>
      <c r="D452" s="11">
        <f t="shared" si="33"/>
        <v>2.720789926345387</v>
      </c>
      <c r="E452" s="11">
        <f t="shared" si="33"/>
        <v>3.4292084480011149</v>
      </c>
      <c r="F452" s="11">
        <f t="shared" si="33"/>
        <v>5.9646475032892132</v>
      </c>
      <c r="G452" s="3">
        <f>G451*(1+Parameters!$B$13)</f>
        <v>593875902.33045959</v>
      </c>
      <c r="H452" s="5">
        <f>Parameters!$B$11*'Permanent project'!C456*Parameters!B$9*G452</f>
        <v>9207.7184992190396</v>
      </c>
      <c r="I452" s="2">
        <f>EXP(-Parameters!$B$16*'Permanent project'!B456)</f>
        <v>6.1355250115630871E-7</v>
      </c>
      <c r="J452" s="2">
        <f>EXP(-(Parameters!$B$5+Parameters!$B$6)*('Permanent project'!B456-Parameters!$B$2))*(1-EXP(-Parameters!$B$7*('Permanent project'!B456-Parameters!$B$2)*('Permanent project'!B456&gt;Parameters!$B$2)))+('Permanent project'!B456&lt;=Parameters!$B$2)</f>
        <v>1.1795938519751562E-2</v>
      </c>
      <c r="K452" s="2">
        <f>H452*I452*('Permanent project'!B456&gt;=Parameters!$B$2)</f>
        <v>5.6494187151390545E-3</v>
      </c>
      <c r="L452" s="2">
        <f>H452*I452*J452*('Permanent project'!B456&gt;=Parameters!$B$2)*('Permanent project'!B456&lt;=Parameters!$B$3)</f>
        <v>6.6640195836114143E-5</v>
      </c>
      <c r="M452" s="3">
        <f>'Emissions of Biomass scenarios'!X450*3.66</f>
        <v>0</v>
      </c>
      <c r="N452" s="14">
        <f t="shared" si="30"/>
        <v>0</v>
      </c>
    </row>
    <row r="453" spans="2:14" x14ac:dyDescent="0.3">
      <c r="B453">
        <v>448</v>
      </c>
      <c r="C453" s="11">
        <f t="shared" si="33"/>
        <v>1.6779706453383088</v>
      </c>
      <c r="D453" s="11">
        <f t="shared" si="33"/>
        <v>2.720789926345387</v>
      </c>
      <c r="E453" s="11">
        <f t="shared" si="33"/>
        <v>3.4292084480011149</v>
      </c>
      <c r="F453" s="11">
        <f t="shared" si="33"/>
        <v>5.9646475032892132</v>
      </c>
      <c r="G453" s="3">
        <f>G452*(1+Parameters!$B$13)</f>
        <v>605753420.37706876</v>
      </c>
      <c r="H453" s="5">
        <f>Parameters!$B$11*'Permanent project'!C457*Parameters!B$9*G453</f>
        <v>9391.8728692034201</v>
      </c>
      <c r="I453" s="2">
        <f>EXP(-Parameters!$B$16*'Permanent project'!B457)</f>
        <v>5.9422963582103941E-7</v>
      </c>
      <c r="J453" s="2">
        <f>EXP(-(Parameters!$B$5+Parameters!$B$6)*('Permanent project'!B457-Parameters!$B$2))*(1-EXP(-Parameters!$B$7*('Permanent project'!B457-Parameters!$B$2)*('Permanent project'!B457&gt;Parameters!$B$2)))+('Permanent project'!B457&lt;=Parameters!$B$2)</f>
        <v>1.1678566970395442E-2</v>
      </c>
      <c r="K453" s="2">
        <f>H453*I453*('Permanent project'!B457&gt;=Parameters!$B$2)</f>
        <v>5.5809291947442486E-3</v>
      </c>
      <c r="L453" s="2">
        <f>H453*I453*J453*('Permanent project'!B457&gt;=Parameters!$B$2)*('Permanent project'!B457&lt;=Parameters!$B$3)</f>
        <v>6.5177255357855822E-5</v>
      </c>
      <c r="M453" s="3">
        <f>'Emissions of Biomass scenarios'!X451*3.66</f>
        <v>0</v>
      </c>
      <c r="N453" s="14">
        <f t="shared" si="30"/>
        <v>0</v>
      </c>
    </row>
    <row r="454" spans="2:14" x14ac:dyDescent="0.3">
      <c r="B454">
        <v>449</v>
      </c>
      <c r="C454" s="11">
        <f t="shared" si="33"/>
        <v>1.6779706453383088</v>
      </c>
      <c r="D454" s="11">
        <f t="shared" si="33"/>
        <v>2.720789926345387</v>
      </c>
      <c r="E454" s="11">
        <f t="shared" si="33"/>
        <v>3.4292084480011149</v>
      </c>
      <c r="F454" s="11">
        <f t="shared" si="33"/>
        <v>5.9646475032892132</v>
      </c>
      <c r="G454" s="3">
        <f>G453*(1+Parameters!$B$13)</f>
        <v>617868488.78461015</v>
      </c>
      <c r="H454" s="5">
        <f>Parameters!$B$11*'Permanent project'!C458*Parameters!B$9*G454</f>
        <v>9579.7103265874885</v>
      </c>
      <c r="I454" s="2">
        <f>EXP(-Parameters!$B$16*'Permanent project'!B458)</f>
        <v>5.755153135592012E-7</v>
      </c>
      <c r="J454" s="2">
        <f>EXP(-(Parameters!$B$5+Parameters!$B$6)*('Permanent project'!B458-Parameters!$B$2))*(1-EXP(-Parameters!$B$7*('Permanent project'!B458-Parameters!$B$2)*('Permanent project'!B458&gt;Parameters!$B$2)))+('Permanent project'!B458&lt;=Parameters!$B$2)</f>
        <v>1.1562363287468536E-2</v>
      </c>
      <c r="K454" s="2">
        <f>H454*I454*('Permanent project'!B458&gt;=Parameters!$B$2)</f>
        <v>5.5132699924123158E-3</v>
      </c>
      <c r="L454" s="2">
        <f>H454*I454*J454*('Permanent project'!B458&gt;=Parameters!$B$2)*('Permanent project'!B458&lt;=Parameters!$B$3)</f>
        <v>6.3746430554170098E-5</v>
      </c>
      <c r="M454" s="3">
        <f>'Emissions of Biomass scenarios'!X452*3.66</f>
        <v>0</v>
      </c>
      <c r="N454" s="14">
        <f t="shared" si="30"/>
        <v>0</v>
      </c>
    </row>
    <row r="455" spans="2:14" x14ac:dyDescent="0.3">
      <c r="B455">
        <v>450</v>
      </c>
      <c r="C455" s="11">
        <f t="shared" si="33"/>
        <v>1.6779706453383088</v>
      </c>
      <c r="D455" s="11">
        <f t="shared" si="33"/>
        <v>2.720789926345387</v>
      </c>
      <c r="E455" s="11">
        <f t="shared" si="33"/>
        <v>3.4292084480011149</v>
      </c>
      <c r="F455" s="11">
        <f t="shared" si="33"/>
        <v>5.9646475032892132</v>
      </c>
      <c r="G455" s="3">
        <f>G454*(1+Parameters!$B$13)</f>
        <v>630225858.56030238</v>
      </c>
      <c r="H455" s="5">
        <f>Parameters!$B$11*'Permanent project'!C459*Parameters!B$9*G455</f>
        <v>9771.3045331192388</v>
      </c>
      <c r="I455" s="2">
        <f>EXP(-Parameters!$B$16*'Permanent project'!B459)</f>
        <v>5.5739036926945956E-7</v>
      </c>
      <c r="J455" s="2">
        <f>EXP(-(Parameters!$B$5+Parameters!$B$6)*('Permanent project'!B459-Parameters!$B$2))*(1-EXP(-Parameters!$B$7*('Permanent project'!B459-Parameters!$B$2)*('Permanent project'!B459&gt;Parameters!$B$2)))+('Permanent project'!B459&lt;=Parameters!$B$2)</f>
        <v>1.1447315850505711E-2</v>
      </c>
      <c r="K455" s="2">
        <f>H455*I455*('Permanent project'!B459&gt;=Parameters!$B$2)</f>
        <v>5.4464310419596769E-3</v>
      </c>
      <c r="L455" s="2">
        <f>H455*I455*J455*('Permanent project'!B459&gt;=Parameters!$B$2)*('Permanent project'!B459&lt;=Parameters!$B$3)</f>
        <v>6.2347016395311342E-5</v>
      </c>
      <c r="M455" s="3">
        <f>'Emissions of Biomass scenarios'!X453*3.66</f>
        <v>0</v>
      </c>
      <c r="N455" s="14">
        <f t="shared" si="30"/>
        <v>0</v>
      </c>
    </row>
    <row r="456" spans="2:14" x14ac:dyDescent="0.3">
      <c r="H45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23010-0F72-468B-94CA-7ED4CA8B95C0}">
  <dimension ref="A1:AA460"/>
  <sheetViews>
    <sheetView tabSelected="1" zoomScale="80" zoomScaleNormal="80" workbookViewId="0">
      <selection activeCell="A2" sqref="A2"/>
    </sheetView>
  </sheetViews>
  <sheetFormatPr defaultRowHeight="14.4" x14ac:dyDescent="0.3"/>
  <cols>
    <col min="3" max="3" width="8.88671875" style="9"/>
    <col min="6" max="6" width="8.88671875" style="6"/>
    <col min="7" max="8" width="14.6640625" bestFit="1" customWidth="1"/>
    <col min="14" max="14" width="8.88671875" style="15"/>
  </cols>
  <sheetData>
    <row r="1" spans="1:27" x14ac:dyDescent="0.3">
      <c r="A1" t="s">
        <v>106</v>
      </c>
    </row>
    <row r="2" spans="1:27" x14ac:dyDescent="0.3">
      <c r="A2" t="s">
        <v>97</v>
      </c>
    </row>
    <row r="3" spans="1:27" x14ac:dyDescent="0.3">
      <c r="A3" t="s">
        <v>98</v>
      </c>
      <c r="C3" s="16"/>
      <c r="D3" s="17"/>
      <c r="E3" s="17"/>
      <c r="F3" s="18"/>
      <c r="N3" s="12"/>
    </row>
    <row r="4" spans="1:27" x14ac:dyDescent="0.3">
      <c r="A4" t="s">
        <v>99</v>
      </c>
      <c r="D4" s="40"/>
      <c r="E4" s="40"/>
    </row>
    <row r="5" spans="1:27" x14ac:dyDescent="0.3">
      <c r="A5" t="s">
        <v>105</v>
      </c>
      <c r="D5" s="40"/>
      <c r="E5" s="40"/>
    </row>
    <row r="6" spans="1:27" s="1" customFormat="1" x14ac:dyDescent="0.3">
      <c r="B6" s="1" t="s">
        <v>5</v>
      </c>
      <c r="C6" s="10" t="s">
        <v>1</v>
      </c>
      <c r="F6" s="7"/>
      <c r="G6" s="1" t="s">
        <v>16</v>
      </c>
      <c r="H6" s="1" t="s">
        <v>4</v>
      </c>
      <c r="I6" s="1" t="s">
        <v>7</v>
      </c>
      <c r="J6" s="1" t="s">
        <v>8</v>
      </c>
      <c r="K6" s="1" t="s">
        <v>9</v>
      </c>
      <c r="L6" s="1" t="s">
        <v>10</v>
      </c>
      <c r="M6" s="1" t="s">
        <v>6</v>
      </c>
      <c r="N6" s="13" t="s">
        <v>24</v>
      </c>
      <c r="O6" s="1" t="s">
        <v>29</v>
      </c>
      <c r="V6" s="1" t="s">
        <v>101</v>
      </c>
      <c r="W6" s="1" t="s">
        <v>102</v>
      </c>
      <c r="X6" s="1" t="s">
        <v>44</v>
      </c>
    </row>
    <row r="7" spans="1:27" s="1" customFormat="1" x14ac:dyDescent="0.3">
      <c r="C7" s="10" t="s">
        <v>38</v>
      </c>
      <c r="D7" s="1" t="s">
        <v>39</v>
      </c>
      <c r="E7" s="1" t="s">
        <v>40</v>
      </c>
      <c r="F7" s="7" t="s">
        <v>41</v>
      </c>
      <c r="N7" s="13"/>
      <c r="X7" s="1" t="s">
        <v>38</v>
      </c>
      <c r="Y7" s="1" t="s">
        <v>39</v>
      </c>
      <c r="Z7" s="1" t="s">
        <v>103</v>
      </c>
      <c r="AA7" s="1" t="s">
        <v>104</v>
      </c>
    </row>
    <row r="8" spans="1:27" s="1" customFormat="1" x14ac:dyDescent="0.3">
      <c r="A8" s="1" t="s">
        <v>11</v>
      </c>
      <c r="C8" s="10"/>
      <c r="F8" s="7"/>
      <c r="K8" s="19">
        <f>SUM(K9:K460)</f>
        <v>105.15879881215754</v>
      </c>
      <c r="L8" s="19">
        <f>SUM(L9:L460)</f>
        <v>53.438076189283393</v>
      </c>
      <c r="N8" s="20">
        <f>SUM(N9:N460)</f>
        <v>53.438076189283393</v>
      </c>
      <c r="O8" s="21">
        <f>N8/K8</f>
        <v>0.50816552483390809</v>
      </c>
    </row>
    <row r="9" spans="1:27" x14ac:dyDescent="0.3">
      <c r="A9">
        <v>2020</v>
      </c>
      <c r="B9">
        <v>0</v>
      </c>
      <c r="C9" s="11">
        <v>1.218161</v>
      </c>
      <c r="D9" s="2">
        <v>1.2422663</v>
      </c>
      <c r="E9" s="2">
        <v>1.2309999</v>
      </c>
      <c r="F9" s="8">
        <v>1.2658011</v>
      </c>
      <c r="G9" s="3">
        <f>Parameters!$B$18</f>
        <v>85000</v>
      </c>
      <c r="H9" s="5">
        <f>Parameters!$B$11*C9*Parameters!$B$9*G9</f>
        <v>0.95674364940000001</v>
      </c>
      <c r="I9" s="2">
        <f>EXP(-Parameters!$B$16*'Permanent project'!B9)</f>
        <v>1</v>
      </c>
      <c r="J9" s="2">
        <f>EXP(-(Parameters!$B$5+Parameters!$B$6)*('Permanent project'!B9-Parameters!$B$2+0.5))*(1-EXP(-Parameters!$B$7*('Permanent project'!B9-Parameters!$B$2+0.5)*('Permanent project'!B9&gt;=Parameters!$B$2)))+('Permanent project'!B9&lt;Parameters!$B$2)</f>
        <v>1</v>
      </c>
      <c r="K9" s="2">
        <f>H9*I9*('Permanent project'!B9&gt;=Parameters!$B$2)</f>
        <v>0</v>
      </c>
      <c r="L9" s="2">
        <f>H9*I9*J9*('Permanent project'!B9&gt;=Parameters!$B$2)*('Permanent project'!B9&lt;=Parameters!$B$3)</f>
        <v>0</v>
      </c>
      <c r="M9" s="22">
        <v>1</v>
      </c>
      <c r="N9" s="14">
        <f>L9*M9</f>
        <v>0</v>
      </c>
      <c r="V9" s="23">
        <f>SUM(K9:K389)/I9</f>
        <v>104.56028380577982</v>
      </c>
      <c r="W9" s="4"/>
      <c r="X9" s="4">
        <f>(C10-C9)/C9</f>
        <v>2.3256883122780909E-2</v>
      </c>
      <c r="Y9" s="4">
        <f>(D10-D9)/D9</f>
        <v>1.7787865828518355E-2</v>
      </c>
      <c r="Z9" s="4">
        <f>(E10-E9)/E9</f>
        <v>1.9117900352014636E-2</v>
      </c>
      <c r="AA9" s="4">
        <f>(F10-F9)/F9</f>
        <v>2.3885683001760746E-2</v>
      </c>
    </row>
    <row r="10" spans="1:27" x14ac:dyDescent="0.3">
      <c r="A10">
        <v>2021</v>
      </c>
      <c r="B10">
        <v>1</v>
      </c>
      <c r="C10" s="11">
        <v>1.24649162800173</v>
      </c>
      <c r="D10" s="2">
        <v>1.26436356626769</v>
      </c>
      <c r="E10" s="2">
        <v>1.25453403342154</v>
      </c>
      <c r="F10" s="8">
        <v>1.2960356238178801</v>
      </c>
      <c r="G10" s="3">
        <f>G9*(1+Parameters!$B$13)</f>
        <v>86700</v>
      </c>
      <c r="H10" s="5">
        <f>Parameters!$B$11*C10*Parameters!$B$9*G10</f>
        <v>0.99857441512520972</v>
      </c>
      <c r="I10" s="2">
        <f>EXP(-Parameters!$B$16*'Permanent project'!B10)</f>
        <v>0.9685065820791976</v>
      </c>
      <c r="J10" s="2">
        <f>EXP(-(Parameters!$B$5+Parameters!$B$6)*('Permanent project'!B10-Parameters!$B$2+0.5))*(1-EXP(-Parameters!$B$7*('Permanent project'!B10-Parameters!$B$2+0.5)*('Permanent project'!B10&gt;=Parameters!$B$2)))+('Permanent project'!B10&lt;Parameters!$B$2)</f>
        <v>1</v>
      </c>
      <c r="K10" s="2">
        <f>H10*I10*('Permanent project'!B10&gt;=Parameters!$B$2)</f>
        <v>0</v>
      </c>
      <c r="L10" s="2">
        <f>H10*I10*J10*('Permanent project'!B10&gt;=Parameters!$B$2)*('Permanent project'!B10&lt;=Parameters!$B$3)</f>
        <v>0</v>
      </c>
      <c r="M10" s="22">
        <v>1</v>
      </c>
      <c r="N10" s="14">
        <f>L10*M10</f>
        <v>0</v>
      </c>
      <c r="V10" s="23">
        <f t="shared" ref="V10:V73" si="0">SUM(K10:K390)/I10</f>
        <v>107.97337066356927</v>
      </c>
      <c r="W10" s="24">
        <f t="shared" ref="W10:W73" si="1">LN(V10/V$9)/$B10</f>
        <v>3.2120845192811866E-2</v>
      </c>
      <c r="X10" s="4">
        <f t="shared" ref="X10:X73" si="2">(C11-C10)/C10</f>
        <v>2.2239756693706089E-2</v>
      </c>
      <c r="Y10" s="4">
        <f t="shared" ref="Y10:Y73" si="3">(D11-D10)/D10</f>
        <v>1.8000285303366299E-2</v>
      </c>
      <c r="Z10" s="4">
        <f t="shared" ref="Z10:Z73" si="4">(E11-E10)/E10</f>
        <v>1.9283746216130881E-2</v>
      </c>
      <c r="AA10" s="4">
        <f t="shared" ref="AA10:AA73" si="5">(F11-F10)/F10</f>
        <v>2.394077458002029E-2</v>
      </c>
    </row>
    <row r="11" spans="1:27" x14ac:dyDescent="0.3">
      <c r="A11">
        <v>2022</v>
      </c>
      <c r="B11">
        <v>2</v>
      </c>
      <c r="C11" s="11">
        <v>1.27421329852923</v>
      </c>
      <c r="D11" s="2">
        <v>1.2871224711876901</v>
      </c>
      <c r="E11" s="2">
        <v>1.2787261493415401</v>
      </c>
      <c r="F11" s="8">
        <v>1.3270637205353799</v>
      </c>
      <c r="G11" s="3">
        <f>G10*(1+Parameters!$B$13)</f>
        <v>88434</v>
      </c>
      <c r="H11" s="5">
        <f>Parameters!$B$11*C11*Parameters!$B$9*G11</f>
        <v>1.0411981165013175</v>
      </c>
      <c r="I11" s="2">
        <f>EXP(-Parameters!$B$16*'Permanent project'!B11)</f>
        <v>0.93800499953072947</v>
      </c>
      <c r="J11" s="2">
        <f>EXP(-(Parameters!$B$5+Parameters!$B$6)*('Permanent project'!B11-Parameters!$B$2+0.5))*(1-EXP(-Parameters!$B$7*('Permanent project'!B11-Parameters!$B$2+0.5)*('Permanent project'!B11&gt;=Parameters!$B$2)))+('Permanent project'!B11&lt;Parameters!$B$2)</f>
        <v>1</v>
      </c>
      <c r="K11" s="2">
        <f>H11*I11*('Permanent project'!B11&gt;=Parameters!$B$2)</f>
        <v>0</v>
      </c>
      <c r="L11" s="2">
        <f>H11*I11*J11*('Permanent project'!B11&gt;=Parameters!$B$2)*('Permanent project'!B11&lt;=Parameters!$B$3)</f>
        <v>0</v>
      </c>
      <c r="M11" s="22">
        <v>1</v>
      </c>
      <c r="N11" s="14">
        <f t="shared" ref="N11:N24" si="6">L11*M11</f>
        <v>0</v>
      </c>
      <c r="V11" s="23">
        <f t="shared" si="0"/>
        <v>111.49770353685236</v>
      </c>
      <c r="W11" s="24">
        <f t="shared" si="1"/>
        <v>3.2120105503702812E-2</v>
      </c>
      <c r="X11" s="4">
        <f t="shared" si="2"/>
        <v>2.1268007591225373E-2</v>
      </c>
      <c r="Y11" s="4">
        <f t="shared" si="3"/>
        <v>1.815057094022509E-2</v>
      </c>
      <c r="Z11" s="4">
        <f t="shared" si="4"/>
        <v>1.9399621289135124E-2</v>
      </c>
      <c r="AA11" s="4">
        <f t="shared" si="5"/>
        <v>2.3973374301955255E-2</v>
      </c>
    </row>
    <row r="12" spans="1:27" x14ac:dyDescent="0.3">
      <c r="A12">
        <v>2023</v>
      </c>
      <c r="B12">
        <v>3</v>
      </c>
      <c r="C12" s="11">
        <v>1.30131327663519</v>
      </c>
      <c r="D12" s="2">
        <v>1.3104844789097401</v>
      </c>
      <c r="E12" s="2">
        <v>1.30353295237128</v>
      </c>
      <c r="F12" s="8">
        <v>1.3588779158303199</v>
      </c>
      <c r="G12" s="3">
        <f>G11*(1+Parameters!$B$13)</f>
        <v>90202.680000000008</v>
      </c>
      <c r="H12" s="5">
        <f>Parameters!$B$11*C12*Parameters!$B$9*G12</f>
        <v>1.0846091724659779</v>
      </c>
      <c r="I12" s="2">
        <f>EXP(-Parameters!$B$16*'Permanent project'!B12)</f>
        <v>0.90846401606870619</v>
      </c>
      <c r="J12" s="2">
        <f>EXP(-(Parameters!$B$5+Parameters!$B$6)*('Permanent project'!B12-Parameters!$B$2+0.5))*(1-EXP(-Parameters!$B$7*('Permanent project'!B12-Parameters!$B$2+0.5)*('Permanent project'!B12&gt;=Parameters!$B$2)))+('Permanent project'!B12&lt;Parameters!$B$2)</f>
        <v>0.11691704827212093</v>
      </c>
      <c r="K12" s="2">
        <f>H12*I12*('Permanent project'!B12&gt;=Parameters!$B$2)</f>
        <v>0.98532840468339822</v>
      </c>
      <c r="L12" s="2">
        <f>H12*I12*J12*('Permanent project'!B12&gt;=Parameters!$B$2)*('Permanent project'!B12&lt;=Parameters!$B$3)</f>
        <v>0.11520168865426078</v>
      </c>
      <c r="M12" s="22">
        <v>1</v>
      </c>
      <c r="N12" s="14">
        <f t="shared" si="6"/>
        <v>0.11520168865426078</v>
      </c>
      <c r="V12" s="23">
        <f t="shared" si="0"/>
        <v>115.13690508743777</v>
      </c>
      <c r="W12" s="24">
        <f t="shared" si="1"/>
        <v>3.21193719091903E-2</v>
      </c>
      <c r="X12" s="4">
        <f t="shared" si="2"/>
        <v>2.0337570677486615E-2</v>
      </c>
      <c r="Y12" s="4">
        <f t="shared" si="3"/>
        <v>1.8242546980593726E-2</v>
      </c>
      <c r="Z12" s="4">
        <f t="shared" si="4"/>
        <v>1.9468778832636452E-2</v>
      </c>
      <c r="AA12" s="4">
        <f t="shared" si="5"/>
        <v>2.3985097682800157E-2</v>
      </c>
    </row>
    <row r="13" spans="1:27" x14ac:dyDescent="0.3">
      <c r="A13">
        <v>2024</v>
      </c>
      <c r="B13">
        <v>4</v>
      </c>
      <c r="C13" s="11">
        <v>1.3277788273723099</v>
      </c>
      <c r="D13" s="2">
        <v>1.3343910535835899</v>
      </c>
      <c r="E13" s="2">
        <v>1.3289111471220501</v>
      </c>
      <c r="F13" s="8">
        <v>1.39147073538051</v>
      </c>
      <c r="G13" s="3">
        <f>G12*(1+Parameters!$B$13)</f>
        <v>92006.733600000007</v>
      </c>
      <c r="H13" s="5">
        <f>Parameters!$B$11*C13*Parameters!$B$9*G13</f>
        <v>1.128800837931824</v>
      </c>
      <c r="I13" s="2">
        <f>EXP(-Parameters!$B$16*'Permanent project'!B13)</f>
        <v>0.87985337914464379</v>
      </c>
      <c r="J13" s="2">
        <f>EXP(-(Parameters!$B$5+Parameters!$B$6)*('Permanent project'!B13-Parameters!$B$2+0.5))*(1-EXP(-Parameters!$B$7*('Permanent project'!B13-Parameters!$B$2+0.5)*('Permanent project'!B13&gt;=Parameters!$B$2)))+('Permanent project'!B13&lt;Parameters!$B$2)</f>
        <v>0.30805506510489794</v>
      </c>
      <c r="K13" s="2">
        <f>H13*I13*('Permanent project'!B13&gt;=Parameters!$B$2)</f>
        <v>0.99317923163562072</v>
      </c>
      <c r="L13" s="2">
        <f>H13*I13*J13*('Permanent project'!B13&gt;=Parameters!$B$2)*('Permanent project'!B13&lt;=Parameters!$B$3)</f>
        <v>0.30595389286234365</v>
      </c>
      <c r="M13" s="22">
        <v>1</v>
      </c>
      <c r="N13" s="14">
        <f t="shared" si="6"/>
        <v>0.30595389286234365</v>
      </c>
      <c r="V13" s="23">
        <f t="shared" si="0"/>
        <v>117.77483792445149</v>
      </c>
      <c r="W13" s="24">
        <f t="shared" si="1"/>
        <v>2.9752716210232524E-2</v>
      </c>
      <c r="X13" s="4">
        <f t="shared" si="2"/>
        <v>1.9444795992157128E-2</v>
      </c>
      <c r="Y13" s="4">
        <f t="shared" si="3"/>
        <v>1.8279953024169484E-2</v>
      </c>
      <c r="Z13" s="4">
        <f t="shared" si="4"/>
        <v>1.9494374126655254E-2</v>
      </c>
      <c r="AA13" s="4">
        <f t="shared" si="5"/>
        <v>2.3977485573310489E-2</v>
      </c>
    </row>
    <row r="14" spans="1:27" x14ac:dyDescent="0.3">
      <c r="A14">
        <v>2025</v>
      </c>
      <c r="B14">
        <v>5</v>
      </c>
      <c r="C14" s="11">
        <v>1.3535972157932701</v>
      </c>
      <c r="D14" s="2">
        <v>1.3587836593589699</v>
      </c>
      <c r="E14" s="2">
        <v>1.3548174382051299</v>
      </c>
      <c r="F14" s="8">
        <v>1.4248347048637799</v>
      </c>
      <c r="G14" s="3">
        <f>G13*(1+Parameters!$B$13)</f>
        <v>93846.868272000007</v>
      </c>
      <c r="H14" s="5">
        <f>Parameters!$B$11*C14*Parameters!$B$9*G14</f>
        <v>1.173765142740008</v>
      </c>
      <c r="I14" s="2">
        <f>EXP(-Parameters!$B$16*'Permanent project'!B14)</f>
        <v>0.85214378896621135</v>
      </c>
      <c r="J14" s="2">
        <f>EXP(-(Parameters!$B$5+Parameters!$B$6)*('Permanent project'!B14-Parameters!$B$2+0.5))*(1-EXP(-Parameters!$B$7*('Permanent project'!B14-Parameters!$B$2+0.5)*('Permanent project'!B14&gt;=Parameters!$B$2)))+('Permanent project'!B14&lt;Parameters!$B$2)</f>
        <v>0.45326413526731657</v>
      </c>
      <c r="K14" s="2">
        <f>H14*I14*('Permanent project'!B14&gt;=Parameters!$B$2)</f>
        <v>1.0002166760909363</v>
      </c>
      <c r="L14" s="2">
        <f>H14*I14*J14*('Permanent project'!B14&gt;=Parameters!$B$2)*('Permanent project'!B14&lt;=Parameters!$B$3)</f>
        <v>0.45336234676830794</v>
      </c>
      <c r="M14" s="22">
        <v>1</v>
      </c>
      <c r="N14" s="14">
        <f t="shared" si="6"/>
        <v>0.45336234676830794</v>
      </c>
      <c r="V14" s="23">
        <f t="shared" si="0"/>
        <v>120.45319800574532</v>
      </c>
      <c r="W14" s="24">
        <f t="shared" si="1"/>
        <v>2.8299499118672595E-2</v>
      </c>
      <c r="X14" s="4">
        <f t="shared" si="2"/>
        <v>1.8586393990738217E-2</v>
      </c>
      <c r="Y14" s="4">
        <f t="shared" si="3"/>
        <v>1.8266411180113323E-2</v>
      </c>
      <c r="Z14" s="4">
        <f t="shared" si="4"/>
        <v>1.9479445187562089E-2</v>
      </c>
      <c r="AA14" s="4">
        <f t="shared" si="5"/>
        <v>2.3952002978080776E-2</v>
      </c>
    </row>
    <row r="15" spans="1:27" x14ac:dyDescent="0.3">
      <c r="A15">
        <v>2026</v>
      </c>
      <c r="B15">
        <v>6</v>
      </c>
      <c r="C15" s="11">
        <v>1.3787557069507701</v>
      </c>
      <c r="D15" s="2">
        <v>1.3836037603856399</v>
      </c>
      <c r="E15" s="2">
        <v>1.3812085302318</v>
      </c>
      <c r="F15" s="8">
        <v>1.45896234995795</v>
      </c>
      <c r="G15" s="3">
        <f>G14*(1+Parameters!$B$13)</f>
        <v>95723.805637440004</v>
      </c>
      <c r="H15" s="5">
        <f>Parameters!$B$11*C15*Parameters!$B$9*G15</f>
        <v>1.2194928282182804</v>
      </c>
      <c r="I15" s="2">
        <f>EXP(-Parameters!$B$16*'Permanent project'!B15)</f>
        <v>0.82530686849168233</v>
      </c>
      <c r="J15" s="2">
        <f>EXP(-(Parameters!$B$5+Parameters!$B$6)*('Permanent project'!B15-Parameters!$B$2+0.5))*(1-EXP(-Parameters!$B$7*('Permanent project'!B15-Parameters!$B$2+0.5)*('Permanent project'!B15&gt;=Parameters!$B$2)))+('Permanent project'!B15&lt;Parameters!$B$2)</f>
        <v>0.56308119222393049</v>
      </c>
      <c r="K15" s="2">
        <f>H15*I15*('Permanent project'!B15&gt;=Parameters!$B$2)</f>
        <v>1.0064558072048941</v>
      </c>
      <c r="L15" s="2">
        <f>H15*I15*J15*('Permanent project'!B15&gt;=Parameters!$B$2)*('Permanent project'!B15&lt;=Parameters!$B$3)</f>
        <v>0.56671633584163017</v>
      </c>
      <c r="M15" s="22">
        <v>1</v>
      </c>
      <c r="N15" s="14">
        <f t="shared" si="6"/>
        <v>0.56671633584163017</v>
      </c>
      <c r="V15" s="23">
        <f t="shared" si="0"/>
        <v>123.17250769915222</v>
      </c>
      <c r="W15" s="24">
        <f t="shared" si="1"/>
        <v>2.7303681801022339E-2</v>
      </c>
      <c r="X15" s="4">
        <f t="shared" si="2"/>
        <v>1.7759389007993513E-2</v>
      </c>
      <c r="Y15" s="4">
        <f t="shared" si="3"/>
        <v>1.8205400381876211E-2</v>
      </c>
      <c r="Z15" s="4">
        <f t="shared" si="4"/>
        <v>1.9426898251943787E-2</v>
      </c>
      <c r="AA15" s="4">
        <f t="shared" si="5"/>
        <v>2.3910038791532501E-2</v>
      </c>
    </row>
    <row r="16" spans="1:27" x14ac:dyDescent="0.3">
      <c r="A16">
        <v>2027</v>
      </c>
      <c r="B16">
        <v>7</v>
      </c>
      <c r="C16" s="11">
        <v>1.4032415658974999</v>
      </c>
      <c r="D16" s="2">
        <v>1.40879282081333</v>
      </c>
      <c r="E16" s="2">
        <v>1.40804112781333</v>
      </c>
      <c r="F16" s="8">
        <v>1.49384619634083</v>
      </c>
      <c r="G16" s="3">
        <f>G15*(1+Parameters!$B$13)</f>
        <v>97638.281750188806</v>
      </c>
      <c r="H16" s="5">
        <f>Parameters!$B$11*C16*Parameters!$B$9*G16</f>
        <v>1.2659732812620084</v>
      </c>
      <c r="I16" s="2">
        <f>EXP(-Parameters!$B$16*'Permanent project'!B16)</f>
        <v>0.79931513436936508</v>
      </c>
      <c r="J16" s="2">
        <f>EXP(-(Parameters!$B$5+Parameters!$B$6)*('Permanent project'!B16-Parameters!$B$2+0.5))*(1-EXP(-Parameters!$B$7*('Permanent project'!B16-Parameters!$B$2+0.5)*('Permanent project'!B16&gt;=Parameters!$B$2)))+('Permanent project'!B16&lt;Parameters!$B$2)</f>
        <v>0.64563054056761493</v>
      </c>
      <c r="K16" s="2">
        <f>H16*I16*('Permanent project'!B16&gt;=Parameters!$B$2)</f>
        <v>1.0119116034199682</v>
      </c>
      <c r="L16" s="2">
        <f>H16*I16*J16*('Permanent project'!B16&gt;=Parameters!$B$2)*('Permanent project'!B16&lt;=Parameters!$B$3)</f>
        <v>0.65332103552267606</v>
      </c>
      <c r="M16" s="22">
        <v>1</v>
      </c>
      <c r="N16" s="14">
        <f t="shared" si="6"/>
        <v>0.65332103552267606</v>
      </c>
      <c r="V16" s="23">
        <f t="shared" si="0"/>
        <v>125.93331602911196</v>
      </c>
      <c r="W16" s="24">
        <f t="shared" si="1"/>
        <v>2.6569820770410476E-2</v>
      </c>
      <c r="X16" s="4">
        <f t="shared" si="2"/>
        <v>1.6961079522631945E-2</v>
      </c>
      <c r="Y16" s="4">
        <f t="shared" si="3"/>
        <v>1.8100237026867045E-2</v>
      </c>
      <c r="Z16" s="4">
        <f t="shared" si="4"/>
        <v>1.9339497412258849E-2</v>
      </c>
      <c r="AA16" s="4">
        <f t="shared" si="5"/>
        <v>2.3852906301004669E-2</v>
      </c>
    </row>
    <row r="17" spans="1:27" x14ac:dyDescent="0.3">
      <c r="A17">
        <v>2028</v>
      </c>
      <c r="B17">
        <v>8</v>
      </c>
      <c r="C17" s="11">
        <v>1.42704205768615</v>
      </c>
      <c r="D17" s="2">
        <v>1.4342923047917999</v>
      </c>
      <c r="E17" s="2">
        <v>1.4352719355610299</v>
      </c>
      <c r="F17" s="8">
        <v>1.5294787696902601</v>
      </c>
      <c r="G17" s="3">
        <f>G16*(1+Parameters!$B$13)</f>
        <v>99591.047385192578</v>
      </c>
      <c r="H17" s="5">
        <f>Parameters!$B$11*C17*Parameters!$B$9*G17</f>
        <v>1.313194465854201</v>
      </c>
      <c r="I17" s="2">
        <f>EXP(-Parameters!$B$16*'Permanent project'!B17)</f>
        <v>0.77414196879224839</v>
      </c>
      <c r="J17" s="2">
        <f>EXP(-(Parameters!$B$5+Parameters!$B$6)*('Permanent project'!B17-Parameters!$B$2+0.5))*(1-EXP(-Parameters!$B$7*('Permanent project'!B17-Parameters!$B$2+0.5)*('Permanent project'!B17&gt;=Parameters!$B$2)))+('Permanent project'!B17&lt;Parameters!$B$2)</f>
        <v>0.70717622570972927</v>
      </c>
      <c r="K17" s="2">
        <f>H17*I17*('Permanent project'!B17&gt;=Parameters!$B$2)</f>
        <v>1.0165989492034562</v>
      </c>
      <c r="L17" s="2">
        <f>H17*I17*J17*('Permanent project'!B17&gt;=Parameters!$B$2)*('Permanent project'!B17&lt;=Parameters!$B$3)</f>
        <v>0.71891460795817697</v>
      </c>
      <c r="M17" s="22">
        <v>1</v>
      </c>
      <c r="N17" s="14">
        <f t="shared" si="6"/>
        <v>0.71891460795817697</v>
      </c>
      <c r="V17" s="23">
        <f t="shared" si="0"/>
        <v>128.73620094416822</v>
      </c>
      <c r="W17" s="24">
        <f t="shared" si="1"/>
        <v>2.6000196633583543E-2</v>
      </c>
      <c r="X17" s="4">
        <f t="shared" si="2"/>
        <v>1.6189004072331953E-2</v>
      </c>
      <c r="Y17" s="4">
        <f t="shared" si="3"/>
        <v>1.7954061102425117E-2</v>
      </c>
      <c r="Z17" s="4">
        <f t="shared" si="4"/>
        <v>1.9219857813451383E-2</v>
      </c>
      <c r="AA17" s="4">
        <f t="shared" si="5"/>
        <v>2.3781844321478219E-2</v>
      </c>
    </row>
    <row r="18" spans="1:27" x14ac:dyDescent="0.3">
      <c r="A18">
        <v>2029</v>
      </c>
      <c r="B18">
        <v>9</v>
      </c>
      <c r="C18" s="11">
        <v>1.4501444473694201</v>
      </c>
      <c r="D18" s="2">
        <v>1.46004367647077</v>
      </c>
      <c r="E18" s="2">
        <v>1.4628576580861501</v>
      </c>
      <c r="F18" s="8">
        <v>1.5658525956840399</v>
      </c>
      <c r="G18" s="3">
        <f>G17*(1+Parameters!$B$13)</f>
        <v>101582.86833289643</v>
      </c>
      <c r="H18" s="5">
        <f>Parameters!$B$11*C18*Parameters!$B$9*G18</f>
        <v>1.3611428519378717</v>
      </c>
      <c r="I18" s="2">
        <f>EXP(-Parameters!$B$16*'Permanent project'!B18)</f>
        <v>0.74976159223904126</v>
      </c>
      <c r="J18" s="2">
        <f>EXP(-(Parameters!$B$5+Parameters!$B$6)*('Permanent project'!B18-Parameters!$B$2+0.5))*(1-EXP(-Parameters!$B$7*('Permanent project'!B18-Parameters!$B$2+0.5)*('Permanent project'!B18&gt;=Parameters!$B$2)))+('Permanent project'!B18&lt;Parameters!$B$2)</f>
        <v>0.75254793938441411</v>
      </c>
      <c r="K18" s="2">
        <f>H18*I18*('Permanent project'!B18&gt;=Parameters!$B$2)</f>
        <v>1.0205326319337282</v>
      </c>
      <c r="L18" s="2">
        <f>H18*I18*J18*('Permanent project'!B18&gt;=Parameters!$B$2)*('Permanent project'!B18&lt;=Parameters!$B$3)</f>
        <v>0.7679997292362799</v>
      </c>
      <c r="M18" s="22">
        <v>1</v>
      </c>
      <c r="N18" s="14">
        <f t="shared" si="6"/>
        <v>0.7679997292362799</v>
      </c>
      <c r="V18" s="23">
        <f t="shared" si="0"/>
        <v>131.58177172894952</v>
      </c>
      <c r="W18" s="24">
        <f t="shared" si="1"/>
        <v>2.5540523666763477E-2</v>
      </c>
      <c r="X18" s="4">
        <f t="shared" si="2"/>
        <v>1.5440911883777211E-2</v>
      </c>
      <c r="Y18" s="4">
        <f t="shared" si="3"/>
        <v>1.7769826990343095E-2</v>
      </c>
      <c r="Z18" s="4">
        <f t="shared" si="4"/>
        <v>1.907044185717148E-2</v>
      </c>
      <c r="AA18" s="4">
        <f t="shared" si="5"/>
        <v>2.3698018841773399E-2</v>
      </c>
    </row>
    <row r="19" spans="1:27" x14ac:dyDescent="0.3">
      <c r="A19">
        <v>2030</v>
      </c>
      <c r="B19">
        <v>10</v>
      </c>
      <c r="C19" s="11">
        <v>1.4725360000000001</v>
      </c>
      <c r="D19" s="2">
        <v>1.4859884000000001</v>
      </c>
      <c r="E19" s="2">
        <v>1.4907550000000001</v>
      </c>
      <c r="F19" s="8">
        <v>1.6029602000000001</v>
      </c>
      <c r="G19" s="3">
        <f>G18*(1+Parameters!$B$13)</f>
        <v>103614.52569955436</v>
      </c>
      <c r="H19" s="5">
        <f>Parameters!$B$11*C19*Parameters!$B$9*G19</f>
        <v>1.4098033415513953</v>
      </c>
      <c r="I19" s="2">
        <f>EXP(-Parameters!$B$16*'Permanent project'!B19)</f>
        <v>0.72614903707369094</v>
      </c>
      <c r="J19" s="2">
        <f>EXP(-(Parameters!$B$5+Parameters!$B$6)*('Permanent project'!B19-Parameters!$B$2+0.5))*(1-EXP(-Parameters!$B$7*('Permanent project'!B19-Parameters!$B$2+0.5)*('Permanent project'!B19&gt;=Parameters!$B$2)))+('Permanent project'!B19&lt;Parameters!$B$2)</f>
        <v>0.78546941474203935</v>
      </c>
      <c r="K19" s="2">
        <f>H19*I19*('Permanent project'!B19&gt;=Parameters!$B$2)</f>
        <v>1.0237273389308175</v>
      </c>
      <c r="L19" s="2">
        <f>H19*I19*J19*('Permanent project'!B19&gt;=Parameters!$B$2)*('Permanent project'!B19&lt;=Parameters!$B$3)</f>
        <v>0.80410651376541453</v>
      </c>
      <c r="M19" s="22">
        <v>1</v>
      </c>
      <c r="N19" s="14">
        <f t="shared" si="6"/>
        <v>0.80410651376541453</v>
      </c>
      <c r="V19" s="23">
        <f t="shared" si="0"/>
        <v>134.47067156806816</v>
      </c>
      <c r="W19" s="24">
        <f t="shared" si="1"/>
        <v>2.5158233640976718E-2</v>
      </c>
      <c r="X19" s="4">
        <f t="shared" si="2"/>
        <v>1.4714737453332178E-2</v>
      </c>
      <c r="Y19" s="4">
        <f t="shared" si="3"/>
        <v>1.7550298191580715E-2</v>
      </c>
      <c r="Z19" s="4">
        <f t="shared" si="4"/>
        <v>1.8893557904451137E-2</v>
      </c>
      <c r="AA19" s="4">
        <f t="shared" si="5"/>
        <v>2.3602525075769196E-2</v>
      </c>
    </row>
    <row r="20" spans="1:27" x14ac:dyDescent="0.3">
      <c r="A20">
        <v>2031</v>
      </c>
      <c r="B20">
        <v>11</v>
      </c>
      <c r="C20" s="11">
        <v>1.49420398063058</v>
      </c>
      <c r="D20" s="2">
        <v>1.51206793952923</v>
      </c>
      <c r="E20" s="2">
        <v>1.5189206659138501</v>
      </c>
      <c r="F20" s="8">
        <v>1.6407941083159601</v>
      </c>
      <c r="G20" s="3">
        <f>G19*(1+Parameters!$B$13)</f>
        <v>105686.81621354545</v>
      </c>
      <c r="H20" s="5">
        <f>Parameters!$B$11*C20*Parameters!$B$9*G20</f>
        <v>1.4591591921348175</v>
      </c>
      <c r="I20" s="2">
        <f>EXP(-Parameters!$B$16*'Permanent project'!B20)</f>
        <v>0.70328012197634093</v>
      </c>
      <c r="J20" s="2">
        <f>EXP(-(Parameters!$B$5+Parameters!$B$6)*('Permanent project'!B20-Parameters!$B$2+0.5))*(1-EXP(-Parameters!$B$7*('Permanent project'!B20-Parameters!$B$2+0.5)*('Permanent project'!B20&gt;=Parameters!$B$2)))+('Permanent project'!B20&lt;Parameters!$B$2)</f>
        <v>0.80881163588594596</v>
      </c>
      <c r="K20" s="2">
        <f>H20*I20*('Permanent project'!B20&gt;=Parameters!$B$2)</f>
        <v>1.0261976546274736</v>
      </c>
      <c r="L20" s="2">
        <f>H20*I20*J20*('Permanent project'!B20&gt;=Parameters!$B$2)*('Permanent project'!B20&lt;=Parameters!$B$3)</f>
        <v>0.83000060378156792</v>
      </c>
      <c r="M20" s="22">
        <v>1</v>
      </c>
      <c r="N20" s="14">
        <f t="shared" si="6"/>
        <v>0.83000060378156792</v>
      </c>
      <c r="V20" s="23">
        <f t="shared" si="0"/>
        <v>137.40358026970293</v>
      </c>
      <c r="W20" s="24">
        <f t="shared" si="1"/>
        <v>2.4832604829636225E-2</v>
      </c>
      <c r="X20" s="4">
        <f t="shared" si="2"/>
        <v>1.4008578450203674E-2</v>
      </c>
      <c r="Y20" s="4">
        <f t="shared" si="3"/>
        <v>1.7298045276406927E-2</v>
      </c>
      <c r="Z20" s="4">
        <f t="shared" si="4"/>
        <v>1.8691361018542001E-2</v>
      </c>
      <c r="AA20" s="4">
        <f t="shared" si="5"/>
        <v>2.3496389826356011E-2</v>
      </c>
    </row>
    <row r="21" spans="1:27" x14ac:dyDescent="0.3">
      <c r="A21">
        <v>2032</v>
      </c>
      <c r="B21">
        <v>12</v>
      </c>
      <c r="C21" s="11">
        <v>1.5151356543138501</v>
      </c>
      <c r="D21" s="2">
        <v>1.53822375920821</v>
      </c>
      <c r="E21" s="2">
        <v>1.5473113604389701</v>
      </c>
      <c r="F21" s="8">
        <v>1.6793468463097401</v>
      </c>
      <c r="G21" s="3">
        <f>G20*(1+Parameters!$B$13)</f>
        <v>107800.55253781636</v>
      </c>
      <c r="H21" s="5">
        <f>Parameters!$B$11*C21*Parameters!$B$9*G21</f>
        <v>1.5091919369121576</v>
      </c>
      <c r="I21" s="2">
        <f>EXP(-Parameters!$B$16*'Permanent project'!B21)</f>
        <v>0.68113142717954711</v>
      </c>
      <c r="J21" s="2">
        <f>EXP(-(Parameters!$B$5+Parameters!$B$6)*('Permanent project'!B21-Parameters!$B$2+0.5))*(1-EXP(-Parameters!$B$7*('Permanent project'!B21-Parameters!$B$2+0.5)*('Permanent project'!B21&gt;=Parameters!$B$2)))+('Permanent project'!B21&lt;Parameters!$B$2)</f>
        <v>0.82478807546666677</v>
      </c>
      <c r="K21" s="2">
        <f>H21*I21*('Permanent project'!B21&gt;=Parameters!$B$2)</f>
        <v>1.027958057876843</v>
      </c>
      <c r="L21" s="2">
        <f>H21*I21*J21*('Permanent project'!B21&gt;=Parameters!$B$2)*('Permanent project'!B21&lt;=Parameters!$B$3)</f>
        <v>0.84784754821669384</v>
      </c>
      <c r="M21" s="22">
        <v>1</v>
      </c>
      <c r="N21" s="14">
        <f t="shared" si="6"/>
        <v>0.84784754821669384</v>
      </c>
      <c r="V21" s="23">
        <f t="shared" si="0"/>
        <v>140.38121715698043</v>
      </c>
      <c r="W21" s="24">
        <f t="shared" si="1"/>
        <v>2.4549826509202653E-2</v>
      </c>
      <c r="X21" s="4">
        <f t="shared" si="2"/>
        <v>1.3320676423385974E-2</v>
      </c>
      <c r="Y21" s="4">
        <f t="shared" si="3"/>
        <v>1.7015446434095256E-2</v>
      </c>
      <c r="Z21" s="4">
        <f t="shared" si="4"/>
        <v>1.8465855339932367E-2</v>
      </c>
      <c r="AA21" s="4">
        <f t="shared" si="5"/>
        <v>2.3380574081947589E-2</v>
      </c>
    </row>
    <row r="22" spans="1:27" x14ac:dyDescent="0.3">
      <c r="A22">
        <v>2033</v>
      </c>
      <c r="B22">
        <v>13</v>
      </c>
      <c r="C22" s="11">
        <v>1.5353182861025001</v>
      </c>
      <c r="D22" s="2">
        <v>1.5643973231866699</v>
      </c>
      <c r="E22" s="2">
        <v>1.5758837881866701</v>
      </c>
      <c r="F22" s="8">
        <v>1.71861093965917</v>
      </c>
      <c r="G22" s="3">
        <f>G21*(1+Parameters!$B$13)</f>
        <v>109956.56358857268</v>
      </c>
      <c r="H22" s="5">
        <f>Parameters!$B$11*C22*Parameters!$B$9*G22</f>
        <v>1.5598813022518383</v>
      </c>
      <c r="I22" s="2">
        <f>EXP(-Parameters!$B$16*'Permanent project'!B22)</f>
        <v>0.65968027048438904</v>
      </c>
      <c r="J22" s="2">
        <f>EXP(-(Parameters!$B$5+Parameters!$B$6)*('Permanent project'!B22-Parameters!$B$2+0.5))*(1-EXP(-Parameters!$B$7*('Permanent project'!B22-Parameters!$B$2+0.5)*('Permanent project'!B22&gt;=Parameters!$B$2)))+('Permanent project'!B22&lt;Parameters!$B$2)</f>
        <v>0.8351052329181381</v>
      </c>
      <c r="K22" s="2">
        <f>H22*I22*('Permanent project'!B22&gt;=Parameters!$B$2)</f>
        <v>1.0290229193930338</v>
      </c>
      <c r="L22" s="2">
        <f>H22*I22*J22*('Permanent project'!B22&gt;=Parameters!$B$2)*('Permanent project'!B22&lt;=Parameters!$B$3)</f>
        <v>0.85934242477782197</v>
      </c>
      <c r="M22" s="22">
        <v>1</v>
      </c>
      <c r="N22" s="14">
        <f t="shared" si="6"/>
        <v>0.85934242477782197</v>
      </c>
      <c r="V22" s="23">
        <f t="shared" si="0"/>
        <v>143.40434413563202</v>
      </c>
      <c r="W22" s="24">
        <f t="shared" si="1"/>
        <v>2.4300341380069725E-2</v>
      </c>
      <c r="X22" s="4">
        <f t="shared" si="2"/>
        <v>1.2649399881786651E-2</v>
      </c>
      <c r="Y22" s="4">
        <f t="shared" si="3"/>
        <v>1.6704690068414168E-2</v>
      </c>
      <c r="Z22" s="4">
        <f t="shared" si="4"/>
        <v>1.8218897736473883E-2</v>
      </c>
      <c r="AA22" s="4">
        <f t="shared" si="5"/>
        <v>2.3255975777046058E-2</v>
      </c>
    </row>
    <row r="23" spans="1:27" x14ac:dyDescent="0.3">
      <c r="A23">
        <v>2034</v>
      </c>
      <c r="B23">
        <v>14</v>
      </c>
      <c r="C23" s="11">
        <v>1.5547391410492299</v>
      </c>
      <c r="D23" s="2">
        <v>1.59053009561436</v>
      </c>
      <c r="E23" s="2">
        <v>1.6045946537682101</v>
      </c>
      <c r="F23" s="8">
        <v>1.75857891404205</v>
      </c>
      <c r="G23" s="3">
        <f>G22*(1+Parameters!$B$13)</f>
        <v>112155.69486034414</v>
      </c>
      <c r="H23" s="5">
        <f>Parameters!$B$11*C23*Parameters!$B$9*G23</f>
        <v>1.6112051219043868</v>
      </c>
      <c r="I23" s="2">
        <f>EXP(-Parameters!$B$16*'Permanent project'!B23)</f>
        <v>0.63890468403191625</v>
      </c>
      <c r="J23" s="2">
        <f>EXP(-(Parameters!$B$5+Parameters!$B$6)*('Permanent project'!B23-Parameters!$B$2+0.5))*(1-EXP(-Parameters!$B$7*('Permanent project'!B23-Parameters!$B$2+0.5)*('Permanent project'!B23&gt;=Parameters!$B$2)))+('Permanent project'!B23&lt;Parameters!$B$2)</f>
        <v>0.84107870718323952</v>
      </c>
      <c r="K23" s="2">
        <f>H23*I23*('Permanent project'!B23&gt;=Parameters!$B$2)</f>
        <v>1.0294064993209273</v>
      </c>
      <c r="L23" s="2">
        <f>H23*I23*J23*('Permanent project'!B23&gt;=Parameters!$B$2)*('Permanent project'!B23&lt;=Parameters!$B$3)</f>
        <v>0.86581188761486982</v>
      </c>
      <c r="M23" s="22">
        <v>1</v>
      </c>
      <c r="N23" s="14">
        <f t="shared" si="6"/>
        <v>0.86581188761486982</v>
      </c>
      <c r="V23" s="23">
        <f t="shared" si="0"/>
        <v>146.4737689467787</v>
      </c>
      <c r="W23" s="24">
        <f t="shared" si="1"/>
        <v>2.4077326947787834E-2</v>
      </c>
      <c r="X23" s="4">
        <f t="shared" si="2"/>
        <v>1.1993229388253826E-2</v>
      </c>
      <c r="Y23" s="4">
        <f t="shared" si="3"/>
        <v>1.6367778955238332E-2</v>
      </c>
      <c r="Z23" s="4">
        <f t="shared" si="4"/>
        <v>1.7952202420101687E-2</v>
      </c>
      <c r="AA23" s="4">
        <f t="shared" si="5"/>
        <v>2.3123432658875662E-2</v>
      </c>
    </row>
    <row r="24" spans="1:27" x14ac:dyDescent="0.3">
      <c r="A24">
        <v>2035</v>
      </c>
      <c r="B24">
        <v>15</v>
      </c>
      <c r="C24" s="11">
        <v>1.5733854842067301</v>
      </c>
      <c r="D24" s="2">
        <v>1.6165635406410299</v>
      </c>
      <c r="E24" s="2">
        <v>1.63340066179487</v>
      </c>
      <c r="F24" s="8">
        <v>1.7992432951362201</v>
      </c>
      <c r="G24" s="3">
        <f>G23*(1+Parameters!$B$13)</f>
        <v>114398.80875755103</v>
      </c>
      <c r="H24" s="5">
        <f>Parameters!$B$11*C24*Parameters!$B$9*G24</f>
        <v>1.6631392480133742</v>
      </c>
      <c r="I24" s="2">
        <f>EXP(-Parameters!$B$16*'Permanent project'!B24)</f>
        <v>0.61878339180614084</v>
      </c>
      <c r="J24" s="2">
        <f>EXP(-(Parameters!$B$5+Parameters!$B$6)*('Permanent project'!B24-Parameters!$B$2+0.5))*(1-EXP(-Parameters!$B$7*('Permanent project'!B24-Parameters!$B$2+0.5)*('Permanent project'!B24&gt;=Parameters!$B$2)))+('Permanent project'!B24&lt;Parameters!$B$2)</f>
        <v>0.84372269475287343</v>
      </c>
      <c r="K24" s="2">
        <f>H24*I24*('Permanent project'!B24&gt;=Parameters!$B$2)</f>
        <v>1.0291229449316301</v>
      </c>
      <c r="L24" s="2">
        <f>H24*I24*J24*('Permanent project'!B24&gt;=Parameters!$B$2)*('Permanent project'!B24&lt;=Parameters!$B$3)</f>
        <v>0.86829438432972794</v>
      </c>
      <c r="M24" s="22">
        <v>1</v>
      </c>
      <c r="N24" s="14">
        <f t="shared" si="6"/>
        <v>0.86829438432972794</v>
      </c>
      <c r="V24" s="23">
        <f t="shared" si="0"/>
        <v>149.59034861408941</v>
      </c>
      <c r="W24" s="24">
        <f t="shared" si="1"/>
        <v>2.3875784349926269E-2</v>
      </c>
      <c r="X24" s="4">
        <f t="shared" si="2"/>
        <v>1.1350744366352252E-2</v>
      </c>
      <c r="Y24" s="4">
        <f t="shared" si="3"/>
        <v>1.6006535545840354E-2</v>
      </c>
      <c r="Z24" s="4">
        <f t="shared" si="4"/>
        <v>1.766734626602235E-2</v>
      </c>
      <c r="AA24" s="4">
        <f t="shared" si="5"/>
        <v>2.2983725211069433E-2</v>
      </c>
    </row>
    <row r="25" spans="1:27" x14ac:dyDescent="0.3">
      <c r="A25">
        <v>2036</v>
      </c>
      <c r="B25">
        <v>16</v>
      </c>
      <c r="C25" s="11">
        <v>1.59124458062769</v>
      </c>
      <c r="D25" s="2">
        <v>1.6424391224164101</v>
      </c>
      <c r="E25" s="2">
        <v>1.66225851687795</v>
      </c>
      <c r="F25" s="8">
        <v>1.84059660861949</v>
      </c>
      <c r="G25" s="3">
        <f>G24*(1+Parameters!$B$13)</f>
        <v>116686.78493270205</v>
      </c>
      <c r="H25" s="5">
        <f>Parameters!$B$11*C25*Parameters!$B$9*G25</f>
        <v>1.7156574587924858</v>
      </c>
      <c r="I25" s="2">
        <f>EXP(-Parameters!$B$16*'Permanent project'!B25)</f>
        <v>0.59929578784553839</v>
      </c>
      <c r="J25" s="2">
        <f>EXP(-(Parameters!$B$5+Parameters!$B$6)*('Permanent project'!B25-Parameters!$B$2+0.5))*(1-EXP(-Parameters!$B$7*('Permanent project'!B25-Parameters!$B$2+0.5)*('Permanent project'!B25&gt;=Parameters!$B$2)))+('Permanent project'!B25&lt;Parameters!$B$2)</f>
        <v>0.84381899725110809</v>
      </c>
      <c r="K25" s="2">
        <f>H25*I25*('Permanent project'!B25&gt;=Parameters!$B$2)</f>
        <v>1.0281862884401172</v>
      </c>
      <c r="L25" s="2">
        <f>H25*I25*J25*('Permanent project'!B25&gt;=Parameters!$B$2)*('Permanent project'!B25&lt;=Parameters!$B$3)</f>
        <v>0.86760312289887831</v>
      </c>
      <c r="M25" s="22">
        <v>1</v>
      </c>
      <c r="N25" s="14">
        <f>L25*M25</f>
        <v>0.86760312289887831</v>
      </c>
      <c r="V25" s="23">
        <f t="shared" si="0"/>
        <v>152.75499309496601</v>
      </c>
      <c r="W25" s="24">
        <f t="shared" si="1"/>
        <v>2.3691968871141035E-2</v>
      </c>
      <c r="X25" s="4">
        <f t="shared" si="2"/>
        <v>1.072061136597288E-2</v>
      </c>
      <c r="Y25" s="4">
        <f t="shared" si="3"/>
        <v>1.5622608061173857E-2</v>
      </c>
      <c r="Z25" s="4">
        <f t="shared" si="4"/>
        <v>1.7365774611873747E-2</v>
      </c>
      <c r="AA25" s="4">
        <f t="shared" si="5"/>
        <v>2.2837579594215035E-2</v>
      </c>
    </row>
    <row r="26" spans="1:27" x14ac:dyDescent="0.3">
      <c r="A26">
        <v>2037</v>
      </c>
      <c r="B26">
        <v>17</v>
      </c>
      <c r="C26" s="11">
        <v>1.60830369536481</v>
      </c>
      <c r="D26" s="2">
        <v>1.66809830509026</v>
      </c>
      <c r="E26" s="2">
        <v>1.69112492362872</v>
      </c>
      <c r="F26" s="8">
        <v>1.8826313801696799</v>
      </c>
      <c r="G26" s="3">
        <f>G25*(1+Parameters!$B$13)</f>
        <v>119020.52063135609</v>
      </c>
      <c r="H26" s="5">
        <f>Parameters!$B$11*C26*Parameters!$B$9*G26</f>
        <v>1.7687313627582393</v>
      </c>
      <c r="I26" s="2">
        <f>EXP(-Parameters!$B$16*'Permanent project'!B26)</f>
        <v>0.58042191514074237</v>
      </c>
      <c r="J26" s="2">
        <f>EXP(-(Parameters!$B$5+Parameters!$B$6)*('Permanent project'!B26-Parameters!$B$2+0.5))*(1-EXP(-Parameters!$B$7*('Permanent project'!B26-Parameters!$B$2+0.5)*('Permanent project'!B26&gt;=Parameters!$B$2)))+('Permanent project'!B26&lt;Parameters!$B$2)</f>
        <v>0.84197022982351577</v>
      </c>
      <c r="K26" s="2">
        <f>H26*I26*('Permanent project'!B26&gt;=Parameters!$B$2)</f>
        <v>1.0266104449416324</v>
      </c>
      <c r="L26" s="2">
        <f>H26*I26*J26*('Permanent project'!B26&gt;=Parameters!$B$2)*('Permanent project'!B26&lt;=Parameters!$B$3)</f>
        <v>0.86437543226672808</v>
      </c>
      <c r="M26" s="22">
        <v>1</v>
      </c>
      <c r="N26" s="14">
        <f t="shared" ref="N26:N48" si="7">L26*M26</f>
        <v>0.86437543226672808</v>
      </c>
      <c r="V26" s="23">
        <f t="shared" si="0"/>
        <v>155.96866914583268</v>
      </c>
      <c r="W26" s="24">
        <f t="shared" si="1"/>
        <v>2.3523021451254938E-2</v>
      </c>
      <c r="X26" s="4">
        <f t="shared" si="2"/>
        <v>1.0101573572691943E-2</v>
      </c>
      <c r="Y26" s="4">
        <f t="shared" si="3"/>
        <v>1.5217477078292773E-2</v>
      </c>
      <c r="Z26" s="4">
        <f t="shared" si="4"/>
        <v>1.7048807351188879E-2</v>
      </c>
      <c r="AA26" s="4">
        <f t="shared" si="5"/>
        <v>2.2685670569822763E-2</v>
      </c>
    </row>
    <row r="27" spans="1:27" x14ac:dyDescent="0.3">
      <c r="A27">
        <v>2038</v>
      </c>
      <c r="B27">
        <v>18</v>
      </c>
      <c r="C27" s="11">
        <v>1.62455009347077</v>
      </c>
      <c r="D27" s="2">
        <v>1.6934825528123101</v>
      </c>
      <c r="E27" s="2">
        <v>1.7199565866584601</v>
      </c>
      <c r="F27" s="8">
        <v>1.92534013546462</v>
      </c>
      <c r="G27" s="3">
        <f>G26*(1+Parameters!$B$13)</f>
        <v>121400.93104398322</v>
      </c>
      <c r="H27" s="5">
        <f>Parameters!$B$11*C27*Parameters!$B$9*G27</f>
        <v>1.8223302994044588</v>
      </c>
      <c r="I27" s="2">
        <f>EXP(-Parameters!$B$16*'Permanent project'!B27)</f>
        <v>0.56214244519682244</v>
      </c>
      <c r="J27" s="2">
        <f>EXP(-(Parameters!$B$5+Parameters!$B$6)*('Permanent project'!B27-Parameters!$B$2+0.5))*(1-EXP(-Parameters!$B$7*('Permanent project'!B27-Parameters!$B$2+0.5)*('Permanent project'!B27&gt;=Parameters!$B$2)))+('Permanent project'!B27&lt;Parameters!$B$2)</f>
        <v>0.83864084752995405</v>
      </c>
      <c r="K27" s="2">
        <f>H27*I27*('Permanent project'!B27&gt;=Parameters!$B$2)</f>
        <v>1.0244092104634801</v>
      </c>
      <c r="L27" s="2">
        <f>H27*I27*J27*('Permanent project'!B27&gt;=Parameters!$B$2)*('Permanent project'!B27&lt;=Parameters!$B$3)</f>
        <v>0.85911140848058398</v>
      </c>
      <c r="M27" s="22">
        <v>1</v>
      </c>
      <c r="N27" s="14">
        <f t="shared" si="7"/>
        <v>0.85911140848058398</v>
      </c>
      <c r="V27" s="23">
        <f t="shared" si="0"/>
        <v>159.23240441204939</v>
      </c>
      <c r="W27" s="24">
        <f t="shared" si="1"/>
        <v>2.3366723022274563E-2</v>
      </c>
      <c r="X27" s="4">
        <f t="shared" si="2"/>
        <v>9.4924413777565126E-3</v>
      </c>
      <c r="Y27" s="4">
        <f t="shared" si="3"/>
        <v>1.4792462360122291E-2</v>
      </c>
      <c r="Z27" s="4">
        <f t="shared" si="4"/>
        <v>1.6717645167929847E-2</v>
      </c>
      <c r="AA27" s="4">
        <f t="shared" si="5"/>
        <v>2.2528624380976109E-2</v>
      </c>
    </row>
    <row r="28" spans="1:27" x14ac:dyDescent="0.3">
      <c r="A28">
        <v>2039</v>
      </c>
      <c r="B28">
        <v>19</v>
      </c>
      <c r="C28" s="11">
        <v>1.6399710399982701</v>
      </c>
      <c r="D28" s="2">
        <v>1.71853332973231</v>
      </c>
      <c r="E28" s="2">
        <v>1.74871021057846</v>
      </c>
      <c r="F28" s="8">
        <v>1.9687154001821201</v>
      </c>
      <c r="G28" s="3">
        <f>G27*(1+Parameters!$B$13)</f>
        <v>123828.94966486288</v>
      </c>
      <c r="H28" s="5">
        <f>Parameters!$B$11*C28*Parameters!$B$9*G28</f>
        <v>1.8764212362013144</v>
      </c>
      <c r="I28" s="2">
        <f>EXP(-Parameters!$B$16*'Permanent project'!B28)</f>
        <v>0.54443865823921711</v>
      </c>
      <c r="J28" s="2">
        <f>EXP(-(Parameters!$B$5+Parameters!$B$6)*('Permanent project'!B28-Parameters!$B$2+0.5))*(1-EXP(-Parameters!$B$7*('Permanent project'!B28-Parameters!$B$2+0.5)*('Permanent project'!B28&gt;=Parameters!$B$2)))+('Permanent project'!B28&lt;Parameters!$B$2)</f>
        <v>0.83418877879055087</v>
      </c>
      <c r="K28" s="2">
        <f>H28*I28*('Permanent project'!B28&gt;=Parameters!$B$2)</f>
        <v>1.0215962601290167</v>
      </c>
      <c r="L28" s="2">
        <f>H28*I28*J28*('Permanent project'!B28&gt;=Parameters!$B$2)*('Permanent project'!B28&lt;=Parameters!$B$3)</f>
        <v>0.8522041366540184</v>
      </c>
      <c r="M28" s="22">
        <v>1</v>
      </c>
      <c r="N28" s="14">
        <f t="shared" si="7"/>
        <v>0.8522041366540184</v>
      </c>
      <c r="V28" s="23">
        <f t="shared" si="0"/>
        <v>162.54729175342817</v>
      </c>
      <c r="W28" s="24">
        <f t="shared" si="1"/>
        <v>2.3221326421379373E-2</v>
      </c>
      <c r="X28" s="4">
        <f t="shared" si="2"/>
        <v>8.8920838515204811E-3</v>
      </c>
      <c r="Y28" s="4">
        <f t="shared" si="3"/>
        <v>1.4348729722647238E-2</v>
      </c>
      <c r="Z28" s="4">
        <f t="shared" si="4"/>
        <v>1.6373375787671941E-2</v>
      </c>
      <c r="AA28" s="4">
        <f t="shared" si="5"/>
        <v>2.2367021568382359E-2</v>
      </c>
    </row>
    <row r="29" spans="1:27" x14ac:dyDescent="0.3">
      <c r="A29">
        <v>2040</v>
      </c>
      <c r="B29">
        <v>20</v>
      </c>
      <c r="C29" s="11">
        <v>1.6545538</v>
      </c>
      <c r="D29" s="2">
        <v>1.7431920999999999</v>
      </c>
      <c r="E29" s="2">
        <v>1.7773425</v>
      </c>
      <c r="F29" s="8">
        <v>2.0127497000000001</v>
      </c>
      <c r="G29" s="3">
        <f>G28*(1+Parameters!$B$13)</f>
        <v>126305.52865816014</v>
      </c>
      <c r="H29" s="5">
        <f>Parameters!$B$11*C29*Parameters!$B$9*G29</f>
        <v>1.9309686617978781</v>
      </c>
      <c r="I29" s="2">
        <f>EXP(-Parameters!$B$16*'Permanent project'!B29)</f>
        <v>0.52729242404304855</v>
      </c>
      <c r="J29" s="2">
        <f>EXP(-(Parameters!$B$5+Parameters!$B$6)*('Permanent project'!B29-Parameters!$B$2+0.5))*(1-EXP(-Parameters!$B$7*('Permanent project'!B29-Parameters!$B$2+0.5)*('Permanent project'!B29&gt;=Parameters!$B$2)))+('Permanent project'!B29&lt;Parameters!$B$2)</f>
        <v>0.82888981638535475</v>
      </c>
      <c r="K29" s="2">
        <f>H29*I29*('Permanent project'!B29&gt;=Parameters!$B$2)</f>
        <v>1.0181851464305647</v>
      </c>
      <c r="L29" s="2">
        <f>H29*I29*J29*('Permanent project'!B29&gt;=Parameters!$B$2)*('Permanent project'!B29&lt;=Parameters!$B$3)</f>
        <v>0.84396329907112633</v>
      </c>
      <c r="M29" s="22">
        <v>1</v>
      </c>
      <c r="N29" s="14">
        <f t="shared" si="7"/>
        <v>0.84396329907112633</v>
      </c>
      <c r="U29">
        <v>2040</v>
      </c>
      <c r="V29" s="23">
        <f t="shared" si="0"/>
        <v>165.91449381680991</v>
      </c>
      <c r="W29" s="25">
        <f t="shared" si="1"/>
        <v>2.3085438728026854E-2</v>
      </c>
      <c r="X29" s="4">
        <f t="shared" si="2"/>
        <v>8.3041580007613275E-3</v>
      </c>
      <c r="Y29" s="4">
        <f t="shared" si="3"/>
        <v>1.3893695259048058E-2</v>
      </c>
      <c r="Z29" s="4">
        <f t="shared" si="4"/>
        <v>1.6020549344360983E-2</v>
      </c>
      <c r="AA29" s="4">
        <f t="shared" si="5"/>
        <v>2.2197819887028222E-2</v>
      </c>
    </row>
    <row r="30" spans="1:27" x14ac:dyDescent="0.3">
      <c r="A30">
        <v>2041</v>
      </c>
      <c r="B30">
        <v>21</v>
      </c>
      <c r="C30" s="11">
        <v>1.66829347617596</v>
      </c>
      <c r="D30" s="2">
        <v>1.7674114798153799</v>
      </c>
      <c r="E30" s="2">
        <v>1.80581650322308</v>
      </c>
      <c r="F30" s="8">
        <v>2.0574283553182702</v>
      </c>
      <c r="G30" s="3">
        <f>G29*(1+Parameters!$B$13)</f>
        <v>128831.63923132334</v>
      </c>
      <c r="H30" s="5">
        <f>Parameters!$B$11*C30*Parameters!$B$9*G30</f>
        <v>1.9859438052731655</v>
      </c>
      <c r="I30" s="2">
        <f>EXP(-Parameters!$B$16*'Permanent project'!B30)</f>
        <v>0.51068618336618787</v>
      </c>
      <c r="J30" s="2">
        <f>EXP(-(Parameters!$B$5+Parameters!$B$6)*('Permanent project'!B30-Parameters!$B$2+0.5))*(1-EXP(-Parameters!$B$7*('Permanent project'!B30-Parameters!$B$2+0.5)*('Permanent project'!B30&gt;=Parameters!$B$2)))+('Permanent project'!B30&lt;Parameters!$B$2)</f>
        <v>0.8229564241544457</v>
      </c>
      <c r="K30" s="2">
        <f>H30*I30*('Permanent project'!B30&gt;=Parameters!$B$2)</f>
        <v>1.0141940622946768</v>
      </c>
      <c r="L30" s="2">
        <f>H30*I30*J30*('Permanent project'!B30&gt;=Parameters!$B$2)*('Permanent project'!B30&lt;=Parameters!$B$3)</f>
        <v>0.83463751890469839</v>
      </c>
      <c r="M30" s="22">
        <v>1</v>
      </c>
      <c r="N30" s="14">
        <f t="shared" si="7"/>
        <v>0.83463751890469839</v>
      </c>
      <c r="V30" s="23">
        <f t="shared" si="0"/>
        <v>169.33524786765653</v>
      </c>
      <c r="W30" s="24">
        <f t="shared" si="1"/>
        <v>2.2957937216804329E-2</v>
      </c>
      <c r="X30" s="4">
        <f t="shared" si="2"/>
        <v>7.7462663637827504E-3</v>
      </c>
      <c r="Y30" s="4">
        <f t="shared" si="3"/>
        <v>1.3453128507795958E-2</v>
      </c>
      <c r="Z30" s="4">
        <f t="shared" si="4"/>
        <v>1.5673873856486512E-2</v>
      </c>
      <c r="AA30" s="4">
        <f t="shared" si="5"/>
        <v>2.2007818639383697E-2</v>
      </c>
    </row>
    <row r="31" spans="1:27" x14ac:dyDescent="0.3">
      <c r="A31">
        <v>2042</v>
      </c>
      <c r="B31">
        <v>22</v>
      </c>
      <c r="C31" s="11">
        <v>1.6812165218153801</v>
      </c>
      <c r="D31" s="2">
        <v>1.7911886935794901</v>
      </c>
      <c r="E31" s="2">
        <v>1.8341206433025601</v>
      </c>
      <c r="F31" s="8">
        <v>2.1027078654256401</v>
      </c>
      <c r="G31" s="3">
        <f>G30*(1+Parameters!$B$13)</f>
        <v>131408.2720159498</v>
      </c>
      <c r="H31" s="5">
        <f>Parameters!$B$11*C31*Parameters!$B$9*G31</f>
        <v>2.0413540040717617</v>
      </c>
      <c r="I31" s="2">
        <f>EXP(-Parameters!$B$16*'Permanent project'!B31)</f>
        <v>0.49460292996705701</v>
      </c>
      <c r="J31" s="2">
        <f>EXP(-(Parameters!$B$5+Parameters!$B$6)*('Permanent project'!B31-Parameters!$B$2+0.5))*(1-EXP(-Parameters!$B$7*('Permanent project'!B31-Parameters!$B$2+0.5)*('Permanent project'!B31&gt;=Parameters!$B$2)))+('Permanent project'!B31&lt;Parameters!$B$2)</f>
        <v>0.81655223791521725</v>
      </c>
      <c r="K31" s="2">
        <f>H31*I31*('Permanent project'!B31&gt;=Parameters!$B$2)</f>
        <v>1.009659671513877</v>
      </c>
      <c r="L31" s="2">
        <f>H31*I31*J31*('Permanent project'!B31&gt;=Parameters!$B$2)*('Permanent project'!B31&lt;=Parameters!$B$3)</f>
        <v>0.82443986430739946</v>
      </c>
      <c r="M31" s="22">
        <v>1</v>
      </c>
      <c r="N31" s="14">
        <f t="shared" si="7"/>
        <v>0.82443986430739946</v>
      </c>
      <c r="V31" s="23">
        <f t="shared" si="0"/>
        <v>172.81086125977339</v>
      </c>
      <c r="W31" s="24">
        <f t="shared" si="1"/>
        <v>2.283790569584758E-2</v>
      </c>
      <c r="X31" s="4">
        <f t="shared" si="2"/>
        <v>7.2213815899931184E-3</v>
      </c>
      <c r="Y31" s="4">
        <f t="shared" si="3"/>
        <v>1.3032364623433804E-2</v>
      </c>
      <c r="Z31" s="4">
        <f t="shared" si="4"/>
        <v>1.5336528587803291E-2</v>
      </c>
      <c r="AA31" s="4">
        <f t="shared" si="5"/>
        <v>2.1795542624316402E-2</v>
      </c>
    </row>
    <row r="32" spans="1:27" x14ac:dyDescent="0.3">
      <c r="A32">
        <v>2043</v>
      </c>
      <c r="B32">
        <v>23</v>
      </c>
      <c r="C32" s="11">
        <v>1.6933572278548099</v>
      </c>
      <c r="D32" s="2">
        <v>1.81453211774359</v>
      </c>
      <c r="E32" s="2">
        <v>1.86224968698205</v>
      </c>
      <c r="F32" s="8">
        <v>2.14853752433301</v>
      </c>
      <c r="G32" s="3">
        <f>G31*(1+Parameters!$B$13)</f>
        <v>134036.43745626879</v>
      </c>
      <c r="H32" s="5">
        <f>Parameters!$B$11*C32*Parameters!$B$9*G32</f>
        <v>2.097217308301333</v>
      </c>
      <c r="I32" s="2">
        <f>EXP(-Parameters!$B$16*'Permanent project'!B32)</f>
        <v>0.47902619318875111</v>
      </c>
      <c r="J32" s="2">
        <f>EXP(-(Parameters!$B$5+Parameters!$B$6)*('Permanent project'!B32-Parameters!$B$2+0.5))*(1-EXP(-Parameters!$B$7*('Permanent project'!B32-Parameters!$B$2+0.5)*('Permanent project'!B32&gt;=Parameters!$B$2)))+('Permanent project'!B32&lt;Parameters!$B$2)</f>
        <v>0.80980324639916557</v>
      </c>
      <c r="K32" s="2">
        <f>H32*I32*('Permanent project'!B32&gt;=Parameters!$B$2)</f>
        <v>1.0046220234851471</v>
      </c>
      <c r="L32" s="2">
        <f>H32*I32*J32*('Permanent project'!B32&gt;=Parameters!$B$2)*('Permanent project'!B32&lt;=Parameters!$B$3)</f>
        <v>0.81354617602237089</v>
      </c>
      <c r="M32" s="22">
        <v>1</v>
      </c>
      <c r="N32" s="14">
        <f t="shared" si="7"/>
        <v>0.81354617602237089</v>
      </c>
      <c r="V32" s="23">
        <f t="shared" si="0"/>
        <v>176.34267643486967</v>
      </c>
      <c r="W32" s="24">
        <f t="shared" si="1"/>
        <v>2.2724580158297102E-2</v>
      </c>
      <c r="X32" s="4">
        <f t="shared" si="2"/>
        <v>6.7278523329614877E-3</v>
      </c>
      <c r="Y32" s="4">
        <f t="shared" si="3"/>
        <v>1.263025922290038E-2</v>
      </c>
      <c r="Z32" s="4">
        <f t="shared" si="4"/>
        <v>1.5008037976031875E-2</v>
      </c>
      <c r="AA32" s="4">
        <f t="shared" si="5"/>
        <v>2.156308707368387E-2</v>
      </c>
    </row>
    <row r="33" spans="1:27" x14ac:dyDescent="0.3">
      <c r="A33">
        <v>2044</v>
      </c>
      <c r="B33">
        <v>24</v>
      </c>
      <c r="C33" s="11">
        <v>1.7047498852307701</v>
      </c>
      <c r="D33" s="2">
        <v>1.83745012875897</v>
      </c>
      <c r="E33" s="2">
        <v>1.89019840100513</v>
      </c>
      <c r="F33" s="8">
        <v>2.1948666260512799</v>
      </c>
      <c r="G33" s="3">
        <f>G32*(1+Parameters!$B$13)</f>
        <v>136717.16620539417</v>
      </c>
      <c r="H33" s="5">
        <f>Parameters!$B$11*C33*Parameters!$B$9*G33</f>
        <v>2.1535536181949495</v>
      </c>
      <c r="I33" s="2">
        <f>EXP(-Parameters!$B$16*'Permanent project'!B33)</f>
        <v>0.46394002109164673</v>
      </c>
      <c r="J33" s="2">
        <f>EXP(-(Parameters!$B$5+Parameters!$B$6)*('Permanent project'!B33-Parameters!$B$2+0.5))*(1-EXP(-Parameters!$B$7*('Permanent project'!B33-Parameters!$B$2+0.5)*('Permanent project'!B33&gt;=Parameters!$B$2)))+('Permanent project'!B33&lt;Parameters!$B$2)</f>
        <v>0.80280641231263883</v>
      </c>
      <c r="K33" s="2">
        <f>H33*I33*('Permanent project'!B33&gt;=Parameters!$B$2)</f>
        <v>0.99911971104735697</v>
      </c>
      <c r="L33" s="2">
        <f>H33*I33*J33*('Permanent project'!B33&gt;=Parameters!$B$2)*('Permanent project'!B33&lt;=Parameters!$B$3)</f>
        <v>0.802099710696769</v>
      </c>
      <c r="M33" s="22">
        <v>1</v>
      </c>
      <c r="N33" s="14">
        <f t="shared" si="7"/>
        <v>0.802099710696769</v>
      </c>
      <c r="V33" s="23">
        <f t="shared" si="0"/>
        <v>179.93206100555827</v>
      </c>
      <c r="W33" s="24">
        <f t="shared" si="1"/>
        <v>2.2617314882733445E-2</v>
      </c>
      <c r="X33" s="4">
        <f t="shared" si="2"/>
        <v>6.2642031781655208E-3</v>
      </c>
      <c r="Y33" s="4">
        <f t="shared" si="3"/>
        <v>1.2245760560123293E-2</v>
      </c>
      <c r="Z33" s="4">
        <f t="shared" si="4"/>
        <v>1.4687956087301083E-2</v>
      </c>
      <c r="AA33" s="4">
        <f t="shared" si="5"/>
        <v>2.1312383169371219E-2</v>
      </c>
    </row>
    <row r="34" spans="1:27" x14ac:dyDescent="0.3">
      <c r="A34">
        <v>2045</v>
      </c>
      <c r="B34">
        <v>25</v>
      </c>
      <c r="C34" s="11">
        <v>1.71542878487981</v>
      </c>
      <c r="D34" s="2">
        <v>1.85995110307692</v>
      </c>
      <c r="E34" s="2">
        <v>1.9179615521153801</v>
      </c>
      <c r="F34" s="8">
        <v>2.2416444645913498</v>
      </c>
      <c r="G34" s="3">
        <f>G33*(1+Parameters!$B$13)</f>
        <v>139451.50952950204</v>
      </c>
      <c r="H34" s="5">
        <f>Parameters!$B$11*C34*Parameters!$B$9*G34</f>
        <v>2.2103847939266839</v>
      </c>
      <c r="I34" s="2">
        <f>EXP(-Parameters!$B$16*'Permanent project'!B34)</f>
        <v>0.44932896411722156</v>
      </c>
      <c r="J34" s="2">
        <f>EXP(-(Parameters!$B$5+Parameters!$B$6)*('Permanent project'!B34-Parameters!$B$2+0.5))*(1-EXP(-Parameters!$B$7*('Permanent project'!B34-Parameters!$B$2+0.5)*('Permanent project'!B34&gt;=Parameters!$B$2)))+('Permanent project'!B34&lt;Parameters!$B$2)</f>
        <v>0.79563631960128889</v>
      </c>
      <c r="K34" s="2">
        <f>H34*I34*('Permanent project'!B34&gt;=Parameters!$B$2)</f>
        <v>0.99318990975553512</v>
      </c>
      <c r="L34" s="2">
        <f>H34*I34*J34*('Permanent project'!B34&gt;=Parameters!$B$2)*('Permanent project'!B34&lt;=Parameters!$B$3)</f>
        <v>0.79021796446303016</v>
      </c>
      <c r="M34" s="22">
        <v>1</v>
      </c>
      <c r="N34" s="14">
        <f t="shared" si="7"/>
        <v>0.79021796446303016</v>
      </c>
      <c r="V34" s="23">
        <f t="shared" si="0"/>
        <v>183.58040666666579</v>
      </c>
      <c r="W34" s="24">
        <f t="shared" si="1"/>
        <v>2.2515558855649126E-2</v>
      </c>
      <c r="X34" s="4">
        <f t="shared" si="2"/>
        <v>5.8291156979451671E-3</v>
      </c>
      <c r="Y34" s="4">
        <f t="shared" si="3"/>
        <v>1.1877900464830797E-2</v>
      </c>
      <c r="Z34" s="4">
        <f t="shared" si="4"/>
        <v>1.4375864266215042E-2</v>
      </c>
      <c r="AA34" s="4">
        <f t="shared" si="5"/>
        <v>2.1045205927136223E-2</v>
      </c>
    </row>
    <row r="35" spans="1:27" x14ac:dyDescent="0.3">
      <c r="A35">
        <v>2046</v>
      </c>
      <c r="B35">
        <v>26</v>
      </c>
      <c r="C35" s="11">
        <v>1.7254282177384599</v>
      </c>
      <c r="D35" s="2">
        <v>1.8820434171487199</v>
      </c>
      <c r="E35" s="2">
        <v>1.9455339070564099</v>
      </c>
      <c r="F35" s="8">
        <v>2.2888203339640998</v>
      </c>
      <c r="G35" s="3">
        <f>G34*(1+Parameters!$B$13)</f>
        <v>142240.53972009209</v>
      </c>
      <c r="H35" s="5">
        <f>Parameters!$B$11*C35*Parameters!$B$9*G35</f>
        <v>2.2677347702800104</v>
      </c>
      <c r="I35" s="2">
        <f>EXP(-Parameters!$B$16*'Permanent project'!B35)</f>
        <v>0.43517805926635666</v>
      </c>
      <c r="J35" s="2">
        <f>EXP(-(Parameters!$B$5+Parameters!$B$6)*('Permanent project'!B35-Parameters!$B$2+0.5))*(1-EXP(-Parameters!$B$7*('Permanent project'!B35-Parameters!$B$2+0.5)*('Permanent project'!B35&gt;=Parameters!$B$2)))+('Permanent project'!B35&lt;Parameters!$B$2)</f>
        <v>0.78835029881593732</v>
      </c>
      <c r="K35" s="2">
        <f>H35*I35*('Permanent project'!B35&gt;=Parameters!$B$2)</f>
        <v>0.98686841626129207</v>
      </c>
      <c r="L35" s="2">
        <f>H35*I35*J35*('Permanent project'!B35&gt;=Parameters!$B$2)*('Permanent project'!B35&lt;=Parameters!$B$3)</f>
        <v>0.77799801085160047</v>
      </c>
      <c r="M35" s="22">
        <v>1</v>
      </c>
      <c r="N35" s="14">
        <f t="shared" si="7"/>
        <v>0.77799801085160047</v>
      </c>
      <c r="V35" s="23">
        <f t="shared" si="0"/>
        <v>187.28912795781719</v>
      </c>
      <c r="W35" s="24">
        <f t="shared" si="1"/>
        <v>2.2418837616377609E-2</v>
      </c>
      <c r="X35" s="4">
        <f t="shared" si="2"/>
        <v>5.4214118609181693E-3</v>
      </c>
      <c r="Y35" s="4">
        <f t="shared" si="3"/>
        <v>1.1525786323135612E-2</v>
      </c>
      <c r="Z35" s="4">
        <f t="shared" si="4"/>
        <v>1.4071369003694408E-2</v>
      </c>
      <c r="AA35" s="4">
        <f t="shared" si="5"/>
        <v>2.0763182461789285E-2</v>
      </c>
    </row>
    <row r="36" spans="1:27" x14ac:dyDescent="0.3">
      <c r="A36">
        <v>2047</v>
      </c>
      <c r="B36">
        <v>27</v>
      </c>
      <c r="C36" s="11">
        <v>1.7347824747432701</v>
      </c>
      <c r="D36" s="2">
        <v>1.90373544742564</v>
      </c>
      <c r="E36" s="2">
        <v>1.9729102325718</v>
      </c>
      <c r="F36" s="8">
        <v>2.3363435281804499</v>
      </c>
      <c r="G36" s="3">
        <f>G35*(1+Parameters!$B$13)</f>
        <v>145085.35051449394</v>
      </c>
      <c r="H36" s="5">
        <f>Parameters!$B$11*C36*Parameters!$B$9*G36</f>
        <v>2.3256296763502435</v>
      </c>
      <c r="I36" s="2">
        <f>EXP(-Parameters!$B$16*'Permanent project'!B36)</f>
        <v>0.42147281477591764</v>
      </c>
      <c r="J36" s="2">
        <f>EXP(-(Parameters!$B$5+Parameters!$B$6)*('Permanent project'!B36-Parameters!$B$2+0.5))*(1-EXP(-Parameters!$B$7*('Permanent project'!B36-Parameters!$B$2+0.5)*('Permanent project'!B36&gt;=Parameters!$B$2)))+('Permanent project'!B36&lt;Parameters!$B$2)</f>
        <v>0.7809923790163027</v>
      </c>
      <c r="K36" s="2">
        <f>H36*I36*('Permanent project'!B36&gt;=Parameters!$B$2)</f>
        <v>0.98018968581774346</v>
      </c>
      <c r="L36" s="2">
        <f>H36*I36*J36*('Permanent project'!B36&gt;=Parameters!$B$2)*('Permanent project'!B36&lt;=Parameters!$B$3)</f>
        <v>0.76552067461404172</v>
      </c>
      <c r="M36" s="22">
        <v>1</v>
      </c>
      <c r="N36" s="14">
        <f t="shared" si="7"/>
        <v>0.76552067461404172</v>
      </c>
      <c r="V36" s="23">
        <f t="shared" si="0"/>
        <v>191.05966086744792</v>
      </c>
      <c r="W36" s="24">
        <f t="shared" si="1"/>
        <v>2.2326739119857653E-2</v>
      </c>
      <c r="X36" s="4">
        <f t="shared" si="2"/>
        <v>5.0400394371022204E-3</v>
      </c>
      <c r="Y36" s="4">
        <f t="shared" si="3"/>
        <v>1.1188593962534828E-2</v>
      </c>
      <c r="Z36" s="4">
        <f t="shared" si="4"/>
        <v>1.3774099999423599E-2</v>
      </c>
      <c r="AA36" s="4">
        <f t="shared" si="5"/>
        <v>2.0467800430047402E-2</v>
      </c>
    </row>
    <row r="37" spans="1:27" x14ac:dyDescent="0.3">
      <c r="A37">
        <v>2048</v>
      </c>
      <c r="B37">
        <v>28</v>
      </c>
      <c r="C37" s="11">
        <v>1.7435258468307699</v>
      </c>
      <c r="D37" s="2">
        <v>1.9250355703589701</v>
      </c>
      <c r="E37" s="2">
        <v>2.00008529540513</v>
      </c>
      <c r="F37" s="8">
        <v>2.3841633412512802</v>
      </c>
      <c r="G37" s="3">
        <f>G36*(1+Parameters!$B$13)</f>
        <v>147987.05752478383</v>
      </c>
      <c r="H37" s="5">
        <f>Parameters!$B$11*C37*Parameters!$B$9*G37</f>
        <v>2.3840979604678472</v>
      </c>
      <c r="I37" s="2">
        <f>EXP(-Parameters!$B$16*'Permanent project'!B37)</f>
        <v>0.4081991952779227</v>
      </c>
      <c r="J37" s="2">
        <f>EXP(-(Parameters!$B$5+Parameters!$B$6)*('Permanent project'!B37-Parameters!$B$2+0.5))*(1-EXP(-Parameters!$B$7*('Permanent project'!B37-Parameters!$B$2+0.5)*('Permanent project'!B37&gt;=Parameters!$B$2)))+('Permanent project'!B37&lt;Parameters!$B$2)</f>
        <v>0.77359633487506052</v>
      </c>
      <c r="K37" s="2">
        <f>H37*I37*('Permanent project'!B37&gt;=Parameters!$B$2)</f>
        <v>0.97318686892671202</v>
      </c>
      <c r="L37" s="2">
        <f>H37*I37*J37*('Permanent project'!B37&gt;=Parameters!$B$2)*('Permanent project'!B37&lt;=Parameters!$B$3)</f>
        <v>0.7528537949502403</v>
      </c>
      <c r="M37" s="22">
        <v>1</v>
      </c>
      <c r="N37" s="14">
        <f t="shared" si="7"/>
        <v>0.7528537949502403</v>
      </c>
      <c r="V37" s="23">
        <f t="shared" si="0"/>
        <v>194.8934612678928</v>
      </c>
      <c r="W37" s="24">
        <f t="shared" si="1"/>
        <v>2.2238902613852921E-2</v>
      </c>
      <c r="X37" s="4">
        <f t="shared" si="2"/>
        <v>4.6840590987365718E-3</v>
      </c>
      <c r="Y37" s="4">
        <f t="shared" si="3"/>
        <v>1.0865561324214649E-2</v>
      </c>
      <c r="Z37" s="4">
        <f t="shared" si="4"/>
        <v>1.3483708398249666E-2</v>
      </c>
      <c r="AA37" s="4">
        <f t="shared" si="5"/>
        <v>2.0160416488491723E-2</v>
      </c>
    </row>
    <row r="38" spans="1:27" x14ac:dyDescent="0.3">
      <c r="A38">
        <v>2049</v>
      </c>
      <c r="B38">
        <v>29</v>
      </c>
      <c r="C38" s="11">
        <v>1.7516926249375</v>
      </c>
      <c r="D38" s="2">
        <v>1.9459521624</v>
      </c>
      <c r="E38" s="2">
        <v>2.0270538622999998</v>
      </c>
      <c r="F38" s="8">
        <v>2.4322290671875</v>
      </c>
      <c r="G38" s="3">
        <f>G37*(1+Parameters!$B$13)</f>
        <v>150946.79867527951</v>
      </c>
      <c r="H38" s="5">
        <f>Parameters!$B$11*C38*Parameters!$B$9*G38</f>
        <v>2.4431705205360936</v>
      </c>
      <c r="I38" s="2">
        <f>EXP(-Parameters!$B$16*'Permanent project'!B38)</f>
        <v>0.39534360742609981</v>
      </c>
      <c r="J38" s="2">
        <f>EXP(-(Parameters!$B$5+Parameters!$B$6)*('Permanent project'!B38-Parameters!$B$2+0.5))*(1-EXP(-Parameters!$B$7*('Permanent project'!B38-Parameters!$B$2+0.5)*('Permanent project'!B38&gt;=Parameters!$B$2)))+('Permanent project'!B38&lt;Parameters!$B$2)</f>
        <v>0.76618803613486031</v>
      </c>
      <c r="K38" s="2">
        <f>H38*I38*('Permanent project'!B38&gt;=Parameters!$B$2)</f>
        <v>0.96589184714584131</v>
      </c>
      <c r="L38" s="2">
        <f>H38*I38*J38*('Permanent project'!B38&gt;=Parameters!$B$2)*('Permanent project'!B38&lt;=Parameters!$B$3)</f>
        <v>0.74005477748334481</v>
      </c>
      <c r="M38" s="22">
        <v>1</v>
      </c>
      <c r="N38" s="14">
        <f t="shared" si="7"/>
        <v>0.74005477748334481</v>
      </c>
      <c r="V38" s="23">
        <f t="shared" si="0"/>
        <v>198.79200317066687</v>
      </c>
      <c r="W38" s="24">
        <f t="shared" si="1"/>
        <v>2.2155009803969623E-2</v>
      </c>
      <c r="X38" s="4">
        <f t="shared" si="2"/>
        <v>4.3526329642291665E-3</v>
      </c>
      <c r="Y38" s="4">
        <f t="shared" si="3"/>
        <v>1.0555982822653551E-2</v>
      </c>
      <c r="Z38" s="4">
        <f t="shared" si="4"/>
        <v>1.3199865182487341E-2</v>
      </c>
      <c r="AA38" s="4">
        <f t="shared" si="5"/>
        <v>1.984226463846453E-2</v>
      </c>
    </row>
    <row r="39" spans="1:27" x14ac:dyDescent="0.3">
      <c r="A39">
        <v>2050</v>
      </c>
      <c r="B39">
        <v>30</v>
      </c>
      <c r="C39" s="11">
        <v>1.7593171000000001</v>
      </c>
      <c r="D39" s="2">
        <v>1.9664936</v>
      </c>
      <c r="E39" s="2">
        <v>2.0538107000000001</v>
      </c>
      <c r="F39" s="8">
        <v>2.4804900000000001</v>
      </c>
      <c r="G39" s="3">
        <f>G38*(1+Parameters!$B$13)</f>
        <v>153965.73464878512</v>
      </c>
      <c r="H39" s="5">
        <f>Parameters!$B$11*C39*Parameters!$B$9*G39</f>
        <v>2.5028808399826321</v>
      </c>
      <c r="I39" s="2">
        <f>EXP(-Parameters!$B$16*'Permanent project'!B39)</f>
        <v>0.38289288597511206</v>
      </c>
      <c r="J39" s="2">
        <f>EXP(-(Parameters!$B$5+Parameters!$B$6)*('Permanent project'!B39-Parameters!$B$2+0.5))*(1-EXP(-Parameters!$B$7*('Permanent project'!B39-Parameters!$B$2+0.5)*('Permanent project'!B39&gt;=Parameters!$B$2)))+('Permanent project'!B39&lt;Parameters!$B$2)</f>
        <v>0.75878725914365752</v>
      </c>
      <c r="K39" s="2">
        <f>H39*I39*('Permanent project'!B39&gt;=Parameters!$B$2)</f>
        <v>0.9583352680727627</v>
      </c>
      <c r="L39" s="2">
        <f>H39*I39*J39*('Permanent project'!B39&gt;=Parameters!$B$2)*('Permanent project'!B39&lt;=Parameters!$B$3)</f>
        <v>0.72717259140163393</v>
      </c>
      <c r="M39" s="22">
        <v>1</v>
      </c>
      <c r="N39" s="14">
        <f t="shared" si="7"/>
        <v>0.72717259140163393</v>
      </c>
      <c r="V39" s="23">
        <f t="shared" si="0"/>
        <v>202.75677679050509</v>
      </c>
      <c r="W39" s="24">
        <f t="shared" si="1"/>
        <v>2.2074777773526313E-2</v>
      </c>
      <c r="X39" s="4">
        <f t="shared" si="2"/>
        <v>4.0441400618341939E-3</v>
      </c>
      <c r="Y39" s="4">
        <f t="shared" si="3"/>
        <v>1.0259730623699953E-2</v>
      </c>
      <c r="Z39" s="4">
        <f t="shared" si="4"/>
        <v>1.292370572119917E-2</v>
      </c>
      <c r="AA39" s="4">
        <f t="shared" si="5"/>
        <v>1.9519634068655759E-2</v>
      </c>
    </row>
    <row r="40" spans="1:27" x14ac:dyDescent="0.3">
      <c r="A40">
        <v>2051</v>
      </c>
      <c r="B40">
        <v>31</v>
      </c>
      <c r="C40" s="11">
        <v>1.76643202476558</v>
      </c>
      <c r="D40" s="2">
        <v>1.9866692946092299</v>
      </c>
      <c r="E40" s="2">
        <v>2.0803535450938502</v>
      </c>
      <c r="F40" s="8">
        <v>2.52890825711096</v>
      </c>
      <c r="G40" s="3">
        <f>G39*(1+Parameters!$B$13)</f>
        <v>157045.04934176081</v>
      </c>
      <c r="H40" s="5">
        <f>Parameters!$B$11*C40*Parameters!$B$9*G40</f>
        <v>2.5632628974707545</v>
      </c>
      <c r="I40" s="2">
        <f>EXP(-Parameters!$B$16*'Permanent project'!B40)</f>
        <v>0.37083428029819565</v>
      </c>
      <c r="J40" s="2">
        <f>EXP(-(Parameters!$B$5+Parameters!$B$6)*('Permanent project'!B40-Parameters!$B$2+0.5))*(1-EXP(-Parameters!$B$7*('Permanent project'!B40-Parameters!$B$2+0.5)*('Permanent project'!B40&gt;=Parameters!$B$2)))+('Permanent project'!B40&lt;Parameters!$B$2)</f>
        <v>0.7514090836248476</v>
      </c>
      <c r="K40" s="2">
        <f>H40*I40*('Permanent project'!B40&gt;=Parameters!$B$2)</f>
        <v>0.95054575179863487</v>
      </c>
      <c r="L40" s="2">
        <f>H40*I40*J40*('Permanent project'!B40&gt;=Parameters!$B$2)*('Permanent project'!B40&lt;=Parameters!$B$3)</f>
        <v>0.71424871230250409</v>
      </c>
      <c r="M40" s="22">
        <v>1</v>
      </c>
      <c r="N40" s="14">
        <f t="shared" si="7"/>
        <v>0.71424871230250409</v>
      </c>
      <c r="V40" s="23">
        <f t="shared" si="0"/>
        <v>206.78928640614453</v>
      </c>
      <c r="W40" s="24">
        <f t="shared" si="1"/>
        <v>2.1997953262804994E-2</v>
      </c>
      <c r="X40" s="4">
        <f t="shared" si="2"/>
        <v>3.7544464582043992E-3</v>
      </c>
      <c r="Y40" s="4">
        <f t="shared" si="3"/>
        <v>9.9782601555328775E-3</v>
      </c>
      <c r="Z40" s="4">
        <f t="shared" si="4"/>
        <v>1.2660573256422959E-2</v>
      </c>
      <c r="AA40" s="4">
        <f t="shared" si="5"/>
        <v>1.9213426323435933E-2</v>
      </c>
    </row>
    <row r="41" spans="1:27" x14ac:dyDescent="0.3">
      <c r="A41">
        <v>2052</v>
      </c>
      <c r="B41">
        <v>32</v>
      </c>
      <c r="C41" s="11">
        <v>1.77306399922462</v>
      </c>
      <c r="D41" s="2">
        <v>2.0064927976738498</v>
      </c>
      <c r="E41" s="2">
        <v>2.1066920135507701</v>
      </c>
      <c r="F41" s="8">
        <v>2.5774972495876902</v>
      </c>
      <c r="G41" s="3">
        <f>G40*(1+Parameters!$B$13)</f>
        <v>160185.95032859602</v>
      </c>
      <c r="H41" s="5">
        <f>Parameters!$B$11*C41*Parameters!$B$9*G41</f>
        <v>2.6243442613931629</v>
      </c>
      <c r="I41" s="2">
        <f>EXP(-Parameters!$B$16*'Permanent project'!B41)</f>
        <v>0.35915544132940458</v>
      </c>
      <c r="J41" s="2">
        <f>EXP(-(Parameters!$B$5+Parameters!$B$6)*('Permanent project'!B41-Parameters!$B$2+0.5))*(1-EXP(-Parameters!$B$7*('Permanent project'!B41-Parameters!$B$2+0.5)*('Permanent project'!B41&gt;=Parameters!$B$2)))+('Permanent project'!B41&lt;Parameters!$B$2)</f>
        <v>0.74406496964220636</v>
      </c>
      <c r="K41" s="2">
        <f>H41*I41*('Permanent project'!B41&gt;=Parameters!$B$2)</f>
        <v>0.94254752140095166</v>
      </c>
      <c r="L41" s="2">
        <f>H41*I41*J41*('Permanent project'!B41&gt;=Parameters!$B$2)*('Permanent project'!B41&lt;=Parameters!$B$3)</f>
        <v>0.7013165928975359</v>
      </c>
      <c r="M41" s="22">
        <v>1</v>
      </c>
      <c r="N41" s="14">
        <f t="shared" si="7"/>
        <v>0.7013165928975359</v>
      </c>
      <c r="V41" s="23">
        <f t="shared" si="0"/>
        <v>210.89105030987432</v>
      </c>
      <c r="W41" s="24">
        <f t="shared" si="1"/>
        <v>2.1924308352530123E-2</v>
      </c>
      <c r="X41" s="4">
        <f t="shared" si="2"/>
        <v>3.4821562878441462E-3</v>
      </c>
      <c r="Y41" s="4">
        <f t="shared" si="3"/>
        <v>9.7114218340131793E-3</v>
      </c>
      <c r="Z41" s="4">
        <f t="shared" si="4"/>
        <v>1.2411248282225399E-2</v>
      </c>
      <c r="AA41" s="4">
        <f t="shared" si="5"/>
        <v>1.8927648644006746E-2</v>
      </c>
    </row>
    <row r="42" spans="1:27" x14ac:dyDescent="0.3">
      <c r="A42">
        <v>2053</v>
      </c>
      <c r="B42">
        <v>33</v>
      </c>
      <c r="C42" s="11">
        <v>1.7792380851782701</v>
      </c>
      <c r="D42" s="2">
        <v>2.0259786956389698</v>
      </c>
      <c r="E42" s="2">
        <v>2.13283869118513</v>
      </c>
      <c r="F42" s="8">
        <v>2.6262832119087798</v>
      </c>
      <c r="G42" s="3">
        <f>G41*(1+Parameters!$B$13)</f>
        <v>163389.66933516794</v>
      </c>
      <c r="H42" s="5">
        <f>Parameters!$B$11*C42*Parameters!$B$9*G42</f>
        <v>2.6861522910297295</v>
      </c>
      <c r="I42" s="2">
        <f>EXP(-Parameters!$B$16*'Permanent project'!B42)</f>
        <v>0.3478444089170874</v>
      </c>
      <c r="J42" s="2">
        <f>EXP(-(Parameters!$B$5+Parameters!$B$6)*('Permanent project'!B42-Parameters!$B$2+0.5))*(1-EXP(-Parameters!$B$7*('Permanent project'!B42-Parameters!$B$2+0.5)*('Permanent project'!B42&gt;=Parameters!$B$2)))+('Permanent project'!B42&lt;Parameters!$B$2)</f>
        <v>0.73676358797869723</v>
      </c>
      <c r="K42" s="2">
        <f>H42*I42*('Permanent project'!B42&gt;=Parameters!$B$2)</f>
        <v>0.93436305593451641</v>
      </c>
      <c r="L42" s="2">
        <f>H42*I42*J42*('Permanent project'!B42&gt;=Parameters!$B$2)*('Permanent project'!B42&lt;=Parameters!$B$3)</f>
        <v>0.68840467756505452</v>
      </c>
      <c r="M42" s="22">
        <v>1</v>
      </c>
      <c r="N42" s="14">
        <f t="shared" si="7"/>
        <v>0.68840467756505452</v>
      </c>
      <c r="V42" s="23">
        <f t="shared" si="0"/>
        <v>215.06360788557242</v>
      </c>
      <c r="W42" s="24">
        <f t="shared" si="1"/>
        <v>2.1853637921346675E-2</v>
      </c>
      <c r="X42" s="4">
        <f t="shared" si="2"/>
        <v>3.2268077539744683E-3</v>
      </c>
      <c r="Y42" s="4">
        <f t="shared" si="3"/>
        <v>9.4585788843778301E-3</v>
      </c>
      <c r="Z42" s="4">
        <f t="shared" si="4"/>
        <v>1.2175075749268594E-2</v>
      </c>
      <c r="AA42" s="4">
        <f t="shared" si="5"/>
        <v>1.8661036411385501E-2</v>
      </c>
    </row>
    <row r="43" spans="1:27" x14ac:dyDescent="0.3">
      <c r="A43">
        <v>2054</v>
      </c>
      <c r="B43">
        <v>34</v>
      </c>
      <c r="C43" s="11">
        <v>1.78497934442769</v>
      </c>
      <c r="D43" s="2">
        <v>2.0451415749497399</v>
      </c>
      <c r="E43" s="2">
        <v>2.1588061638112799</v>
      </c>
      <c r="F43" s="8">
        <v>2.67529237855282</v>
      </c>
      <c r="G43" s="3">
        <f>G42*(1+Parameters!$B$13)</f>
        <v>166657.4627218713</v>
      </c>
      <c r="H43" s="5">
        <f>Parameters!$B$11*C43*Parameters!$B$9*G43</f>
        <v>2.7487163878321965</v>
      </c>
      <c r="I43" s="2">
        <f>EXP(-Parameters!$B$16*'Permanent project'!B43)</f>
        <v>0.33688959957564707</v>
      </c>
      <c r="J43" s="2">
        <f>EXP(-(Parameters!$B$5+Parameters!$B$6)*('Permanent project'!B43-Parameters!$B$2+0.5))*(1-EXP(-Parameters!$B$7*('Permanent project'!B43-Parameters!$B$2+0.5)*('Permanent project'!B43&gt;=Parameters!$B$2)))+('Permanent project'!B43&lt;Parameters!$B$2)</f>
        <v>0.72951146038481618</v>
      </c>
      <c r="K43" s="2">
        <f>H43*I43*('Permanent project'!B43&gt;=Parameters!$B$2)</f>
        <v>0.92601396324380769</v>
      </c>
      <c r="L43" s="2">
        <f>H43*I43*J43*('Permanent project'!B43&gt;=Parameters!$B$2)*('Permanent project'!B43&lt;=Parameters!$B$3)</f>
        <v>0.67553779866272168</v>
      </c>
      <c r="M43" s="22">
        <v>1</v>
      </c>
      <c r="N43" s="14">
        <f t="shared" si="7"/>
        <v>0.67553779866272168</v>
      </c>
      <c r="V43" s="23">
        <f t="shared" si="0"/>
        <v>219.30852051417168</v>
      </c>
      <c r="W43" s="24">
        <f t="shared" si="1"/>
        <v>2.1785756597183775E-2</v>
      </c>
      <c r="X43" s="4">
        <f t="shared" si="2"/>
        <v>2.9879865909932654E-3</v>
      </c>
      <c r="Y43" s="4">
        <f t="shared" si="3"/>
        <v>9.2191402944822014E-3</v>
      </c>
      <c r="Z43" s="4">
        <f t="shared" si="4"/>
        <v>1.1951445138900139E-2</v>
      </c>
      <c r="AA43" s="4">
        <f t="shared" si="5"/>
        <v>1.8412419457579439E-2</v>
      </c>
    </row>
    <row r="44" spans="1:27" x14ac:dyDescent="0.3">
      <c r="A44">
        <v>2055</v>
      </c>
      <c r="B44">
        <v>35</v>
      </c>
      <c r="C44" s="11">
        <v>1.7903128387740399</v>
      </c>
      <c r="D44" s="2">
        <v>2.0639960220512799</v>
      </c>
      <c r="E44" s="2">
        <v>2.1846070172435899</v>
      </c>
      <c r="F44" s="8">
        <v>2.7245509839983999</v>
      </c>
      <c r="G44" s="3">
        <f>G43*(1+Parameters!$B$13)</f>
        <v>169990.61197630872</v>
      </c>
      <c r="H44" s="5">
        <f>Parameters!$B$11*C44*Parameters!$B$9*G44</f>
        <v>2.8120681058523118</v>
      </c>
      <c r="I44" s="2">
        <f>EXP(-Parameters!$B$16*'Permanent project'!B44)</f>
        <v>0.32627979462303947</v>
      </c>
      <c r="J44" s="2">
        <f>EXP(-(Parameters!$B$5+Parameters!$B$6)*('Permanent project'!B44-Parameters!$B$2+0.5))*(1-EXP(-Parameters!$B$7*('Permanent project'!B44-Parameters!$B$2+0.5)*('Permanent project'!B44&gt;=Parameters!$B$2)))+('Permanent project'!B44&lt;Parameters!$B$2)</f>
        <v>0.72231345322670459</v>
      </c>
      <c r="K44" s="2">
        <f>H44*I44*('Permanent project'!B44&gt;=Parameters!$B$2)</f>
        <v>0.91752100404349191</v>
      </c>
      <c r="L44" s="2">
        <f>H44*I44*J44*('Permanent project'!B44&gt;=Parameters!$B$2)*('Permanent project'!B44&lt;=Parameters!$B$3)</f>
        <v>0.66273776483868785</v>
      </c>
      <c r="M44" s="22">
        <v>1</v>
      </c>
      <c r="N44" s="14">
        <f t="shared" si="7"/>
        <v>0.66273776483868785</v>
      </c>
      <c r="V44" s="23">
        <f t="shared" si="0"/>
        <v>223.6273701841518</v>
      </c>
      <c r="W44" s="24">
        <f t="shared" si="1"/>
        <v>2.172049591705923E-2</v>
      </c>
      <c r="X44" s="4">
        <f t="shared" si="2"/>
        <v>2.7653218684451641E-3</v>
      </c>
      <c r="Y44" s="4">
        <f t="shared" si="3"/>
        <v>8.9925567390357394E-3</v>
      </c>
      <c r="Z44" s="4">
        <f t="shared" si="4"/>
        <v>1.1739786538440948E-2</v>
      </c>
      <c r="AA44" s="4">
        <f t="shared" si="5"/>
        <v>1.8180712718029783E-2</v>
      </c>
    </row>
    <row r="45" spans="1:27" x14ac:dyDescent="0.3">
      <c r="A45">
        <v>2056</v>
      </c>
      <c r="B45">
        <v>36</v>
      </c>
      <c r="C45" s="11">
        <v>1.7952636300184599</v>
      </c>
      <c r="D45" s="2">
        <v>2.0825566233887201</v>
      </c>
      <c r="E45" s="2">
        <v>2.2102538372964098</v>
      </c>
      <c r="F45" s="8">
        <v>2.7740852627241002</v>
      </c>
      <c r="G45" s="3">
        <f>G44*(1+Parameters!$B$13)</f>
        <v>173390.42421583491</v>
      </c>
      <c r="H45" s="5">
        <f>Parameters!$B$11*C45*Parameters!$B$9*G45</f>
        <v>2.8762412668666024</v>
      </c>
      <c r="I45" s="2">
        <f>EXP(-Parameters!$B$16*'Permanent project'!B45)</f>
        <v>0.31600412869186245</v>
      </c>
      <c r="J45" s="2">
        <f>EXP(-(Parameters!$B$5+Parameters!$B$6)*('Permanent project'!B45-Parameters!$B$2+0.5))*(1-EXP(-Parameters!$B$7*('Permanent project'!B45-Parameters!$B$2+0.5)*('Permanent project'!B45&gt;=Parameters!$B$2)))+('Permanent project'!B45&lt;Parameters!$B$2)</f>
        <v>0.71517315809808657</v>
      </c>
      <c r="K45" s="2">
        <f>H45*I45*('Permanent project'!B45&gt;=Parameters!$B$2)</f>
        <v>0.90890411544375938</v>
      </c>
      <c r="L45" s="2">
        <f>H45*I45*J45*('Permanent project'!B45&gt;=Parameters!$B$2)*('Permanent project'!B45&lt;=Parameters!$B$3)</f>
        <v>0.65002382665026126</v>
      </c>
      <c r="M45" s="22">
        <v>1</v>
      </c>
      <c r="N45" s="14">
        <f t="shared" si="7"/>
        <v>0.65002382665026126</v>
      </c>
      <c r="V45" s="23">
        <f t="shared" si="0"/>
        <v>228.02175794290599</v>
      </c>
      <c r="W45" s="24">
        <f t="shared" si="1"/>
        <v>2.1657701954912605E-2</v>
      </c>
      <c r="X45" s="4">
        <f t="shared" si="2"/>
        <v>2.5584821453842814E-3</v>
      </c>
      <c r="Y45" s="4">
        <f t="shared" si="3"/>
        <v>8.7783169077595164E-3</v>
      </c>
      <c r="Z45" s="4">
        <f t="shared" si="4"/>
        <v>1.1539567110938089E-2</v>
      </c>
      <c r="AA45" s="4">
        <f t="shared" si="5"/>
        <v>1.7964907983935383E-2</v>
      </c>
    </row>
    <row r="46" spans="1:27" x14ac:dyDescent="0.3">
      <c r="A46">
        <v>2057</v>
      </c>
      <c r="B46">
        <v>37</v>
      </c>
      <c r="C46" s="11">
        <v>1.7998567799621199</v>
      </c>
      <c r="D46" s="2">
        <v>2.1008379654071798</v>
      </c>
      <c r="E46" s="2">
        <v>2.2357592097841001</v>
      </c>
      <c r="F46" s="8">
        <v>2.8239214492085298</v>
      </c>
      <c r="G46" s="3">
        <f>G45*(1+Parameters!$B$13)</f>
        <v>176858.2327001516</v>
      </c>
      <c r="H46" s="5">
        <f>Parameters!$B$11*C46*Parameters!$B$9*G46</f>
        <v>2.9412720803695716</v>
      </c>
      <c r="I46" s="2">
        <f>EXP(-Parameters!$B$16*'Permanent project'!B46)</f>
        <v>0.30605207860227068</v>
      </c>
      <c r="J46" s="2">
        <f>EXP(-(Parameters!$B$5+Parameters!$B$6)*('Permanent project'!B46-Parameters!$B$2+0.5))*(1-EXP(-Parameters!$B$7*('Permanent project'!B46-Parameters!$B$2+0.5)*('Permanent project'!B46&gt;=Parameters!$B$2)))+('Permanent project'!B46&lt;Parameters!$B$2)</f>
        <v>0.70809318527564458</v>
      </c>
      <c r="K46" s="2">
        <f>H46*I46*('Permanent project'!B46&gt;=Parameters!$B$2)</f>
        <v>0.90018243393193231</v>
      </c>
      <c r="L46" s="2">
        <f>H46*I46*J46*('Permanent project'!B46&gt;=Parameters!$B$2)*('Permanent project'!B46&lt;=Parameters!$B$3)</f>
        <v>0.63741304697204448</v>
      </c>
      <c r="M46" s="22">
        <v>1</v>
      </c>
      <c r="N46" s="14">
        <f t="shared" si="7"/>
        <v>0.63741304697204448</v>
      </c>
      <c r="V46" s="23">
        <f t="shared" si="0"/>
        <v>232.4933021789565</v>
      </c>
      <c r="W46" s="24">
        <f t="shared" si="1"/>
        <v>2.1597233329226712E-2</v>
      </c>
      <c r="X46" s="4">
        <f t="shared" si="2"/>
        <v>2.367171928046316E-3</v>
      </c>
      <c r="Y46" s="4">
        <f t="shared" si="3"/>
        <v>8.5759441904974549E-3</v>
      </c>
      <c r="Z46" s="4">
        <f t="shared" si="4"/>
        <v>1.1350287913777722E-2</v>
      </c>
      <c r="AA46" s="4">
        <f t="shared" si="5"/>
        <v>1.7764066608789739E-2</v>
      </c>
    </row>
    <row r="47" spans="1:27" x14ac:dyDescent="0.3">
      <c r="A47">
        <v>2058</v>
      </c>
      <c r="B47">
        <v>38</v>
      </c>
      <c r="C47" s="11">
        <v>1.8041173504061501</v>
      </c>
      <c r="D47" s="2">
        <v>2.11885463455179</v>
      </c>
      <c r="E47" s="2">
        <v>2.2611357205210298</v>
      </c>
      <c r="F47" s="8">
        <v>2.8740857779302602</v>
      </c>
      <c r="G47" s="3">
        <f>G46*(1+Parameters!$B$13)</f>
        <v>180395.39735415464</v>
      </c>
      <c r="H47" s="5">
        <f>Parameters!$B$11*C47*Parameters!$B$9*G47</f>
        <v>3.0071992686123892</v>
      </c>
      <c r="I47" s="2">
        <f>EXP(-Parameters!$B$16*'Permanent project'!B47)</f>
        <v>0.29641345258531909</v>
      </c>
      <c r="J47" s="2">
        <f>EXP(-(Parameters!$B$5+Parameters!$B$6)*('Permanent project'!B47-Parameters!$B$2+0.5))*(1-EXP(-Parameters!$B$7*('Permanent project'!B47-Parameters!$B$2+0.5)*('Permanent project'!B47&gt;=Parameters!$B$2)))+('Permanent project'!B47&lt;Parameters!$B$2)</f>
        <v>0.7010753899723472</v>
      </c>
      <c r="K47" s="2">
        <f>H47*I47*('Permanent project'!B47&gt;=Parameters!$B$2)</f>
        <v>0.89137431782144472</v>
      </c>
      <c r="L47" s="2">
        <f>H47*I47*J47*('Permanent project'!B47&gt;=Parameters!$B$2)*('Permanent project'!B47&lt;=Parameters!$B$3)</f>
        <v>0.62492059747800432</v>
      </c>
      <c r="M47" s="22">
        <v>1</v>
      </c>
      <c r="N47" s="14">
        <f t="shared" si="7"/>
        <v>0.62492059747800432</v>
      </c>
      <c r="V47" s="23">
        <f t="shared" si="0"/>
        <v>237.04363672449844</v>
      </c>
      <c r="W47" s="24">
        <f t="shared" si="1"/>
        <v>2.1538959520755126E-2</v>
      </c>
      <c r="X47" s="4">
        <f t="shared" si="2"/>
        <v>2.1911283901183435E-3</v>
      </c>
      <c r="Y47" s="4">
        <f t="shared" si="3"/>
        <v>8.3849936782747544E-3</v>
      </c>
      <c r="Z47" s="4">
        <f t="shared" si="4"/>
        <v>1.1171481026662702E-2</v>
      </c>
      <c r="AA47" s="4">
        <f t="shared" si="5"/>
        <v>1.757731304526345E-2</v>
      </c>
    </row>
    <row r="48" spans="1:27" x14ac:dyDescent="0.3">
      <c r="A48">
        <v>2059</v>
      </c>
      <c r="B48">
        <v>39</v>
      </c>
      <c r="C48" s="11">
        <v>1.8080704031517301</v>
      </c>
      <c r="D48" s="2">
        <v>2.1366212172676899</v>
      </c>
      <c r="E48" s="2">
        <v>2.2863959553215398</v>
      </c>
      <c r="F48" s="8">
        <v>2.9246044833678799</v>
      </c>
      <c r="G48" s="3">
        <f>G47*(1+Parameters!$B$13)</f>
        <v>184003.30530123773</v>
      </c>
      <c r="H48" s="5">
        <f>Parameters!$B$11*C48*Parameters!$B$9*G48</f>
        <v>3.0740641968706801</v>
      </c>
      <c r="I48" s="2">
        <f>EXP(-Parameters!$B$16*'Permanent project'!B48)</f>
        <v>0.28707837984570167</v>
      </c>
      <c r="J48" s="2">
        <f>EXP(-(Parameters!$B$5+Parameters!$B$6)*('Permanent project'!B48-Parameters!$B$2+0.5))*(1-EXP(-Parameters!$B$7*('Permanent project'!B48-Parameters!$B$2+0.5)*('Permanent project'!B48&gt;=Parameters!$B$2)))+('Permanent project'!B48&lt;Parameters!$B$2)</f>
        <v>0.69412104677469433</v>
      </c>
      <c r="K48" s="2">
        <f>H48*I48*('Permanent project'!B48&gt;=Parameters!$B$2)</f>
        <v>0.88249736917931298</v>
      </c>
      <c r="L48" s="2">
        <f>H48*I48*J48*('Permanent project'!B48&gt;=Parameters!$B$2)*('Permanent project'!B48&lt;=Parameters!$B$3)</f>
        <v>0.61255999767065861</v>
      </c>
      <c r="M48" s="22">
        <v>1</v>
      </c>
      <c r="N48" s="14">
        <f t="shared" si="7"/>
        <v>0.61255999767065861</v>
      </c>
      <c r="V48" s="23">
        <f t="shared" si="0"/>
        <v>241.67440876721645</v>
      </c>
      <c r="W48" s="24">
        <f t="shared" si="1"/>
        <v>2.1482759444946858E-2</v>
      </c>
      <c r="X48" s="4">
        <f t="shared" si="2"/>
        <v>2.0301183194368954E-3</v>
      </c>
      <c r="Y48" s="4">
        <f t="shared" si="3"/>
        <v>8.2050494447156123E-3</v>
      </c>
      <c r="Z48" s="4">
        <f t="shared" si="4"/>
        <v>1.100270695454509E-2</v>
      </c>
      <c r="AA48" s="4">
        <f t="shared" si="5"/>
        <v>1.7403829106322738E-2</v>
      </c>
    </row>
    <row r="49" spans="1:27" x14ac:dyDescent="0.3">
      <c r="A49">
        <v>2060</v>
      </c>
      <c r="B49">
        <v>40</v>
      </c>
      <c r="C49" s="11">
        <v>1.811741</v>
      </c>
      <c r="D49" s="2">
        <v>2.1541522999999998</v>
      </c>
      <c r="E49" s="2">
        <v>2.3115524999999999</v>
      </c>
      <c r="F49" s="8">
        <v>2.9755037999999998</v>
      </c>
      <c r="G49" s="3">
        <f>G48*(1+Parameters!$B$13)</f>
        <v>187683.37140726249</v>
      </c>
      <c r="H49" s="5">
        <f>Parameters!$B$11*C49*Parameters!$B$9*G49</f>
        <v>3.1419110091301099</v>
      </c>
      <c r="I49" s="2">
        <f>EXP(-Parameters!$B$16*'Permanent project'!B49)</f>
        <v>0.27803730045319414</v>
      </c>
      <c r="J49" s="2">
        <f>EXP(-(Parameters!$B$5+Parameters!$B$6)*('Permanent project'!B49-Parameters!$B$2+0.5))*(1-EXP(-Parameters!$B$7*('Permanent project'!B49-Parameters!$B$2+0.5)*('Permanent project'!B49&gt;=Parameters!$B$2)))+('Permanent project'!B49&lt;Parameters!$B$2)</f>
        <v>0.68723098412724137</v>
      </c>
      <c r="K49" s="2">
        <f>H49*I49*('Permanent project'!B49&gt;=Parameters!$B$2)</f>
        <v>0.87356845524270677</v>
      </c>
      <c r="L49" s="2">
        <f>H49*I49*J49*('Permanent project'!B49&gt;=Parameters!$B$2)*('Permanent project'!B49&lt;=Parameters!$B$3)</f>
        <v>0.6003433091989594</v>
      </c>
      <c r="M49" s="22">
        <v>1</v>
      </c>
      <c r="N49" s="14">
        <f t="shared" ref="N49:N112" si="8">L49*M49</f>
        <v>0.6003433091989594</v>
      </c>
      <c r="U49">
        <v>2060</v>
      </c>
      <c r="V49" s="23">
        <f t="shared" si="0"/>
        <v>246.38727655977814</v>
      </c>
      <c r="W49" s="24">
        <f t="shared" si="1"/>
        <v>2.1428520234723119E-2</v>
      </c>
      <c r="X49" s="4">
        <f t="shared" si="2"/>
        <v>1.8821631578298885E-3</v>
      </c>
      <c r="Y49" s="4">
        <f t="shared" si="3"/>
        <v>8.0347555962920012E-3</v>
      </c>
      <c r="Z49" s="4">
        <f t="shared" si="4"/>
        <v>1.0843598448030138E-2</v>
      </c>
      <c r="AA49" s="4">
        <f t="shared" si="5"/>
        <v>1.724035944362776E-2</v>
      </c>
    </row>
    <row r="50" spans="1:27" x14ac:dyDescent="0.3">
      <c r="A50">
        <v>2061</v>
      </c>
      <c r="B50">
        <v>41</v>
      </c>
      <c r="C50" s="11">
        <v>1.8151509921617299</v>
      </c>
      <c r="D50" s="2">
        <v>2.1714603872476901</v>
      </c>
      <c r="E50" s="2">
        <v>2.3366180471015401</v>
      </c>
      <c r="F50" s="8">
        <v>3.0268025550378801</v>
      </c>
      <c r="G50" s="3">
        <f>G49*(1+Parameters!$B$13)</f>
        <v>191437.03883540773</v>
      </c>
      <c r="H50" s="5">
        <f>Parameters!$B$11*C50*Parameters!$B$9*G50</f>
        <v>3.2107810902422083</v>
      </c>
      <c r="I50" s="2">
        <f>EXP(-Parameters!$B$16*'Permanent project'!B50)</f>
        <v>0.26928095555244996</v>
      </c>
      <c r="J50" s="2">
        <f>EXP(-(Parameters!$B$5+Parameters!$B$6)*('Permanent project'!B50-Parameters!$B$2+0.5))*(1-EXP(-Parameters!$B$7*('Permanent project'!B50-Parameters!$B$2+0.5)*('Permanent project'!B50&gt;=Parameters!$B$2)))+('Permanent project'!B50&lt;Parameters!$B$2)</f>
        <v>0.68040568801167411</v>
      </c>
      <c r="K50" s="2">
        <f>H50*I50*('Permanent project'!B50&gt;=Parameters!$B$2)</f>
        <v>0.86460220005015886</v>
      </c>
      <c r="L50" s="2">
        <f>H50*I50*J50*('Permanent project'!B50&gt;=Parameters!$B$2)*('Permanent project'!B50&lt;=Parameters!$B$3)</f>
        <v>0.58828025478153545</v>
      </c>
      <c r="M50" s="22">
        <v>1</v>
      </c>
      <c r="N50" s="14">
        <f t="shared" si="8"/>
        <v>0.58828025478153545</v>
      </c>
      <c r="V50" s="23">
        <f t="shared" si="0"/>
        <v>251.18390691483097</v>
      </c>
      <c r="W50" s="24">
        <f t="shared" si="1"/>
        <v>2.1376136197894788E-2</v>
      </c>
      <c r="X50" s="4">
        <f t="shared" si="2"/>
        <v>1.7400185097872849E-3</v>
      </c>
      <c r="Y50" s="4">
        <f t="shared" si="3"/>
        <v>7.8699425408815613E-3</v>
      </c>
      <c r="Z50" s="4">
        <f t="shared" si="4"/>
        <v>1.0693946759426984E-2</v>
      </c>
      <c r="AA50" s="4">
        <f t="shared" si="5"/>
        <v>1.7076565334491412E-2</v>
      </c>
    </row>
    <row r="51" spans="1:27" x14ac:dyDescent="0.3">
      <c r="A51">
        <v>2062</v>
      </c>
      <c r="B51">
        <v>42</v>
      </c>
      <c r="C51" s="11">
        <v>1.8183093884861501</v>
      </c>
      <c r="D51" s="2">
        <v>2.1885496557251298</v>
      </c>
      <c r="E51" s="2">
        <v>2.3616057160943602</v>
      </c>
      <c r="F51" s="8">
        <v>3.07848994662359</v>
      </c>
      <c r="G51" s="3">
        <f>G50*(1+Parameters!$B$13)</f>
        <v>195265.77961211588</v>
      </c>
      <c r="H51" s="5">
        <f>Parameters!$B$11*C51*Parameters!$B$9*G51</f>
        <v>3.2806952669455063</v>
      </c>
      <c r="I51" s="2">
        <f>EXP(-Parameters!$B$16*'Permanent project'!B51)</f>
        <v>0.26080037788112365</v>
      </c>
      <c r="J51" s="2">
        <f>EXP(-(Parameters!$B$5+Parameters!$B$6)*('Permanent project'!B51-Parameters!$B$2+0.5))*(1-EXP(-Parameters!$B$7*('Permanent project'!B51-Parameters!$B$2+0.5)*('Permanent project'!B51&gt;=Parameters!$B$2)))+('Permanent project'!B51&lt;Parameters!$B$2)</f>
        <v>0.67364538187344258</v>
      </c>
      <c r="K51" s="2">
        <f>H51*I51*('Permanent project'!B51&gt;=Parameters!$B$2)</f>
        <v>0.85560656533220181</v>
      </c>
      <c r="L51" s="2">
        <f>H51*I51*J51*('Permanent project'!B51&gt;=Parameters!$B$2)*('Permanent project'!B51&lt;=Parameters!$B$3)</f>
        <v>0.57637541143663573</v>
      </c>
      <c r="M51" s="22">
        <v>1</v>
      </c>
      <c r="N51" s="14">
        <f t="shared" si="8"/>
        <v>0.57637541143663573</v>
      </c>
      <c r="V51" s="23">
        <f t="shared" si="0"/>
        <v>256.06597833654962</v>
      </c>
      <c r="W51" s="24">
        <f t="shared" si="1"/>
        <v>2.1325508465522895E-2</v>
      </c>
      <c r="X51" s="4">
        <f t="shared" si="2"/>
        <v>1.6018169209338195E-3</v>
      </c>
      <c r="Y51" s="4">
        <f t="shared" si="3"/>
        <v>7.70946385942966E-3</v>
      </c>
      <c r="Z51" s="4">
        <f t="shared" si="4"/>
        <v>1.0553420036727174E-2</v>
      </c>
      <c r="AA51" s="4">
        <f t="shared" si="5"/>
        <v>1.6910179961888722E-2</v>
      </c>
    </row>
    <row r="52" spans="1:27" x14ac:dyDescent="0.3">
      <c r="A52">
        <v>2063</v>
      </c>
      <c r="B52">
        <v>43</v>
      </c>
      <c r="C52" s="11">
        <v>1.82122198723212</v>
      </c>
      <c r="D52" s="2">
        <v>2.2054222002005099</v>
      </c>
      <c r="E52" s="2">
        <v>2.3865287331774399</v>
      </c>
      <c r="F52" s="8">
        <v>3.1305477656318601</v>
      </c>
      <c r="G52" s="3">
        <f>G51*(1+Parameters!$B$13)</f>
        <v>199171.09520435819</v>
      </c>
      <c r="H52" s="5">
        <f>Parameters!$B$11*C52*Parameters!$B$9*G52</f>
        <v>3.351669346939258</v>
      </c>
      <c r="I52" s="2">
        <f>EXP(-Parameters!$B$16*'Permanent project'!B52)</f>
        <v>0.25258688258661022</v>
      </c>
      <c r="J52" s="2">
        <f>EXP(-(Parameters!$B$5+Parameters!$B$6)*('Permanent project'!B52-Parameters!$B$2+0.5))*(1-EXP(-Parameters!$B$7*('Permanent project'!B52-Parameters!$B$2+0.5)*('Permanent project'!B52&gt;=Parameters!$B$2)))+('Permanent project'!B52&lt;Parameters!$B$2)</f>
        <v>0.66695008823419311</v>
      </c>
      <c r="K52" s="2">
        <f>H52*I52*('Permanent project'!B52&gt;=Parameters!$B$2)</f>
        <v>0.84658771180448689</v>
      </c>
      <c r="L52" s="2">
        <f>H52*I52*J52*('Permanent project'!B52&gt;=Parameters!$B$2)*('Permanent project'!B52&lt;=Parameters!$B$3)</f>
        <v>0.56463174908598612</v>
      </c>
      <c r="M52" s="22">
        <v>1</v>
      </c>
      <c r="N52" s="14">
        <f t="shared" si="8"/>
        <v>0.56463174908598612</v>
      </c>
      <c r="V52" s="23">
        <f t="shared" si="0"/>
        <v>261.0352026318576</v>
      </c>
      <c r="W52" s="24">
        <f t="shared" si="1"/>
        <v>2.1276546293331408E-2</v>
      </c>
      <c r="X52" s="4">
        <f t="shared" si="2"/>
        <v>1.4674759282923564E-3</v>
      </c>
      <c r="Y52" s="4">
        <f t="shared" si="3"/>
        <v>7.5531638522663693E-3</v>
      </c>
      <c r="Z52" s="4">
        <f t="shared" si="4"/>
        <v>1.0421660140326871E-2</v>
      </c>
      <c r="AA52" s="4">
        <f t="shared" si="5"/>
        <v>1.6741491019863657E-2</v>
      </c>
    </row>
    <row r="53" spans="1:27" x14ac:dyDescent="0.3">
      <c r="A53">
        <v>2064</v>
      </c>
      <c r="B53">
        <v>44</v>
      </c>
      <c r="C53" s="11">
        <v>1.8238945866584599</v>
      </c>
      <c r="D53" s="2">
        <v>2.2220801154420502</v>
      </c>
      <c r="E53" s="2">
        <v>2.41140032454974</v>
      </c>
      <c r="F53" s="8">
        <v>3.1829578029374401</v>
      </c>
      <c r="G53" s="3">
        <f>G52*(1+Parameters!$B$13)</f>
        <v>203154.51710844535</v>
      </c>
      <c r="H53" s="5">
        <f>Parameters!$B$11*C53*Parameters!$B$9*G53</f>
        <v>3.4237195978459964</v>
      </c>
      <c r="I53" s="2">
        <f>EXP(-Parameters!$B$16*'Permanent project'!B53)</f>
        <v>0.2446320583319975</v>
      </c>
      <c r="J53" s="2">
        <f>EXP(-(Parameters!$B$5+Parameters!$B$6)*('Permanent project'!B53-Parameters!$B$2+0.5))*(1-EXP(-Parameters!$B$7*('Permanent project'!B53-Parameters!$B$2+0.5)*('Permanent project'!B53&gt;=Parameters!$B$2)))+('Permanent project'!B53&lt;Parameters!$B$2)</f>
        <v>0.66031967618315401</v>
      </c>
      <c r="K53" s="2">
        <f>H53*I53*('Permanent project'!B53&gt;=Parameters!$B$2)</f>
        <v>0.83755157237266487</v>
      </c>
      <c r="L53" s="2">
        <f>H53*I53*J53*('Permanent project'!B53&gt;=Parameters!$B$2)*('Permanent project'!B53&lt;=Parameters!$B$3)</f>
        <v>0.5530517830558096</v>
      </c>
      <c r="M53" s="22">
        <v>1</v>
      </c>
      <c r="N53" s="14">
        <f t="shared" si="8"/>
        <v>0.5530517830558096</v>
      </c>
      <c r="V53" s="23">
        <f t="shared" si="0"/>
        <v>266.09333118011358</v>
      </c>
      <c r="W53" s="24">
        <f t="shared" si="1"/>
        <v>2.1229166653206344E-2</v>
      </c>
      <c r="X53" s="4">
        <f t="shared" si="2"/>
        <v>1.3369184729296146E-3</v>
      </c>
      <c r="Y53" s="4">
        <f t="shared" si="3"/>
        <v>7.4008946219421869E-3</v>
      </c>
      <c r="Z53" s="4">
        <f t="shared" si="4"/>
        <v>1.0298328157170279E-2</v>
      </c>
      <c r="AA53" s="4">
        <f t="shared" si="5"/>
        <v>1.657076522627602E-2</v>
      </c>
    </row>
    <row r="54" spans="1:27" x14ac:dyDescent="0.3">
      <c r="A54">
        <v>2065</v>
      </c>
      <c r="B54">
        <v>45</v>
      </c>
      <c r="C54" s="11">
        <v>1.82633298502404</v>
      </c>
      <c r="D54" s="2">
        <v>2.2385254962179499</v>
      </c>
      <c r="E54" s="2">
        <v>2.4362337164102601</v>
      </c>
      <c r="F54" s="8">
        <v>3.2357018494150598</v>
      </c>
      <c r="G54" s="3">
        <f>G53*(1+Parameters!$B$13)</f>
        <v>207217.60745061425</v>
      </c>
      <c r="H54" s="5">
        <f>Parameters!$B$11*C54*Parameters!$B$9*G54</f>
        <v>3.4968627684589375</v>
      </c>
      <c r="I54" s="2">
        <f>EXP(-Parameters!$B$16*'Permanent project'!B54)</f>
        <v>0.23692775868212176</v>
      </c>
      <c r="J54" s="2">
        <f>EXP(-(Parameters!$B$5+Parameters!$B$6)*('Permanent project'!B54-Parameters!$B$2+0.5))*(1-EXP(-Parameters!$B$7*('Permanent project'!B54-Parameters!$B$2+0.5)*('Permanent project'!B54&gt;=Parameters!$B$2)))+('Permanent project'!B54&lt;Parameters!$B$2)</f>
        <v>0.65375389798061634</v>
      </c>
      <c r="K54" s="2">
        <f>H54*I54*('Permanent project'!B54&gt;=Parameters!$B$2)</f>
        <v>0.82850385814993532</v>
      </c>
      <c r="L54" s="2">
        <f>H54*I54*J54*('Permanent project'!B54&gt;=Parameters!$B$2)*('Permanent project'!B54&lt;=Parameters!$B$3)</f>
        <v>0.54163762675749982</v>
      </c>
      <c r="M54" s="22">
        <v>1</v>
      </c>
      <c r="N54" s="14">
        <f t="shared" si="8"/>
        <v>0.54163762675749982</v>
      </c>
      <c r="V54" s="23">
        <f t="shared" si="0"/>
        <v>271.24215574963978</v>
      </c>
      <c r="W54" s="24">
        <f t="shared" si="1"/>
        <v>2.1183293376501086E-2</v>
      </c>
      <c r="X54" s="4">
        <f t="shared" si="2"/>
        <v>1.2100726328506852E-3</v>
      </c>
      <c r="Y54" s="4">
        <f t="shared" si="3"/>
        <v>7.2525155982763141E-3</v>
      </c>
      <c r="Z54" s="4">
        <f t="shared" si="4"/>
        <v>1.0183102869229105E-2</v>
      </c>
      <c r="AA54" s="4">
        <f t="shared" si="5"/>
        <v>1.6398249589659287E-2</v>
      </c>
    </row>
    <row r="55" spans="1:27" x14ac:dyDescent="0.3">
      <c r="A55">
        <v>2066</v>
      </c>
      <c r="B55">
        <v>46</v>
      </c>
      <c r="C55" s="11">
        <v>1.82854298058769</v>
      </c>
      <c r="D55" s="2">
        <v>2.2547604372964098</v>
      </c>
      <c r="E55" s="2">
        <v>2.4610421349579501</v>
      </c>
      <c r="F55" s="8">
        <v>3.2887616959394901</v>
      </c>
      <c r="G55" s="3">
        <f>G54*(1+Parameters!$B$13)</f>
        <v>211361.95959962654</v>
      </c>
      <c r="H55" s="5">
        <f>Parameters!$B$11*C55*Parameters!$B$9*G55</f>
        <v>3.5711161109238012</v>
      </c>
      <c r="I55" s="2">
        <f>EXP(-Parameters!$B$16*'Permanent project'!B55)</f>
        <v>0.22946609376090668</v>
      </c>
      <c r="J55" s="2">
        <f>EXP(-(Parameters!$B$5+Parameters!$B$6)*('Permanent project'!B55-Parameters!$B$2+0.5))*(1-EXP(-Parameters!$B$7*('Permanent project'!B55-Parameters!$B$2+0.5)*('Permanent project'!B55&gt;=Parameters!$B$2)))+('Permanent project'!B55&lt;Parameters!$B$2)</f>
        <v>0.64725241726642624</v>
      </c>
      <c r="K55" s="2">
        <f>H55*I55*('Permanent project'!B55&gt;=Parameters!$B$2)</f>
        <v>0.81945006434032541</v>
      </c>
      <c r="L55" s="2">
        <f>H55*I55*J55*('Permanent project'!B55&gt;=Parameters!$B$2)*('Permanent project'!B55&lt;=Parameters!$B$3)</f>
        <v>0.53039103497340412</v>
      </c>
      <c r="M55" s="22">
        <v>1</v>
      </c>
      <c r="N55" s="14">
        <f t="shared" si="8"/>
        <v>0.53039103497340412</v>
      </c>
      <c r="V55" s="23">
        <f t="shared" si="0"/>
        <v>276.48350931895465</v>
      </c>
      <c r="W55" s="24">
        <f t="shared" si="1"/>
        <v>2.1138856408385691E-2</v>
      </c>
      <c r="X55" s="4">
        <f t="shared" si="2"/>
        <v>1.0868713733713454E-3</v>
      </c>
      <c r="Y55" s="4">
        <f t="shared" si="3"/>
        <v>7.1078930977017257E-3</v>
      </c>
      <c r="Z55" s="4">
        <f t="shared" si="4"/>
        <v>1.0075679356165837E-2</v>
      </c>
      <c r="AA55" s="4">
        <f t="shared" si="5"/>
        <v>1.6224172615437116E-2</v>
      </c>
    </row>
    <row r="56" spans="1:27" x14ac:dyDescent="0.3">
      <c r="A56">
        <v>2067</v>
      </c>
      <c r="B56">
        <v>47</v>
      </c>
      <c r="C56" s="11">
        <v>1.8305303716082699</v>
      </c>
      <c r="D56" s="2">
        <v>2.2707870334456399</v>
      </c>
      <c r="E56" s="2">
        <v>2.4858388063918002</v>
      </c>
      <c r="F56" s="8">
        <v>3.3421191333854501</v>
      </c>
      <c r="G56" s="3">
        <f>G55*(1+Parameters!$B$13)</f>
        <v>215589.19879161907</v>
      </c>
      <c r="H56" s="5">
        <f>Parameters!$B$11*C56*Parameters!$B$9*G56</f>
        <v>3.6464974038916647</v>
      </c>
      <c r="I56" s="2">
        <f>EXP(-Parameters!$B$16*'Permanent project'!B56)</f>
        <v>0.22223942217144041</v>
      </c>
      <c r="J56" s="2">
        <f>EXP(-(Parameters!$B$5+Parameters!$B$6)*('Permanent project'!B56-Parameters!$B$2+0.5))*(1-EXP(-Parameters!$B$7*('Permanent project'!B56-Parameters!$B$2+0.5)*('Permanent project'!B56&gt;=Parameters!$B$2)))+('Permanent project'!B56&lt;Parameters!$B$2)</f>
        <v>0.64081483079565238</v>
      </c>
      <c r="K56" s="2">
        <f>H56*I56*('Permanent project'!B56&gt;=Parameters!$B$2)</f>
        <v>0.81039547599054107</v>
      </c>
      <c r="L56" s="2">
        <f>H56*I56*J56*('Permanent project'!B56&gt;=Parameters!$B$2)*('Permanent project'!B56&lt;=Parameters!$B$3)</f>
        <v>0.51931343982444078</v>
      </c>
      <c r="M56" s="22">
        <v>1</v>
      </c>
      <c r="N56" s="14">
        <f t="shared" si="8"/>
        <v>0.51931343982444078</v>
      </c>
      <c r="V56" s="23">
        <f t="shared" si="0"/>
        <v>281.81926690190005</v>
      </c>
      <c r="W56" s="24">
        <f t="shared" si="1"/>
        <v>2.109579115672118E-2</v>
      </c>
      <c r="X56" s="4">
        <f t="shared" si="2"/>
        <v>9.672523132158977E-4</v>
      </c>
      <c r="Y56" s="4">
        <f t="shared" si="3"/>
        <v>6.9668999140816918E-3</v>
      </c>
      <c r="Z56" s="4">
        <f t="shared" si="4"/>
        <v>9.9757677188105336E-3</v>
      </c>
      <c r="AA56" s="4">
        <f t="shared" si="5"/>
        <v>1.6048745452083155E-2</v>
      </c>
    </row>
    <row r="57" spans="1:27" x14ac:dyDescent="0.3">
      <c r="A57">
        <v>2068</v>
      </c>
      <c r="B57">
        <v>48</v>
      </c>
      <c r="C57" s="11">
        <v>1.83230095634462</v>
      </c>
      <c r="D57" s="2">
        <v>2.2866073794338502</v>
      </c>
      <c r="E57" s="2">
        <v>2.51063695691077</v>
      </c>
      <c r="F57" s="8">
        <v>3.3957559526276899</v>
      </c>
      <c r="G57" s="3">
        <f>G56*(1+Parameters!$B$13)</f>
        <v>219900.98276745147</v>
      </c>
      <c r="H57" s="5">
        <f>Parameters!$B$11*C57*Parameters!$B$9*G57</f>
        <v>3.7230249766795298</v>
      </c>
      <c r="I57" s="2">
        <f>EXP(-Parameters!$B$16*'Permanent project'!B57)</f>
        <v>0.21524034317051757</v>
      </c>
      <c r="J57" s="2">
        <f>EXP(-(Parameters!$B$5+Parameters!$B$6)*('Permanent project'!B57-Parameters!$B$2+0.5))*(1-EXP(-Parameters!$B$7*('Permanent project'!B57-Parameters!$B$2+0.5)*('Permanent project'!B57&gt;=Parameters!$B$2)))+('Permanent project'!B57&lt;Parameters!$B$2)</f>
        <v>0.63444068518351826</v>
      </c>
      <c r="K57" s="2">
        <f>H57*I57*('Permanent project'!B57&gt;=Parameters!$B$2)</f>
        <v>0.80134517361291013</v>
      </c>
      <c r="L57" s="2">
        <f>H57*I57*J57*('Permanent project'!B57&gt;=Parameters!$B$2)*('Permanent project'!B57&lt;=Parameters!$B$3)</f>
        <v>0.50840598101548007</v>
      </c>
      <c r="M57" s="22">
        <v>1</v>
      </c>
      <c r="N57" s="14">
        <f t="shared" si="8"/>
        <v>0.50840598101548007</v>
      </c>
      <c r="V57" s="23">
        <f t="shared" si="0"/>
        <v>287.25134637579168</v>
      </c>
      <c r="W57" s="24">
        <f t="shared" si="1"/>
        <v>2.105403792169264E-2</v>
      </c>
      <c r="X57" s="4">
        <f t="shared" si="2"/>
        <v>8.511575052993853E-4</v>
      </c>
      <c r="Y57" s="4">
        <f t="shared" si="3"/>
        <v>6.8294149384082146E-3</v>
      </c>
      <c r="Z57" s="4">
        <f t="shared" si="4"/>
        <v>9.8830919121062153E-3</v>
      </c>
      <c r="AA57" s="4">
        <f t="shared" si="5"/>
        <v>1.5872162977896908E-2</v>
      </c>
    </row>
    <row r="58" spans="1:27" x14ac:dyDescent="0.3">
      <c r="A58">
        <v>2069</v>
      </c>
      <c r="B58">
        <v>49</v>
      </c>
      <c r="C58" s="11">
        <v>1.8338605330555799</v>
      </c>
      <c r="D58" s="2">
        <v>2.3022235700292302</v>
      </c>
      <c r="E58" s="2">
        <v>2.5354498127138498</v>
      </c>
      <c r="F58" s="8">
        <v>3.4496539445409602</v>
      </c>
      <c r="G58" s="3">
        <f>G57*(1+Parameters!$B$13)</f>
        <v>224299.00242280049</v>
      </c>
      <c r="H58" s="5">
        <f>Parameters!$B$11*C58*Parameters!$B$9*G58</f>
        <v>3.8007177344774639</v>
      </c>
      <c r="I58" s="2">
        <f>EXP(-Parameters!$B$16*'Permanent project'!B58)</f>
        <v>0.20846168908963153</v>
      </c>
      <c r="J58" s="2">
        <f>EXP(-(Parameters!$B$5+Parameters!$B$6)*('Permanent project'!B58-Parameters!$B$2+0.5))*(1-EXP(-Parameters!$B$7*('Permanent project'!B58-Parameters!$B$2+0.5)*('Permanent project'!B58&gt;=Parameters!$B$2)))+('Permanent project'!B58&lt;Parameters!$B$2)</f>
        <v>0.62812948980236205</v>
      </c>
      <c r="K58" s="2">
        <f>H58*I58*('Permanent project'!B58&gt;=Parameters!$B$2)</f>
        <v>0.79230403868208976</v>
      </c>
      <c r="L58" s="2">
        <f>H58*I58*J58*('Permanent project'!B58&gt;=Parameters!$B$2)*('Permanent project'!B58&lt;=Parameters!$B$3)</f>
        <v>0.49766953158573196</v>
      </c>
      <c r="M58" s="22">
        <v>1</v>
      </c>
      <c r="N58" s="14">
        <f t="shared" si="8"/>
        <v>0.49766953158573196</v>
      </c>
      <c r="V58" s="23">
        <f t="shared" si="0"/>
        <v>292.78170931164925</v>
      </c>
      <c r="W58" s="24">
        <f t="shared" si="1"/>
        <v>2.1013541394681513E-2</v>
      </c>
      <c r="X58" s="4">
        <f t="shared" si="2"/>
        <v>7.3853323085774176E-4</v>
      </c>
      <c r="Y58" s="4">
        <f t="shared" si="3"/>
        <v>6.6953228050628715E-3</v>
      </c>
      <c r="Z58" s="4">
        <f t="shared" si="4"/>
        <v>9.7973886769865126E-3</v>
      </c>
      <c r="AA58" s="4">
        <f t="shared" si="5"/>
        <v>1.5694604829773494E-2</v>
      </c>
    </row>
    <row r="59" spans="1:27" x14ac:dyDescent="0.3">
      <c r="A59">
        <v>2070</v>
      </c>
      <c r="B59">
        <v>50</v>
      </c>
      <c r="C59" s="11">
        <v>1.8352149</v>
      </c>
      <c r="D59" s="2">
        <v>2.3176377000000001</v>
      </c>
      <c r="E59" s="2">
        <v>2.5602906000000001</v>
      </c>
      <c r="F59" s="8">
        <v>3.5037948999999999</v>
      </c>
      <c r="G59" s="3">
        <f>G58*(1+Parameters!$B$13)</f>
        <v>228784.98247125652</v>
      </c>
      <c r="H59" s="5">
        <f>Parameters!$B$11*C59*Parameters!$B$9*G59</f>
        <v>3.8795951846419956</v>
      </c>
      <c r="I59" s="2">
        <f>EXP(-Parameters!$B$16*'Permanent project'!B59)</f>
        <v>0.20189651799465538</v>
      </c>
      <c r="J59" s="2">
        <f>EXP(-(Parameters!$B$5+Parameters!$B$6)*('Permanent project'!B59-Parameters!$B$2+0.5))*(1-EXP(-Parameters!$B$7*('Permanent project'!B59-Parameters!$B$2+0.5)*('Permanent project'!B59&gt;=Parameters!$B$2)))+('Permanent project'!B59&lt;Parameters!$B$2)</f>
        <v>0.62188072671175387</v>
      </c>
      <c r="K59" s="2">
        <f>H59*I59*('Permanent project'!B59&gt;=Parameters!$B$2)</f>
        <v>0.78327675900805105</v>
      </c>
      <c r="L59" s="2">
        <f>H59*I59*J59*('Permanent project'!B59&gt;=Parameters!$B$2)*('Permanent project'!B59&lt;=Parameters!$B$3)</f>
        <v>0.48710472010835409</v>
      </c>
      <c r="M59" s="22">
        <v>1</v>
      </c>
      <c r="N59" s="14">
        <f t="shared" si="8"/>
        <v>0.48710472010835409</v>
      </c>
      <c r="V59" s="23">
        <f t="shared" si="0"/>
        <v>298.4123618054968</v>
      </c>
      <c r="W59" s="24">
        <f t="shared" si="1"/>
        <v>2.0974250216700595E-2</v>
      </c>
      <c r="X59" s="4">
        <f t="shared" si="2"/>
        <v>6.2715215940109331E-4</v>
      </c>
      <c r="Y59" s="4">
        <f t="shared" si="3"/>
        <v>6.5634347421944846E-3</v>
      </c>
      <c r="Z59" s="4">
        <f t="shared" si="4"/>
        <v>9.714134520510993E-3</v>
      </c>
      <c r="AA59" s="4">
        <f t="shared" si="5"/>
        <v>1.5514905977373246E-2</v>
      </c>
    </row>
    <row r="60" spans="1:27" x14ac:dyDescent="0.3">
      <c r="A60">
        <v>2071</v>
      </c>
      <c r="B60">
        <v>51</v>
      </c>
      <c r="C60" s="11">
        <v>1.8363658589875</v>
      </c>
      <c r="D60" s="2">
        <v>2.3328493637999999</v>
      </c>
      <c r="E60" s="2">
        <v>2.5851616072999999</v>
      </c>
      <c r="F60" s="8">
        <v>3.5581559484374998</v>
      </c>
      <c r="G60" s="3">
        <f>G59*(1+Parameters!$B$13)</f>
        <v>233360.68212068165</v>
      </c>
      <c r="H60" s="5">
        <f>Parameters!$B$11*C60*Parameters!$B$9*G60</f>
        <v>3.959668846762439</v>
      </c>
      <c r="I60" s="2">
        <f>EXP(-Parameters!$B$16*'Permanent project'!B60)</f>
        <v>0.1955381065766949</v>
      </c>
      <c r="J60" s="2">
        <f>EXP(-(Parameters!$B$5+Parameters!$B$6)*('Permanent project'!B60-Parameters!$B$2+0.5))*(1-EXP(-Parameters!$B$7*('Permanent project'!B60-Parameters!$B$2+0.5)*('Permanent project'!B60&gt;=Parameters!$B$2)))+('Permanent project'!B60&lt;Parameters!$B$2)</f>
        <v>0.61569385830116319</v>
      </c>
      <c r="K60" s="2">
        <f>H60*I60*('Permanent project'!B60&gt;=Parameters!$B$2)</f>
        <v>0.77426614896665236</v>
      </c>
      <c r="L60" s="2">
        <f>H60*I60*J60*('Permanent project'!B60&gt;=Parameters!$B$2)*('Permanent project'!B60&lt;=Parameters!$B$3)</f>
        <v>0.47671091260926135</v>
      </c>
      <c r="M60" s="22">
        <v>1</v>
      </c>
      <c r="N60" s="14">
        <f t="shared" si="8"/>
        <v>0.47671091260926135</v>
      </c>
      <c r="V60" s="23">
        <f t="shared" si="0"/>
        <v>304.14535530964832</v>
      </c>
      <c r="W60" s="24">
        <f t="shared" si="1"/>
        <v>2.0936116588232589E-2</v>
      </c>
      <c r="X60" s="4">
        <f t="shared" si="2"/>
        <v>5.0826856680099262E-4</v>
      </c>
      <c r="Y60" s="4">
        <f t="shared" si="3"/>
        <v>6.4293867655510605E-3</v>
      </c>
      <c r="Z60" s="4">
        <f t="shared" si="4"/>
        <v>9.6163292467291508E-3</v>
      </c>
      <c r="AA60" s="4">
        <f t="shared" si="5"/>
        <v>1.5328059216853684E-2</v>
      </c>
    </row>
    <row r="61" spans="1:27" x14ac:dyDescent="0.3">
      <c r="A61">
        <v>2072</v>
      </c>
      <c r="B61">
        <v>52</v>
      </c>
      <c r="C61" s="11">
        <v>1.8372992260307699</v>
      </c>
      <c r="D61" s="2">
        <v>2.3478481546256398</v>
      </c>
      <c r="E61" s="2">
        <v>2.6100213724718002</v>
      </c>
      <c r="F61" s="8">
        <v>3.61269557351795</v>
      </c>
      <c r="G61" s="3">
        <f>G60*(1+Parameters!$B$13)</f>
        <v>238027.89576309529</v>
      </c>
      <c r="H61" s="5">
        <f>Parameters!$B$11*C61*Parameters!$B$9*G61</f>
        <v>4.0409150504116331</v>
      </c>
      <c r="I61" s="2">
        <f>EXP(-Parameters!$B$16*'Permanent project'!B61)</f>
        <v>0.18937994326683263</v>
      </c>
      <c r="J61" s="2">
        <f>EXP(-(Parameters!$B$5+Parameters!$B$6)*('Permanent project'!B61-Parameters!$B$2+0.5))*(1-EXP(-Parameters!$B$7*('Permanent project'!B61-Parameters!$B$2+0.5)*('Permanent project'!B61&gt;=Parameters!$B$2)))+('Permanent project'!B61&lt;Parameters!$B$2)</f>
        <v>0.60956833316902492</v>
      </c>
      <c r="K61" s="2">
        <f>H61*I61*('Permanent project'!B61&gt;=Parameters!$B$2)</f>
        <v>0.76526826299304518</v>
      </c>
      <c r="L61" s="2">
        <f>H61*I61*J61*('Permanent project'!B61&gt;=Parameters!$B$2)*('Permanent project'!B61&lt;=Parameters!$B$3)</f>
        <v>0.46648329949982553</v>
      </c>
      <c r="M61" s="22">
        <v>1</v>
      </c>
      <c r="N61" s="14">
        <f t="shared" si="8"/>
        <v>0.46648329949982553</v>
      </c>
      <c r="V61" s="23">
        <f t="shared" si="0"/>
        <v>309.98279636038552</v>
      </c>
      <c r="W61" s="24">
        <f t="shared" si="1"/>
        <v>2.0899096475557117E-2</v>
      </c>
      <c r="X61" s="4">
        <f t="shared" si="2"/>
        <v>3.7968483990881273E-4</v>
      </c>
      <c r="Y61" s="4">
        <f t="shared" si="3"/>
        <v>6.292149134186951E-3</v>
      </c>
      <c r="Z61" s="4">
        <f t="shared" si="4"/>
        <v>9.5003525621886412E-3</v>
      </c>
      <c r="AA61" s="4">
        <f t="shared" si="5"/>
        <v>1.5133304988826281E-2</v>
      </c>
    </row>
    <row r="62" spans="1:27" x14ac:dyDescent="0.3">
      <c r="A62">
        <v>2073</v>
      </c>
      <c r="B62">
        <v>53</v>
      </c>
      <c r="C62" s="11">
        <v>1.83799682069327</v>
      </c>
      <c r="D62" s="2">
        <v>2.3626211653589699</v>
      </c>
      <c r="E62" s="2">
        <v>2.6348174957051298</v>
      </c>
      <c r="F62" s="8">
        <v>3.6673675974637798</v>
      </c>
      <c r="G62" s="3">
        <f>G61*(1+Parameters!$B$13)</f>
        <v>242788.45367835721</v>
      </c>
      <c r="H62" s="5">
        <f>Parameters!$B$11*C62*Parameters!$B$9*G62</f>
        <v>4.123298311087547</v>
      </c>
      <c r="I62" s="2">
        <f>EXP(-Parameters!$B$16*'Permanent project'!B62)</f>
        <v>0.18341572156771246</v>
      </c>
      <c r="J62" s="2">
        <f>EXP(-(Parameters!$B$5+Parameters!$B$6)*('Permanent project'!B62-Parameters!$B$2+0.5))*(1-EXP(-Parameters!$B$7*('Permanent project'!B62-Parameters!$B$2+0.5)*('Permanent project'!B62&gt;=Parameters!$B$2)))+('Permanent project'!B62&lt;Parameters!$B$2)</f>
        <v>0.60350359064211589</v>
      </c>
      <c r="K62" s="2">
        <f>H62*I62*('Permanent project'!B62&gt;=Parameters!$B$2)</f>
        <v>0.75627773496705253</v>
      </c>
      <c r="L62" s="2">
        <f>H62*I62*J62*('Permanent project'!B62&gt;=Parameters!$B$2)*('Permanent project'!B62&lt;=Parameters!$B$3)</f>
        <v>0.45641632857530268</v>
      </c>
      <c r="M62" s="22">
        <v>1</v>
      </c>
      <c r="N62" s="14">
        <f t="shared" si="8"/>
        <v>0.45641632857530268</v>
      </c>
      <c r="V62" s="23">
        <f t="shared" si="0"/>
        <v>315.92688470885929</v>
      </c>
      <c r="W62" s="24">
        <f t="shared" si="1"/>
        <v>2.0863151428542906E-2</v>
      </c>
      <c r="X62" s="4">
        <f t="shared" si="2"/>
        <v>2.4137247692449377E-4</v>
      </c>
      <c r="Y62" s="4">
        <f t="shared" si="3"/>
        <v>6.1517791071137922E-3</v>
      </c>
      <c r="Z62" s="4">
        <f t="shared" si="4"/>
        <v>9.3669035995243843E-3</v>
      </c>
      <c r="AA62" s="4">
        <f t="shared" si="5"/>
        <v>1.4931212532806626E-2</v>
      </c>
    </row>
    <row r="63" spans="1:27" x14ac:dyDescent="0.3">
      <c r="A63">
        <v>2074</v>
      </c>
      <c r="B63">
        <v>54</v>
      </c>
      <c r="C63" s="11">
        <v>1.8384404625384601</v>
      </c>
      <c r="D63" s="2">
        <v>2.3771554888820501</v>
      </c>
      <c r="E63" s="2">
        <v>2.65949757718974</v>
      </c>
      <c r="F63" s="8">
        <v>3.7221258424974399</v>
      </c>
      <c r="G63" s="3">
        <f>G62*(1+Parameters!$B$13)</f>
        <v>247644.22275192436</v>
      </c>
      <c r="H63" s="5">
        <f>Parameters!$B$11*C63*Parameters!$B$9*G63</f>
        <v>4.206779433050273</v>
      </c>
      <c r="I63" s="2">
        <f>EXP(-Parameters!$B$16*'Permanent project'!B63)</f>
        <v>0.17763933359513495</v>
      </c>
      <c r="J63" s="2">
        <f>EXP(-(Parameters!$B$5+Parameters!$B$6)*('Permanent project'!B63-Parameters!$B$2+0.5))*(1-EXP(-Parameters!$B$7*('Permanent project'!B63-Parameters!$B$2+0.5)*('Permanent project'!B63&gt;=Parameters!$B$2)))+('Permanent project'!B63&lt;Parameters!$B$2)</f>
        <v>0.59749906424667387</v>
      </c>
      <c r="K63" s="2">
        <f>H63*I63*('Permanent project'!B63&gt;=Parameters!$B$2)</f>
        <v>0.74728949506877018</v>
      </c>
      <c r="L63" s="2">
        <f>H63*I63*J63*('Permanent project'!B63&gt;=Parameters!$B$2)*('Permanent project'!B63&lt;=Parameters!$B$3)</f>
        <v>0.44650477402495958</v>
      </c>
      <c r="M63" s="22">
        <v>1</v>
      </c>
      <c r="N63" s="14">
        <f t="shared" si="8"/>
        <v>0.44650477402495958</v>
      </c>
      <c r="V63" s="23">
        <f t="shared" si="0"/>
        <v>321.97992855595339</v>
      </c>
      <c r="W63" s="24">
        <f t="shared" si="1"/>
        <v>2.0828248635662901E-2</v>
      </c>
      <c r="X63" s="4">
        <f t="shared" si="2"/>
        <v>9.3290261417022587E-5</v>
      </c>
      <c r="Y63" s="4">
        <f t="shared" si="3"/>
        <v>6.008327710017386E-3</v>
      </c>
      <c r="Z63" s="4">
        <f t="shared" si="4"/>
        <v>9.2166430741972543E-3</v>
      </c>
      <c r="AA63" s="4">
        <f t="shared" si="5"/>
        <v>1.4722309417443527E-2</v>
      </c>
    </row>
    <row r="64" spans="1:27" x14ac:dyDescent="0.3">
      <c r="A64">
        <v>2075</v>
      </c>
      <c r="B64">
        <v>55</v>
      </c>
      <c r="C64" s="11">
        <v>1.8386119711298099</v>
      </c>
      <c r="D64" s="2">
        <v>2.39143821807692</v>
      </c>
      <c r="E64" s="2">
        <v>2.6840092171153902</v>
      </c>
      <c r="F64" s="8">
        <v>3.7769241308413499</v>
      </c>
      <c r="G64" s="3">
        <f>G63*(1+Parameters!$B$13)</f>
        <v>252597.10720696286</v>
      </c>
      <c r="H64" s="5">
        <f>Parameters!$B$11*C64*Parameters!$B$9*G64</f>
        <v>4.2913153222953726</v>
      </c>
      <c r="I64" s="2">
        <f>EXP(-Parameters!$B$16*'Permanent project'!B64)</f>
        <v>0.17204486382305054</v>
      </c>
      <c r="J64" s="2">
        <f>EXP(-(Parameters!$B$5+Parameters!$B$6)*('Permanent project'!B64-Parameters!$B$2+0.5))*(1-EXP(-Parameters!$B$7*('Permanent project'!B64-Parameters!$B$2+0.5)*('Permanent project'!B64&gt;=Parameters!$B$2)))+('Permanent project'!B64&lt;Parameters!$B$2)</f>
        <v>0.59155418437139418</v>
      </c>
      <c r="K64" s="2">
        <f>H64*I64*('Permanent project'!B64&gt;=Parameters!$B$2)</f>
        <v>0.73829876024607766</v>
      </c>
      <c r="L64" s="2">
        <f>H64*I64*J64*('Permanent project'!B64&gt;=Parameters!$B$2)*('Permanent project'!B64&lt;=Parameters!$B$3)</f>
        <v>0.43674372093977998</v>
      </c>
      <c r="M64" s="22">
        <v>1</v>
      </c>
      <c r="N64" s="14">
        <f t="shared" si="8"/>
        <v>0.43674372093977998</v>
      </c>
      <c r="V64" s="23">
        <f t="shared" si="0"/>
        <v>328.14435191633515</v>
      </c>
      <c r="W64" s="24">
        <f t="shared" si="1"/>
        <v>2.0794360459581898E-2</v>
      </c>
      <c r="X64" s="4">
        <f t="shared" si="2"/>
        <v>-6.461673311467558E-5</v>
      </c>
      <c r="Y64" s="4">
        <f t="shared" si="3"/>
        <v>5.8618398095154458E-3</v>
      </c>
      <c r="Z64" s="4">
        <f t="shared" si="4"/>
        <v>9.0501919298607552E-3</v>
      </c>
      <c r="AA64" s="4">
        <f t="shared" si="5"/>
        <v>1.4507083536357487E-2</v>
      </c>
    </row>
    <row r="65" spans="1:27" x14ac:dyDescent="0.3">
      <c r="A65">
        <v>2076</v>
      </c>
      <c r="B65">
        <v>56</v>
      </c>
      <c r="C65" s="11">
        <v>1.83849316603077</v>
      </c>
      <c r="D65" s="2">
        <v>2.40545644582564</v>
      </c>
      <c r="E65" s="2">
        <v>2.7083000156717998</v>
      </c>
      <c r="F65" s="8">
        <v>3.8317162847179498</v>
      </c>
      <c r="G65" s="3">
        <f>G64*(1+Parameters!$B$13)</f>
        <v>257649.04935110212</v>
      </c>
      <c r="H65" s="5">
        <f>Parameters!$B$11*C65*Parameters!$B$9*G65</f>
        <v>4.37685879214885</v>
      </c>
      <c r="I65" s="2">
        <f>EXP(-Parameters!$B$16*'Permanent project'!B65)</f>
        <v>0.16662658302554365</v>
      </c>
      <c r="J65" s="2">
        <f>EXP(-(Parameters!$B$5+Parameters!$B$6)*('Permanent project'!B65-Parameters!$B$2+0.5))*(1-EXP(-Parameters!$B$7*('Permanent project'!B65-Parameters!$B$2+0.5)*('Permanent project'!B65&gt;=Parameters!$B$2)))+('Permanent project'!B65&lt;Parameters!$B$2)</f>
        <v>0.58566838030745316</v>
      </c>
      <c r="K65" s="2">
        <f>H65*I65*('Permanent project'!B65&gt;=Parameters!$B$2)</f>
        <v>0.72930102492107107</v>
      </c>
      <c r="L65" s="2">
        <f>H65*I65*J65*('Permanent project'!B65&gt;=Parameters!$B$2)*('Permanent project'!B65&lt;=Parameters!$B$3)</f>
        <v>0.42712855002208922</v>
      </c>
      <c r="M65" s="22">
        <v>1</v>
      </c>
      <c r="N65" s="14">
        <f t="shared" si="8"/>
        <v>0.42712855002208922</v>
      </c>
      <c r="V65" s="23">
        <f t="shared" si="0"/>
        <v>334.42270241518912</v>
      </c>
      <c r="W65" s="24">
        <f t="shared" si="1"/>
        <v>2.0761464023304931E-2</v>
      </c>
      <c r="X65" s="4">
        <f t="shared" si="2"/>
        <v>-2.3241817476128359E-4</v>
      </c>
      <c r="Y65" s="4">
        <f t="shared" si="3"/>
        <v>5.7123541806235667E-3</v>
      </c>
      <c r="Z65" s="4">
        <f t="shared" si="4"/>
        <v>8.8681302802277404E-3</v>
      </c>
      <c r="AA65" s="4">
        <f t="shared" si="5"/>
        <v>1.4285985068897016E-2</v>
      </c>
    </row>
    <row r="66" spans="1:27" x14ac:dyDescent="0.3">
      <c r="A66">
        <v>2077</v>
      </c>
      <c r="B66">
        <v>57</v>
      </c>
      <c r="C66" s="11">
        <v>1.83806586680481</v>
      </c>
      <c r="D66" s="2">
        <v>2.41919726501026</v>
      </c>
      <c r="E66" s="2">
        <v>2.7323175730487201</v>
      </c>
      <c r="F66" s="8">
        <v>3.88645612634968</v>
      </c>
      <c r="G66" s="3">
        <f>G65*(1+Parameters!$B$13)</f>
        <v>262802.03033812414</v>
      </c>
      <c r="H66" s="5">
        <f>Parameters!$B$11*C66*Parameters!$B$9*G66</f>
        <v>4.4633583612295347</v>
      </c>
      <c r="I66" s="2">
        <f>EXP(-Parameters!$B$16*'Permanent project'!B66)</f>
        <v>0.16137894240960493</v>
      </c>
      <c r="J66" s="2">
        <f>EXP(-(Parameters!$B$5+Parameters!$B$6)*('Permanent project'!B66-Parameters!$B$2+0.5))*(1-EXP(-Parameters!$B$7*('Permanent project'!B66-Parameters!$B$2+0.5)*('Permanent project'!B66&gt;=Parameters!$B$2)))+('Permanent project'!B66&lt;Parameters!$B$2)</f>
        <v>0.57984108180832206</v>
      </c>
      <c r="K66" s="2">
        <f>H66*I66*('Permanent project'!B66&gt;=Parameters!$B$2)</f>
        <v>0.72029205193028967</v>
      </c>
      <c r="L66" s="2">
        <f>H66*I66*J66*('Permanent project'!B66&gt;=Parameters!$B$2)*('Permanent project'!B66&lt;=Parameters!$B$3)</f>
        <v>0.41765492260919523</v>
      </c>
      <c r="M66" s="22">
        <v>1</v>
      </c>
      <c r="N66" s="14">
        <f t="shared" si="8"/>
        <v>0.41765492260919523</v>
      </c>
      <c r="V66" s="23">
        <f t="shared" si="0"/>
        <v>340.81765953932114</v>
      </c>
      <c r="W66" s="24">
        <f t="shared" si="1"/>
        <v>2.0729540840545704E-2</v>
      </c>
      <c r="X66" s="4">
        <f t="shared" si="2"/>
        <v>-4.1019954890988221E-4</v>
      </c>
      <c r="Y66" s="4">
        <f t="shared" si="3"/>
        <v>5.5599035668150798E-3</v>
      </c>
      <c r="Z66" s="4">
        <f t="shared" si="4"/>
        <v>8.6709966004223961E-3</v>
      </c>
      <c r="AA66" s="4">
        <f t="shared" si="5"/>
        <v>1.4059428392572968E-2</v>
      </c>
    </row>
    <row r="67" spans="1:27" x14ac:dyDescent="0.3">
      <c r="A67">
        <v>2078</v>
      </c>
      <c r="B67">
        <v>58</v>
      </c>
      <c r="C67" s="11">
        <v>1.83731189301538</v>
      </c>
      <c r="D67" s="2">
        <v>2.4326477685128198</v>
      </c>
      <c r="E67" s="2">
        <v>2.7560094894359</v>
      </c>
      <c r="F67" s="8">
        <v>3.9410974779589698</v>
      </c>
      <c r="G67" s="3">
        <f>G66*(1+Parameters!$B$13)</f>
        <v>268058.07094488665</v>
      </c>
      <c r="H67" s="5">
        <f>Parameters!$B$11*C67*Parameters!$B$9*G67</f>
        <v>4.550758043515998</v>
      </c>
      <c r="I67" s="2">
        <f>EXP(-Parameters!$B$16*'Permanent project'!B67)</f>
        <v>0.15629656793268212</v>
      </c>
      <c r="J67" s="2">
        <f>EXP(-(Parameters!$B$5+Parameters!$B$6)*('Permanent project'!B67-Parameters!$B$2+0.5))*(1-EXP(-Parameters!$B$7*('Permanent project'!B67-Parameters!$B$2+0.5)*('Permanent project'!B67&gt;=Parameters!$B$2)))+('Permanent project'!B67&lt;Parameters!$B$2)</f>
        <v>0.57407172027944164</v>
      </c>
      <c r="K67" s="2">
        <f>H67*I67*('Permanent project'!B67&gt;=Parameters!$B$2)</f>
        <v>0.71126786369359773</v>
      </c>
      <c r="L67" s="2">
        <f>H67*I67*J67*('Permanent project'!B67&gt;=Parameters!$B$2)*('Permanent project'!B67&lt;=Parameters!$B$3)</f>
        <v>0.40831876609006706</v>
      </c>
      <c r="M67" s="22">
        <v>1</v>
      </c>
      <c r="N67" s="14">
        <f t="shared" si="8"/>
        <v>0.40831876609006706</v>
      </c>
      <c r="V67" s="23">
        <f t="shared" si="0"/>
        <v>347.3320433652928</v>
      </c>
      <c r="W67" s="24">
        <f t="shared" si="1"/>
        <v>2.0698576484830682E-2</v>
      </c>
      <c r="X67" s="4">
        <f t="shared" si="2"/>
        <v>-5.9806328669469253E-4</v>
      </c>
      <c r="Y67" s="4">
        <f t="shared" si="3"/>
        <v>5.4045147319448606E-3</v>
      </c>
      <c r="Z67" s="4">
        <f t="shared" si="4"/>
        <v>8.4592871238450985E-3</v>
      </c>
      <c r="AA67" s="4">
        <f t="shared" si="5"/>
        <v>1.3827793936607505E-2</v>
      </c>
    </row>
    <row r="68" spans="1:27" x14ac:dyDescent="0.3">
      <c r="A68">
        <v>2079</v>
      </c>
      <c r="B68">
        <v>59</v>
      </c>
      <c r="C68" s="11">
        <v>1.83621306422596</v>
      </c>
      <c r="D68" s="2">
        <v>2.4457950492153802</v>
      </c>
      <c r="E68" s="2">
        <v>2.77932336502308</v>
      </c>
      <c r="F68" s="8">
        <v>3.99559416176827</v>
      </c>
      <c r="G68" s="3">
        <f>G67*(1+Parameters!$B$13)</f>
        <v>273419.23236378439</v>
      </c>
      <c r="H68" s="5">
        <f>Parameters!$B$11*C68*Parameters!$B$9*G68</f>
        <v>4.6389971302476116</v>
      </c>
      <c r="I68" s="2">
        <f>EXP(-Parameters!$B$16*'Permanent project'!B68)</f>
        <v>0.15137425479919109</v>
      </c>
      <c r="J68" s="2">
        <f>EXP(-(Parameters!$B$5+Parameters!$B$6)*('Permanent project'!B68-Parameters!$B$2+0.5))*(1-EXP(-Parameters!$B$7*('Permanent project'!B68-Parameters!$B$2+0.5)*('Permanent project'!B68&gt;=Parameters!$B$2)))+('Permanent project'!B68&lt;Parameters!$B$2)</f>
        <v>0.56835972968263415</v>
      </c>
      <c r="K68" s="2">
        <f>H68*I68*('Permanent project'!B68&gt;=Parameters!$B$2)</f>
        <v>0.70222473360681825</v>
      </c>
      <c r="L68" s="2">
        <f>H68*I68*J68*('Permanent project'!B68&gt;=Parameters!$B$2)*('Permanent project'!B68&lt;=Parameters!$B$3)</f>
        <v>0.39911625976923099</v>
      </c>
      <c r="M68" s="22">
        <v>1</v>
      </c>
      <c r="N68" s="14">
        <f t="shared" si="8"/>
        <v>0.39911625976923099</v>
      </c>
      <c r="V68" s="23">
        <f t="shared" si="0"/>
        <v>353.96882378825097</v>
      </c>
      <c r="W68" s="24">
        <f t="shared" si="1"/>
        <v>2.0668560292578481E-2</v>
      </c>
      <c r="X68" s="4">
        <f t="shared" si="2"/>
        <v>-7.9612995596254504E-4</v>
      </c>
      <c r="Y68" s="4">
        <f t="shared" si="3"/>
        <v>5.2462085033396378E-3</v>
      </c>
      <c r="Z68" s="4">
        <f t="shared" si="4"/>
        <v>8.2334554031750808E-3</v>
      </c>
      <c r="AA68" s="4">
        <f t="shared" si="5"/>
        <v>1.3591429968377158E-2</v>
      </c>
    </row>
    <row r="69" spans="1:27" x14ac:dyDescent="0.3">
      <c r="A69">
        <v>2080</v>
      </c>
      <c r="B69">
        <v>60</v>
      </c>
      <c r="C69" s="11">
        <v>1.8347511999999999</v>
      </c>
      <c r="D69" s="2">
        <v>2.4586261999999999</v>
      </c>
      <c r="E69" s="2">
        <v>2.8022068</v>
      </c>
      <c r="F69" s="8">
        <v>4.0499000000000001</v>
      </c>
      <c r="G69" s="3">
        <f>G68*(1+Parameters!$B$13)</f>
        <v>278887.61701106007</v>
      </c>
      <c r="H69" s="5">
        <f>Parameters!$B$11*C69*Parameters!$B$9*G69</f>
        <v>4.7280099633799297</v>
      </c>
      <c r="I69" s="2">
        <f>EXP(-Parameters!$B$16*'Permanent project'!B69)</f>
        <v>0.14660696213035015</v>
      </c>
      <c r="J69" s="2">
        <f>EXP(-(Parameters!$B$5+Parameters!$B$6)*('Permanent project'!B69-Parameters!$B$2+0.5))*(1-EXP(-Parameters!$B$7*('Permanent project'!B69-Parameters!$B$2+0.5)*('Permanent project'!B69&gt;=Parameters!$B$2)))+('Permanent project'!B69&lt;Parameters!$B$2)</f>
        <v>0.56270454722068786</v>
      </c>
      <c r="K69" s="2">
        <f>H69*I69*('Permanent project'!B69&gt;=Parameters!$B$2)</f>
        <v>0.6931591776531596</v>
      </c>
      <c r="L69" s="2">
        <f>H69*I69*J69*('Permanent project'!B69&gt;=Parameters!$B$2)*('Permanent project'!B69&lt;=Parameters!$B$3)</f>
        <v>0.39004382121318548</v>
      </c>
      <c r="M69" s="22">
        <v>1</v>
      </c>
      <c r="N69" s="14">
        <f t="shared" si="8"/>
        <v>0.39004382121318548</v>
      </c>
      <c r="U69">
        <v>2080</v>
      </c>
      <c r="V69" s="23">
        <f t="shared" si="0"/>
        <v>360.73113027616967</v>
      </c>
      <c r="W69" s="24">
        <f t="shared" si="1"/>
        <v>2.0639485096008946E-2</v>
      </c>
      <c r="X69" s="4">
        <f t="shared" si="2"/>
        <v>-1.0004652465848453E-3</v>
      </c>
      <c r="Y69" s="4">
        <f t="shared" si="3"/>
        <v>5.0850049724150709E-3</v>
      </c>
      <c r="Z69" s="4">
        <f t="shared" si="4"/>
        <v>7.9969335947867228E-3</v>
      </c>
      <c r="AA69" s="4">
        <f t="shared" si="5"/>
        <v>1.3351492015141127E-2</v>
      </c>
    </row>
    <row r="70" spans="1:27" x14ac:dyDescent="0.3">
      <c r="A70">
        <v>2081</v>
      </c>
      <c r="B70">
        <v>61</v>
      </c>
      <c r="C70" s="11">
        <v>1.8329155951882701</v>
      </c>
      <c r="D70" s="2">
        <v>2.4711283264523098</v>
      </c>
      <c r="E70" s="2">
        <v>2.8246158616984598</v>
      </c>
      <c r="F70" s="8">
        <v>4.1039722075121201</v>
      </c>
      <c r="G70" s="3">
        <f>G69*(1+Parameters!$B$13)</f>
        <v>284465.36935128126</v>
      </c>
      <c r="H70" s="5">
        <f>Parameters!$B$11*C70*Parameters!$B$9*G70</f>
        <v>4.8177453488005817</v>
      </c>
      <c r="I70" s="2">
        <f>EXP(-Parameters!$B$16*'Permanent project'!B70)</f>
        <v>0.14198980780187978</v>
      </c>
      <c r="J70" s="2">
        <f>EXP(-(Parameters!$B$5+Parameters!$B$6)*('Permanent project'!B70-Parameters!$B$2+0.5))*(1-EXP(-Parameters!$B$7*('Permanent project'!B70-Parameters!$B$2+0.5)*('Permanent project'!B70&gt;=Parameters!$B$2)))+('Permanent project'!B70&lt;Parameters!$B$2)</f>
        <v>0.55710561385257218</v>
      </c>
      <c r="K70" s="2">
        <f>H70*I70*('Permanent project'!B70&gt;=Parameters!$B$2)</f>
        <v>0.6840707361145949</v>
      </c>
      <c r="L70" s="2">
        <f>H70*I70*J70*('Permanent project'!B70&gt;=Parameters!$B$2)*('Permanent project'!B70&lt;=Parameters!$B$3)</f>
        <v>0.38109964736170232</v>
      </c>
      <c r="M70" s="22">
        <v>1</v>
      </c>
      <c r="N70" s="14">
        <f t="shared" si="8"/>
        <v>0.38109964736170232</v>
      </c>
      <c r="V70" s="23">
        <f t="shared" si="0"/>
        <v>367.62226217530969</v>
      </c>
      <c r="W70" s="24">
        <f t="shared" si="1"/>
        <v>2.0611346982259117E-2</v>
      </c>
      <c r="X70" s="4">
        <f t="shared" si="2"/>
        <v>-1.1948992104435115E-3</v>
      </c>
      <c r="Y70" s="4">
        <f t="shared" si="3"/>
        <v>4.9209336438865532E-3</v>
      </c>
      <c r="Z70" s="4">
        <f t="shared" si="4"/>
        <v>7.7619844231905577E-3</v>
      </c>
      <c r="AA70" s="4">
        <f t="shared" si="5"/>
        <v>1.3111531821293723E-2</v>
      </c>
    </row>
    <row r="71" spans="1:27" x14ac:dyDescent="0.3">
      <c r="A71">
        <v>2082</v>
      </c>
      <c r="B71">
        <v>62</v>
      </c>
      <c r="C71" s="11">
        <v>1.83072544579077</v>
      </c>
      <c r="D71" s="2">
        <v>2.4832885849723101</v>
      </c>
      <c r="E71" s="2">
        <v>2.8465404860184602</v>
      </c>
      <c r="F71" s="8">
        <v>4.1577815697046203</v>
      </c>
      <c r="G71" s="3">
        <f>G70*(1+Parameters!$B$13)</f>
        <v>290154.67673830688</v>
      </c>
      <c r="H71" s="5">
        <f>Parameters!$B$11*C71*Parameters!$B$9*G71</f>
        <v>4.9082284012609252</v>
      </c>
      <c r="I71" s="2">
        <f>EXP(-Parameters!$B$16*'Permanent project'!B71)</f>
        <v>0.13751806344428075</v>
      </c>
      <c r="J71" s="2">
        <f>EXP(-(Parameters!$B$5+Parameters!$B$6)*('Permanent project'!B71-Parameters!$B$2+0.5))*(1-EXP(-Parameters!$B$7*('Permanent project'!B71-Parameters!$B$2+0.5)*('Permanent project'!B71&gt;=Parameters!$B$2)))+('Permanent project'!B71&lt;Parameters!$B$2)</f>
        <v>0.55156237467818559</v>
      </c>
      <c r="K71" s="2">
        <f>H71*I71*('Permanent project'!B71&gt;=Parameters!$B$2)</f>
        <v>0.67497006468362053</v>
      </c>
      <c r="L71" s="2">
        <f>H71*I71*J71*('Permanent project'!B71&gt;=Parameters!$B$2)*('Permanent project'!B71&lt;=Parameters!$B$3)</f>
        <v>0.37228809171358629</v>
      </c>
      <c r="M71" s="22">
        <v>1</v>
      </c>
      <c r="N71" s="14">
        <f t="shared" si="8"/>
        <v>0.37228809171358629</v>
      </c>
      <c r="V71" s="23">
        <f t="shared" si="0"/>
        <v>374.64567930642841</v>
      </c>
      <c r="W71" s="24">
        <f t="shared" si="1"/>
        <v>2.058414420212739E-2</v>
      </c>
      <c r="X71" s="4">
        <f t="shared" si="2"/>
        <v>-1.3754234430670607E-3</v>
      </c>
      <c r="Y71" s="4">
        <f t="shared" si="3"/>
        <v>4.754002318828953E-3</v>
      </c>
      <c r="Z71" s="4">
        <f t="shared" si="4"/>
        <v>7.5314544405362081E-3</v>
      </c>
      <c r="AA71" s="4">
        <f t="shared" si="5"/>
        <v>1.2872416217909095E-2</v>
      </c>
    </row>
    <row r="72" spans="1:27" x14ac:dyDescent="0.3">
      <c r="A72">
        <v>2083</v>
      </c>
      <c r="B72">
        <v>63</v>
      </c>
      <c r="C72" s="11">
        <v>1.82820742309481</v>
      </c>
      <c r="D72" s="2">
        <v>2.4950941446635899</v>
      </c>
      <c r="E72" s="2">
        <v>2.86797907600205</v>
      </c>
      <c r="F72" s="8">
        <v>4.2113022646130096</v>
      </c>
      <c r="G72" s="3">
        <f>G71*(1+Parameters!$B$13)</f>
        <v>295957.77027307299</v>
      </c>
      <c r="H72" s="5">
        <f>Parameters!$B$11*C72*Parameters!$B$9*G72</f>
        <v>4.9995070590309814</v>
      </c>
      <c r="I72" s="2">
        <f>EXP(-Parameters!$B$16*'Permanent project'!B72)</f>
        <v>0.1331871496005706</v>
      </c>
      <c r="J72" s="2">
        <f>EXP(-(Parameters!$B$5+Parameters!$B$6)*('Permanent project'!B72-Parameters!$B$2+0.5))*(1-EXP(-Parameters!$B$7*('Permanent project'!B72-Parameters!$B$2+0.5)*('Permanent project'!B72&gt;=Parameters!$B$2)))+('Permanent project'!B72&lt;Parameters!$B$2)</f>
        <v>0.54607427922263108</v>
      </c>
      <c r="K72" s="2">
        <f>H72*I72*('Permanent project'!B72&gt;=Parameters!$B$2)</f>
        <v>0.66587009460026803</v>
      </c>
      <c r="L72" s="2">
        <f>H72*I72*J72*('Permanent project'!B72&gt;=Parameters!$B$2)*('Permanent project'!B72&lt;=Parameters!$B$3)</f>
        <v>0.36361453196474652</v>
      </c>
      <c r="M72" s="22">
        <v>1</v>
      </c>
      <c r="N72" s="14">
        <f t="shared" si="8"/>
        <v>0.36361453196474652</v>
      </c>
      <c r="V72" s="23">
        <f t="shared" si="0"/>
        <v>381.80492839935556</v>
      </c>
      <c r="W72" s="24">
        <f t="shared" si="1"/>
        <v>2.0557873586301456E-2</v>
      </c>
      <c r="X72" s="4">
        <f t="shared" si="2"/>
        <v>-1.5420704847306178E-3</v>
      </c>
      <c r="Y72" s="4">
        <f t="shared" si="3"/>
        <v>4.5842077705217166E-3</v>
      </c>
      <c r="Z72" s="4">
        <f t="shared" si="4"/>
        <v>7.3051295473310586E-3</v>
      </c>
      <c r="AA72" s="4">
        <f t="shared" si="5"/>
        <v>1.2634145524745342E-2</v>
      </c>
    </row>
    <row r="73" spans="1:27" x14ac:dyDescent="0.3">
      <c r="A73">
        <v>2084</v>
      </c>
      <c r="B73">
        <v>64</v>
      </c>
      <c r="C73" s="11">
        <v>1.8253881983876901</v>
      </c>
      <c r="D73" s="2">
        <v>2.50653217462974</v>
      </c>
      <c r="E73" s="2">
        <v>2.8889300346912798</v>
      </c>
      <c r="F73" s="8">
        <v>4.26450847027282</v>
      </c>
      <c r="G73" s="3">
        <f>G72*(1+Parameters!$B$13)</f>
        <v>301876.92567853443</v>
      </c>
      <c r="H73" s="5">
        <f>Parameters!$B$11*C73*Parameters!$B$9*G73</f>
        <v>5.0916334160921881</v>
      </c>
      <c r="I73" s="2">
        <f>EXP(-Parameters!$B$16*'Permanent project'!B73)</f>
        <v>0.1289926310365194</v>
      </c>
      <c r="J73" s="2">
        <f>EXP(-(Parameters!$B$5+Parameters!$B$6)*('Permanent project'!B73-Parameters!$B$2+0.5))*(1-EXP(-Parameters!$B$7*('Permanent project'!B73-Parameters!$B$2+0.5)*('Permanent project'!B73&gt;=Parameters!$B$2)))+('Permanent project'!B73&lt;Parameters!$B$2)</f>
        <v>0.54064078164314455</v>
      </c>
      <c r="K73" s="2">
        <f>H73*I73*('Permanent project'!B73&gt;=Parameters!$B$2)</f>
        <v>0.65678319061519241</v>
      </c>
      <c r="L73" s="2">
        <f>H73*I73*J73*('Permanent project'!B73&gt;=Parameters!$B$2)*('Permanent project'!B73&lt;=Parameters!$B$3)</f>
        <v>0.355083777544276</v>
      </c>
      <c r="M73" s="22">
        <v>1</v>
      </c>
      <c r="N73" s="14">
        <f t="shared" si="8"/>
        <v>0.355083777544276</v>
      </c>
      <c r="V73" s="23">
        <f t="shared" si="0"/>
        <v>389.10362236009172</v>
      </c>
      <c r="W73" s="24">
        <f t="shared" si="1"/>
        <v>2.0532529780234537E-2</v>
      </c>
      <c r="X73" s="4">
        <f t="shared" si="2"/>
        <v>-1.6948479417652866E-3</v>
      </c>
      <c r="Y73" s="4">
        <f t="shared" si="3"/>
        <v>4.4115409554849388E-3</v>
      </c>
      <c r="Z73" s="4">
        <f t="shared" si="4"/>
        <v>7.0828058108775623E-3</v>
      </c>
      <c r="AA73" s="4">
        <f t="shared" si="5"/>
        <v>1.2396714607380687E-2</v>
      </c>
    </row>
    <row r="74" spans="1:27" x14ac:dyDescent="0.3">
      <c r="A74">
        <v>2085</v>
      </c>
      <c r="B74">
        <v>65</v>
      </c>
      <c r="C74" s="11">
        <v>1.82229444295673</v>
      </c>
      <c r="D74" s="2">
        <v>2.5175898439743598</v>
      </c>
      <c r="E74" s="2">
        <v>2.90939176512821</v>
      </c>
      <c r="F74" s="8">
        <v>4.3173743647195497</v>
      </c>
      <c r="G74" s="3">
        <f>G73*(1+Parameters!$B$13)</f>
        <v>307914.46419210511</v>
      </c>
      <c r="H74" s="5">
        <f>Parameters!$B$11*C74*Parameters!$B$9*G74</f>
        <v>5.1846639491102353</v>
      </c>
      <c r="I74" s="2">
        <f>EXP(-Parameters!$B$16*'Permanent project'!B74)</f>
        <v>0.12493021219858241</v>
      </c>
      <c r="J74" s="2">
        <f>EXP(-(Parameters!$B$5+Parameters!$B$6)*('Permanent project'!B74-Parameters!$B$2+0.5))*(1-EXP(-Parameters!$B$7*('Permanent project'!B74-Parameters!$B$2+0.5)*('Permanent project'!B74&gt;=Parameters!$B$2)))+('Permanent project'!B74&lt;Parameters!$B$2)</f>
        <v>0.53526134087650812</v>
      </c>
      <c r="K74" s="2">
        <f>H74*I74*('Permanent project'!B74&gt;=Parameters!$B$2)</f>
        <v>0.64772116734068197</v>
      </c>
      <c r="L74" s="2">
        <f>H74*I74*J74*('Permanent project'!B74&gt;=Parameters!$B$2)*('Permanent project'!B74&lt;=Parameters!$B$3)</f>
        <v>0.34670010054487055</v>
      </c>
      <c r="M74" s="22">
        <v>1</v>
      </c>
      <c r="N74" s="14">
        <f t="shared" si="8"/>
        <v>0.34670010054487055</v>
      </c>
      <c r="V74" s="23">
        <f t="shared" ref="V74:V89" si="9">SUM(K74:K454)/I74</f>
        <v>396.54543813869765</v>
      </c>
      <c r="W74" s="24">
        <f t="shared" ref="W74:W89" si="10">LN(V74/V$9)/$B74</f>
        <v>2.0508105369082524E-2</v>
      </c>
      <c r="X74" s="4">
        <f t="shared" ref="X74:X89" si="11">(C75-C74)/C74</f>
        <v>-1.8337403598060638E-3</v>
      </c>
      <c r="Y74" s="4">
        <f t="shared" ref="Y74:Y89" si="12">(D75-D74)/D74</f>
        <v>4.235986990571379E-3</v>
      </c>
      <c r="Z74" s="4">
        <f t="shared" ref="Z74:Z89" si="13">(E75-E74)/E74</f>
        <v>6.8642887719798191E-3</v>
      </c>
      <c r="AA74" s="4">
        <f t="shared" ref="AA74:AA89" si="14">(F75-F74)/F74</f>
        <v>1.2160113261936402E-2</v>
      </c>
    </row>
    <row r="75" spans="1:27" x14ac:dyDescent="0.3">
      <c r="A75">
        <v>2086</v>
      </c>
      <c r="B75">
        <v>66</v>
      </c>
      <c r="C75" s="11">
        <v>1.81895282808923</v>
      </c>
      <c r="D75" s="2">
        <v>2.5282543218010298</v>
      </c>
      <c r="E75" s="2">
        <v>2.9293626703548701</v>
      </c>
      <c r="F75" s="8">
        <v>4.3698741259887202</v>
      </c>
      <c r="G75" s="3">
        <f>G74*(1+Parameters!$B$13)</f>
        <v>314072.75347594719</v>
      </c>
      <c r="H75" s="5">
        <f>Parameters!$B$11*C75*Parameters!$B$9*G75</f>
        <v>5.2786597540062132</v>
      </c>
      <c r="I75" s="2">
        <f>EXP(-Parameters!$B$16*'Permanent project'!B75)</f>
        <v>0.12099573281487792</v>
      </c>
      <c r="J75" s="2">
        <f>EXP(-(Parameters!$B$5+Parameters!$B$6)*('Permanent project'!B75-Parameters!$B$2+0.5))*(1-EXP(-Parameters!$B$7*('Permanent project'!B75-Parameters!$B$2+0.5)*('Permanent project'!B75&gt;=Parameters!$B$2)))+('Permanent project'!B75&lt;Parameters!$B$2)</f>
        <v>0.52993542074069366</v>
      </c>
      <c r="K75" s="2">
        <f>H75*I75*('Permanent project'!B75&gt;=Parameters!$B$2)</f>
        <v>0.63869530521638496</v>
      </c>
      <c r="L75" s="2">
        <f>H75*I75*J75*('Permanent project'!B75&gt;=Parameters!$B$2)*('Permanent project'!B75&lt;=Parameters!$B$3)</f>
        <v>0.33846726529495069</v>
      </c>
      <c r="M75" s="22">
        <v>1</v>
      </c>
      <c r="N75" s="14">
        <f t="shared" si="8"/>
        <v>0.33846726529495069</v>
      </c>
      <c r="V75" s="23">
        <f t="shared" si="9"/>
        <v>404.1341142936347</v>
      </c>
      <c r="W75" s="24">
        <f t="shared" si="10"/>
        <v>2.0484590990111119E-2</v>
      </c>
      <c r="X75" s="4">
        <f t="shared" si="11"/>
        <v>-1.9587110571046042E-3</v>
      </c>
      <c r="Y75" s="4">
        <f t="shared" si="12"/>
        <v>4.0575251167740394E-3</v>
      </c>
      <c r="Z75" s="4">
        <f t="shared" si="13"/>
        <v>6.6493928032817159E-3</v>
      </c>
      <c r="AA75" s="4">
        <f t="shared" si="14"/>
        <v>1.1924326565200455E-2</v>
      </c>
    </row>
    <row r="76" spans="1:27" x14ac:dyDescent="0.3">
      <c r="A76">
        <v>2087</v>
      </c>
      <c r="B76">
        <v>67</v>
      </c>
      <c r="C76" s="11">
        <v>1.8153900250724999</v>
      </c>
      <c r="D76" s="2">
        <v>2.53851277721333</v>
      </c>
      <c r="E76" s="2">
        <v>2.9488411534133299</v>
      </c>
      <c r="F76" s="8">
        <v>4.4219819321158296</v>
      </c>
      <c r="G76" s="3">
        <f>G75*(1+Parameters!$B$13)</f>
        <v>320354.20854546613</v>
      </c>
      <c r="H76" s="5">
        <f>Parameters!$B$11*C76*Parameters!$B$9*G76</f>
        <v>5.3736867924749356</v>
      </c>
      <c r="I76" s="2">
        <f>EXP(-Parameters!$B$16*'Permanent project'!B76)</f>
        <v>0.11718516363470523</v>
      </c>
      <c r="J76" s="2">
        <f>EXP(-(Parameters!$B$5+Parameters!$B$6)*('Permanent project'!B76-Parameters!$B$2+0.5))*(1-EXP(-Parameters!$B$7*('Permanent project'!B76-Parameters!$B$2+0.5)*('Permanent project'!B76&gt;=Parameters!$B$2)))+('Permanent project'!B76&lt;Parameters!$B$2)</f>
        <v>0.52466249000133636</v>
      </c>
      <c r="K76" s="2">
        <f>H76*I76*('Permanent project'!B76&gt;=Parameters!$B$2)</f>
        <v>0.62971636609782966</v>
      </c>
      <c r="L76" s="2">
        <f>H76*I76*J76*('Permanent project'!B76&gt;=Parameters!$B$2)*('Permanent project'!B76&lt;=Parameters!$B$3)</f>
        <v>0.33038855663148042</v>
      </c>
      <c r="M76" s="22">
        <v>1</v>
      </c>
      <c r="N76" s="14">
        <f t="shared" si="8"/>
        <v>0.33038855663148042</v>
      </c>
      <c r="V76" s="23">
        <f t="shared" si="9"/>
        <v>411.87344823278085</v>
      </c>
      <c r="W76" s="24">
        <f t="shared" si="10"/>
        <v>2.0461975434069978E-2</v>
      </c>
      <c r="X76" s="4">
        <f t="shared" si="11"/>
        <v>-2.0697039351089139E-3</v>
      </c>
      <c r="Y76" s="4">
        <f t="shared" si="12"/>
        <v>3.8761286489728069E-3</v>
      </c>
      <c r="Z76" s="4">
        <f t="shared" si="13"/>
        <v>6.4379405144747116E-3</v>
      </c>
      <c r="AA76" s="4">
        <f t="shared" si="14"/>
        <v>1.1689335192703458E-2</v>
      </c>
    </row>
    <row r="77" spans="1:27" x14ac:dyDescent="0.3">
      <c r="A77">
        <v>2088</v>
      </c>
      <c r="B77">
        <v>68</v>
      </c>
      <c r="C77" s="11">
        <v>1.8116327051938499</v>
      </c>
      <c r="D77" s="2">
        <v>2.5483523793148701</v>
      </c>
      <c r="E77" s="2">
        <v>2.9678256173456399</v>
      </c>
      <c r="F77" s="8">
        <v>4.47367196113641</v>
      </c>
      <c r="G77" s="3">
        <f>G76*(1+Parameters!$B$13)</f>
        <v>326761.29271637544</v>
      </c>
      <c r="H77" s="5">
        <f>Parameters!$B$11*C77*Parameters!$B$9*G77</f>
        <v>5.469816148809997</v>
      </c>
      <c r="I77" s="2">
        <f>EXP(-Parameters!$B$16*'Permanent project'!B77)</f>
        <v>0.11349460230223983</v>
      </c>
      <c r="J77" s="2">
        <f>EXP(-(Parameters!$B$5+Parameters!$B$6)*('Permanent project'!B77-Parameters!$B$2+0.5))*(1-EXP(-Parameters!$B$7*('Permanent project'!B77-Parameters!$B$2+0.5)*('Permanent project'!B77&gt;=Parameters!$B$2)))+('Permanent project'!B77&lt;Parameters!$B$2)</f>
        <v>0.51944202241120752</v>
      </c>
      <c r="K77" s="2">
        <f>H77*I77*('Permanent project'!B77&gt;=Parameters!$B$2)</f>
        <v>0.62079460847555967</v>
      </c>
      <c r="L77" s="2">
        <f>H77*I77*J77*('Permanent project'!B77&gt;=Parameters!$B$2)*('Permanent project'!B77&lt;=Parameters!$B$3)</f>
        <v>0.32246680692851848</v>
      </c>
      <c r="M77" s="22">
        <v>1</v>
      </c>
      <c r="N77" s="14">
        <f t="shared" si="8"/>
        <v>0.32246680692851848</v>
      </c>
      <c r="V77" s="23">
        <f t="shared" si="9"/>
        <v>419.76729311033864</v>
      </c>
      <c r="W77" s="24">
        <f t="shared" si="10"/>
        <v>2.0440245736846996E-2</v>
      </c>
      <c r="X77" s="4">
        <f t="shared" si="11"/>
        <v>-2.1666452819143192E-3</v>
      </c>
      <c r="Y77" s="4">
        <f t="shared" si="12"/>
        <v>3.6917649108202835E-3</v>
      </c>
      <c r="Z77" s="4">
        <f t="shared" si="13"/>
        <v>6.2297622003633603E-3</v>
      </c>
      <c r="AA77" s="4">
        <f t="shared" si="14"/>
        <v>1.1455115706903985E-2</v>
      </c>
    </row>
    <row r="78" spans="1:27" x14ac:dyDescent="0.3">
      <c r="A78">
        <v>2089</v>
      </c>
      <c r="B78">
        <v>69</v>
      </c>
      <c r="C78" s="11">
        <v>1.80770753974058</v>
      </c>
      <c r="D78" s="2">
        <v>2.5577602972092301</v>
      </c>
      <c r="E78" s="2">
        <v>2.9863144651938498</v>
      </c>
      <c r="F78" s="8">
        <v>4.5249183910859596</v>
      </c>
      <c r="G78" s="3">
        <f>G77*(1+Parameters!$B$13)</f>
        <v>333296.51857070293</v>
      </c>
      <c r="H78" s="5">
        <f>Parameters!$B$11*C78*Parameters!$B$9*G78</f>
        <v>5.5671242974074042</v>
      </c>
      <c r="I78" s="2">
        <f>EXP(-Parameters!$B$16*'Permanent project'!B78)</f>
        <v>0.10992026936018012</v>
      </c>
      <c r="J78" s="2">
        <f>EXP(-(Parameters!$B$5+Parameters!$B$6)*('Permanent project'!B78-Parameters!$B$2+0.5))*(1-EXP(-Parameters!$B$7*('Permanent project'!B78-Parameters!$B$2+0.5)*('Permanent project'!B78&gt;=Parameters!$B$2)))+('Permanent project'!B78&lt;Parameters!$B$2)</f>
        <v>0.51427349672898626</v>
      </c>
      <c r="K78" s="2">
        <f>H78*I78*('Permanent project'!B78&gt;=Parameters!$B$2)</f>
        <v>0.61193980233262535</v>
      </c>
      <c r="L78" s="2">
        <f>H78*I78*J78*('Permanent project'!B78&gt;=Parameters!$B$2)*('Permanent project'!B78&lt;=Parameters!$B$3)</f>
        <v>0.31470442193324388</v>
      </c>
      <c r="M78" s="22">
        <v>1</v>
      </c>
      <c r="N78" s="14">
        <f t="shared" si="8"/>
        <v>0.31470442193324388</v>
      </c>
      <c r="V78" s="23">
        <f t="shared" si="9"/>
        <v>427.81955435780799</v>
      </c>
      <c r="W78" s="24">
        <f t="shared" si="10"/>
        <v>2.0419387262555613E-2</v>
      </c>
      <c r="X78" s="4">
        <f t="shared" si="11"/>
        <v>-2.24944558297498E-3</v>
      </c>
      <c r="Y78" s="4">
        <f t="shared" si="12"/>
        <v>3.5043951540531929E-3</v>
      </c>
      <c r="Z78" s="4">
        <f t="shared" si="13"/>
        <v>6.0246953279189551E-3</v>
      </c>
      <c r="AA78" s="4">
        <f t="shared" si="14"/>
        <v>1.1221640817670967E-2</v>
      </c>
    </row>
    <row r="79" spans="1:27" x14ac:dyDescent="0.3">
      <c r="A79">
        <v>2090</v>
      </c>
      <c r="B79">
        <v>70</v>
      </c>
      <c r="C79" s="11">
        <v>1.8036411999999999</v>
      </c>
      <c r="D79" s="2">
        <v>2.5667236999999998</v>
      </c>
      <c r="E79" s="2">
        <v>3.0043061</v>
      </c>
      <c r="F79" s="8">
        <v>4.5756953999999999</v>
      </c>
      <c r="G79" s="3">
        <f>G78*(1+Parameters!$B$13)</f>
        <v>339962.44894211699</v>
      </c>
      <c r="H79" s="5">
        <f>Parameters!$B$11*C79*Parameters!$B$9*G79</f>
        <v>5.6656933813316632</v>
      </c>
      <c r="I79" s="2">
        <f>EXP(-Parameters!$B$16*'Permanent project'!B79)</f>
        <v>0.10645850437925281</v>
      </c>
      <c r="J79" s="2">
        <f>EXP(-(Parameters!$B$5+Parameters!$B$6)*('Permanent project'!B79-Parameters!$B$2+0.5))*(1-EXP(-Parameters!$B$7*('Permanent project'!B79-Parameters!$B$2+0.5)*('Permanent project'!B79&gt;=Parameters!$B$2)))+('Permanent project'!B79&lt;Parameters!$B$2)</f>
        <v>0.50915639672218638</v>
      </c>
      <c r="K79" s="2">
        <f>H79*I79*('Permanent project'!B79&gt;=Parameters!$B$2)</f>
        <v>0.6031612436480005</v>
      </c>
      <c r="L79" s="2">
        <f>H79*I79*J79*('Permanent project'!B79&gt;=Parameters!$B$2)*('Permanent project'!B79&lt;=Parameters!$B$3)</f>
        <v>0.30710340545828868</v>
      </c>
      <c r="M79" s="22">
        <v>1</v>
      </c>
      <c r="N79" s="14">
        <f t="shared" si="8"/>
        <v>0.30710340545828868</v>
      </c>
      <c r="V79" s="23">
        <f t="shared" si="9"/>
        <v>436.0341858261001</v>
      </c>
      <c r="W79" s="24">
        <f t="shared" si="10"/>
        <v>2.0399383779067182E-2</v>
      </c>
      <c r="X79" s="4">
        <f t="shared" si="11"/>
        <v>-2.3180013522533403E-3</v>
      </c>
      <c r="Y79" s="4">
        <f t="shared" si="12"/>
        <v>3.3139744612051504E-3</v>
      </c>
      <c r="Z79" s="4">
        <f t="shared" si="13"/>
        <v>5.8225840589778413E-3</v>
      </c>
      <c r="AA79" s="4">
        <f t="shared" si="14"/>
        <v>1.0988879616864306E-2</v>
      </c>
    </row>
    <row r="80" spans="1:27" x14ac:dyDescent="0.3">
      <c r="A80">
        <v>2091</v>
      </c>
      <c r="B80">
        <v>71</v>
      </c>
      <c r="C80" s="11">
        <v>1.7994603572594201</v>
      </c>
      <c r="D80" s="2">
        <v>2.5752297567907698</v>
      </c>
      <c r="E80" s="2">
        <v>3.0217989248061499</v>
      </c>
      <c r="F80" s="8">
        <v>4.6259771659140396</v>
      </c>
      <c r="G80" s="3">
        <f>G79*(1+Parameters!$B$13)</f>
        <v>346761.69792095933</v>
      </c>
      <c r="H80" s="5">
        <f>Parameters!$B$11*C80*Parameters!$B$9*G80</f>
        <v>5.765611502340529</v>
      </c>
      <c r="I80" s="2">
        <f>EXP(-Parameters!$B$16*'Permanent project'!B80)</f>
        <v>0.10310576220961341</v>
      </c>
      <c r="J80" s="2">
        <f>EXP(-(Parameters!$B$5+Parameters!$B$6)*('Permanent project'!B80-Parameters!$B$2+0.5))*(1-EXP(-Parameters!$B$7*('Permanent project'!B80-Parameters!$B$2+0.5)*('Permanent project'!B80&gt;=Parameters!$B$2)))+('Permanent project'!B80&lt;Parameters!$B$2)</f>
        <v>0.50409021115797858</v>
      </c>
      <c r="K80" s="2">
        <f>H80*I80*('Permanent project'!B80&gt;=Parameters!$B$2)</f>
        <v>0.5944677685533345</v>
      </c>
      <c r="L80" s="2">
        <f>H80*I80*J80*('Permanent project'!B80&gt;=Parameters!$B$2)*('Permanent project'!B80&lt;=Parameters!$B$3)</f>
        <v>0.29966538297666273</v>
      </c>
      <c r="M80" s="22">
        <v>1</v>
      </c>
      <c r="N80" s="14">
        <f t="shared" si="8"/>
        <v>0.29966538297666273</v>
      </c>
      <c r="V80" s="23">
        <f t="shared" si="9"/>
        <v>444.36300218099711</v>
      </c>
      <c r="W80" s="24">
        <f t="shared" si="10"/>
        <v>2.037856362370415E-2</v>
      </c>
      <c r="X80" s="4">
        <f t="shared" si="11"/>
        <v>-2.3721969956433248E-3</v>
      </c>
      <c r="Y80" s="4">
        <f t="shared" si="12"/>
        <v>3.120451630837903E-3</v>
      </c>
      <c r="Z80" s="4">
        <f t="shared" si="13"/>
        <v>5.6232788054552648E-3</v>
      </c>
      <c r="AA80" s="4">
        <f t="shared" si="14"/>
        <v>1.0756797788844651E-2</v>
      </c>
    </row>
    <row r="81" spans="1:27" x14ac:dyDescent="0.3">
      <c r="A81">
        <v>2092</v>
      </c>
      <c r="B81">
        <v>72</v>
      </c>
      <c r="C81" s="11">
        <v>1.79519168280615</v>
      </c>
      <c r="D81" s="2">
        <v>2.5832656366851299</v>
      </c>
      <c r="E81" s="2">
        <v>3.0387913426543598</v>
      </c>
      <c r="F81" s="8">
        <v>4.6757378668635896</v>
      </c>
      <c r="G81" s="3">
        <f>G80*(1+Parameters!$B$13)</f>
        <v>353696.93187937851</v>
      </c>
      <c r="H81" s="5">
        <f>Parameters!$B$11*C81*Parameters!$B$9*G81</f>
        <v>5.8669730227777626</v>
      </c>
      <c r="I81" s="2">
        <f>EXP(-Parameters!$B$16*'Permanent project'!B81)</f>
        <v>9.9858609350303176E-2</v>
      </c>
      <c r="J81" s="2">
        <f>EXP(-(Parameters!$B$5+Parameters!$B$6)*('Permanent project'!B81-Parameters!$B$2+0.5))*(1-EXP(-Parameters!$B$7*('Permanent project'!B81-Parameters!$B$2+0.5)*('Permanent project'!B81&gt;=Parameters!$B$2)))+('Permanent project'!B81&lt;Parameters!$B$2)</f>
        <v>0.49907443378479693</v>
      </c>
      <c r="K81" s="2">
        <f>H81*I81*('Permanent project'!B81&gt;=Parameters!$B$2)</f>
        <v>0.58586776715033195</v>
      </c>
      <c r="L81" s="2">
        <f>H81*I81*J81*('Permanent project'!B81&gt;=Parameters!$B$2)*('Permanent project'!B81&lt;=Parameters!$B$3)</f>
        <v>0.29239162416331516</v>
      </c>
      <c r="M81" s="22">
        <v>1</v>
      </c>
      <c r="N81" s="14">
        <f t="shared" si="8"/>
        <v>0.29239162416331516</v>
      </c>
      <c r="V81" s="23">
        <f t="shared" si="9"/>
        <v>452.85948365686096</v>
      </c>
      <c r="W81" s="24">
        <f t="shared" si="10"/>
        <v>2.0358584766144418E-2</v>
      </c>
      <c r="X81" s="4">
        <f t="shared" si="11"/>
        <v>-2.4119067173271696E-3</v>
      </c>
      <c r="Y81" s="4">
        <f t="shared" si="12"/>
        <v>2.9237690442211876E-3</v>
      </c>
      <c r="Z81" s="4">
        <f t="shared" si="13"/>
        <v>5.4266358143254673E-3</v>
      </c>
      <c r="AA81" s="4">
        <f t="shared" si="14"/>
        <v>1.0525357798467114E-2</v>
      </c>
    </row>
    <row r="82" spans="1:27" x14ac:dyDescent="0.3">
      <c r="A82">
        <v>2093</v>
      </c>
      <c r="B82">
        <v>73</v>
      </c>
      <c r="C82" s="11">
        <v>1.7908618479275</v>
      </c>
      <c r="D82" s="2">
        <v>2.5908185087866702</v>
      </c>
      <c r="E82" s="2">
        <v>3.0552817565866701</v>
      </c>
      <c r="F82" s="8">
        <v>4.7249516808841703</v>
      </c>
      <c r="G82" s="3">
        <f>G81*(1+Parameters!$B$13)</f>
        <v>360770.8705169661</v>
      </c>
      <c r="H82" s="5">
        <f>Parameters!$B$11*C82*Parameters!$B$9*G82</f>
        <v>5.9698788797564228</v>
      </c>
      <c r="I82" s="2">
        <f>EXP(-Parameters!$B$16*'Permanent project'!B82)</f>
        <v>9.6713720433043979E-2</v>
      </c>
      <c r="J82" s="2">
        <f>EXP(-(Parameters!$B$5+Parameters!$B$6)*('Permanent project'!B82-Parameters!$B$2+0.5))*(1-EXP(-Parameters!$B$7*('Permanent project'!B82-Parameters!$B$2+0.5)*('Permanent project'!B82&gt;=Parameters!$B$2)))+('Permanent project'!B82&lt;Parameters!$B$2)</f>
        <v>0.4941085633069478</v>
      </c>
      <c r="K82" s="2">
        <f>H82*I82*('Permanent project'!B82&gt;=Parameters!$B$2)</f>
        <v>0.57736919699589639</v>
      </c>
      <c r="L82" s="2">
        <f>H82*I82*J82*('Permanent project'!B82&gt;=Parameters!$B$2)*('Permanent project'!B82&lt;=Parameters!$B$3)</f>
        <v>0.28528306442532847</v>
      </c>
      <c r="M82" s="22">
        <v>1</v>
      </c>
      <c r="N82" s="14">
        <f t="shared" si="8"/>
        <v>0.28528306442532847</v>
      </c>
      <c r="V82" s="23">
        <f t="shared" si="9"/>
        <v>461.52759196997505</v>
      </c>
      <c r="W82" s="24">
        <f t="shared" si="10"/>
        <v>2.0339425426588877E-2</v>
      </c>
      <c r="X82" s="4">
        <f t="shared" si="11"/>
        <v>-2.4369964784165797E-3</v>
      </c>
      <c r="Y82" s="4">
        <f t="shared" si="12"/>
        <v>2.7238625123164758E-3</v>
      </c>
      <c r="Z82" s="4">
        <f t="shared" si="13"/>
        <v>5.232516779833836E-3</v>
      </c>
      <c r="AA82" s="4">
        <f t="shared" si="14"/>
        <v>1.0294519058025057E-2</v>
      </c>
    </row>
    <row r="83" spans="1:27" x14ac:dyDescent="0.3">
      <c r="A83">
        <v>2094</v>
      </c>
      <c r="B83">
        <v>74</v>
      </c>
      <c r="C83" s="11">
        <v>1.7864975239107701</v>
      </c>
      <c r="D83" s="2">
        <v>2.5978755421989699</v>
      </c>
      <c r="E83" s="2">
        <v>3.0712685696451301</v>
      </c>
      <c r="F83" s="8">
        <v>4.7735927860112799</v>
      </c>
      <c r="G83" s="3">
        <f>G82*(1+Parameters!$B$13)</f>
        <v>367986.28792730544</v>
      </c>
      <c r="H83" s="5">
        <f>Parameters!$B$11*C83*Parameters!$B$9*G83</f>
        <v>6.0744369120688804</v>
      </c>
      <c r="I83" s="2">
        <f>EXP(-Parameters!$B$16*'Permanent project'!B83)</f>
        <v>9.3667874816770469E-2</v>
      </c>
      <c r="J83" s="2">
        <f>EXP(-(Parameters!$B$5+Parameters!$B$6)*('Permanent project'!B83-Parameters!$B$2+0.5))*(1-EXP(-Parameters!$B$7*('Permanent project'!B83-Parameters!$B$2+0.5)*('Permanent project'!B83&gt;=Parameters!$B$2)))+('Permanent project'!B83&lt;Parameters!$B$2)</f>
        <v>0.48919210335393826</v>
      </c>
      <c r="K83" s="2">
        <f>H83*I83*('Permanent project'!B83&gt;=Parameters!$B$2)</f>
        <v>0.56897959626203765</v>
      </c>
      <c r="L83" s="2">
        <f>H83*I83*J83*('Permanent project'!B83&gt;=Parameters!$B$2)*('Permanent project'!B83&lt;=Parameters!$B$3)</f>
        <v>0.27834032546090076</v>
      </c>
      <c r="M83" s="22">
        <v>1</v>
      </c>
      <c r="N83" s="14">
        <f t="shared" si="8"/>
        <v>0.27834032546090076</v>
      </c>
      <c r="V83" s="23">
        <f t="shared" si="9"/>
        <v>470.37131344241749</v>
      </c>
      <c r="W83" s="24">
        <f t="shared" si="10"/>
        <v>2.0321062537811355E-2</v>
      </c>
      <c r="X83" s="4">
        <f t="shared" si="11"/>
        <v>-2.4473260158396877E-3</v>
      </c>
      <c r="Y83" s="4">
        <f t="shared" si="12"/>
        <v>2.5206611018506546E-3</v>
      </c>
      <c r="Z83" s="4">
        <f t="shared" si="13"/>
        <v>5.04078848058832E-3</v>
      </c>
      <c r="AA83" s="4">
        <f t="shared" si="14"/>
        <v>1.0064238074507632E-2</v>
      </c>
    </row>
    <row r="84" spans="1:27" x14ac:dyDescent="0.3">
      <c r="A84">
        <v>2095</v>
      </c>
      <c r="B84">
        <v>75</v>
      </c>
      <c r="C84" s="11">
        <v>1.7821253820432701</v>
      </c>
      <c r="D84" s="2">
        <v>2.60442390602564</v>
      </c>
      <c r="E84" s="2">
        <v>3.0867501848717902</v>
      </c>
      <c r="F84" s="8">
        <v>4.8216353602804496</v>
      </c>
      <c r="G84" s="3">
        <f>G83*(1+Parameters!$B$13)</f>
        <v>375346.01368585153</v>
      </c>
      <c r="H84" s="5">
        <f>Parameters!$B$11*C84*Parameters!$B$9*G84</f>
        <v>6.1807622002740459</v>
      </c>
      <c r="I84" s="2">
        <f>EXP(-Parameters!$B$16*'Permanent project'!B84)</f>
        <v>9.0717953289412512E-2</v>
      </c>
      <c r="J84" s="2">
        <f>EXP(-(Parameters!$B$5+Parameters!$B$6)*('Permanent project'!B84-Parameters!$B$2+0.5))*(1-EXP(-Parameters!$B$7*('Permanent project'!B84-Parameters!$B$2+0.5)*('Permanent project'!B84&gt;=Parameters!$B$2)))+('Permanent project'!B84&lt;Parameters!$B$2)</f>
        <v>0.48432456244584171</v>
      </c>
      <c r="K84" s="2">
        <f>H84*I84*('Permanent project'!B84&gt;=Parameters!$B$2)</f>
        <v>0.56070609657742743</v>
      </c>
      <c r="L84" s="2">
        <f>H84*I84*J84*('Permanent project'!B84&gt;=Parameters!$B$2)*('Permanent project'!B84&lt;=Parameters!$B$3)</f>
        <v>0.27156373488557839</v>
      </c>
      <c r="M84" s="22">
        <v>1</v>
      </c>
      <c r="N84" s="14">
        <f t="shared" si="8"/>
        <v>0.27156373488557839</v>
      </c>
      <c r="V84" s="23">
        <f t="shared" si="9"/>
        <v>479.39465267607403</v>
      </c>
      <c r="W84" s="24">
        <f t="shared" si="10"/>
        <v>2.0303471788513616E-2</v>
      </c>
      <c r="X84" s="4">
        <f t="shared" si="11"/>
        <v>-2.4427509280906239E-3</v>
      </c>
      <c r="Y84" s="4">
        <f t="shared" si="12"/>
        <v>2.3140869390256514E-3</v>
      </c>
      <c r="Z84" s="4">
        <f t="shared" si="13"/>
        <v>4.8513224394775498E-3</v>
      </c>
      <c r="AA84" s="4">
        <f t="shared" si="14"/>
        <v>9.8344685783067209E-3</v>
      </c>
    </row>
    <row r="85" spans="1:27" x14ac:dyDescent="0.3">
      <c r="A85">
        <v>2096</v>
      </c>
      <c r="B85">
        <v>76</v>
      </c>
      <c r="C85" s="11">
        <v>1.77777209361231</v>
      </c>
      <c r="D85" s="2">
        <v>2.6104507693702601</v>
      </c>
      <c r="E85" s="2">
        <v>3.1017250053087202</v>
      </c>
      <c r="F85" s="8">
        <v>4.8690535817271803</v>
      </c>
      <c r="G85" s="3">
        <f>G84*(1+Parameters!$B$13)</f>
        <v>382852.93395956856</v>
      </c>
      <c r="H85" s="5">
        <f>Parameters!$B$11*C85*Parameters!$B$9*G85</f>
        <v>6.2889774204264786</v>
      </c>
      <c r="I85" s="2">
        <f>EXP(-Parameters!$B$16*'Permanent project'!B85)</f>
        <v>8.7860934873549207E-2</v>
      </c>
      <c r="J85" s="2">
        <f>EXP(-(Parameters!$B$5+Parameters!$B$6)*('Permanent project'!B85-Parameters!$B$2+0.5))*(1-EXP(-Parameters!$B$7*('Permanent project'!B85-Parameters!$B$2+0.5)*('Permanent project'!B85&gt;=Parameters!$B$2)))+('Permanent project'!B85&lt;Parameters!$B$2)</f>
        <v>0.47950545395571781</v>
      </c>
      <c r="K85" s="2">
        <f>H85*I85*('Permanent project'!B85&gt;=Parameters!$B$2)</f>
        <v>0.55255543555731235</v>
      </c>
      <c r="L85" s="2">
        <f>H85*I85*J85*('Permanent project'!B85&gt;=Parameters!$B$2)*('Permanent project'!B85&lt;=Parameters!$B$3)</f>
        <v>0.26495334496260842</v>
      </c>
      <c r="M85" s="22">
        <v>1</v>
      </c>
      <c r="N85" s="14">
        <f t="shared" si="8"/>
        <v>0.26495334496260842</v>
      </c>
      <c r="V85" s="23">
        <f t="shared" si="9"/>
        <v>488.60162566980256</v>
      </c>
      <c r="W85" s="24">
        <f t="shared" si="10"/>
        <v>2.028662766341106E-2</v>
      </c>
      <c r="X85" s="4">
        <f t="shared" si="11"/>
        <v>-2.423124832816433E-3</v>
      </c>
      <c r="Y85" s="4">
        <f t="shared" si="12"/>
        <v>2.1040549895047739E-3</v>
      </c>
      <c r="Z85" s="4">
        <f t="shared" si="13"/>
        <v>4.6639946044443464E-3</v>
      </c>
      <c r="AA85" s="4">
        <f t="shared" si="14"/>
        <v>9.6051616345572532E-3</v>
      </c>
    </row>
    <row r="86" spans="1:27" x14ac:dyDescent="0.3">
      <c r="A86">
        <v>2097</v>
      </c>
      <c r="B86">
        <v>77</v>
      </c>
      <c r="C86" s="11">
        <v>1.77346432990519</v>
      </c>
      <c r="D86" s="2">
        <v>2.6159433013364102</v>
      </c>
      <c r="E86" s="2">
        <v>3.1161914339979502</v>
      </c>
      <c r="F86" s="8">
        <v>4.9158216283869898</v>
      </c>
      <c r="G86" s="3">
        <f>G85*(1+Parameters!$B$13)</f>
        <v>390509.99263875996</v>
      </c>
      <c r="H86" s="5">
        <f>Parameters!$B$11*C86*Parameters!$B$9*G86</f>
        <v>6.3992132119273428</v>
      </c>
      <c r="I86" s="2">
        <f>EXP(-Parameters!$B$16*'Permanent project'!B86)</f>
        <v>8.5093893732664114E-2</v>
      </c>
      <c r="J86" s="2">
        <f>EXP(-(Parameters!$B$5+Parameters!$B$6)*('Permanent project'!B86-Parameters!$B$2+0.5))*(1-EXP(-Parameters!$B$7*('Permanent project'!B86-Parameters!$B$2+0.5)*('Permanent project'!B86&gt;=Parameters!$B$2)))+('Permanent project'!B86&lt;Parameters!$B$2)</f>
        <v>0.47473429606986856</v>
      </c>
      <c r="K86" s="2">
        <f>H86*I86*('Permanent project'!B86&gt;=Parameters!$B$2)</f>
        <v>0.54453396902840556</v>
      </c>
      <c r="L86" s="2">
        <f>H86*I86*J86*('Permanent project'!B86&gt;=Parameters!$B$2)*('Permanent project'!B86&lt;=Parameters!$B$3)</f>
        <v>0.25850895047283173</v>
      </c>
      <c r="M86" s="22">
        <v>1</v>
      </c>
      <c r="N86" s="14">
        <f t="shared" si="8"/>
        <v>0.25850895047283173</v>
      </c>
      <c r="V86" s="23">
        <f t="shared" si="9"/>
        <v>497.99625234755086</v>
      </c>
      <c r="W86" s="24">
        <f t="shared" si="10"/>
        <v>2.0270503480405048E-2</v>
      </c>
      <c r="X86" s="4">
        <f t="shared" si="11"/>
        <v>-2.388301599607838E-3</v>
      </c>
      <c r="Y86" s="4">
        <f t="shared" si="12"/>
        <v>1.8904728129059843E-3</v>
      </c>
      <c r="Z86" s="4">
        <f t="shared" si="13"/>
        <v>4.4786850484613214E-3</v>
      </c>
      <c r="AA86" s="4">
        <f t="shared" si="14"/>
        <v>9.3762657380052506E-3</v>
      </c>
    </row>
    <row r="87" spans="1:27" x14ac:dyDescent="0.3">
      <c r="A87">
        <v>2098</v>
      </c>
      <c r="B87">
        <v>78</v>
      </c>
      <c r="C87" s="11">
        <v>1.76922876220923</v>
      </c>
      <c r="D87" s="2">
        <v>2.6208886710276902</v>
      </c>
      <c r="E87" s="2">
        <v>3.13014787398154</v>
      </c>
      <c r="F87" s="8">
        <v>4.9619136782953799</v>
      </c>
      <c r="G87" s="3">
        <f>G86*(1+Parameters!$B$13)</f>
        <v>398320.19249153516</v>
      </c>
      <c r="H87" s="5">
        <f>Parameters!$B$11*C87*Parameters!$B$9*G87</f>
        <v>6.5116085599926059</v>
      </c>
      <c r="I87" s="2">
        <f>EXP(-Parameters!$B$16*'Permanent project'!B87)</f>
        <v>8.2413996174832971E-2</v>
      </c>
      <c r="J87" s="2">
        <f>EXP(-(Parameters!$B$5+Parameters!$B$6)*('Permanent project'!B87-Parameters!$B$2+0.5))*(1-EXP(-Parameters!$B$7*('Permanent project'!B87-Parameters!$B$2+0.5)*('Permanent project'!B87&gt;=Parameters!$B$2)))+('Permanent project'!B87&lt;Parameters!$B$2)</f>
        <v>0.47001061174653447</v>
      </c>
      <c r="K87" s="2">
        <f>H87*I87*('Permanent project'!B87&gt;=Parameters!$B$2)</f>
        <v>0.53664768295524024</v>
      </c>
      <c r="L87" s="2">
        <f>H87*I87*J87*('Permanent project'!B87&gt;=Parameters!$B$2)*('Permanent project'!B87&lt;=Parameters!$B$3)</f>
        <v>0.25223010575815275</v>
      </c>
      <c r="M87" s="22">
        <v>1</v>
      </c>
      <c r="N87" s="14">
        <f t="shared" si="8"/>
        <v>0.25223010575815275</v>
      </c>
      <c r="V87" s="23">
        <f t="shared" si="9"/>
        <v>507.58254846369664</v>
      </c>
      <c r="W87" s="24">
        <f t="shared" si="10"/>
        <v>2.0255071425146345E-2</v>
      </c>
      <c r="X87" s="4">
        <f t="shared" si="11"/>
        <v>-2.3381376596740555E-3</v>
      </c>
      <c r="Y87" s="4">
        <f t="shared" si="12"/>
        <v>1.6732402900120644E-3</v>
      </c>
      <c r="Z87" s="4">
        <f t="shared" si="13"/>
        <v>4.2952776869605355E-3</v>
      </c>
      <c r="AA87" s="4">
        <f t="shared" si="14"/>
        <v>9.1477268923576827E-3</v>
      </c>
    </row>
    <row r="88" spans="1:27" x14ac:dyDescent="0.3">
      <c r="A88">
        <v>2099</v>
      </c>
      <c r="B88">
        <v>79</v>
      </c>
      <c r="C88" s="11">
        <v>1.7650920618117301</v>
      </c>
      <c r="D88" s="2">
        <v>2.6252740475476899</v>
      </c>
      <c r="E88" s="2">
        <v>3.1435927283015399</v>
      </c>
      <c r="F88" s="8">
        <v>5.00730390948788</v>
      </c>
      <c r="G88" s="3">
        <f>G87*(1+Parameters!$B$13)</f>
        <v>406286.59634136589</v>
      </c>
      <c r="H88" s="5">
        <f>Parameters!$B$11*C88*Parameters!$B$9*G88</f>
        <v>6.6263111932492995</v>
      </c>
      <c r="I88" s="2">
        <f>EXP(-Parameters!$B$16*'Permanent project'!B88)</f>
        <v>7.9818497750775541E-2</v>
      </c>
      <c r="J88" s="2">
        <f>EXP(-(Parameters!$B$5+Parameters!$B$6)*('Permanent project'!B88-Parameters!$B$2+0.5))*(1-EXP(-Parameters!$B$7*('Permanent project'!B88-Parameters!$B$2+0.5)*('Permanent project'!B88&gt;=Parameters!$B$2)))+('Permanent project'!B88&lt;Parameters!$B$2)</f>
        <v>0.46533392867349282</v>
      </c>
      <c r="K88" s="2">
        <f>H88*I88*('Permanent project'!B88&gt;=Parameters!$B$2)</f>
        <v>0.52890220507430796</v>
      </c>
      <c r="L88" s="2">
        <f>H88*I88*J88*('Permanent project'!B88&gt;=Parameters!$B$2)*('Permanent project'!B88&lt;=Parameters!$B$3)</f>
        <v>0.24611614097130111</v>
      </c>
      <c r="M88" s="22">
        <v>1</v>
      </c>
      <c r="N88" s="14">
        <f t="shared" si="8"/>
        <v>0.24611614097130111</v>
      </c>
      <c r="V88" s="23">
        <f t="shared" si="9"/>
        <v>517.36451685026339</v>
      </c>
      <c r="W88" s="24">
        <f t="shared" si="10"/>
        <v>2.0240302583247674E-2</v>
      </c>
      <c r="X88" s="4">
        <f t="shared" si="11"/>
        <v>-2.2724943919428518E-3</v>
      </c>
      <c r="Y88" s="4">
        <f t="shared" si="12"/>
        <v>1.4522493207409768E-3</v>
      </c>
      <c r="Z88" s="4">
        <f t="shared" si="13"/>
        <v>4.1136600113739537E-3</v>
      </c>
      <c r="AA88" s="4">
        <f t="shared" si="14"/>
        <v>8.9194886748321413E-3</v>
      </c>
    </row>
    <row r="89" spans="1:27" x14ac:dyDescent="0.3">
      <c r="A89">
        <v>2100</v>
      </c>
      <c r="B89">
        <v>80</v>
      </c>
      <c r="C89" s="11">
        <v>1.7610809000000001</v>
      </c>
      <c r="D89" s="2">
        <v>2.6290865999999999</v>
      </c>
      <c r="E89" s="2">
        <v>3.1565243999999999</v>
      </c>
      <c r="F89" s="8">
        <v>5.0519664999999998</v>
      </c>
      <c r="G89" s="3">
        <f>G88*(1+Parameters!$B$13)</f>
        <v>414412.32826819323</v>
      </c>
      <c r="H89" s="5">
        <f>Parameters!$B$11*C89*Parameters!$B$9*G89</f>
        <v>6.7434779969878402</v>
      </c>
      <c r="I89" s="2">
        <f>EXP(-Parameters!$B$16*'Permanent project'!B89)</f>
        <v>7.7304740443299741E-2</v>
      </c>
      <c r="J89" s="2">
        <f>EXP(-(Parameters!$B$5+Parameters!$B$6)*('Permanent project'!B89-Parameters!$B$2+0.5))*(1-EXP(-Parameters!$B$7*('Permanent project'!B89-Parameters!$B$2+0.5)*('Permanent project'!B89&gt;=Parameters!$B$2)))+('Permanent project'!B89&lt;Parameters!$B$2)</f>
        <v>0.46070377922491446</v>
      </c>
      <c r="K89" s="2">
        <f>H89*I89*('Permanent project'!B89&gt;=Parameters!$B$2)</f>
        <v>0.52130281624224784</v>
      </c>
      <c r="L89" s="2">
        <f>H89*I89*J89*('Permanent project'!B89&gt;=Parameters!$B$2)*('Permanent project'!B89&lt;=Parameters!$B$3)</f>
        <v>0.2401661775633947</v>
      </c>
      <c r="M89" s="22">
        <v>1</v>
      </c>
      <c r="N89" s="14">
        <f t="shared" si="8"/>
        <v>0.2401661775633947</v>
      </c>
      <c r="U89">
        <v>2100</v>
      </c>
      <c r="V89" s="23">
        <f t="shared" si="9"/>
        <v>527.34613796899282</v>
      </c>
      <c r="W89" s="24">
        <f t="shared" si="10"/>
        <v>2.0226166970361052E-2</v>
      </c>
      <c r="X89" s="4">
        <f t="shared" si="11"/>
        <v>-2.3899506312594506E-3</v>
      </c>
      <c r="Y89" s="4">
        <f t="shared" si="12"/>
        <v>1.8761416207712549E-3</v>
      </c>
      <c r="Z89" s="4">
        <f t="shared" si="13"/>
        <v>4.4209520527203157E-3</v>
      </c>
      <c r="AA89" s="4">
        <f t="shared" si="14"/>
        <v>9.1184745472697986E-3</v>
      </c>
    </row>
    <row r="90" spans="1:27" x14ac:dyDescent="0.3">
      <c r="A90">
        <v>2101</v>
      </c>
      <c r="B90">
        <v>81</v>
      </c>
      <c r="C90" s="11">
        <f>C89+(C89-C84)/5</f>
        <v>1.7568720035913461</v>
      </c>
      <c r="D90" s="11">
        <f>D89+(D89-D84)/5</f>
        <v>2.6340191387948719</v>
      </c>
      <c r="E90" s="11">
        <f>E89+(E89-E84)/5</f>
        <v>3.1704792430256417</v>
      </c>
      <c r="F90" s="11">
        <f>F89+(F89-F84)/5</f>
        <v>5.0980327279439095</v>
      </c>
      <c r="G90" s="3">
        <f>G89*(1+Parameters!$B$13)</f>
        <v>422700.57483355713</v>
      </c>
      <c r="H90" s="5">
        <f>Parameters!$B$11*C90*Parameters!$B$9*G90</f>
        <v>6.8619086458418979</v>
      </c>
      <c r="I90" s="2">
        <f>EXP(-Parameters!$B$16*'Permanent project'!B90)</f>
        <v>7.4870149945259742E-2</v>
      </c>
      <c r="J90" s="2">
        <f>EXP(-(Parameters!$B$5+Parameters!$B$6)*('Permanent project'!B90-Parameters!$B$2+0.5))*(1-EXP(-Parameters!$B$7*('Permanent project'!B90-Parameters!$B$2+0.5)*('Permanent project'!B90&gt;=Parameters!$B$2)))+('Permanent project'!B90&lt;Parameters!$B$2)</f>
        <v>0.45611970041775407</v>
      </c>
      <c r="K90" s="2">
        <f>H90*I90*('Permanent project'!B90&gt;=Parameters!$B$2)</f>
        <v>0.51375212922485713</v>
      </c>
      <c r="L90" s="2">
        <f>H90*I90*J90*('Permanent project'!B90&gt;=Parameters!$B$2)*('Permanent project'!B90&lt;=Parameters!$B$3)</f>
        <v>0.23433246727102511</v>
      </c>
      <c r="M90" s="22">
        <v>1</v>
      </c>
      <c r="N90" s="14">
        <f t="shared" si="8"/>
        <v>0.23433246727102511</v>
      </c>
      <c r="V90" s="4"/>
      <c r="W90" s="4"/>
      <c r="X90" s="4"/>
    </row>
    <row r="91" spans="1:27" x14ac:dyDescent="0.3">
      <c r="A91">
        <v>2102</v>
      </c>
      <c r="B91">
        <v>82</v>
      </c>
      <c r="C91" s="11">
        <f t="shared" ref="C91:C109" si="15">C90+(C90-C85)/5</f>
        <v>1.7526919855871532</v>
      </c>
      <c r="D91" s="11">
        <f t="shared" ref="D91:D109" si="16">D90+(D90-D85)/5</f>
        <v>2.6387328126797942</v>
      </c>
      <c r="E91" s="11">
        <f t="shared" ref="E91:E109" si="17">E90+(E90-E85)/5</f>
        <v>3.184230090569026</v>
      </c>
      <c r="F91" s="11">
        <f t="shared" ref="F91:F109" si="18">F90+(F90-F85)/5</f>
        <v>5.1438285571872555</v>
      </c>
      <c r="G91" s="3">
        <f>G90*(1+Parameters!$B$13)</f>
        <v>431154.58633022825</v>
      </c>
      <c r="H91" s="5">
        <f>Parameters!$B$11*C91*Parameters!$B$9*G91</f>
        <v>6.98249417721365</v>
      </c>
      <c r="I91" s="2">
        <f>EXP(-Parameters!$B$16*'Permanent project'!B91)</f>
        <v>7.251223302324053E-2</v>
      </c>
      <c r="J91" s="2">
        <f>EXP(-(Parameters!$B$5+Parameters!$B$6)*('Permanent project'!B91-Parameters!$B$2+0.5))*(1-EXP(-Parameters!$B$7*('Permanent project'!B91-Parameters!$B$2+0.5)*('Permanent project'!B91&gt;=Parameters!$B$2)))+('Permanent project'!B91&lt;Parameters!$B$2)</f>
        <v>0.45158123386788224</v>
      </c>
      <c r="K91" s="2">
        <f>H91*I91*('Permanent project'!B91&gt;=Parameters!$B$2)</f>
        <v>0.50631624486153637</v>
      </c>
      <c r="L91" s="2">
        <f>H91*I91*J91*('Permanent project'!B91&gt;=Parameters!$B$2)*('Permanent project'!B91&lt;=Parameters!$B$3)</f>
        <v>0.22864291458192537</v>
      </c>
      <c r="M91" s="22">
        <v>1</v>
      </c>
      <c r="N91" s="14">
        <f t="shared" si="8"/>
        <v>0.22864291458192537</v>
      </c>
      <c r="V91" s="4"/>
      <c r="W91" s="4"/>
      <c r="X91" s="4"/>
    </row>
    <row r="92" spans="1:27" x14ac:dyDescent="0.3">
      <c r="A92">
        <v>2103</v>
      </c>
      <c r="B92">
        <v>83</v>
      </c>
      <c r="C92" s="11">
        <f t="shared" si="15"/>
        <v>1.748537516723546</v>
      </c>
      <c r="D92" s="11">
        <f t="shared" si="16"/>
        <v>2.643290714948471</v>
      </c>
      <c r="E92" s="11">
        <f t="shared" si="17"/>
        <v>3.1978378218832413</v>
      </c>
      <c r="F92" s="11">
        <f t="shared" si="18"/>
        <v>5.1894299429473083</v>
      </c>
      <c r="G92" s="3">
        <f>G91*(1+Parameters!$B$13)</f>
        <v>439777.67805683281</v>
      </c>
      <c r="H92" s="5">
        <f>Parameters!$B$11*C92*Parameters!$B$9*G92</f>
        <v>7.1052621864834604</v>
      </c>
      <c r="I92" s="2">
        <f>EXP(-Parameters!$B$16*'Permanent project'!B92)</f>
        <v>7.0228574964269014E-2</v>
      </c>
      <c r="J92" s="2">
        <f>EXP(-(Parameters!$B$5+Parameters!$B$6)*('Permanent project'!B92-Parameters!$B$2+0.5))*(1-EXP(-Parameters!$B$7*('Permanent project'!B92-Parameters!$B$2+0.5)*('Permanent project'!B92&gt;=Parameters!$B$2)))+('Permanent project'!B92&lt;Parameters!$B$2)</f>
        <v>0.44708792574612061</v>
      </c>
      <c r="K92" s="2">
        <f>H92*I92*('Permanent project'!B92&gt;=Parameters!$B$2)</f>
        <v>0.49899243810423966</v>
      </c>
      <c r="L92" s="2">
        <f>H92*I92*J92*('Permanent project'!B92&gt;=Parameters!$B$2)*('Permanent project'!B92&lt;=Parameters!$B$3)</f>
        <v>0.22309349411502399</v>
      </c>
      <c r="M92" s="22">
        <v>1</v>
      </c>
      <c r="N92" s="14">
        <f t="shared" si="8"/>
        <v>0.22309349411502399</v>
      </c>
      <c r="V92" s="4"/>
      <c r="W92" s="4"/>
      <c r="X92" s="4"/>
    </row>
    <row r="93" spans="1:27" x14ac:dyDescent="0.3">
      <c r="A93">
        <v>2104</v>
      </c>
      <c r="B93">
        <v>84</v>
      </c>
      <c r="C93" s="11">
        <f t="shared" si="15"/>
        <v>1.7443992676264091</v>
      </c>
      <c r="D93" s="11">
        <f t="shared" si="16"/>
        <v>2.6477711237326274</v>
      </c>
      <c r="E93" s="11">
        <f t="shared" si="17"/>
        <v>3.2113758114635815</v>
      </c>
      <c r="F93" s="11">
        <f t="shared" si="18"/>
        <v>5.2349331958776943</v>
      </c>
      <c r="G93" s="3">
        <f>G92*(1+Parameters!$B$13)</f>
        <v>448573.23161796946</v>
      </c>
      <c r="H93" s="5">
        <f>Parameters!$B$11*C93*Parameters!$B$9*G93</f>
        <v>7.2302151464114655</v>
      </c>
      <c r="I93" s="2">
        <f>EXP(-Parameters!$B$16*'Permanent project'!B93)</f>
        <v>6.8016837102936878E-2</v>
      </c>
      <c r="J93" s="2">
        <f>EXP(-(Parameters!$B$5+Parameters!$B$6)*('Permanent project'!B93-Parameters!$B$2+0.5))*(1-EXP(-Parameters!$B$7*('Permanent project'!B93-Parameters!$B$2+0.5)*('Permanent project'!B93&gt;=Parameters!$B$2)))+('Permanent project'!B93&lt;Parameters!$B$2)</f>
        <v>0.44263932673430428</v>
      </c>
      <c r="K93" s="2">
        <f>H93*I93*('Permanent project'!B93&gt;=Parameters!$B$2)</f>
        <v>0.49177636583265555</v>
      </c>
      <c r="L93" s="2">
        <f>H93*I93*J93*('Permanent project'!B93&gt;=Parameters!$B$2)*('Permanent project'!B93&lt;=Parameters!$B$3)</f>
        <v>0.21767955947600956</v>
      </c>
      <c r="M93" s="22">
        <v>1</v>
      </c>
      <c r="N93" s="14">
        <f t="shared" si="8"/>
        <v>0.21767955947600956</v>
      </c>
      <c r="V93" s="4"/>
      <c r="W93" s="4"/>
      <c r="X93" s="4"/>
    </row>
    <row r="94" spans="1:27" x14ac:dyDescent="0.3">
      <c r="A94">
        <v>2105</v>
      </c>
      <c r="B94">
        <v>85</v>
      </c>
      <c r="C94" s="11">
        <f t="shared" si="15"/>
        <v>1.7402607087893449</v>
      </c>
      <c r="D94" s="11">
        <f t="shared" si="16"/>
        <v>2.6522705389696148</v>
      </c>
      <c r="E94" s="11">
        <f t="shared" si="17"/>
        <v>3.2249324280959897</v>
      </c>
      <c r="F94" s="11">
        <f t="shared" si="18"/>
        <v>5.2804590531556572</v>
      </c>
      <c r="G94" s="3">
        <f>G93*(1+Parameters!$B$13)</f>
        <v>457544.69625032885</v>
      </c>
      <c r="H94" s="5">
        <f>Parameters!$B$11*C94*Parameters!$B$9*G94</f>
        <v>7.3573228103704826</v>
      </c>
      <c r="I94" s="2">
        <f>EXP(-Parameters!$B$16*'Permanent project'!B94)</f>
        <v>6.5874754426402948E-2</v>
      </c>
      <c r="J94" s="2">
        <f>EXP(-(Parameters!$B$5+Parameters!$B$6)*('Permanent project'!B94-Parameters!$B$2+0.5))*(1-EXP(-Parameters!$B$7*('Permanent project'!B94-Parameters!$B$2+0.5)*('Permanent project'!B94&gt;=Parameters!$B$2)))+('Permanent project'!B94&lt;Parameters!$B$2)</f>
        <v>0.43823499198146376</v>
      </c>
      <c r="K94" s="2">
        <f>H94*I94*('Permanent project'!B94&gt;=Parameters!$B$2)</f>
        <v>0.48466183336892832</v>
      </c>
      <c r="L94" s="2">
        <f>H94*I94*J94*('Permanent project'!B94&gt;=Parameters!$B$2)*('Permanent project'!B94&lt;=Parameters!$B$3)</f>
        <v>0.21239577466015383</v>
      </c>
      <c r="M94" s="22">
        <v>1</v>
      </c>
      <c r="N94" s="14">
        <f t="shared" si="8"/>
        <v>0.21239577466015383</v>
      </c>
      <c r="V94" s="4"/>
      <c r="W94" s="4"/>
      <c r="X94" s="4"/>
    </row>
    <row r="95" spans="1:27" x14ac:dyDescent="0.3">
      <c r="A95">
        <v>2106</v>
      </c>
      <c r="B95">
        <v>86</v>
      </c>
      <c r="C95" s="11">
        <f t="shared" si="15"/>
        <v>1.7360966705472138</v>
      </c>
      <c r="D95" s="11">
        <f t="shared" si="16"/>
        <v>2.6569073267635379</v>
      </c>
      <c r="E95" s="11">
        <f t="shared" si="17"/>
        <v>3.2386140337151876</v>
      </c>
      <c r="F95" s="11">
        <f t="shared" si="18"/>
        <v>5.3261575637867891</v>
      </c>
      <c r="G95" s="3">
        <f>G94*(1+Parameters!$B$13)</f>
        <v>466695.59017533541</v>
      </c>
      <c r="H95" s="5">
        <f>Parameters!$B$11*C95*Parameters!$B$9*G95</f>
        <v>7.486512820825193</v>
      </c>
      <c r="I95" s="2">
        <f>EXP(-Parameters!$B$16*'Permanent project'!B95)</f>
        <v>6.3800133254822006E-2</v>
      </c>
      <c r="J95" s="2">
        <f>EXP(-(Parameters!$B$5+Parameters!$B$6)*('Permanent project'!B95-Parameters!$B$2+0.5))*(1-EXP(-Parameters!$B$7*('Permanent project'!B95-Parameters!$B$2+0.5)*('Permanent project'!B95&gt;=Parameters!$B$2)))+('Permanent project'!B95&lt;Parameters!$B$2)</f>
        <v>0.43387448106019871</v>
      </c>
      <c r="K95" s="2">
        <f>H95*I95*('Permanent project'!B95&gt;=Parameters!$B$2)</f>
        <v>0.47764051558258069</v>
      </c>
      <c r="L95" s="2">
        <f>H95*I95*J95*('Permanent project'!B95&gt;=Parameters!$B$2)*('Permanent project'!B95&lt;=Parameters!$B$3)</f>
        <v>0.20723603083171796</v>
      </c>
      <c r="M95" s="22">
        <v>1</v>
      </c>
      <c r="N95" s="14">
        <f t="shared" si="8"/>
        <v>0.20723603083171796</v>
      </c>
      <c r="V95" s="4"/>
      <c r="W95" s="4"/>
      <c r="X95" s="4"/>
    </row>
    <row r="96" spans="1:27" x14ac:dyDescent="0.3">
      <c r="A96">
        <v>2107</v>
      </c>
      <c r="B96">
        <v>87</v>
      </c>
      <c r="C96" s="11">
        <f t="shared" si="15"/>
        <v>1.7319416039383875</v>
      </c>
      <c r="D96" s="11">
        <f t="shared" si="16"/>
        <v>2.6614849643572711</v>
      </c>
      <c r="E96" s="11">
        <f t="shared" si="17"/>
        <v>3.252240991853097</v>
      </c>
      <c r="F96" s="11">
        <f t="shared" si="18"/>
        <v>5.3717825309553646</v>
      </c>
      <c r="G96" s="3">
        <f>G95*(1+Parameters!$B$13)</f>
        <v>476029.50197884213</v>
      </c>
      <c r="H96" s="5">
        <f>Parameters!$B$11*C96*Parameters!$B$9*G96</f>
        <v>7.6179669644160635</v>
      </c>
      <c r="I96" s="2">
        <f>EXP(-Parameters!$B$16*'Permanent project'!B96)</f>
        <v>6.1790848994825016E-2</v>
      </c>
      <c r="J96" s="2">
        <f>EXP(-(Parameters!$B$5+Parameters!$B$6)*('Permanent project'!B96-Parameters!$B$2+0.5))*(1-EXP(-Parameters!$B$7*('Permanent project'!B96-Parameters!$B$2+0.5)*('Permanent project'!B96&gt;=Parameters!$B$2)))+('Permanent project'!B96&lt;Parameters!$B$2)</f>
        <v>0.42955735792329713</v>
      </c>
      <c r="K96" s="2">
        <f>H96*I96*('Permanent project'!B96&gt;=Parameters!$B$2)</f>
        <v>0.47072064634579852</v>
      </c>
      <c r="L96" s="2">
        <f>H96*I96*J96*('Permanent project'!B96&gt;=Parameters!$B$2)*('Permanent project'!B96&lt;=Parameters!$B$3)</f>
        <v>0.20220151716424795</v>
      </c>
      <c r="M96" s="22">
        <v>1</v>
      </c>
      <c r="N96" s="14">
        <f t="shared" si="8"/>
        <v>0.20220151716424795</v>
      </c>
      <c r="V96" s="4"/>
      <c r="W96" s="4"/>
      <c r="X96" s="4"/>
    </row>
    <row r="97" spans="1:24" x14ac:dyDescent="0.3">
      <c r="A97">
        <v>2108</v>
      </c>
      <c r="B97">
        <v>88</v>
      </c>
      <c r="C97" s="11">
        <f t="shared" si="15"/>
        <v>1.7277915276086344</v>
      </c>
      <c r="D97" s="11">
        <f t="shared" si="16"/>
        <v>2.6660353946927664</v>
      </c>
      <c r="E97" s="11">
        <f t="shared" si="17"/>
        <v>3.265843172109911</v>
      </c>
      <c r="F97" s="11">
        <f t="shared" si="18"/>
        <v>5.4173733257089864</v>
      </c>
      <c r="G97" s="3">
        <f>G96*(1+Parameters!$B$13)</f>
        <v>485550.092018419</v>
      </c>
      <c r="H97" s="5">
        <f>Parameters!$B$11*C97*Parameters!$B$9*G97</f>
        <v>7.7517070574237188</v>
      </c>
      <c r="I97" s="2">
        <f>EXP(-Parameters!$B$16*'Permanent project'!B97)</f>
        <v>5.9844843963749825E-2</v>
      </c>
      <c r="J97" s="2">
        <f>EXP(-(Parameters!$B$5+Parameters!$B$6)*('Permanent project'!B97-Parameters!$B$2+0.5))*(1-EXP(-Parameters!$B$7*('Permanent project'!B97-Parameters!$B$2+0.5)*('Permanent project'!B97&gt;=Parameters!$B$2)))+('Permanent project'!B97&lt;Parameters!$B$2)</f>
        <v>0.42528319086064154</v>
      </c>
      <c r="K97" s="2">
        <f>H97*I97*('Permanent project'!B97&gt;=Parameters!$B$2)</f>
        <v>0.46389969930422076</v>
      </c>
      <c r="L97" s="2">
        <f>H97*I97*J97*('Permanent project'!B97&gt;=Parameters!$B$2)*('Permanent project'!B97&lt;=Parameters!$B$3)</f>
        <v>0.19728874435939114</v>
      </c>
      <c r="M97" s="22">
        <v>1</v>
      </c>
      <c r="N97" s="14">
        <f t="shared" si="8"/>
        <v>0.19728874435939114</v>
      </c>
      <c r="V97" s="4"/>
      <c r="W97" s="4"/>
      <c r="X97" s="4"/>
    </row>
    <row r="98" spans="1:24" x14ac:dyDescent="0.3">
      <c r="A98">
        <v>2109</v>
      </c>
      <c r="B98">
        <v>89</v>
      </c>
      <c r="C98" s="11">
        <f t="shared" si="15"/>
        <v>1.723642329785652</v>
      </c>
      <c r="D98" s="11">
        <f t="shared" si="16"/>
        <v>2.6705843306416255</v>
      </c>
      <c r="E98" s="11">
        <f t="shared" si="17"/>
        <v>3.279444242155245</v>
      </c>
      <c r="F98" s="11">
        <f t="shared" si="18"/>
        <v>5.4629620022613219</v>
      </c>
      <c r="G98" s="3">
        <f>G97*(1+Parameters!$B$13)</f>
        <v>495261.09385878738</v>
      </c>
      <c r="H98" s="5">
        <f>Parameters!$B$11*C98*Parameters!$B$9*G98</f>
        <v>7.8877535875995841</v>
      </c>
      <c r="I98" s="2">
        <f>EXP(-Parameters!$B$16*'Permanent project'!B98)</f>
        <v>5.7960125282394234E-2</v>
      </c>
      <c r="J98" s="2">
        <f>EXP(-(Parameters!$B$5+Parameters!$B$6)*('Permanent project'!B98-Parameters!$B$2+0.5))*(1-EXP(-Parameters!$B$7*('Permanent project'!B98-Parameters!$B$2+0.5)*('Permanent project'!B98&gt;=Parameters!$B$2)))+('Permanent project'!B98&lt;Parameters!$B$2)</f>
        <v>0.421051552456431</v>
      </c>
      <c r="K98" s="2">
        <f>H98*I98*('Permanent project'!B98&gt;=Parameters!$B$2)</f>
        <v>0.45717518613392649</v>
      </c>
      <c r="L98" s="2">
        <f>H98*I98*J98*('Permanent project'!B98&gt;=Parameters!$B$2)*('Permanent project'!B98&lt;=Parameters!$B$3)</f>
        <v>0.19249432186624757</v>
      </c>
      <c r="M98" s="22">
        <v>1</v>
      </c>
      <c r="N98" s="14">
        <f t="shared" si="8"/>
        <v>0.19249432186624757</v>
      </c>
      <c r="V98" s="4"/>
      <c r="W98" s="4"/>
      <c r="X98" s="4"/>
    </row>
    <row r="99" spans="1:24" x14ac:dyDescent="0.3">
      <c r="A99">
        <v>2110</v>
      </c>
      <c r="B99">
        <v>90</v>
      </c>
      <c r="C99" s="11">
        <f t="shared" si="15"/>
        <v>1.7194909422175007</v>
      </c>
      <c r="D99" s="11">
        <f t="shared" si="16"/>
        <v>2.6751469720234251</v>
      </c>
      <c r="E99" s="11">
        <f t="shared" si="17"/>
        <v>3.2930579282935777</v>
      </c>
      <c r="F99" s="11">
        <f t="shared" si="18"/>
        <v>5.5085677635380472</v>
      </c>
      <c r="G99" s="3">
        <f>G98*(1+Parameters!$B$13)</f>
        <v>505166.31573596312</v>
      </c>
      <c r="H99" s="5">
        <f>Parameters!$B$11*C99*Parameters!$B$9*G99</f>
        <v>8.0261310750055017</v>
      </c>
      <c r="I99" s="2">
        <f>EXP(-Parameters!$B$16*'Permanent project'!B99)</f>
        <v>5.6134762834133725E-2</v>
      </c>
      <c r="J99" s="2">
        <f>EXP(-(Parameters!$B$5+Parameters!$B$6)*('Permanent project'!B99-Parameters!$B$2+0.5))*(1-EXP(-Parameters!$B$7*('Permanent project'!B99-Parameters!$B$2+0.5)*('Permanent project'!B99&gt;=Parameters!$B$2)))+('Permanent project'!B99&lt;Parameters!$B$2)</f>
        <v>0.41686201954674323</v>
      </c>
      <c r="K99" s="2">
        <f>H99*I99*('Permanent project'!B99&gt;=Parameters!$B$2)</f>
        <v>0.45054496437110458</v>
      </c>
      <c r="L99" s="2">
        <f>H99*I99*J99*('Permanent project'!B99&gt;=Parameters!$B$2)*('Permanent project'!B99&lt;=Parameters!$B$3)</f>
        <v>0.18781508374435413</v>
      </c>
      <c r="M99" s="22">
        <v>1</v>
      </c>
      <c r="N99" s="14">
        <f t="shared" si="8"/>
        <v>0.18781508374435413</v>
      </c>
      <c r="V99" s="4"/>
      <c r="W99" s="4"/>
      <c r="X99" s="4"/>
    </row>
    <row r="100" spans="1:24" x14ac:dyDescent="0.3">
      <c r="A100">
        <v>2111</v>
      </c>
      <c r="B100">
        <v>91</v>
      </c>
      <c r="C100" s="11">
        <f t="shared" si="15"/>
        <v>1.7153369889031318</v>
      </c>
      <c r="D100" s="11">
        <f t="shared" si="16"/>
        <v>2.6797222586341873</v>
      </c>
      <c r="E100" s="11">
        <f t="shared" si="17"/>
        <v>3.3066830283330955</v>
      </c>
      <c r="F100" s="11">
        <f t="shared" si="18"/>
        <v>5.5541895056145254</v>
      </c>
      <c r="G100" s="3">
        <f>G99*(1+Parameters!$B$13)</f>
        <v>515269.64205068239</v>
      </c>
      <c r="H100" s="5">
        <f>Parameters!$B$11*C100*Parameters!$B$9*G100</f>
        <v>8.1668763447201265</v>
      </c>
      <c r="I100" s="2">
        <f>EXP(-Parameters!$B$16*'Permanent project'!B100)</f>
        <v>5.4366887288313223E-2</v>
      </c>
      <c r="J100" s="2">
        <f>EXP(-(Parameters!$B$5+Parameters!$B$6)*('Permanent project'!B100-Parameters!$B$2+0.5))*(1-EXP(-Parameters!$B$7*('Permanent project'!B100-Parameters!$B$2+0.5)*('Permanent project'!B100&gt;=Parameters!$B$2)))+('Permanent project'!B100&lt;Parameters!$B$2)</f>
        <v>0.41271417317745196</v>
      </c>
      <c r="K100" s="2">
        <f>H100*I100*('Permanent project'!B100&gt;=Parameters!$B$2)</f>
        <v>0.44400764573099061</v>
      </c>
      <c r="L100" s="2">
        <f>H100*I100*J100*('Permanent project'!B100&gt;=Parameters!$B$2)*('Permanent project'!B100&lt;=Parameters!$B$3)</f>
        <v>0.18324824839233281</v>
      </c>
      <c r="M100" s="22">
        <v>1</v>
      </c>
      <c r="N100" s="14">
        <f t="shared" si="8"/>
        <v>0.18324824839233281</v>
      </c>
      <c r="V100" s="4"/>
      <c r="W100" s="4"/>
      <c r="X100" s="4"/>
    </row>
    <row r="101" spans="1:24" x14ac:dyDescent="0.3">
      <c r="A101">
        <v>2112</v>
      </c>
      <c r="B101">
        <v>92</v>
      </c>
      <c r="C101" s="11">
        <f t="shared" si="15"/>
        <v>1.7111850525743153</v>
      </c>
      <c r="D101" s="11">
        <f t="shared" si="16"/>
        <v>2.6842852450083172</v>
      </c>
      <c r="E101" s="11">
        <f t="shared" si="17"/>
        <v>3.3202968272566769</v>
      </c>
      <c r="F101" s="11">
        <f t="shared" si="18"/>
        <v>5.5997958939800725</v>
      </c>
      <c r="G101" s="3">
        <f>G100*(1+Parameters!$B$13)</f>
        <v>525575.03489169606</v>
      </c>
      <c r="H101" s="5">
        <f>Parameters!$B$11*C101*Parameters!$B$9*G101</f>
        <v>8.3100507679071445</v>
      </c>
      <c r="I101" s="2">
        <f>EXP(-Parameters!$B$16*'Permanent project'!B101)</f>
        <v>5.2654688185889212E-2</v>
      </c>
      <c r="J101" s="2">
        <f>EXP(-(Parameters!$B$5+Parameters!$B$6)*('Permanent project'!B101-Parameters!$B$2+0.5))*(1-EXP(-Parameters!$B$7*('Permanent project'!B101-Parameters!$B$2+0.5)*('Permanent project'!B101&gt;=Parameters!$B$2)))+('Permanent project'!B101&lt;Parameters!$B$2)</f>
        <v>0.40860759856251133</v>
      </c>
      <c r="K101" s="2">
        <f>H101*I101*('Permanent project'!B101&gt;=Parameters!$B$2)</f>
        <v>0.43756313199305991</v>
      </c>
      <c r="L101" s="2">
        <f>H101*I101*J101*('Permanent project'!B101&gt;=Parameters!$B$2)*('Permanent project'!B101&lt;=Parameters!$B$3)</f>
        <v>0.17879162058317538</v>
      </c>
      <c r="M101" s="22">
        <v>1</v>
      </c>
      <c r="N101" s="14">
        <f t="shared" si="8"/>
        <v>0.17879162058317538</v>
      </c>
      <c r="V101" s="4"/>
      <c r="W101" s="4"/>
      <c r="X101" s="4"/>
    </row>
    <row r="102" spans="1:24" x14ac:dyDescent="0.3">
      <c r="A102">
        <v>2113</v>
      </c>
      <c r="B102">
        <v>93</v>
      </c>
      <c r="C102" s="11">
        <f t="shared" si="15"/>
        <v>1.707033742301501</v>
      </c>
      <c r="D102" s="11">
        <f t="shared" si="16"/>
        <v>2.6888453011385263</v>
      </c>
      <c r="E102" s="11">
        <f t="shared" si="17"/>
        <v>3.3339079943373928</v>
      </c>
      <c r="F102" s="11">
        <f t="shared" si="18"/>
        <v>5.6453985665850137</v>
      </c>
      <c r="G102" s="3">
        <f>G101*(1+Parameters!$B$13)</f>
        <v>536086.53558953002</v>
      </c>
      <c r="H102" s="5">
        <f>Parameters!$B$11*C102*Parameters!$B$9*G102</f>
        <v>8.4556885186143411</v>
      </c>
      <c r="I102" s="2">
        <f>EXP(-Parameters!$B$16*'Permanent project'!B102)</f>
        <v>5.0996412085361466E-2</v>
      </c>
      <c r="J102" s="2">
        <f>EXP(-(Parameters!$B$5+Parameters!$B$6)*('Permanent project'!B102-Parameters!$B$2+0.5))*(1-EXP(-Parameters!$B$7*('Permanent project'!B102-Parameters!$B$2+0.5)*('Permanent project'!B102&gt;=Parameters!$B$2)))+('Permanent project'!B102&lt;Parameters!$B$2)</f>
        <v>0.4045418850426169</v>
      </c>
      <c r="K102" s="2">
        <f>H102*I102*('Permanent project'!B102&gt;=Parameters!$B$2)</f>
        <v>0.4312097761607166</v>
      </c>
      <c r="L102" s="2">
        <f>H102*I102*J102*('Permanent project'!B102&gt;=Parameters!$B$2)*('Permanent project'!B102&lt;=Parameters!$B$3)</f>
        <v>0.17444241569686117</v>
      </c>
      <c r="M102" s="22">
        <v>1</v>
      </c>
      <c r="N102" s="14">
        <f t="shared" si="8"/>
        <v>0.17444241569686117</v>
      </c>
      <c r="V102" s="4"/>
      <c r="W102" s="4"/>
      <c r="X102" s="4"/>
    </row>
    <row r="103" spans="1:24" x14ac:dyDescent="0.3">
      <c r="A103">
        <v>2114</v>
      </c>
      <c r="B103">
        <v>94</v>
      </c>
      <c r="C103" s="11">
        <f t="shared" si="15"/>
        <v>1.7028821852400742</v>
      </c>
      <c r="D103" s="11">
        <f t="shared" si="16"/>
        <v>2.6934072824276782</v>
      </c>
      <c r="E103" s="11">
        <f t="shared" si="17"/>
        <v>3.3475209587828894</v>
      </c>
      <c r="F103" s="11">
        <f t="shared" si="18"/>
        <v>5.691003614760219</v>
      </c>
      <c r="G103" s="3">
        <f>G102*(1+Parameters!$B$13)</f>
        <v>546808.26630132063</v>
      </c>
      <c r="H103" s="5">
        <f>Parameters!$B$11*C103*Parameters!$B$9*G103</f>
        <v>8.603826512141131</v>
      </c>
      <c r="I103" s="2">
        <f>EXP(-Parameters!$B$16*'Permanent project'!B103)</f>
        <v>4.9390360767095715E-2</v>
      </c>
      <c r="J103" s="2">
        <f>EXP(-(Parameters!$B$5+Parameters!$B$6)*('Permanent project'!B103-Parameters!$B$2+0.5))*(1-EXP(-Parameters!$B$7*('Permanent project'!B103-Parameters!$B$2+0.5)*('Permanent project'!B103&gt;=Parameters!$B$2)))+('Permanent project'!B103&lt;Parameters!$B$2)</f>
        <v>0.40051662604424576</v>
      </c>
      <c r="K103" s="2">
        <f>H103*I103*('Permanent project'!B103&gt;=Parameters!$B$2)</f>
        <v>0.42494609541215328</v>
      </c>
      <c r="L103" s="2">
        <f>H103*I103*J103*('Permanent project'!B103&gt;=Parameters!$B$2)*('Permanent project'!B103&lt;=Parameters!$B$3)</f>
        <v>0.17019797638515177</v>
      </c>
      <c r="M103" s="22">
        <v>1</v>
      </c>
      <c r="N103" s="14">
        <f t="shared" si="8"/>
        <v>0.17019797638515177</v>
      </c>
      <c r="V103" s="4"/>
      <c r="W103" s="4"/>
      <c r="X103" s="4"/>
    </row>
    <row r="104" spans="1:24" x14ac:dyDescent="0.3">
      <c r="A104">
        <v>2115</v>
      </c>
      <c r="B104">
        <v>95</v>
      </c>
      <c r="C104" s="11">
        <f t="shared" si="15"/>
        <v>1.6987301563309587</v>
      </c>
      <c r="D104" s="11">
        <f t="shared" si="16"/>
        <v>2.6979718727848887</v>
      </c>
      <c r="E104" s="11">
        <f t="shared" si="17"/>
        <v>3.3611363021084184</v>
      </c>
      <c r="F104" s="11">
        <f t="shared" si="18"/>
        <v>5.7366119372599984</v>
      </c>
      <c r="G104" s="3">
        <f>G103*(1+Parameters!$B$13)</f>
        <v>557744.43162734702</v>
      </c>
      <c r="H104" s="5">
        <f>Parameters!$B$11*C104*Parameters!$B$9*G104</f>
        <v>8.7545053183068546</v>
      </c>
      <c r="I104" s="2">
        <f>EXP(-Parameters!$B$16*'Permanent project'!B104)</f>
        <v>4.7834889494198368E-2</v>
      </c>
      <c r="J104" s="2">
        <f>EXP(-(Parameters!$B$5+Parameters!$B$6)*('Permanent project'!B104-Parameters!$B$2+0.5))*(1-EXP(-Parameters!$B$7*('Permanent project'!B104-Parameters!$B$2+0.5)*('Permanent project'!B104&gt;=Parameters!$B$2)))+('Permanent project'!B104&lt;Parameters!$B$2)</f>
        <v>0.39653141903908262</v>
      </c>
      <c r="K104" s="2">
        <f>H104*I104*('Permanent project'!B104&gt;=Parameters!$B$2)</f>
        <v>0.41877079447758031</v>
      </c>
      <c r="L104" s="2">
        <f>H104*I104*J104*('Permanent project'!B104&gt;=Parameters!$B$2)*('Permanent project'!B104&lt;=Parameters!$B$3)</f>
        <v>0.16605577738631894</v>
      </c>
      <c r="M104" s="22">
        <v>1</v>
      </c>
      <c r="N104" s="14">
        <f t="shared" si="8"/>
        <v>0.16605577738631894</v>
      </c>
      <c r="V104" s="4"/>
      <c r="W104" s="4"/>
      <c r="X104" s="4"/>
    </row>
    <row r="105" spans="1:24" x14ac:dyDescent="0.3">
      <c r="A105">
        <v>2116</v>
      </c>
      <c r="B105">
        <v>96</v>
      </c>
      <c r="C105" s="11">
        <f t="shared" si="15"/>
        <v>1.6945779991536503</v>
      </c>
      <c r="D105" s="11">
        <f t="shared" si="16"/>
        <v>2.7025368529371816</v>
      </c>
      <c r="E105" s="11">
        <f t="shared" si="17"/>
        <v>3.3747519768713867</v>
      </c>
      <c r="F105" s="11">
        <f t="shared" si="18"/>
        <v>5.782220772004389</v>
      </c>
      <c r="G105" s="3">
        <f>G104*(1+Parameters!$B$13)</f>
        <v>568899.32025989401</v>
      </c>
      <c r="H105" s="5">
        <f>Parameters!$B$11*C105*Parameters!$B$9*G105</f>
        <v>8.9077690718559559</v>
      </c>
      <c r="I105" s="2">
        <f>EXP(-Parameters!$B$16*'Permanent project'!B105)</f>
        <v>4.6328405328162174E-2</v>
      </c>
      <c r="J105" s="2">
        <f>EXP(-(Parameters!$B$5+Parameters!$B$6)*('Permanent project'!B105-Parameters!$B$2+0.5))*(1-EXP(-Parameters!$B$7*('Permanent project'!B105-Parameters!$B$2+0.5)*('Permanent project'!B105&gt;=Parameters!$B$2)))+('Permanent project'!B105&lt;Parameters!$B$2)</f>
        <v>0.39258586550382973</v>
      </c>
      <c r="K105" s="2">
        <f>H105*I105*('Permanent project'!B105&gt;=Parameters!$B$2)</f>
        <v>0.41268273613060968</v>
      </c>
      <c r="L105" s="2">
        <f>H105*I105*J105*('Permanent project'!B105&gt;=Parameters!$B$2)*('Permanent project'!B105&lt;=Parameters!$B$3)</f>
        <v>0.16201340914232398</v>
      </c>
      <c r="M105" s="22">
        <v>1</v>
      </c>
      <c r="N105" s="14">
        <f t="shared" si="8"/>
        <v>0.16201340914232398</v>
      </c>
      <c r="V105" s="4"/>
      <c r="W105" s="4"/>
      <c r="X105" s="4"/>
    </row>
    <row r="106" spans="1:24" x14ac:dyDescent="0.3">
      <c r="A106">
        <v>2117</v>
      </c>
      <c r="B106">
        <v>97</v>
      </c>
      <c r="C106" s="11">
        <f t="shared" si="15"/>
        <v>1.6904262012037539</v>
      </c>
      <c r="D106" s="11">
        <f t="shared" si="16"/>
        <v>2.7070997717977803</v>
      </c>
      <c r="E106" s="11">
        <f t="shared" si="17"/>
        <v>3.388365766579045</v>
      </c>
      <c r="F106" s="11">
        <f t="shared" si="18"/>
        <v>5.8278270252823621</v>
      </c>
      <c r="G106" s="3">
        <f>G105*(1+Parameters!$B$13)</f>
        <v>580277.30666509189</v>
      </c>
      <c r="H106" s="5">
        <f>Parameters!$B$11*C106*Parameters!$B$9*G106</f>
        <v>9.0636634995117014</v>
      </c>
      <c r="I106" s="2">
        <f>EXP(-Parameters!$B$16*'Permanent project'!B106)</f>
        <v>4.4869365497558031E-2</v>
      </c>
      <c r="J106" s="2">
        <f>EXP(-(Parameters!$B$5+Parameters!$B$6)*('Permanent project'!B106-Parameters!$B$2+0.5))*(1-EXP(-Parameters!$B$7*('Permanent project'!B106-Parameters!$B$2+0.5)*('Permanent project'!B106&gt;=Parameters!$B$2)))+('Permanent project'!B106&lt;Parameters!$B$2)</f>
        <v>0.38867957088040367</v>
      </c>
      <c r="K106" s="2">
        <f>H106*I106*('Permanent project'!B106&gt;=Parameters!$B$2)</f>
        <v>0.4066808303064664</v>
      </c>
      <c r="L106" s="2">
        <f>H106*I106*J106*('Permanent project'!B106&gt;=Parameters!$B$2)*('Permanent project'!B106&lt;=Parameters!$B$3)</f>
        <v>0.15806853060880363</v>
      </c>
      <c r="M106" s="22">
        <v>1</v>
      </c>
      <c r="N106" s="14">
        <f t="shared" si="8"/>
        <v>0.15806853060880363</v>
      </c>
      <c r="V106" s="4"/>
      <c r="W106" s="4"/>
      <c r="X106" s="4"/>
    </row>
    <row r="107" spans="1:24" x14ac:dyDescent="0.3">
      <c r="A107">
        <v>2118</v>
      </c>
      <c r="B107">
        <v>98</v>
      </c>
      <c r="C107" s="11">
        <f t="shared" si="15"/>
        <v>1.6862744309296416</v>
      </c>
      <c r="D107" s="11">
        <f t="shared" si="16"/>
        <v>2.7116626771556729</v>
      </c>
      <c r="E107" s="11">
        <f t="shared" si="17"/>
        <v>3.4019795544435185</v>
      </c>
      <c r="F107" s="11">
        <f t="shared" si="18"/>
        <v>5.8734332515428198</v>
      </c>
      <c r="G107" s="3">
        <f>G106*(1+Parameters!$B$13)</f>
        <v>591882.85279839369</v>
      </c>
      <c r="H107" s="5">
        <f>Parameters!$B$11*C107*Parameters!$B$9*G107</f>
        <v>9.2222307480037262</v>
      </c>
      <c r="I107" s="2">
        <f>EXP(-Parameters!$B$16*'Permanent project'!B107)</f>
        <v>4.3456275818102207E-2</v>
      </c>
      <c r="J107" s="2">
        <f>EXP(-(Parameters!$B$5+Parameters!$B$6)*('Permanent project'!B107-Parameters!$B$2+0.5))*(1-EXP(-Parameters!$B$7*('Permanent project'!B107-Parameters!$B$2+0.5)*('Permanent project'!B107&gt;=Parameters!$B$2)))+('Permanent project'!B107&lt;Parameters!$B$2)</f>
        <v>0.38481214453651708</v>
      </c>
      <c r="K107" s="2">
        <f>H107*I107*('Permanent project'!B107&gt;=Parameters!$B$2)</f>
        <v>0.40076380304343295</v>
      </c>
      <c r="L107" s="2">
        <f>H107*I107*J107*('Permanent project'!B107&gt;=Parameters!$B$2)*('Permanent project'!B107&lt;=Parameters!$B$3)</f>
        <v>0.15421877850175378</v>
      </c>
      <c r="M107" s="22">
        <v>1</v>
      </c>
      <c r="N107" s="14">
        <f t="shared" si="8"/>
        <v>0.15421877850175378</v>
      </c>
      <c r="V107" s="4"/>
      <c r="W107" s="4"/>
      <c r="X107" s="4"/>
    </row>
    <row r="108" spans="1:24" x14ac:dyDescent="0.3">
      <c r="A108">
        <v>2119</v>
      </c>
      <c r="B108">
        <v>99</v>
      </c>
      <c r="C108" s="11">
        <f t="shared" si="15"/>
        <v>1.6821225686552697</v>
      </c>
      <c r="D108" s="11">
        <f t="shared" si="16"/>
        <v>2.716226152359102</v>
      </c>
      <c r="E108" s="11">
        <f t="shared" si="17"/>
        <v>3.4155938664647438</v>
      </c>
      <c r="F108" s="11">
        <f t="shared" si="18"/>
        <v>5.9190401885343809</v>
      </c>
      <c r="G108" s="3">
        <f>G107*(1+Parameters!$B$13)</f>
        <v>603720.50985436153</v>
      </c>
      <c r="H108" s="5">
        <f>Parameters!$B$11*C108*Parameters!$B$9*G108</f>
        <v>9.3835147078234495</v>
      </c>
      <c r="I108" s="2">
        <f>EXP(-Parameters!$B$16*'Permanent project'!B108)</f>
        <v>4.2087689162481054E-2</v>
      </c>
      <c r="J108" s="2">
        <f>EXP(-(Parameters!$B$5+Parameters!$B$6)*('Permanent project'!B108-Parameters!$B$2+0.5))*(1-EXP(-Parameters!$B$7*('Permanent project'!B108-Parameters!$B$2+0.5)*('Permanent project'!B108&gt;=Parameters!$B$2)))+('Permanent project'!B108&lt;Parameters!$B$2)</f>
        <v>0.38098319972664463</v>
      </c>
      <c r="K108" s="2">
        <f>H108*I108*('Permanent project'!B108&gt;=Parameters!$B$2)</f>
        <v>0.39493045027444257</v>
      </c>
      <c r="L108" s="2">
        <f>H108*I108*J108*('Permanent project'!B108&gt;=Parameters!$B$2)*('Permanent project'!B108&lt;=Parameters!$B$3)</f>
        <v>0.15046186661504166</v>
      </c>
      <c r="M108" s="22">
        <v>1</v>
      </c>
      <c r="N108" s="14">
        <f t="shared" si="8"/>
        <v>0.15046186661504166</v>
      </c>
      <c r="V108" s="4"/>
      <c r="W108" s="4"/>
      <c r="X108" s="4"/>
    </row>
    <row r="109" spans="1:24" x14ac:dyDescent="0.3">
      <c r="A109">
        <v>2120</v>
      </c>
      <c r="B109">
        <v>100</v>
      </c>
      <c r="C109" s="11">
        <f t="shared" si="15"/>
        <v>1.6779706453383088</v>
      </c>
      <c r="D109" s="11">
        <f t="shared" si="16"/>
        <v>2.720789926345387</v>
      </c>
      <c r="E109" s="11">
        <f t="shared" si="17"/>
        <v>3.4292084480011149</v>
      </c>
      <c r="F109" s="11">
        <f t="shared" si="18"/>
        <v>5.9646475032892132</v>
      </c>
      <c r="G109" s="3">
        <f>G108*(1+Parameters!$B$13)</f>
        <v>615794.92005144875</v>
      </c>
      <c r="H109" s="5">
        <f>Parameters!$B$11*C109*Parameters!$B$9*G109</f>
        <v>9.5475607864077823</v>
      </c>
      <c r="I109" s="2">
        <f>EXP(-Parameters!$B$16*'Permanent project'!B109)</f>
        <v>4.0762203978366211E-2</v>
      </c>
      <c r="J109" s="2">
        <f>EXP(-(Parameters!$B$5+Parameters!$B$6)*('Permanent project'!B109-Parameters!$B$2+0.5))*(1-EXP(-Parameters!$B$7*('Permanent project'!B109-Parameters!$B$2+0.5)*('Permanent project'!B109&gt;=Parameters!$B$2)))+('Permanent project'!B109&lt;Parameters!$B$2)</f>
        <v>0.37719235355337027</v>
      </c>
      <c r="K109" s="2">
        <f>H109*I109*('Permanent project'!B109&gt;=Parameters!$B$2)</f>
        <v>0.38917962027140451</v>
      </c>
      <c r="L109" s="2">
        <f>H109*I109*J109*('Permanent project'!B109&gt;=Parameters!$B$2)*('Permanent project'!B109&lt;=Parameters!$B$3)</f>
        <v>0.146795576925178</v>
      </c>
      <c r="M109" s="22">
        <v>1</v>
      </c>
      <c r="N109" s="14">
        <f t="shared" si="8"/>
        <v>0.146795576925178</v>
      </c>
      <c r="V109" s="4"/>
      <c r="W109" s="4"/>
      <c r="X109" s="4"/>
    </row>
    <row r="110" spans="1:24" x14ac:dyDescent="0.3">
      <c r="A110">
        <v>2121</v>
      </c>
      <c r="B110">
        <v>101</v>
      </c>
      <c r="C110" s="11">
        <f>C109</f>
        <v>1.6779706453383088</v>
      </c>
      <c r="D110" s="11">
        <f>D109</f>
        <v>2.720789926345387</v>
      </c>
      <c r="E110" s="11">
        <f>E109</f>
        <v>3.4292084480011149</v>
      </c>
      <c r="F110" s="11">
        <f>F109</f>
        <v>5.9646475032892132</v>
      </c>
      <c r="G110" s="3">
        <f>G109*(1+Parameters!$B$13)</f>
        <v>628110.81845247769</v>
      </c>
      <c r="H110" s="5">
        <f>Parameters!$B$11*C110*Parameters!$B$9*G110</f>
        <v>9.7385120021359377</v>
      </c>
      <c r="I110" s="2">
        <f>EXP(-Parameters!$B$16*'Permanent project'!B110)</f>
        <v>3.9478462853102525E-2</v>
      </c>
      <c r="J110" s="2">
        <f>EXP(-(Parameters!$B$5+Parameters!$B$6)*('Permanent project'!B110-Parameters!$B$2+0.5))*(1-EXP(-Parameters!$B$7*('Permanent project'!B110-Parameters!$B$2+0.5)*('Permanent project'!B110&gt;=Parameters!$B$2)))+('Permanent project'!B110&lt;Parameters!$B$2)</f>
        <v>0.37343922692911491</v>
      </c>
      <c r="K110" s="2">
        <f>H110*I110*('Permanent project'!B110&gt;=Parameters!$B$2)</f>
        <v>0.38446148432081673</v>
      </c>
      <c r="L110" s="2">
        <f>H110*I110*J110*('Permanent project'!B110&gt;=Parameters!$B$2)*('Permanent project'!B110&lt;=Parameters!$B$3)</f>
        <v>0.14357299948878582</v>
      </c>
      <c r="M110" s="22">
        <v>1</v>
      </c>
      <c r="N110" s="14">
        <f t="shared" si="8"/>
        <v>0.14357299948878582</v>
      </c>
      <c r="V110" s="4"/>
      <c r="W110" s="4"/>
      <c r="X110" s="4"/>
    </row>
    <row r="111" spans="1:24" x14ac:dyDescent="0.3">
      <c r="A111">
        <v>2122</v>
      </c>
      <c r="B111">
        <v>102</v>
      </c>
      <c r="C111" s="11">
        <f t="shared" ref="C111:C174" si="19">C110</f>
        <v>1.6779706453383088</v>
      </c>
      <c r="D111" s="11">
        <f t="shared" ref="D111:D174" si="20">D110</f>
        <v>2.720789926345387</v>
      </c>
      <c r="E111" s="11">
        <f t="shared" ref="E111:E174" si="21">E110</f>
        <v>3.4292084480011149</v>
      </c>
      <c r="F111" s="11">
        <f t="shared" ref="F111:F174" si="22">F110</f>
        <v>5.9646475032892132</v>
      </c>
      <c r="G111" s="3">
        <f>G110*(1+Parameters!$B$13)</f>
        <v>640673.0348215272</v>
      </c>
      <c r="H111" s="5">
        <f>Parameters!$B$11*C111*Parameters!$B$9*G111</f>
        <v>9.933282242178656</v>
      </c>
      <c r="I111" s="2">
        <f>EXP(-Parameters!$B$16*'Permanent project'!B111)</f>
        <v>3.823515112359889E-2</v>
      </c>
      <c r="J111" s="2">
        <f>EXP(-(Parameters!$B$5+Parameters!$B$6)*('Permanent project'!B111-Parameters!$B$2+0.5))*(1-EXP(-Parameters!$B$7*('Permanent project'!B111-Parameters!$B$2+0.5)*('Permanent project'!B111&gt;=Parameters!$B$2)))+('Permanent project'!B111&lt;Parameters!$B$2)</f>
        <v>0.36972344453824063</v>
      </c>
      <c r="K111" s="2">
        <f>H111*I111*('Permanent project'!B111&gt;=Parameters!$B$2)</f>
        <v>0.37980054768306215</v>
      </c>
      <c r="L111" s="2">
        <f>H111*I111*J111*('Permanent project'!B111&gt;=Parameters!$B$2)*('Permanent project'!B111&lt;=Parameters!$B$3)</f>
        <v>0.14042116672689203</v>
      </c>
      <c r="M111" s="22">
        <v>1</v>
      </c>
      <c r="N111" s="14">
        <f t="shared" si="8"/>
        <v>0.14042116672689203</v>
      </c>
      <c r="V111" s="4"/>
      <c r="W111" s="4"/>
      <c r="X111" s="4"/>
    </row>
    <row r="112" spans="1:24" x14ac:dyDescent="0.3">
      <c r="A112">
        <v>2123</v>
      </c>
      <c r="B112">
        <v>103</v>
      </c>
      <c r="C112" s="11">
        <f t="shared" si="19"/>
        <v>1.6779706453383088</v>
      </c>
      <c r="D112" s="11">
        <f t="shared" si="20"/>
        <v>2.720789926345387</v>
      </c>
      <c r="E112" s="11">
        <f t="shared" si="21"/>
        <v>3.4292084480011149</v>
      </c>
      <c r="F112" s="11">
        <f t="shared" si="22"/>
        <v>5.9646475032892132</v>
      </c>
      <c r="G112" s="3">
        <f>G111*(1+Parameters!$B$13)</f>
        <v>653486.49551795772</v>
      </c>
      <c r="H112" s="5">
        <f>Parameters!$B$11*C112*Parameters!$B$9*G112</f>
        <v>10.131947887022228</v>
      </c>
      <c r="I112" s="2">
        <f>EXP(-Parameters!$B$16*'Permanent project'!B112)</f>
        <v>3.7030995529998355E-2</v>
      </c>
      <c r="J112" s="2">
        <f>EXP(-(Parameters!$B$5+Parameters!$B$6)*('Permanent project'!B112-Parameters!$B$2+0.5))*(1-EXP(-Parameters!$B$7*('Permanent project'!B112-Parameters!$B$2+0.5)*('Permanent project'!B112&gt;=Parameters!$B$2)))+('Permanent project'!B112&lt;Parameters!$B$2)</f>
        <v>0.36604463479952903</v>
      </c>
      <c r="K112" s="2">
        <f>H112*I112*('Permanent project'!B112&gt;=Parameters!$B$2)</f>
        <v>0.37519611691449639</v>
      </c>
      <c r="L112" s="2">
        <f>H112*I112*J112*('Permanent project'!B112&gt;=Parameters!$B$2)*('Permanent project'!B112&lt;=Parameters!$B$3)</f>
        <v>0.13733852559416823</v>
      </c>
      <c r="M112" s="22">
        <v>1</v>
      </c>
      <c r="N112" s="14">
        <f t="shared" si="8"/>
        <v>0.13733852559416823</v>
      </c>
      <c r="V112" s="4"/>
      <c r="W112" s="4"/>
      <c r="X112" s="4"/>
    </row>
    <row r="113" spans="1:24" x14ac:dyDescent="0.3">
      <c r="A113">
        <v>2124</v>
      </c>
      <c r="B113">
        <v>104</v>
      </c>
      <c r="C113" s="11">
        <f t="shared" si="19"/>
        <v>1.6779706453383088</v>
      </c>
      <c r="D113" s="11">
        <f t="shared" si="20"/>
        <v>2.720789926345387</v>
      </c>
      <c r="E113" s="11">
        <f t="shared" si="21"/>
        <v>3.4292084480011149</v>
      </c>
      <c r="F113" s="11">
        <f t="shared" si="22"/>
        <v>5.9646475032892132</v>
      </c>
      <c r="G113" s="3">
        <f>G112*(1+Parameters!$B$13)</f>
        <v>666556.22542831686</v>
      </c>
      <c r="H113" s="5">
        <f>Parameters!$B$11*C113*Parameters!$B$9*G113</f>
        <v>10.334586844762672</v>
      </c>
      <c r="I113" s="2">
        <f>EXP(-Parameters!$B$16*'Permanent project'!B113)</f>
        <v>3.5864762911748747E-2</v>
      </c>
      <c r="J113" s="2">
        <f>EXP(-(Parameters!$B$5+Parameters!$B$6)*('Permanent project'!B113-Parameters!$B$2+0.5))*(1-EXP(-Parameters!$B$7*('Permanent project'!B113-Parameters!$B$2+0.5)*('Permanent project'!B113&gt;=Parameters!$B$2)))+('Permanent project'!B113&lt;Parameters!$B$2)</f>
        <v>0.36240242982903115</v>
      </c>
      <c r="K113" s="2">
        <f>H113*I113*('Permanent project'!B113&gt;=Parameters!$B$2)</f>
        <v>0.3706475069782908</v>
      </c>
      <c r="L113" s="2">
        <f>H113*I113*J113*('Permanent project'!B113&gt;=Parameters!$B$2)*('Permanent project'!B113&lt;=Parameters!$B$3)</f>
        <v>0.13432355713900537</v>
      </c>
      <c r="M113" s="22">
        <v>1</v>
      </c>
      <c r="N113" s="14">
        <f t="shared" ref="N113:N176" si="23">L113*M113</f>
        <v>0.13432355713900537</v>
      </c>
      <c r="V113" s="4"/>
      <c r="W113" s="4"/>
      <c r="X113" s="4"/>
    </row>
    <row r="114" spans="1:24" x14ac:dyDescent="0.3">
      <c r="A114">
        <v>2125</v>
      </c>
      <c r="B114">
        <v>105</v>
      </c>
      <c r="C114" s="11">
        <f t="shared" si="19"/>
        <v>1.6779706453383088</v>
      </c>
      <c r="D114" s="11">
        <f t="shared" si="20"/>
        <v>2.720789926345387</v>
      </c>
      <c r="E114" s="11">
        <f t="shared" si="21"/>
        <v>3.4292084480011149</v>
      </c>
      <c r="F114" s="11">
        <f t="shared" si="22"/>
        <v>5.9646475032892132</v>
      </c>
      <c r="G114" s="3">
        <f>G113*(1+Parameters!$B$13)</f>
        <v>679887.3499368832</v>
      </c>
      <c r="H114" s="5">
        <f>Parameters!$B$11*C114*Parameters!$B$9*G114</f>
        <v>10.541278581657926</v>
      </c>
      <c r="I114" s="2">
        <f>EXP(-Parameters!$B$16*'Permanent project'!B114)</f>
        <v>3.4735258944738563E-2</v>
      </c>
      <c r="J114" s="2">
        <f>EXP(-(Parameters!$B$5+Parameters!$B$6)*('Permanent project'!B114-Parameters!$B$2+0.5))*(1-EXP(-Parameters!$B$7*('Permanent project'!B114-Parameters!$B$2+0.5)*('Permanent project'!B114&gt;=Parameters!$B$2)))+('Permanent project'!B114&lt;Parameters!$B$2)</f>
        <v>0.35879646540328441</v>
      </c>
      <c r="K114" s="2">
        <f>H114*I114*('Permanent project'!B114&gt;=Parameters!$B$2)</f>
        <v>0.36615404114251449</v>
      </c>
      <c r="L114" s="2">
        <f>H114*I114*J114*('Permanent project'!B114&gt;=Parameters!$B$2)*('Permanent project'!B114&lt;=Parameters!$B$3)</f>
        <v>0.13137477575506298</v>
      </c>
      <c r="M114" s="22">
        <v>1</v>
      </c>
      <c r="N114" s="14">
        <f t="shared" si="23"/>
        <v>0.13137477575506298</v>
      </c>
      <c r="V114" s="4"/>
      <c r="W114" s="4"/>
      <c r="X114" s="4"/>
    </row>
    <row r="115" spans="1:24" x14ac:dyDescent="0.3">
      <c r="A115">
        <v>2126</v>
      </c>
      <c r="B115">
        <v>106</v>
      </c>
      <c r="C115" s="11">
        <f t="shared" si="19"/>
        <v>1.6779706453383088</v>
      </c>
      <c r="D115" s="11">
        <f t="shared" si="20"/>
        <v>2.720789926345387</v>
      </c>
      <c r="E115" s="11">
        <f t="shared" si="21"/>
        <v>3.4292084480011149</v>
      </c>
      <c r="F115" s="11">
        <f t="shared" si="22"/>
        <v>5.9646475032892132</v>
      </c>
      <c r="G115" s="3">
        <f>G114*(1+Parameters!$B$13)</f>
        <v>693485.09693562088</v>
      </c>
      <c r="H115" s="5">
        <f>Parameters!$B$11*C115*Parameters!$B$9*G115</f>
        <v>10.752104153291086</v>
      </c>
      <c r="I115" s="2">
        <f>EXP(-Parameters!$B$16*'Permanent project'!B115)</f>
        <v>3.3641326918204623E-2</v>
      </c>
      <c r="J115" s="2">
        <f>EXP(-(Parameters!$B$5+Parameters!$B$6)*('Permanent project'!B115-Parameters!$B$2+0.5))*(1-EXP(-Parameters!$B$7*('Permanent project'!B115-Parameters!$B$2+0.5)*('Permanent project'!B115&gt;=Parameters!$B$2)))+('Permanent project'!B115&lt;Parameters!$B$2)</f>
        <v>0.35522638092289499</v>
      </c>
      <c r="K115" s="2">
        <f>H115*I115*('Permanent project'!B115&gt;=Parameters!$B$2)</f>
        <v>0.36171505087945111</v>
      </c>
      <c r="L115" s="2">
        <f>H115*I115*J115*('Permanent project'!B115&gt;=Parameters!$B$2)*('Permanent project'!B115&lt;=Parameters!$B$3)</f>
        <v>0.12849072844924825</v>
      </c>
      <c r="M115" s="22">
        <v>1</v>
      </c>
      <c r="N115" s="14">
        <f t="shared" si="23"/>
        <v>0.12849072844924825</v>
      </c>
      <c r="V115" s="4"/>
      <c r="W115" s="4"/>
      <c r="X115" s="4"/>
    </row>
    <row r="116" spans="1:24" x14ac:dyDescent="0.3">
      <c r="A116">
        <v>2127</v>
      </c>
      <c r="B116">
        <v>107</v>
      </c>
      <c r="C116" s="11">
        <f t="shared" si="19"/>
        <v>1.6779706453383088</v>
      </c>
      <c r="D116" s="11">
        <f t="shared" si="20"/>
        <v>2.720789926345387</v>
      </c>
      <c r="E116" s="11">
        <f t="shared" si="21"/>
        <v>3.4292084480011149</v>
      </c>
      <c r="F116" s="11">
        <f t="shared" si="22"/>
        <v>5.9646475032892132</v>
      </c>
      <c r="G116" s="3">
        <f>G115*(1+Parameters!$B$13)</f>
        <v>707354.79887433327</v>
      </c>
      <c r="H116" s="5">
        <f>Parameters!$B$11*C116*Parameters!$B$9*G116</f>
        <v>10.967146236356907</v>
      </c>
      <c r="I116" s="2">
        <f>EXP(-Parameters!$B$16*'Permanent project'!B116)</f>
        <v>3.2581846550159263E-2</v>
      </c>
      <c r="J116" s="2">
        <f>EXP(-(Parameters!$B$5+Parameters!$B$6)*('Permanent project'!B116-Parameters!$B$2+0.5))*(1-EXP(-Parameters!$B$7*('Permanent project'!B116-Parameters!$B$2+0.5)*('Permanent project'!B116&gt;=Parameters!$B$2)))+('Permanent project'!B116&lt;Parameters!$B$2)</f>
        <v>0.35169181937648125</v>
      </c>
      <c r="K116" s="2">
        <f>H116*I116*('Permanent project'!B116&gt;=Parameters!$B$2)</f>
        <v>0.35732987576613745</v>
      </c>
      <c r="L116" s="2">
        <f>H116*I116*J116*('Permanent project'!B116&gt;=Parameters!$B$2)*('Permanent project'!B116&lt;=Parameters!$B$3)</f>
        <v>0.12566999412576491</v>
      </c>
      <c r="M116" s="22">
        <v>1</v>
      </c>
      <c r="N116" s="14">
        <f t="shared" si="23"/>
        <v>0.12566999412576491</v>
      </c>
      <c r="V116" s="4"/>
      <c r="W116" s="4"/>
      <c r="X116" s="4"/>
    </row>
    <row r="117" spans="1:24" x14ac:dyDescent="0.3">
      <c r="A117">
        <v>2128</v>
      </c>
      <c r="B117">
        <v>108</v>
      </c>
      <c r="C117" s="11">
        <f t="shared" si="19"/>
        <v>1.6779706453383088</v>
      </c>
      <c r="D117" s="11">
        <f t="shared" si="20"/>
        <v>2.720789926345387</v>
      </c>
      <c r="E117" s="11">
        <f t="shared" si="21"/>
        <v>3.4292084480011149</v>
      </c>
      <c r="F117" s="11">
        <f t="shared" si="22"/>
        <v>5.9646475032892132</v>
      </c>
      <c r="G117" s="3">
        <f>G116*(1+Parameters!$B$13)</f>
        <v>721501.89485181996</v>
      </c>
      <c r="H117" s="5">
        <f>Parameters!$B$11*C117*Parameters!$B$9*G117</f>
        <v>11.186489161084046</v>
      </c>
      <c r="I117" s="2">
        <f>EXP(-Parameters!$B$16*'Permanent project'!B117)</f>
        <v>3.155573284012364E-2</v>
      </c>
      <c r="J117" s="2">
        <f>EXP(-(Parameters!$B$5+Parameters!$B$6)*('Permanent project'!B117-Parameters!$B$2+0.5))*(1-EXP(-Parameters!$B$7*('Permanent project'!B117-Parameters!$B$2+0.5)*('Permanent project'!B117&gt;=Parameters!$B$2)))+('Permanent project'!B117&lt;Parameters!$B$2)</f>
        <v>0.34819242730497496</v>
      </c>
      <c r="K117" s="2">
        <f>H117*I117*('Permanent project'!B117&gt;=Parameters!$B$2)</f>
        <v>0.35299786338610695</v>
      </c>
      <c r="L117" s="2">
        <f>H117*I117*J117*('Permanent project'!B117&gt;=Parameters!$B$2)*('Permanent project'!B117&lt;=Parameters!$B$3)</f>
        <v>0.12291118288587853</v>
      </c>
      <c r="M117" s="22">
        <v>1</v>
      </c>
      <c r="N117" s="14">
        <f t="shared" si="23"/>
        <v>0.12291118288587853</v>
      </c>
      <c r="V117" s="4"/>
      <c r="W117" s="4"/>
      <c r="X117" s="4"/>
    </row>
    <row r="118" spans="1:24" x14ac:dyDescent="0.3">
      <c r="A118">
        <v>2129</v>
      </c>
      <c r="B118">
        <v>109</v>
      </c>
      <c r="C118" s="11">
        <f t="shared" si="19"/>
        <v>1.6779706453383088</v>
      </c>
      <c r="D118" s="11">
        <f t="shared" si="20"/>
        <v>2.720789926345387</v>
      </c>
      <c r="E118" s="11">
        <f t="shared" si="21"/>
        <v>3.4292084480011149</v>
      </c>
      <c r="F118" s="11">
        <f t="shared" si="22"/>
        <v>5.9646475032892132</v>
      </c>
      <c r="G118" s="3">
        <f>G117*(1+Parameters!$B$13)</f>
        <v>735931.93274885637</v>
      </c>
      <c r="H118" s="5">
        <f>Parameters!$B$11*C118*Parameters!$B$9*G118</f>
        <v>11.410218944305726</v>
      </c>
      <c r="I118" s="2">
        <f>EXP(-Parameters!$B$16*'Permanent project'!B118)</f>
        <v>3.0561934957992438E-2</v>
      </c>
      <c r="J118" s="2">
        <f>EXP(-(Parameters!$B$5+Parameters!$B$6)*('Permanent project'!B118-Parameters!$B$2+0.5))*(1-EXP(-Parameters!$B$7*('Permanent project'!B118-Parameters!$B$2+0.5)*('Permanent project'!B118&gt;=Parameters!$B$2)))+('Permanent project'!B118&lt;Parameters!$B$2)</f>
        <v>0.34472785476627743</v>
      </c>
      <c r="K118" s="2">
        <f>H118*I118*('Permanent project'!B118&gt;=Parameters!$B$2)</f>
        <v>0.34871836923232474</v>
      </c>
      <c r="L118" s="2">
        <f>H118*I118*J118*('Permanent project'!B118&gt;=Parameters!$B$2)*('Permanent project'!B118&lt;=Parameters!$B$3)</f>
        <v>0.12021293534305395</v>
      </c>
      <c r="M118" s="22">
        <v>1</v>
      </c>
      <c r="N118" s="14">
        <f t="shared" si="23"/>
        <v>0.12021293534305395</v>
      </c>
      <c r="V118" s="4"/>
      <c r="W118" s="4"/>
      <c r="X118" s="4"/>
    </row>
    <row r="119" spans="1:24" x14ac:dyDescent="0.3">
      <c r="A119">
        <v>2130</v>
      </c>
      <c r="B119">
        <v>110</v>
      </c>
      <c r="C119" s="11">
        <f t="shared" si="19"/>
        <v>1.6779706453383088</v>
      </c>
      <c r="D119" s="11">
        <f t="shared" si="20"/>
        <v>2.720789926345387</v>
      </c>
      <c r="E119" s="11">
        <f t="shared" si="21"/>
        <v>3.4292084480011149</v>
      </c>
      <c r="F119" s="11">
        <f t="shared" si="22"/>
        <v>5.9646475032892132</v>
      </c>
      <c r="G119" s="3">
        <f>G118*(1+Parameters!$B$13)</f>
        <v>750650.57140383346</v>
      </c>
      <c r="H119" s="5">
        <f>Parameters!$B$11*C119*Parameters!$B$9*G119</f>
        <v>11.638423323191839</v>
      </c>
      <c r="I119" s="2">
        <f>EXP(-Parameters!$B$16*'Permanent project'!B119)</f>
        <v>2.9599435167891999E-2</v>
      </c>
      <c r="J119" s="2">
        <f>EXP(-(Parameters!$B$5+Parameters!$B$6)*('Permanent project'!B119-Parameters!$B$2+0.5))*(1-EXP(-Parameters!$B$7*('Permanent project'!B119-Parameters!$B$2+0.5)*('Permanent project'!B119&gt;=Parameters!$B$2)))+('Permanent project'!B119&lt;Parameters!$B$2)</f>
        <v>0.34129775530026685</v>
      </c>
      <c r="K119" s="2">
        <f>H119*I119*('Permanent project'!B119&gt;=Parameters!$B$2)</f>
        <v>0.34449075661129896</v>
      </c>
      <c r="L119" s="2">
        <f>H119*I119*J119*('Permanent project'!B119&gt;=Parameters!$B$2)*('Permanent project'!B119&lt;=Parameters!$B$3)</f>
        <v>0.11757392195312689</v>
      </c>
      <c r="M119" s="22">
        <v>1</v>
      </c>
      <c r="N119" s="14">
        <f t="shared" si="23"/>
        <v>0.11757392195312689</v>
      </c>
      <c r="V119" s="4"/>
      <c r="W119" s="4"/>
      <c r="X119" s="4"/>
    </row>
    <row r="120" spans="1:24" x14ac:dyDescent="0.3">
      <c r="A120">
        <v>2131</v>
      </c>
      <c r="B120">
        <v>111</v>
      </c>
      <c r="C120" s="11">
        <f t="shared" si="19"/>
        <v>1.6779706453383088</v>
      </c>
      <c r="D120" s="11">
        <f t="shared" si="20"/>
        <v>2.720789926345387</v>
      </c>
      <c r="E120" s="11">
        <f t="shared" si="21"/>
        <v>3.4292084480011149</v>
      </c>
      <c r="F120" s="11">
        <f t="shared" si="22"/>
        <v>5.9646475032892132</v>
      </c>
      <c r="G120" s="3">
        <f>G119*(1+Parameters!$B$13)</f>
        <v>765663.58283191011</v>
      </c>
      <c r="H120" s="5">
        <f>Parameters!$B$11*C120*Parameters!$B$9*G120</f>
        <v>11.871191789655676</v>
      </c>
      <c r="I120" s="2">
        <f>EXP(-Parameters!$B$16*'Permanent project'!B120)</f>
        <v>2.866724778592988E-2</v>
      </c>
      <c r="J120" s="2">
        <f>EXP(-(Parameters!$B$5+Parameters!$B$6)*('Permanent project'!B120-Parameters!$B$2+0.5))*(1-EXP(-Parameters!$B$7*('Permanent project'!B120-Parameters!$B$2+0.5)*('Permanent project'!B120&gt;=Parameters!$B$2)))+('Permanent project'!B120&lt;Parameters!$B$2)</f>
        <v>0.33790178589415254</v>
      </c>
      <c r="K120" s="2">
        <f>H120*I120*('Permanent project'!B120&gt;=Parameters!$B$2)</f>
        <v>0.34031439654835566</v>
      </c>
      <c r="L120" s="2">
        <f>H120*I120*J120*('Permanent project'!B120&gt;=Parameters!$B$2)*('Permanent project'!B120&lt;=Parameters!$B$3)</f>
        <v>0.1149928423591802</v>
      </c>
      <c r="M120" s="22">
        <v>1</v>
      </c>
      <c r="N120" s="14">
        <f t="shared" si="23"/>
        <v>0.1149928423591802</v>
      </c>
      <c r="V120" s="4"/>
      <c r="W120" s="4"/>
      <c r="X120" s="4"/>
    </row>
    <row r="121" spans="1:24" x14ac:dyDescent="0.3">
      <c r="A121">
        <v>2132</v>
      </c>
      <c r="B121">
        <v>112</v>
      </c>
      <c r="C121" s="11">
        <f t="shared" si="19"/>
        <v>1.6779706453383088</v>
      </c>
      <c r="D121" s="11">
        <f t="shared" si="20"/>
        <v>2.720789926345387</v>
      </c>
      <c r="E121" s="11">
        <f t="shared" si="21"/>
        <v>3.4292084480011149</v>
      </c>
      <c r="F121" s="11">
        <f t="shared" si="22"/>
        <v>5.9646475032892132</v>
      </c>
      <c r="G121" s="3">
        <f>G120*(1+Parameters!$B$13)</f>
        <v>780976.85448854836</v>
      </c>
      <c r="H121" s="5">
        <f>Parameters!$B$11*C121*Parameters!$B$9*G121</f>
        <v>12.10861562544879</v>
      </c>
      <c r="I121" s="2">
        <f>EXP(-Parameters!$B$16*'Permanent project'!B121)</f>
        <v>2.7764418170768392E-2</v>
      </c>
      <c r="J121" s="2">
        <f>EXP(-(Parameters!$B$5+Parameters!$B$6)*('Permanent project'!B121-Parameters!$B$2+0.5))*(1-EXP(-Parameters!$B$7*('Permanent project'!B121-Parameters!$B$2+0.5)*('Permanent project'!B121&gt;=Parameters!$B$2)))+('Permanent project'!B121&lt;Parameters!$B$2)</f>
        <v>0.33453960694817547</v>
      </c>
      <c r="K121" s="2">
        <f>H121*I121*('Permanent project'!B121&gt;=Parameters!$B$2)</f>
        <v>0.33618866769406047</v>
      </c>
      <c r="L121" s="2">
        <f>H121*I121*J121*('Permanent project'!B121&gt;=Parameters!$B$2)*('Permanent project'!B121&lt;=Parameters!$B$3)</f>
        <v>0.11246842475080177</v>
      </c>
      <c r="M121" s="22">
        <v>1</v>
      </c>
      <c r="N121" s="14">
        <f t="shared" si="23"/>
        <v>0.11246842475080177</v>
      </c>
      <c r="V121" s="4"/>
      <c r="W121" s="4"/>
      <c r="X121" s="4"/>
    </row>
    <row r="122" spans="1:24" x14ac:dyDescent="0.3">
      <c r="A122">
        <v>2133</v>
      </c>
      <c r="B122">
        <v>113</v>
      </c>
      <c r="C122" s="11">
        <f t="shared" si="19"/>
        <v>1.6779706453383088</v>
      </c>
      <c r="D122" s="11">
        <f t="shared" si="20"/>
        <v>2.720789926345387</v>
      </c>
      <c r="E122" s="11">
        <f t="shared" si="21"/>
        <v>3.4292084480011149</v>
      </c>
      <c r="F122" s="11">
        <f t="shared" si="22"/>
        <v>5.9646475032892132</v>
      </c>
      <c r="G122" s="3">
        <f>G121*(1+Parameters!$B$13)</f>
        <v>796596.39157831937</v>
      </c>
      <c r="H122" s="5">
        <f>Parameters!$B$11*C122*Parameters!$B$9*G122</f>
        <v>12.350787937957767</v>
      </c>
      <c r="I122" s="2">
        <f>EXP(-Parameters!$B$16*'Permanent project'!B122)</f>
        <v>2.6890021745988462E-2</v>
      </c>
      <c r="J122" s="2">
        <f>EXP(-(Parameters!$B$5+Parameters!$B$6)*('Permanent project'!B122-Parameters!$B$2+0.5))*(1-EXP(-Parameters!$B$7*('Permanent project'!B122-Parameters!$B$2+0.5)*('Permanent project'!B122&gt;=Parameters!$B$2)))+('Permanent project'!B122&lt;Parameters!$B$2)</f>
        <v>0.33121088224164774</v>
      </c>
      <c r="K122" s="2">
        <f>H122*I122*('Permanent project'!B122&gt;=Parameters!$B$2)</f>
        <v>0.33211295623177634</v>
      </c>
      <c r="L122" s="2">
        <f>H122*I122*J122*('Permanent project'!B122&gt;=Parameters!$B$2)*('Permanent project'!B122&lt;=Parameters!$B$3)</f>
        <v>0.10999942523740838</v>
      </c>
      <c r="M122" s="22">
        <v>1</v>
      </c>
      <c r="N122" s="14">
        <f t="shared" si="23"/>
        <v>0.10999942523740838</v>
      </c>
      <c r="V122" s="4"/>
      <c r="W122" s="4"/>
      <c r="X122" s="4"/>
    </row>
    <row r="123" spans="1:24" x14ac:dyDescent="0.3">
      <c r="A123">
        <v>2134</v>
      </c>
      <c r="B123">
        <v>114</v>
      </c>
      <c r="C123" s="11">
        <f t="shared" si="19"/>
        <v>1.6779706453383088</v>
      </c>
      <c r="D123" s="11">
        <f t="shared" si="20"/>
        <v>2.720789926345387</v>
      </c>
      <c r="E123" s="11">
        <f t="shared" si="21"/>
        <v>3.4292084480011149</v>
      </c>
      <c r="F123" s="11">
        <f t="shared" si="22"/>
        <v>5.9646475032892132</v>
      </c>
      <c r="G123" s="3">
        <f>G122*(1+Parameters!$B$13)</f>
        <v>812528.31940988579</v>
      </c>
      <c r="H123" s="5">
        <f>Parameters!$B$11*C123*Parameters!$B$9*G123</f>
        <v>12.597803696716923</v>
      </c>
      <c r="I123" s="2">
        <f>EXP(-Parameters!$B$16*'Permanent project'!B123)</f>
        <v>2.6043163053242582E-2</v>
      </c>
      <c r="J123" s="2">
        <f>EXP(-(Parameters!$B$5+Parameters!$B$6)*('Permanent project'!B123-Parameters!$B$2+0.5))*(1-EXP(-Parameters!$B$7*('Permanent project'!B123-Parameters!$B$2+0.5)*('Permanent project'!B123&gt;=Parameters!$B$2)))+('Permanent project'!B123&lt;Parameters!$B$2)</f>
        <v>0.32791527889933164</v>
      </c>
      <c r="K123" s="2">
        <f>H123*I123*('Permanent project'!B123&gt;=Parameters!$B$2)</f>
        <v>0.328086655786341</v>
      </c>
      <c r="L123" s="2">
        <f>H123*I123*J123*('Permanent project'!B123&gt;=Parameters!$B$2)*('Permanent project'!B123&lt;=Parameters!$B$3)</f>
        <v>0.10758462723532702</v>
      </c>
      <c r="M123" s="22">
        <v>1</v>
      </c>
      <c r="N123" s="14">
        <f t="shared" si="23"/>
        <v>0.10758462723532702</v>
      </c>
      <c r="V123" s="4"/>
      <c r="W123" s="4"/>
      <c r="X123" s="4"/>
    </row>
    <row r="124" spans="1:24" x14ac:dyDescent="0.3">
      <c r="A124">
        <v>2135</v>
      </c>
      <c r="B124">
        <v>115</v>
      </c>
      <c r="C124" s="11">
        <f t="shared" si="19"/>
        <v>1.6779706453383088</v>
      </c>
      <c r="D124" s="11">
        <f t="shared" si="20"/>
        <v>2.720789926345387</v>
      </c>
      <c r="E124" s="11">
        <f t="shared" si="21"/>
        <v>3.4292084480011149</v>
      </c>
      <c r="F124" s="11">
        <f t="shared" si="22"/>
        <v>5.9646475032892132</v>
      </c>
      <c r="G124" s="3">
        <f>G123*(1+Parameters!$B$13)</f>
        <v>828778.8857980835</v>
      </c>
      <c r="H124" s="5">
        <f>Parameters!$B$11*C124*Parameters!$B$9*G124</f>
        <v>12.849759770651261</v>
      </c>
      <c r="I124" s="2">
        <f>EXP(-Parameters!$B$16*'Permanent project'!B124)</f>
        <v>2.5222974835227212E-2</v>
      </c>
      <c r="J124" s="2">
        <f>EXP(-(Parameters!$B$5+Parameters!$B$6)*('Permanent project'!B124-Parameters!$B$2+0.5))*(1-EXP(-Parameters!$B$7*('Permanent project'!B124-Parameters!$B$2+0.5)*('Permanent project'!B124&gt;=Parameters!$B$2)))+('Permanent project'!B124&lt;Parameters!$B$2)</f>
        <v>0.32465246735815162</v>
      </c>
      <c r="K124" s="2">
        <f>H124*I124*('Permanent project'!B124&gt;=Parameters!$B$2)</f>
        <v>0.32410916733385176</v>
      </c>
      <c r="L124" s="2">
        <f>H124*I124*J124*('Permanent project'!B124&gt;=Parameters!$B$2)*('Permanent project'!B124&lt;=Parameters!$B$3)</f>
        <v>0.105222840868331</v>
      </c>
      <c r="M124" s="22">
        <v>1</v>
      </c>
      <c r="N124" s="14">
        <f t="shared" si="23"/>
        <v>0.105222840868331</v>
      </c>
      <c r="V124" s="4"/>
      <c r="W124" s="4"/>
      <c r="X124" s="4"/>
    </row>
    <row r="125" spans="1:24" x14ac:dyDescent="0.3">
      <c r="A125">
        <v>2136</v>
      </c>
      <c r="B125">
        <v>116</v>
      </c>
      <c r="C125" s="11">
        <f t="shared" si="19"/>
        <v>1.6779706453383088</v>
      </c>
      <c r="D125" s="11">
        <f t="shared" si="20"/>
        <v>2.720789926345387</v>
      </c>
      <c r="E125" s="11">
        <f t="shared" si="21"/>
        <v>3.4292084480011149</v>
      </c>
      <c r="F125" s="11">
        <f t="shared" si="22"/>
        <v>5.9646475032892132</v>
      </c>
      <c r="G125" s="3">
        <f>G124*(1+Parameters!$B$13)</f>
        <v>845354.46351404523</v>
      </c>
      <c r="H125" s="5">
        <f>Parameters!$B$11*C125*Parameters!$B$9*G125</f>
        <v>13.106754966064287</v>
      </c>
      <c r="I125" s="2">
        <f>EXP(-Parameters!$B$16*'Permanent project'!B125)</f>
        <v>2.4428617147535518E-2</v>
      </c>
      <c r="J125" s="2">
        <f>EXP(-(Parameters!$B$5+Parameters!$B$6)*('Permanent project'!B125-Parameters!$B$2+0.5))*(1-EXP(-Parameters!$B$7*('Permanent project'!B125-Parameters!$B$2+0.5)*('Permanent project'!B125&gt;=Parameters!$B$2)))+('Permanent project'!B125&lt;Parameters!$B$2)</f>
        <v>0.32142212133423864</v>
      </c>
      <c r="K125" s="2">
        <f>H125*I125*('Permanent project'!B125&gt;=Parameters!$B$2)</f>
        <v>0.32017989911254435</v>
      </c>
      <c r="L125" s="2">
        <f>H125*I125*J125*('Permanent project'!B125&gt;=Parameters!$B$2)*('Permanent project'!B125&lt;=Parameters!$B$3)</f>
        <v>0.10291290238133652</v>
      </c>
      <c r="M125" s="22">
        <v>1</v>
      </c>
      <c r="N125" s="14">
        <f t="shared" si="23"/>
        <v>0.10291290238133652</v>
      </c>
      <c r="V125" s="4"/>
      <c r="W125" s="4"/>
      <c r="X125" s="4"/>
    </row>
    <row r="126" spans="1:24" x14ac:dyDescent="0.3">
      <c r="A126">
        <v>2137</v>
      </c>
      <c r="B126">
        <v>117</v>
      </c>
      <c r="C126" s="11">
        <f t="shared" si="19"/>
        <v>1.6779706453383088</v>
      </c>
      <c r="D126" s="11">
        <f t="shared" si="20"/>
        <v>2.720789926345387</v>
      </c>
      <c r="E126" s="11">
        <f t="shared" si="21"/>
        <v>3.4292084480011149</v>
      </c>
      <c r="F126" s="11">
        <f t="shared" si="22"/>
        <v>5.9646475032892132</v>
      </c>
      <c r="G126" s="3">
        <f>G125*(1+Parameters!$B$13)</f>
        <v>862261.55278432614</v>
      </c>
      <c r="H126" s="5">
        <f>Parameters!$B$11*C126*Parameters!$B$9*G126</f>
        <v>13.368890065385573</v>
      </c>
      <c r="I126" s="2">
        <f>EXP(-Parameters!$B$16*'Permanent project'!B126)</f>
        <v>2.3659276498480899E-2</v>
      </c>
      <c r="J126" s="2">
        <f>EXP(-(Parameters!$B$5+Parameters!$B$6)*('Permanent project'!B126-Parameters!$B$2+0.5))*(1-EXP(-Parameters!$B$7*('Permanent project'!B126-Parameters!$B$2+0.5)*('Permanent project'!B126&gt;=Parameters!$B$2)))+('Permanent project'!B126&lt;Parameters!$B$2)</f>
        <v>0.31822391779030129</v>
      </c>
      <c r="K126" s="2">
        <f>H126*I126*('Permanent project'!B126&gt;=Parameters!$B$2)</f>
        <v>0.31629826653475163</v>
      </c>
      <c r="L126" s="2">
        <f>H126*I126*J126*('Permanent project'!B126&gt;=Parameters!$B$2)*('Permanent project'!B126&lt;=Parameters!$B$3)</f>
        <v>0.10065367356696961</v>
      </c>
      <c r="M126" s="22">
        <v>1</v>
      </c>
      <c r="N126" s="14">
        <f t="shared" si="23"/>
        <v>0.10065367356696961</v>
      </c>
      <c r="V126" s="4"/>
      <c r="W126" s="4"/>
      <c r="X126" s="4"/>
    </row>
    <row r="127" spans="1:24" x14ac:dyDescent="0.3">
      <c r="A127">
        <v>2138</v>
      </c>
      <c r="B127">
        <v>118</v>
      </c>
      <c r="C127" s="11">
        <f t="shared" si="19"/>
        <v>1.6779706453383088</v>
      </c>
      <c r="D127" s="11">
        <f t="shared" si="20"/>
        <v>2.720789926345387</v>
      </c>
      <c r="E127" s="11">
        <f t="shared" si="21"/>
        <v>3.4292084480011149</v>
      </c>
      <c r="F127" s="11">
        <f t="shared" si="22"/>
        <v>5.9646475032892132</v>
      </c>
      <c r="G127" s="3">
        <f>G126*(1+Parameters!$B$13)</f>
        <v>879506.78384001262</v>
      </c>
      <c r="H127" s="5">
        <f>Parameters!$B$11*C127*Parameters!$B$9*G127</f>
        <v>13.636267866693284</v>
      </c>
      <c r="I127" s="2">
        <f>EXP(-Parameters!$B$16*'Permanent project'!B127)</f>
        <v>2.2914165016010422E-2</v>
      </c>
      <c r="J127" s="2">
        <f>EXP(-(Parameters!$B$5+Parameters!$B$6)*('Permanent project'!B127-Parameters!$B$2+0.5))*(1-EXP(-Parameters!$B$7*('Permanent project'!B127-Parameters!$B$2+0.5)*('Permanent project'!B127&gt;=Parameters!$B$2)))+('Permanent project'!B127&lt;Parameters!$B$2)</f>
        <v>0.3150575369033225</v>
      </c>
      <c r="K127" s="2">
        <f>H127*I127*('Permanent project'!B127&gt;=Parameters!$B$2)</f>
        <v>0.31246369209993036</v>
      </c>
      <c r="L127" s="2">
        <f>H127*I127*J127*('Permanent project'!B127&gt;=Parameters!$B$2)*('Permanent project'!B127&lt;=Parameters!$B$3)</f>
        <v>9.8444041204722207E-2</v>
      </c>
      <c r="M127" s="22">
        <v>1</v>
      </c>
      <c r="N127" s="14">
        <f t="shared" si="23"/>
        <v>9.8444041204722207E-2</v>
      </c>
      <c r="V127" s="4"/>
      <c r="W127" s="4"/>
      <c r="X127" s="4"/>
    </row>
    <row r="128" spans="1:24" x14ac:dyDescent="0.3">
      <c r="A128">
        <v>2139</v>
      </c>
      <c r="B128">
        <v>119</v>
      </c>
      <c r="C128" s="11">
        <f t="shared" si="19"/>
        <v>1.6779706453383088</v>
      </c>
      <c r="D128" s="11">
        <f t="shared" si="20"/>
        <v>2.720789926345387</v>
      </c>
      <c r="E128" s="11">
        <f t="shared" si="21"/>
        <v>3.4292084480011149</v>
      </c>
      <c r="F128" s="11">
        <f t="shared" si="22"/>
        <v>5.9646475032892132</v>
      </c>
      <c r="G128" s="3">
        <f>G127*(1+Parameters!$B$13)</f>
        <v>897096.91951681289</v>
      </c>
      <c r="H128" s="5">
        <f>Parameters!$B$11*C128*Parameters!$B$9*G128</f>
        <v>13.908993224027149</v>
      </c>
      <c r="I128" s="2">
        <f>EXP(-Parameters!$B$16*'Permanent project'!B128)</f>
        <v>2.2192519640854974E-2</v>
      </c>
      <c r="J128" s="2">
        <f>EXP(-(Parameters!$B$5+Parameters!$B$6)*('Permanent project'!B128-Parameters!$B$2+0.5))*(1-EXP(-Parameters!$B$7*('Permanent project'!B128-Parameters!$B$2+0.5)*('Permanent project'!B128&gt;=Parameters!$B$2)))+('Permanent project'!B128&lt;Parameters!$B$2)</f>
        <v>0.31192266203257674</v>
      </c>
      <c r="K128" s="2">
        <f>H128*I128*('Permanent project'!B128&gt;=Parameters!$B$2)</f>
        <v>0.30867560530874127</v>
      </c>
      <c r="L128" s="2">
        <f>H128*I128*J128*('Permanent project'!B128&gt;=Parameters!$B$2)*('Permanent project'!B128&lt;=Parameters!$B$3)</f>
        <v>9.6282916512419547E-2</v>
      </c>
      <c r="M128" s="22">
        <v>1</v>
      </c>
      <c r="N128" s="14">
        <f t="shared" si="23"/>
        <v>9.6282916512419547E-2</v>
      </c>
      <c r="V128" s="4"/>
      <c r="W128" s="4"/>
      <c r="X128" s="4"/>
    </row>
    <row r="129" spans="1:24" x14ac:dyDescent="0.3">
      <c r="A129">
        <v>2140</v>
      </c>
      <c r="B129">
        <v>120</v>
      </c>
      <c r="C129" s="11">
        <f t="shared" si="19"/>
        <v>1.6779706453383088</v>
      </c>
      <c r="D129" s="11">
        <f t="shared" si="20"/>
        <v>2.720789926345387</v>
      </c>
      <c r="E129" s="11">
        <f t="shared" si="21"/>
        <v>3.4292084480011149</v>
      </c>
      <c r="F129" s="11">
        <f t="shared" si="22"/>
        <v>5.9646475032892132</v>
      </c>
      <c r="G129" s="3">
        <f>G128*(1+Parameters!$B$13)</f>
        <v>915038.85790714913</v>
      </c>
      <c r="H129" s="5">
        <f>Parameters!$B$11*C129*Parameters!$B$9*G129</f>
        <v>14.187173088507693</v>
      </c>
      <c r="I129" s="2">
        <f>EXP(-Parameters!$B$16*'Permanent project'!B129)</f>
        <v>2.1493601345089923E-2</v>
      </c>
      <c r="J129" s="2">
        <f>EXP(-(Parameters!$B$5+Parameters!$B$6)*('Permanent project'!B129-Parameters!$B$2+0.5))*(1-EXP(-Parameters!$B$7*('Permanent project'!B129-Parameters!$B$2+0.5)*('Permanent project'!B129&gt;=Parameters!$B$2)))+('Permanent project'!B129&lt;Parameters!$B$2)</f>
        <v>0.30881897968796584</v>
      </c>
      <c r="K129" s="2">
        <f>H129*I129*('Permanent project'!B129&gt;=Parameters!$B$2)</f>
        <v>0.30493344257817251</v>
      </c>
      <c r="L129" s="2">
        <f>H129*I129*J129*('Permanent project'!B129&gt;=Parameters!$B$2)*('Permanent project'!B129&lt;=Parameters!$B$3)</f>
        <v>9.416923460973016E-2</v>
      </c>
      <c r="M129" s="22">
        <v>1</v>
      </c>
      <c r="N129" s="14">
        <f t="shared" si="23"/>
        <v>9.416923460973016E-2</v>
      </c>
      <c r="V129" s="4"/>
      <c r="W129" s="4"/>
      <c r="X129" s="4"/>
    </row>
    <row r="130" spans="1:24" x14ac:dyDescent="0.3">
      <c r="A130">
        <v>2141</v>
      </c>
      <c r="B130">
        <v>121</v>
      </c>
      <c r="C130" s="11">
        <f t="shared" si="19"/>
        <v>1.6779706453383088</v>
      </c>
      <c r="D130" s="11">
        <f t="shared" si="20"/>
        <v>2.720789926345387</v>
      </c>
      <c r="E130" s="11">
        <f t="shared" si="21"/>
        <v>3.4292084480011149</v>
      </c>
      <c r="F130" s="11">
        <f t="shared" si="22"/>
        <v>5.9646475032892132</v>
      </c>
      <c r="G130" s="3">
        <f>G129*(1+Parameters!$B$13)</f>
        <v>933339.63506529212</v>
      </c>
      <c r="H130" s="5">
        <f>Parameters!$B$11*C130*Parameters!$B$9*G130</f>
        <v>14.470916550277847</v>
      </c>
      <c r="I130" s="2">
        <f>EXP(-Parameters!$B$16*'Permanent project'!B130)</f>
        <v>2.0816694375305884E-2</v>
      </c>
      <c r="J130" s="2">
        <f>EXP(-(Parameters!$B$5+Parameters!$B$6)*('Permanent project'!B130-Parameters!$B$2+0.5))*(1-EXP(-Parameters!$B$7*('Permanent project'!B130-Parameters!$B$2+0.5)*('Permanent project'!B130&gt;=Parameters!$B$2)))+('Permanent project'!B130&lt;Parameters!$B$2)</f>
        <v>0.30574617949867011</v>
      </c>
      <c r="K130" s="2">
        <f>H130*I130*('Permanent project'!B130&gt;=Parameters!$B$2)</f>
        <v>0.30123664715768966</v>
      </c>
      <c r="L130" s="2">
        <f>H130*I130*J130*('Permanent project'!B130&gt;=Parameters!$B$2)*('Permanent project'!B130&lt;=Parameters!$B$3)</f>
        <v>9.2101953993452543E-2</v>
      </c>
      <c r="M130" s="22">
        <v>1</v>
      </c>
      <c r="N130" s="14">
        <f t="shared" si="23"/>
        <v>9.2101953993452543E-2</v>
      </c>
      <c r="V130" s="4"/>
      <c r="W130" s="4"/>
      <c r="X130" s="4"/>
    </row>
    <row r="131" spans="1:24" x14ac:dyDescent="0.3">
      <c r="A131">
        <v>2142</v>
      </c>
      <c r="B131">
        <v>122</v>
      </c>
      <c r="C131" s="11">
        <f t="shared" si="19"/>
        <v>1.6779706453383088</v>
      </c>
      <c r="D131" s="11">
        <f t="shared" si="20"/>
        <v>2.720789926345387</v>
      </c>
      <c r="E131" s="11">
        <f t="shared" si="21"/>
        <v>3.4292084480011149</v>
      </c>
      <c r="F131" s="11">
        <f t="shared" si="22"/>
        <v>5.9646475032892132</v>
      </c>
      <c r="G131" s="3">
        <f>G130*(1+Parameters!$B$13)</f>
        <v>952006.42776659795</v>
      </c>
      <c r="H131" s="5">
        <f>Parameters!$B$11*C131*Parameters!$B$9*G131</f>
        <v>14.760334881283404</v>
      </c>
      <c r="I131" s="2">
        <f>EXP(-Parameters!$B$16*'Permanent project'!B131)</f>
        <v>2.016110551961476E-2</v>
      </c>
      <c r="J131" s="2">
        <f>EXP(-(Parameters!$B$5+Parameters!$B$6)*('Permanent project'!B131-Parameters!$B$2+0.5))*(1-EXP(-Parameters!$B$7*('Permanent project'!B131-Parameters!$B$2+0.5)*('Permanent project'!B131&gt;=Parameters!$B$2)))+('Permanent project'!B131&lt;Parameters!$B$2)</f>
        <v>0.30270395418211077</v>
      </c>
      <c r="K131" s="2">
        <f>H131*I131*('Permanent project'!B131&gt;=Parameters!$B$2)</f>
        <v>0.29758466904640513</v>
      </c>
      <c r="L131" s="2">
        <f>H131*I131*J131*('Permanent project'!B131&gt;=Parameters!$B$2)*('Permanent project'!B131&lt;=Parameters!$B$3)</f>
        <v>9.008005602432162E-2</v>
      </c>
      <c r="M131" s="22">
        <v>1</v>
      </c>
      <c r="N131" s="14">
        <f t="shared" si="23"/>
        <v>9.008005602432162E-2</v>
      </c>
      <c r="V131" s="4"/>
      <c r="W131" s="4"/>
      <c r="X131" s="4"/>
    </row>
    <row r="132" spans="1:24" x14ac:dyDescent="0.3">
      <c r="A132">
        <v>2143</v>
      </c>
      <c r="B132">
        <v>123</v>
      </c>
      <c r="C132" s="11">
        <f t="shared" si="19"/>
        <v>1.6779706453383088</v>
      </c>
      <c r="D132" s="11">
        <f t="shared" si="20"/>
        <v>2.720789926345387</v>
      </c>
      <c r="E132" s="11">
        <f t="shared" si="21"/>
        <v>3.4292084480011149</v>
      </c>
      <c r="F132" s="11">
        <f t="shared" si="22"/>
        <v>5.9646475032892132</v>
      </c>
      <c r="G132" s="3">
        <f>G131*(1+Parameters!$B$13)</f>
        <v>971046.55632192991</v>
      </c>
      <c r="H132" s="5">
        <f>Parameters!$B$11*C132*Parameters!$B$9*G132</f>
        <v>15.055541578909072</v>
      </c>
      <c r="I132" s="2">
        <f>EXP(-Parameters!$B$16*'Permanent project'!B132)</f>
        <v>1.9526163397740135E-2</v>
      </c>
      <c r="J132" s="2">
        <f>EXP(-(Parameters!$B$5+Parameters!$B$6)*('Permanent project'!B132-Parameters!$B$2+0.5))*(1-EXP(-Parameters!$B$7*('Permanent project'!B132-Parameters!$B$2+0.5)*('Permanent project'!B132&gt;=Parameters!$B$2)))+('Permanent project'!B132&lt;Parameters!$B$2)</f>
        <v>0.29969199951322156</v>
      </c>
      <c r="K132" s="2">
        <f>H132*I132*('Permanent project'!B132&gt;=Parameters!$B$2)</f>
        <v>0.29397696491124903</v>
      </c>
      <c r="L132" s="2">
        <f>H132*I132*J132*('Permanent project'!B132&gt;=Parameters!$B$2)*('Permanent project'!B132&lt;=Parameters!$B$3)</f>
        <v>8.8102544425080392E-2</v>
      </c>
      <c r="M132" s="22">
        <v>1</v>
      </c>
      <c r="N132" s="14">
        <f t="shared" si="23"/>
        <v>8.8102544425080392E-2</v>
      </c>
      <c r="V132" s="4"/>
      <c r="W132" s="4"/>
      <c r="X132" s="4"/>
    </row>
    <row r="133" spans="1:24" x14ac:dyDescent="0.3">
      <c r="A133">
        <v>2144</v>
      </c>
      <c r="B133">
        <v>124</v>
      </c>
      <c r="C133" s="11">
        <f t="shared" si="19"/>
        <v>1.6779706453383088</v>
      </c>
      <c r="D133" s="11">
        <f t="shared" si="20"/>
        <v>2.720789926345387</v>
      </c>
      <c r="E133" s="11">
        <f t="shared" si="21"/>
        <v>3.4292084480011149</v>
      </c>
      <c r="F133" s="11">
        <f t="shared" si="22"/>
        <v>5.9646475032892132</v>
      </c>
      <c r="G133" s="3">
        <f>G132*(1+Parameters!$B$13)</f>
        <v>990467.48744836857</v>
      </c>
      <c r="H133" s="5">
        <f>Parameters!$B$11*C133*Parameters!$B$9*G133</f>
        <v>15.356652410487253</v>
      </c>
      <c r="I133" s="2">
        <f>EXP(-Parameters!$B$16*'Permanent project'!B133)</f>
        <v>1.8911217773465227E-2</v>
      </c>
      <c r="J133" s="2">
        <f>EXP(-(Parameters!$B$5+Parameters!$B$6)*('Permanent project'!B133-Parameters!$B$2+0.5))*(1-EXP(-Parameters!$B$7*('Permanent project'!B133-Parameters!$B$2+0.5)*('Permanent project'!B133&gt;=Parameters!$B$2)))+('Permanent project'!B133&lt;Parameters!$B$2)</f>
        <v>0.29671001429402616</v>
      </c>
      <c r="K133" s="2">
        <f>H133*I133*('Permanent project'!B133&gt;=Parameters!$B$2)</f>
        <v>0.29041299800613418</v>
      </c>
      <c r="L133" s="2">
        <f>H133*I133*J133*('Permanent project'!B133&gt;=Parameters!$B$2)*('Permanent project'!B133&lt;=Parameters!$B$3)</f>
        <v>8.6168444789571058E-2</v>
      </c>
      <c r="M133" s="22">
        <v>1</v>
      </c>
      <c r="N133" s="14">
        <f t="shared" si="23"/>
        <v>8.6168444789571058E-2</v>
      </c>
      <c r="V133" s="4"/>
      <c r="W133" s="4"/>
      <c r="X133" s="4"/>
    </row>
    <row r="134" spans="1:24" x14ac:dyDescent="0.3">
      <c r="A134">
        <v>2145</v>
      </c>
      <c r="B134">
        <v>125</v>
      </c>
      <c r="C134" s="11">
        <f t="shared" si="19"/>
        <v>1.6779706453383088</v>
      </c>
      <c r="D134" s="11">
        <f t="shared" si="20"/>
        <v>2.720789926345387</v>
      </c>
      <c r="E134" s="11">
        <f t="shared" si="21"/>
        <v>3.4292084480011149</v>
      </c>
      <c r="F134" s="11">
        <f t="shared" si="22"/>
        <v>5.9646475032892132</v>
      </c>
      <c r="G134" s="3">
        <f>G133*(1+Parameters!$B$13)</f>
        <v>1010276.8371973359</v>
      </c>
      <c r="H134" s="5">
        <f>Parameters!$B$11*C134*Parameters!$B$9*G134</f>
        <v>15.663785458696998</v>
      </c>
      <c r="I134" s="2">
        <f>EXP(-Parameters!$B$16*'Permanent project'!B134)</f>
        <v>1.8315638888734179E-2</v>
      </c>
      <c r="J134" s="2">
        <f>EXP(-(Parameters!$B$5+Parameters!$B$6)*('Permanent project'!B134-Parameters!$B$2+0.5))*(1-EXP(-Parameters!$B$7*('Permanent project'!B134-Parameters!$B$2+0.5)*('Permanent project'!B134&gt;=Parameters!$B$2)))+('Permanent project'!B134&lt;Parameters!$B$2)</f>
        <v>0.29375770032351806</v>
      </c>
      <c r="K134" s="2">
        <f>H134*I134*('Permanent project'!B134&gt;=Parameters!$B$2)</f>
        <v>0.28689223809209968</v>
      </c>
      <c r="L134" s="2">
        <f>H134*I134*J134*('Permanent project'!B134&gt;=Parameters!$B$2)*('Permanent project'!B134&lt;=Parameters!$B$3)</f>
        <v>8.427680410260241E-2</v>
      </c>
      <c r="M134" s="22">
        <v>1</v>
      </c>
      <c r="N134" s="14">
        <f t="shared" si="23"/>
        <v>8.427680410260241E-2</v>
      </c>
      <c r="V134" s="4"/>
      <c r="W134" s="4"/>
      <c r="X134" s="4"/>
    </row>
    <row r="135" spans="1:24" x14ac:dyDescent="0.3">
      <c r="A135">
        <v>2146</v>
      </c>
      <c r="B135">
        <v>126</v>
      </c>
      <c r="C135" s="11">
        <f t="shared" si="19"/>
        <v>1.6779706453383088</v>
      </c>
      <c r="D135" s="11">
        <f t="shared" si="20"/>
        <v>2.720789926345387</v>
      </c>
      <c r="E135" s="11">
        <f t="shared" si="21"/>
        <v>3.4292084480011149</v>
      </c>
      <c r="F135" s="11">
        <f t="shared" si="22"/>
        <v>5.9646475032892132</v>
      </c>
      <c r="G135" s="3">
        <f>G134*(1+Parameters!$B$13)</f>
        <v>1030482.3739412826</v>
      </c>
      <c r="H135" s="5">
        <f>Parameters!$B$11*C135*Parameters!$B$9*G135</f>
        <v>15.977061167870938</v>
      </c>
      <c r="I135" s="2">
        <f>EXP(-Parameters!$B$16*'Permanent project'!B135)</f>
        <v>1.7738816818724773E-2</v>
      </c>
      <c r="J135" s="2">
        <f>EXP(-(Parameters!$B$5+Parameters!$B$6)*('Permanent project'!B135-Parameters!$B$2+0.5))*(1-EXP(-Parameters!$B$7*('Permanent project'!B135-Parameters!$B$2+0.5)*('Permanent project'!B135&gt;=Parameters!$B$2)))+('Permanent project'!B135&lt;Parameters!$B$2)</f>
        <v>0.29083476236784023</v>
      </c>
      <c r="K135" s="2">
        <f>H135*I135*('Permanent project'!B135&gt;=Parameters!$B$2)</f>
        <v>0.28341416135842346</v>
      </c>
      <c r="L135" s="2">
        <f>H135*I135*J135*('Permanent project'!B135&gt;=Parameters!$B$2)*('Permanent project'!B135&lt;=Parameters!$B$3)</f>
        <v>8.2426690270357816E-2</v>
      </c>
      <c r="M135" s="22">
        <v>1</v>
      </c>
      <c r="N135" s="14">
        <f t="shared" si="23"/>
        <v>8.2426690270357816E-2</v>
      </c>
      <c r="V135" s="4"/>
      <c r="W135" s="4"/>
      <c r="X135" s="4"/>
    </row>
    <row r="136" spans="1:24" x14ac:dyDescent="0.3">
      <c r="A136">
        <v>2147</v>
      </c>
      <c r="B136">
        <v>127</v>
      </c>
      <c r="C136" s="11">
        <f t="shared" si="19"/>
        <v>1.6779706453383088</v>
      </c>
      <c r="D136" s="11">
        <f t="shared" si="20"/>
        <v>2.720789926345387</v>
      </c>
      <c r="E136" s="11">
        <f t="shared" si="21"/>
        <v>3.4292084480011149</v>
      </c>
      <c r="F136" s="11">
        <f t="shared" si="22"/>
        <v>5.9646475032892132</v>
      </c>
      <c r="G136" s="3">
        <f>G135*(1+Parameters!$B$13)</f>
        <v>1051092.0214201084</v>
      </c>
      <c r="H136" s="5">
        <f>Parameters!$B$11*C136*Parameters!$B$9*G136</f>
        <v>16.296602391228358</v>
      </c>
      <c r="I136" s="2">
        <f>EXP(-Parameters!$B$16*'Permanent project'!B136)</f>
        <v>1.7180160847232114E-2</v>
      </c>
      <c r="J136" s="2">
        <f>EXP(-(Parameters!$B$5+Parameters!$B$6)*('Permanent project'!B136-Parameters!$B$2+0.5))*(1-EXP(-Parameters!$B$7*('Permanent project'!B136-Parameters!$B$2+0.5)*('Permanent project'!B136&gt;=Parameters!$B$2)))+('Permanent project'!B136&lt;Parameters!$B$2)</f>
        <v>0.28794090813076145</v>
      </c>
      <c r="K136" s="2">
        <f>H136*I136*('Permanent project'!B136&gt;=Parameters!$B$2)</f>
        <v>0.2799782503446907</v>
      </c>
      <c r="L136" s="2">
        <f>H136*I136*J136*('Permanent project'!B136&gt;=Parameters!$B$2)*('Permanent project'!B136&lt;=Parameters!$B$3)</f>
        <v>8.061719166111192E-2</v>
      </c>
      <c r="M136" s="22">
        <v>1</v>
      </c>
      <c r="N136" s="14">
        <f t="shared" si="23"/>
        <v>8.061719166111192E-2</v>
      </c>
      <c r="V136" s="4"/>
      <c r="W136" s="4"/>
      <c r="X136" s="4"/>
    </row>
    <row r="137" spans="1:24" x14ac:dyDescent="0.3">
      <c r="A137">
        <v>2148</v>
      </c>
      <c r="B137">
        <v>128</v>
      </c>
      <c r="C137" s="11">
        <f t="shared" si="19"/>
        <v>1.6779706453383088</v>
      </c>
      <c r="D137" s="11">
        <f t="shared" si="20"/>
        <v>2.720789926345387</v>
      </c>
      <c r="E137" s="11">
        <f t="shared" si="21"/>
        <v>3.4292084480011149</v>
      </c>
      <c r="F137" s="11">
        <f t="shared" si="22"/>
        <v>5.9646475032892132</v>
      </c>
      <c r="G137" s="3">
        <f>G136*(1+Parameters!$B$13)</f>
        <v>1072113.8618485106</v>
      </c>
      <c r="H137" s="5">
        <f>Parameters!$B$11*C137*Parameters!$B$9*G137</f>
        <v>16.622534439052927</v>
      </c>
      <c r="I137" s="2">
        <f>EXP(-Parameters!$B$16*'Permanent project'!B137)</f>
        <v>1.6639098861723624E-2</v>
      </c>
      <c r="J137" s="2">
        <f>EXP(-(Parameters!$B$5+Parameters!$B$6)*('Permanent project'!B137-Parameters!$B$2+0.5))*(1-EXP(-Parameters!$B$7*('Permanent project'!B137-Parameters!$B$2+0.5)*('Permanent project'!B137&gt;=Parameters!$B$2)))+('Permanent project'!B137&lt;Parameters!$B$2)</f>
        <v>0.28507584822444682</v>
      </c>
      <c r="K137" s="2">
        <f>H137*I137*('Permanent project'!B137&gt;=Parameters!$B$2)</f>
        <v>0.27658399386380733</v>
      </c>
      <c r="L137" s="2">
        <f>H137*I137*J137*('Permanent project'!B137&gt;=Parameters!$B$2)*('Permanent project'!B137&lt;=Parameters!$B$3)</f>
        <v>7.8847416656030067E-2</v>
      </c>
      <c r="M137" s="22">
        <v>1</v>
      </c>
      <c r="N137" s="14">
        <f t="shared" si="23"/>
        <v>7.8847416656030067E-2</v>
      </c>
      <c r="V137" s="4"/>
      <c r="W137" s="4"/>
      <c r="X137" s="4"/>
    </row>
    <row r="138" spans="1:24" x14ac:dyDescent="0.3">
      <c r="A138">
        <v>2149</v>
      </c>
      <c r="B138">
        <v>129</v>
      </c>
      <c r="C138" s="11">
        <f t="shared" si="19"/>
        <v>1.6779706453383088</v>
      </c>
      <c r="D138" s="11">
        <f t="shared" si="20"/>
        <v>2.720789926345387</v>
      </c>
      <c r="E138" s="11">
        <f t="shared" si="21"/>
        <v>3.4292084480011149</v>
      </c>
      <c r="F138" s="11">
        <f t="shared" si="22"/>
        <v>5.9646475032892132</v>
      </c>
      <c r="G138" s="3">
        <f>G137*(1+Parameters!$B$13)</f>
        <v>1093556.1390854807</v>
      </c>
      <c r="H138" s="5">
        <f>Parameters!$B$11*C138*Parameters!$B$9*G138</f>
        <v>16.954985127833982</v>
      </c>
      <c r="I138" s="2">
        <f>EXP(-Parameters!$B$16*'Permanent project'!B138)</f>
        <v>1.6115076767445814E-2</v>
      </c>
      <c r="J138" s="2">
        <f>EXP(-(Parameters!$B$5+Parameters!$B$6)*('Permanent project'!B138-Parameters!$B$2+0.5))*(1-EXP(-Parameters!$B$7*('Permanent project'!B138-Parameters!$B$2+0.5)*('Permanent project'!B138&gt;=Parameters!$B$2)))+('Permanent project'!B138&lt;Parameters!$B$2)</f>
        <v>0.28223929614051807</v>
      </c>
      <c r="K138" s="2">
        <f>H138*I138*('Permanent project'!B138&gt;=Parameters!$B$2)</f>
        <v>0.27323088692594671</v>
      </c>
      <c r="L138" s="2">
        <f>H138*I138*J138*('Permanent project'!B138&gt;=Parameters!$B$2)*('Permanent project'!B138&lt;=Parameters!$B$3)</f>
        <v>7.7116493209828677E-2</v>
      </c>
      <c r="M138" s="22">
        <v>1</v>
      </c>
      <c r="N138" s="14">
        <f t="shared" si="23"/>
        <v>7.7116493209828677E-2</v>
      </c>
      <c r="V138" s="4"/>
      <c r="W138" s="4"/>
      <c r="X138" s="4"/>
    </row>
    <row r="139" spans="1:24" x14ac:dyDescent="0.3">
      <c r="A139">
        <v>2150</v>
      </c>
      <c r="B139">
        <v>130</v>
      </c>
      <c r="C139" s="11">
        <f t="shared" si="19"/>
        <v>1.6779706453383088</v>
      </c>
      <c r="D139" s="11">
        <f t="shared" si="20"/>
        <v>2.720789926345387</v>
      </c>
      <c r="E139" s="11">
        <f t="shared" si="21"/>
        <v>3.4292084480011149</v>
      </c>
      <c r="F139" s="11">
        <f t="shared" si="22"/>
        <v>5.9646475032892132</v>
      </c>
      <c r="G139" s="3">
        <f>G138*(1+Parameters!$B$13)</f>
        <v>1115427.2618671902</v>
      </c>
      <c r="H139" s="5">
        <f>Parameters!$B$11*C139*Parameters!$B$9*G139</f>
        <v>17.294084830390663</v>
      </c>
      <c r="I139" s="2">
        <f>EXP(-Parameters!$B$16*'Permanent project'!B139)</f>
        <v>1.5607557919982831E-2</v>
      </c>
      <c r="J139" s="2">
        <f>EXP(-(Parameters!$B$5+Parameters!$B$6)*('Permanent project'!B139-Parameters!$B$2+0.5))*(1-EXP(-Parameters!$B$7*('Permanent project'!B139-Parameters!$B$2+0.5)*('Permanent project'!B139&gt;=Parameters!$B$2)))+('Permanent project'!B139&lt;Parameters!$B$2)</f>
        <v>0.27943096822140329</v>
      </c>
      <c r="K139" s="2">
        <f>H139*I139*('Permanent project'!B139&gt;=Parameters!$B$2)</f>
        <v>0.2699184306634187</v>
      </c>
      <c r="L139" s="2">
        <f>H139*I139*J139*('Permanent project'!B139&gt;=Parameters!$B$2)*('Permanent project'!B139&lt;=Parameters!$B$3)</f>
        <v>7.5423568421080792E-2</v>
      </c>
      <c r="M139" s="22">
        <v>1</v>
      </c>
      <c r="N139" s="14">
        <f t="shared" si="23"/>
        <v>7.5423568421080792E-2</v>
      </c>
      <c r="V139" s="4"/>
      <c r="W139" s="4"/>
      <c r="X139" s="4"/>
    </row>
    <row r="140" spans="1:24" x14ac:dyDescent="0.3">
      <c r="A140">
        <v>2151</v>
      </c>
      <c r="B140">
        <v>131</v>
      </c>
      <c r="C140" s="11">
        <f t="shared" si="19"/>
        <v>1.6779706453383088</v>
      </c>
      <c r="D140" s="11">
        <f t="shared" si="20"/>
        <v>2.720789926345387</v>
      </c>
      <c r="E140" s="11">
        <f t="shared" si="21"/>
        <v>3.4292084480011149</v>
      </c>
      <c r="F140" s="11">
        <f t="shared" si="22"/>
        <v>5.9646475032892132</v>
      </c>
      <c r="G140" s="3">
        <f>G139*(1+Parameters!$B$13)</f>
        <v>1137735.807104534</v>
      </c>
      <c r="H140" s="5">
        <f>Parameters!$B$11*C140*Parameters!$B$9*G140</f>
        <v>17.639966526998474</v>
      </c>
      <c r="I140" s="2">
        <f>EXP(-Parameters!$B$16*'Permanent project'!B140)</f>
        <v>1.5116022575685681E-2</v>
      </c>
      <c r="J140" s="2">
        <f>EXP(-(Parameters!$B$5+Parameters!$B$6)*('Permanent project'!B140-Parameters!$B$2+0.5))*(1-EXP(-Parameters!$B$7*('Permanent project'!B140-Parameters!$B$2+0.5)*('Permanent project'!B140&gt;=Parameters!$B$2)))+('Permanent project'!B140&lt;Parameters!$B$2)</f>
        <v>0.27665058363197031</v>
      </c>
      <c r="K140" s="2">
        <f>H140*I140*('Permanent project'!B140&gt;=Parameters!$B$2)</f>
        <v>0.26664613225644868</v>
      </c>
      <c r="L140" s="2">
        <f>H140*I140*J140*('Permanent project'!B140&gt;=Parameters!$B$2)*('Permanent project'!B140&lt;=Parameters!$B$3)</f>
        <v>7.3767808111954075E-2</v>
      </c>
      <c r="M140" s="22">
        <v>1</v>
      </c>
      <c r="N140" s="14">
        <f t="shared" si="23"/>
        <v>7.3767808111954075E-2</v>
      </c>
      <c r="V140" s="4"/>
      <c r="W140" s="4"/>
      <c r="X140" s="4"/>
    </row>
    <row r="141" spans="1:24" x14ac:dyDescent="0.3">
      <c r="A141">
        <v>2152</v>
      </c>
      <c r="B141">
        <v>132</v>
      </c>
      <c r="C141" s="11">
        <f t="shared" si="19"/>
        <v>1.6779706453383088</v>
      </c>
      <c r="D141" s="11">
        <f t="shared" si="20"/>
        <v>2.720789926345387</v>
      </c>
      <c r="E141" s="11">
        <f t="shared" si="21"/>
        <v>3.4292084480011149</v>
      </c>
      <c r="F141" s="11">
        <f t="shared" si="22"/>
        <v>5.9646475032892132</v>
      </c>
      <c r="G141" s="3">
        <f>G140*(1+Parameters!$B$13)</f>
        <v>1160490.5232466247</v>
      </c>
      <c r="H141" s="5">
        <f>Parameters!$B$11*C141*Parameters!$B$9*G141</f>
        <v>17.992765857538444</v>
      </c>
      <c r="I141" s="2">
        <f>EXP(-Parameters!$B$16*'Permanent project'!B141)</f>
        <v>1.4639967359409327E-2</v>
      </c>
      <c r="J141" s="2">
        <f>EXP(-(Parameters!$B$5+Parameters!$B$6)*('Permanent project'!B141-Parameters!$B$2+0.5))*(1-EXP(-Parameters!$B$7*('Permanent project'!B141-Parameters!$B$2+0.5)*('Permanent project'!B141&gt;=Parameters!$B$2)))+('Permanent project'!B141&lt;Parameters!$B$2)</f>
        <v>0.2738978643314432</v>
      </c>
      <c r="K141" s="2">
        <f>H141*I141*('Permanent project'!B141&gt;=Parameters!$B$2)</f>
        <v>0.26341350485985737</v>
      </c>
      <c r="L141" s="2">
        <f>H141*I141*J141*('Permanent project'!B141&gt;=Parameters!$B$2)*('Permanent project'!B141&lt;=Parameters!$B$3)</f>
        <v>7.2148396417175173E-2</v>
      </c>
      <c r="M141" s="22">
        <v>1</v>
      </c>
      <c r="N141" s="14">
        <f t="shared" si="23"/>
        <v>7.2148396417175173E-2</v>
      </c>
      <c r="V141" s="4"/>
      <c r="W141" s="4"/>
      <c r="X141" s="4"/>
    </row>
    <row r="142" spans="1:24" x14ac:dyDescent="0.3">
      <c r="A142">
        <v>2153</v>
      </c>
      <c r="B142">
        <v>133</v>
      </c>
      <c r="C142" s="11">
        <f t="shared" si="19"/>
        <v>1.6779706453383088</v>
      </c>
      <c r="D142" s="11">
        <f t="shared" si="20"/>
        <v>2.720789926345387</v>
      </c>
      <c r="E142" s="11">
        <f t="shared" si="21"/>
        <v>3.4292084480011149</v>
      </c>
      <c r="F142" s="11">
        <f t="shared" si="22"/>
        <v>5.9646475032892132</v>
      </c>
      <c r="G142" s="3">
        <f>G141*(1+Parameters!$B$13)</f>
        <v>1183700.3337115573</v>
      </c>
      <c r="H142" s="5">
        <f>Parameters!$B$11*C142*Parameters!$B$9*G142</f>
        <v>18.352621174689215</v>
      </c>
      <c r="I142" s="2">
        <f>EXP(-Parameters!$B$16*'Permanent project'!B142)</f>
        <v>1.4178904749012544E-2</v>
      </c>
      <c r="J142" s="2">
        <f>EXP(-(Parameters!$B$5+Parameters!$B$6)*('Permanent project'!B142-Parameters!$B$2+0.5))*(1-EXP(-Parameters!$B$7*('Permanent project'!B142-Parameters!$B$2+0.5)*('Permanent project'!B142&gt;=Parameters!$B$2)))+('Permanent project'!B142&lt;Parameters!$B$2)</f>
        <v>0.27117253504559807</v>
      </c>
      <c r="K142" s="2">
        <f>H142*I142*('Permanent project'!B142&gt;=Parameters!$B$2)</f>
        <v>0.2602200675306291</v>
      </c>
      <c r="L142" s="2">
        <f>H142*I142*J142*('Permanent project'!B142&gt;=Parameters!$B$2)*('Permanent project'!B142&lt;=Parameters!$B$3)</f>
        <v>7.0564535382017415E-2</v>
      </c>
      <c r="M142" s="22">
        <v>1</v>
      </c>
      <c r="N142" s="14">
        <f t="shared" si="23"/>
        <v>7.0564535382017415E-2</v>
      </c>
      <c r="V142" s="4"/>
      <c r="W142" s="4"/>
      <c r="X142" s="4"/>
    </row>
    <row r="143" spans="1:24" x14ac:dyDescent="0.3">
      <c r="A143">
        <v>2154</v>
      </c>
      <c r="B143">
        <v>134</v>
      </c>
      <c r="C143" s="11">
        <f t="shared" si="19"/>
        <v>1.6779706453383088</v>
      </c>
      <c r="D143" s="11">
        <f t="shared" si="20"/>
        <v>2.720789926345387</v>
      </c>
      <c r="E143" s="11">
        <f t="shared" si="21"/>
        <v>3.4292084480011149</v>
      </c>
      <c r="F143" s="11">
        <f t="shared" si="22"/>
        <v>5.9646475032892132</v>
      </c>
      <c r="G143" s="3">
        <f>G142*(1+Parameters!$B$13)</f>
        <v>1207374.3403857886</v>
      </c>
      <c r="H143" s="5">
        <f>Parameters!$B$11*C143*Parameters!$B$9*G143</f>
        <v>18.719673598183</v>
      </c>
      <c r="I143" s="2">
        <f>EXP(-Parameters!$B$16*'Permanent project'!B143)</f>
        <v>1.373236257609264E-2</v>
      </c>
      <c r="J143" s="2">
        <f>EXP(-(Parameters!$B$5+Parameters!$B$6)*('Permanent project'!B143-Parameters!$B$2+0.5))*(1-EXP(-Parameters!$B$7*('Permanent project'!B143-Parameters!$B$2+0.5)*('Permanent project'!B143&gt;=Parameters!$B$2)))+('Permanent project'!B143&lt;Parameters!$B$2)</f>
        <v>0.26847432323923515</v>
      </c>
      <c r="K143" s="2">
        <f>H143*I143*('Permanent project'!B143&gt;=Parameters!$B$2)</f>
        <v>0.25706534515635771</v>
      </c>
      <c r="L143" s="2">
        <f>H143*I143*J143*('Permanent project'!B143&gt;=Parameters!$B$2)*('Permanent project'!B143&lt;=Parameters!$B$3)</f>
        <v>6.9015444569113529E-2</v>
      </c>
      <c r="M143" s="22">
        <v>1</v>
      </c>
      <c r="N143" s="14">
        <f t="shared" si="23"/>
        <v>6.9015444569113529E-2</v>
      </c>
      <c r="V143" s="4"/>
      <c r="W143" s="4"/>
      <c r="X143" s="4"/>
    </row>
    <row r="144" spans="1:24" x14ac:dyDescent="0.3">
      <c r="A144">
        <v>2155</v>
      </c>
      <c r="B144">
        <v>135</v>
      </c>
      <c r="C144" s="11">
        <f t="shared" si="19"/>
        <v>1.6779706453383088</v>
      </c>
      <c r="D144" s="11">
        <f t="shared" si="20"/>
        <v>2.720789926345387</v>
      </c>
      <c r="E144" s="11">
        <f t="shared" si="21"/>
        <v>3.4292084480011149</v>
      </c>
      <c r="F144" s="11">
        <f t="shared" si="22"/>
        <v>5.9646475032892132</v>
      </c>
      <c r="G144" s="3">
        <f>G143*(1+Parameters!$B$13)</f>
        <v>1231521.8271935044</v>
      </c>
      <c r="H144" s="5">
        <f>Parameters!$B$11*C144*Parameters!$B$9*G144</f>
        <v>19.094067070146661</v>
      </c>
      <c r="I144" s="2">
        <f>EXP(-Parameters!$B$16*'Permanent project'!B144)</f>
        <v>1.3299883542443767E-2</v>
      </c>
      <c r="J144" s="2">
        <f>EXP(-(Parameters!$B$5+Parameters!$B$6)*('Permanent project'!B144-Parameters!$B$2+0.5))*(1-EXP(-Parameters!$B$7*('Permanent project'!B144-Parameters!$B$2+0.5)*('Permanent project'!B144&gt;=Parameters!$B$2)))+('Permanent project'!B144&lt;Parameters!$B$2)</f>
        <v>0.26580295908892548</v>
      </c>
      <c r="K144" s="2">
        <f>H144*I144*('Permanent project'!B144&gt;=Parameters!$B$2)</f>
        <v>0.25394886838456104</v>
      </c>
      <c r="L144" s="2">
        <f>H144*I144*J144*('Permanent project'!B144&gt;=Parameters!$B$2)*('Permanent project'!B144&lt;=Parameters!$B$3)</f>
        <v>6.7500360673900403E-2</v>
      </c>
      <c r="M144" s="22">
        <v>1</v>
      </c>
      <c r="N144" s="14">
        <f t="shared" si="23"/>
        <v>6.7500360673900403E-2</v>
      </c>
      <c r="V144" s="4"/>
      <c r="W144" s="4"/>
      <c r="X144" s="4"/>
    </row>
    <row r="145" spans="1:24" x14ac:dyDescent="0.3">
      <c r="A145">
        <v>2156</v>
      </c>
      <c r="B145">
        <v>136</v>
      </c>
      <c r="C145" s="11">
        <f t="shared" si="19"/>
        <v>1.6779706453383088</v>
      </c>
      <c r="D145" s="11">
        <f t="shared" si="20"/>
        <v>2.720789926345387</v>
      </c>
      <c r="E145" s="11">
        <f t="shared" si="21"/>
        <v>3.4292084480011149</v>
      </c>
      <c r="F145" s="11">
        <f t="shared" si="22"/>
        <v>5.9646475032892132</v>
      </c>
      <c r="G145" s="3">
        <f>G144*(1+Parameters!$B$13)</f>
        <v>1256152.2637373745</v>
      </c>
      <c r="H145" s="5">
        <f>Parameters!$B$11*C145*Parameters!$B$9*G145</f>
        <v>19.475948411549595</v>
      </c>
      <c r="I145" s="2">
        <f>EXP(-Parameters!$B$16*'Permanent project'!B145)</f>
        <v>1.2881024751743584E-2</v>
      </c>
      <c r="J145" s="2">
        <f>EXP(-(Parameters!$B$5+Parameters!$B$6)*('Permanent project'!B145-Parameters!$B$2+0.5))*(1-EXP(-Parameters!$B$7*('Permanent project'!B145-Parameters!$B$2+0.5)*('Permanent project'!B145&gt;=Parameters!$B$2)))+('Permanent project'!B145&lt;Parameters!$B$2)</f>
        <v>0.26315817545602788</v>
      </c>
      <c r="K145" s="2">
        <f>H145*I145*('Permanent project'!B145&gt;=Parameters!$B$2)</f>
        <v>0.25087017355285146</v>
      </c>
      <c r="L145" s="2">
        <f>H145*I145*J145*('Permanent project'!B145&gt;=Parameters!$B$2)*('Permanent project'!B145&lt;=Parameters!$B$3)</f>
        <v>6.6018537148505446E-2</v>
      </c>
      <c r="M145" s="22">
        <v>1</v>
      </c>
      <c r="N145" s="14">
        <f t="shared" si="23"/>
        <v>6.6018537148505446E-2</v>
      </c>
      <c r="V145" s="4"/>
      <c r="W145" s="4"/>
      <c r="X145" s="4"/>
    </row>
    <row r="146" spans="1:24" x14ac:dyDescent="0.3">
      <c r="A146">
        <v>2157</v>
      </c>
      <c r="B146">
        <v>137</v>
      </c>
      <c r="C146" s="11">
        <f t="shared" si="19"/>
        <v>1.6779706453383088</v>
      </c>
      <c r="D146" s="11">
        <f t="shared" si="20"/>
        <v>2.720789926345387</v>
      </c>
      <c r="E146" s="11">
        <f t="shared" si="21"/>
        <v>3.4292084480011149</v>
      </c>
      <c r="F146" s="11">
        <f t="shared" si="22"/>
        <v>5.9646475032892132</v>
      </c>
      <c r="G146" s="3">
        <f>G145*(1+Parameters!$B$13)</f>
        <v>1281275.309012122</v>
      </c>
      <c r="H146" s="5">
        <f>Parameters!$B$11*C146*Parameters!$B$9*G146</f>
        <v>19.865467379780586</v>
      </c>
      <c r="I146" s="2">
        <f>EXP(-Parameters!$B$16*'Permanent project'!B146)</f>
        <v>1.2475357255988723E-2</v>
      </c>
      <c r="J146" s="2">
        <f>EXP(-(Parameters!$B$5+Parameters!$B$6)*('Permanent project'!B146-Parameters!$B$2+0.5))*(1-EXP(-Parameters!$B$7*('Permanent project'!B146-Parameters!$B$2+0.5)*('Permanent project'!B146&gt;=Parameters!$B$2)))+('Permanent project'!B146&lt;Parameters!$B$2)</f>
        <v>0.26053970785997499</v>
      </c>
      <c r="K146" s="2">
        <f>H146*I146*('Permanent project'!B146&gt;=Parameters!$B$2)</f>
        <v>0.24782880261995302</v>
      </c>
      <c r="L146" s="2">
        <f>H146*I146*J146*('Permanent project'!B146&gt;=Parameters!$B$2)*('Permanent project'!B146&lt;=Parameters!$B$3)</f>
        <v>6.4569243833889969E-2</v>
      </c>
      <c r="M146" s="22">
        <v>1</v>
      </c>
      <c r="N146" s="14">
        <f t="shared" si="23"/>
        <v>6.4569243833889969E-2</v>
      </c>
      <c r="V146" s="4"/>
      <c r="W146" s="4"/>
      <c r="X146" s="4"/>
    </row>
    <row r="147" spans="1:24" x14ac:dyDescent="0.3">
      <c r="A147">
        <v>2158</v>
      </c>
      <c r="B147">
        <v>138</v>
      </c>
      <c r="C147" s="11">
        <f t="shared" si="19"/>
        <v>1.6779706453383088</v>
      </c>
      <c r="D147" s="11">
        <f t="shared" si="20"/>
        <v>2.720789926345387</v>
      </c>
      <c r="E147" s="11">
        <f t="shared" si="21"/>
        <v>3.4292084480011149</v>
      </c>
      <c r="F147" s="11">
        <f t="shared" si="22"/>
        <v>5.9646475032892132</v>
      </c>
      <c r="G147" s="3">
        <f>G146*(1+Parameters!$B$13)</f>
        <v>1306900.8151923644</v>
      </c>
      <c r="H147" s="5">
        <f>Parameters!$B$11*C147*Parameters!$B$9*G147</f>
        <v>20.262776727376199</v>
      </c>
      <c r="I147" s="2">
        <f>EXP(-Parameters!$B$16*'Permanent project'!B147)</f>
        <v>1.2082465616214554E-2</v>
      </c>
      <c r="J147" s="2">
        <f>EXP(-(Parameters!$B$5+Parameters!$B$6)*('Permanent project'!B147-Parameters!$B$2+0.5))*(1-EXP(-Parameters!$B$7*('Permanent project'!B147-Parameters!$B$2+0.5)*('Permanent project'!B147&gt;=Parameters!$B$2)))+('Permanent project'!B147&lt;Parameters!$B$2)</f>
        <v>0.25794729445182518</v>
      </c>
      <c r="K147" s="2">
        <f>H147*I147*('Permanent project'!B147&gt;=Parameters!$B$2)</f>
        <v>0.2448243030975554</v>
      </c>
      <c r="L147" s="2">
        <f>H147*I147*J147*('Permanent project'!B147&gt;=Parameters!$B$2)*('Permanent project'!B147&lt;=Parameters!$B$3)</f>
        <v>6.3151766600068021E-2</v>
      </c>
      <c r="M147" s="22">
        <v>1</v>
      </c>
      <c r="N147" s="14">
        <f t="shared" si="23"/>
        <v>6.3151766600068021E-2</v>
      </c>
      <c r="V147" s="4"/>
      <c r="W147" s="4"/>
      <c r="X147" s="4"/>
    </row>
    <row r="148" spans="1:24" x14ac:dyDescent="0.3">
      <c r="A148">
        <v>2159</v>
      </c>
      <c r="B148">
        <v>139</v>
      </c>
      <c r="C148" s="11">
        <f t="shared" si="19"/>
        <v>1.6779706453383088</v>
      </c>
      <c r="D148" s="11">
        <f t="shared" si="20"/>
        <v>2.720789926345387</v>
      </c>
      <c r="E148" s="11">
        <f t="shared" si="21"/>
        <v>3.4292084480011149</v>
      </c>
      <c r="F148" s="11">
        <f t="shared" si="22"/>
        <v>5.9646475032892132</v>
      </c>
      <c r="G148" s="3">
        <f>G147*(1+Parameters!$B$13)</f>
        <v>1333038.8314962117</v>
      </c>
      <c r="H148" s="5">
        <f>Parameters!$B$11*C148*Parameters!$B$9*G148</f>
        <v>20.668032261923724</v>
      </c>
      <c r="I148" s="2">
        <f>EXP(-Parameters!$B$16*'Permanent project'!B148)</f>
        <v>1.1701947477049383E-2</v>
      </c>
      <c r="J148" s="2">
        <f>EXP(-(Parameters!$B$5+Parameters!$B$6)*('Permanent project'!B148-Parameters!$B$2+0.5))*(1-EXP(-Parameters!$B$7*('Permanent project'!B148-Parameters!$B$2+0.5)*('Permanent project'!B148&gt;=Parameters!$B$2)))+('Permanent project'!B148&lt;Parameters!$B$2)</f>
        <v>0.25538067598807729</v>
      </c>
      <c r="K148" s="2">
        <f>H148*I148*('Permanent project'!B148&gt;=Parameters!$B$2)</f>
        <v>0.24185622798299358</v>
      </c>
      <c r="L148" s="2">
        <f>H148*I148*J148*('Permanent project'!B148&gt;=Parameters!$B$2)*('Permanent project'!B148&lt;=Parameters!$B$3)</f>
        <v>6.1765406994223435E-2</v>
      </c>
      <c r="M148" s="22">
        <v>1</v>
      </c>
      <c r="N148" s="14">
        <f t="shared" si="23"/>
        <v>6.1765406994223435E-2</v>
      </c>
      <c r="V148" s="4"/>
      <c r="W148" s="4"/>
      <c r="X148" s="4"/>
    </row>
    <row r="149" spans="1:24" x14ac:dyDescent="0.3">
      <c r="A149">
        <v>2160</v>
      </c>
      <c r="B149">
        <v>140</v>
      </c>
      <c r="C149" s="11">
        <f t="shared" si="19"/>
        <v>1.6779706453383088</v>
      </c>
      <c r="D149" s="11">
        <f t="shared" si="20"/>
        <v>2.720789926345387</v>
      </c>
      <c r="E149" s="11">
        <f t="shared" si="21"/>
        <v>3.4292084480011149</v>
      </c>
      <c r="F149" s="11">
        <f t="shared" si="22"/>
        <v>5.9646475032892132</v>
      </c>
      <c r="G149" s="3">
        <f>G148*(1+Parameters!$B$13)</f>
        <v>1359699.608126136</v>
      </c>
      <c r="H149" s="5">
        <f>Parameters!$B$11*C149*Parameters!$B$9*G149</f>
        <v>21.081392907162197</v>
      </c>
      <c r="I149" s="2">
        <f>EXP(-Parameters!$B$16*'Permanent project'!B149)</f>
        <v>1.1333413154667387E-2</v>
      </c>
      <c r="J149" s="2">
        <f>EXP(-(Parameters!$B$5+Parameters!$B$6)*('Permanent project'!B149-Parameters!$B$2+0.5))*(1-EXP(-Parameters!$B$7*('Permanent project'!B149-Parameters!$B$2+0.5)*('Permanent project'!B149&gt;=Parameters!$B$2)))+('Permanent project'!B149&lt;Parameters!$B$2)</f>
        <v>0.25283959580474613</v>
      </c>
      <c r="K149" s="2">
        <f>H149*I149*('Permanent project'!B149&gt;=Parameters!$B$2)</f>
        <v>0.23892413569274379</v>
      </c>
      <c r="L149" s="2">
        <f>H149*I149*J149*('Permanent project'!B149&gt;=Parameters!$B$2)*('Permanent project'!B149&lt;=Parameters!$B$3)</f>
        <v>6.040948189655166E-2</v>
      </c>
      <c r="M149" s="22">
        <v>1</v>
      </c>
      <c r="N149" s="14">
        <f t="shared" si="23"/>
        <v>6.040948189655166E-2</v>
      </c>
      <c r="V149" s="4"/>
      <c r="W149" s="4"/>
      <c r="X149" s="4"/>
    </row>
    <row r="150" spans="1:24" x14ac:dyDescent="0.3">
      <c r="A150">
        <v>2161</v>
      </c>
      <c r="B150">
        <v>141</v>
      </c>
      <c r="C150" s="11">
        <f t="shared" si="19"/>
        <v>1.6779706453383088</v>
      </c>
      <c r="D150" s="11">
        <f t="shared" si="20"/>
        <v>2.720789926345387</v>
      </c>
      <c r="E150" s="11">
        <f t="shared" si="21"/>
        <v>3.4292084480011149</v>
      </c>
      <c r="F150" s="11">
        <f t="shared" si="22"/>
        <v>5.9646475032892132</v>
      </c>
      <c r="G150" s="3">
        <f>G149*(1+Parameters!$B$13)</f>
        <v>1386893.6002886589</v>
      </c>
      <c r="H150" s="5">
        <f>Parameters!$B$11*C150*Parameters!$B$9*G150</f>
        <v>21.503020765305443</v>
      </c>
      <c r="I150" s="2">
        <f>EXP(-Parameters!$B$16*'Permanent project'!B150)</f>
        <v>1.0976485237718327E-2</v>
      </c>
      <c r="J150" s="2">
        <f>EXP(-(Parameters!$B$5+Parameters!$B$6)*('Permanent project'!B150-Parameters!$B$2+0.5))*(1-EXP(-Parameters!$B$7*('Permanent project'!B150-Parameters!$B$2+0.5)*('Permanent project'!B150&gt;=Parameters!$B$2)))+('Permanent project'!B150&lt;Parameters!$B$2)</f>
        <v>0.25032379979169589</v>
      </c>
      <c r="K150" s="2">
        <f>H150*I150*('Permanent project'!B150&gt;=Parameters!$B$2)</f>
        <v>0.23602758999672585</v>
      </c>
      <c r="L150" s="2">
        <f>H150*I150*J150*('Permanent project'!B150&gt;=Parameters!$B$2)*('Permanent project'!B150&lt;=Parameters!$B$3)</f>
        <v>5.9083323183656888E-2</v>
      </c>
      <c r="M150" s="22">
        <v>1</v>
      </c>
      <c r="N150" s="14">
        <f t="shared" si="23"/>
        <v>5.9083323183656888E-2</v>
      </c>
      <c r="V150" s="4"/>
      <c r="W150" s="4"/>
      <c r="X150" s="4"/>
    </row>
    <row r="151" spans="1:24" x14ac:dyDescent="0.3">
      <c r="A151">
        <v>2162</v>
      </c>
      <c r="B151">
        <v>142</v>
      </c>
      <c r="C151" s="11">
        <f t="shared" si="19"/>
        <v>1.6779706453383088</v>
      </c>
      <c r="D151" s="11">
        <f t="shared" si="20"/>
        <v>2.720789926345387</v>
      </c>
      <c r="E151" s="11">
        <f t="shared" si="21"/>
        <v>3.4292084480011149</v>
      </c>
      <c r="F151" s="11">
        <f t="shared" si="22"/>
        <v>5.9646475032892132</v>
      </c>
      <c r="G151" s="3">
        <f>G150*(1+Parameters!$B$13)</f>
        <v>1414631.4722944321</v>
      </c>
      <c r="H151" s="5">
        <f>Parameters!$B$11*C151*Parameters!$B$9*G151</f>
        <v>21.933081180611556</v>
      </c>
      <c r="I151" s="2">
        <f>EXP(-Parameters!$B$16*'Permanent project'!B151)</f>
        <v>1.0630798200825346E-2</v>
      </c>
      <c r="J151" s="2">
        <f>EXP(-(Parameters!$B$5+Parameters!$B$6)*('Permanent project'!B151-Parameters!$B$2+0.5))*(1-EXP(-Parameters!$B$7*('Permanent project'!B151-Parameters!$B$2+0.5)*('Permanent project'!B151&gt;=Parameters!$B$2)))+('Permanent project'!B151&lt;Parameters!$B$2)</f>
        <v>0.24783303636722859</v>
      </c>
      <c r="K151" s="2">
        <f>H151*I151*('Permanent project'!B151&gt;=Parameters!$B$2)</f>
        <v>0.23316615995340159</v>
      </c>
      <c r="L151" s="2">
        <f>H151*I151*J151*('Permanent project'!B151&gt;=Parameters!$B$2)*('Permanent project'!B151&lt;=Parameters!$B$3)</f>
        <v>5.7786277399338414E-2</v>
      </c>
      <c r="M151" s="22">
        <v>1</v>
      </c>
      <c r="N151" s="14">
        <f t="shared" si="23"/>
        <v>5.7786277399338414E-2</v>
      </c>
      <c r="V151" s="4"/>
      <c r="W151" s="4"/>
      <c r="X151" s="4"/>
    </row>
    <row r="152" spans="1:24" x14ac:dyDescent="0.3">
      <c r="A152">
        <v>2163</v>
      </c>
      <c r="B152">
        <v>143</v>
      </c>
      <c r="C152" s="11">
        <f t="shared" si="19"/>
        <v>1.6779706453383088</v>
      </c>
      <c r="D152" s="11">
        <f t="shared" si="20"/>
        <v>2.720789926345387</v>
      </c>
      <c r="E152" s="11">
        <f t="shared" si="21"/>
        <v>3.4292084480011149</v>
      </c>
      <c r="F152" s="11">
        <f t="shared" si="22"/>
        <v>5.9646475032892132</v>
      </c>
      <c r="G152" s="3">
        <f>G151*(1+Parameters!$B$13)</f>
        <v>1442924.1017403207</v>
      </c>
      <c r="H152" s="5">
        <f>Parameters!$B$11*C152*Parameters!$B$9*G152</f>
        <v>22.371742804223786</v>
      </c>
      <c r="I152" s="2">
        <f>EXP(-Parameters!$B$16*'Permanent project'!B152)</f>
        <v>1.0295998030255039E-2</v>
      </c>
      <c r="J152" s="2">
        <f>EXP(-(Parameters!$B$5+Parameters!$B$6)*('Permanent project'!B152-Parameters!$B$2+0.5))*(1-EXP(-Parameters!$B$7*('Permanent project'!B152-Parameters!$B$2+0.5)*('Permanent project'!B152&gt;=Parameters!$B$2)))+('Permanent project'!B152&lt;Parameters!$B$2)</f>
        <v>0.2453670564529262</v>
      </c>
      <c r="K152" s="2">
        <f>H152*I152*('Permanent project'!B152&gt;=Parameters!$B$2)</f>
        <v>0.23033941984566042</v>
      </c>
      <c r="L152" s="2">
        <f>H152*I152*J152*('Permanent project'!B152&gt;=Parameters!$B$2)*('Permanent project'!B152&lt;=Parameters!$B$3)</f>
        <v>5.6517705432604426E-2</v>
      </c>
      <c r="M152" s="22">
        <v>1</v>
      </c>
      <c r="N152" s="14">
        <f t="shared" si="23"/>
        <v>5.6517705432604426E-2</v>
      </c>
      <c r="V152" s="4"/>
      <c r="W152" s="4"/>
      <c r="X152" s="4"/>
    </row>
    <row r="153" spans="1:24" x14ac:dyDescent="0.3">
      <c r="A153">
        <v>2164</v>
      </c>
      <c r="B153">
        <v>144</v>
      </c>
      <c r="C153" s="11">
        <f t="shared" si="19"/>
        <v>1.6779706453383088</v>
      </c>
      <c r="D153" s="11">
        <f t="shared" si="20"/>
        <v>2.720789926345387</v>
      </c>
      <c r="E153" s="11">
        <f t="shared" si="21"/>
        <v>3.4292084480011149</v>
      </c>
      <c r="F153" s="11">
        <f t="shared" si="22"/>
        <v>5.9646475032892132</v>
      </c>
      <c r="G153" s="3">
        <f>G152*(1+Parameters!$B$13)</f>
        <v>1471782.5837751271</v>
      </c>
      <c r="H153" s="5">
        <f>Parameters!$B$11*C153*Parameters!$B$9*G153</f>
        <v>22.819177660308259</v>
      </c>
      <c r="I153" s="2">
        <f>EXP(-Parameters!$B$16*'Permanent project'!B153)</f>
        <v>9.9717418613764573E-3</v>
      </c>
      <c r="J153" s="2">
        <f>EXP(-(Parameters!$B$5+Parameters!$B$6)*('Permanent project'!B153-Parameters!$B$2+0.5))*(1-EXP(-Parameters!$B$7*('Permanent project'!B153-Parameters!$B$2+0.5)*('Permanent project'!B153&gt;=Parameters!$B$2)))+('Permanent project'!B153&lt;Parameters!$B$2)</f>
        <v>0.24292561344874233</v>
      </c>
      <c r="K153" s="2">
        <f>H153*I153*('Permanent project'!B153&gt;=Parameters!$B$2)</f>
        <v>0.22754694911748236</v>
      </c>
      <c r="L153" s="2">
        <f>H153*I153*J153*('Permanent project'!B153&gt;=Parameters!$B$2)*('Permanent project'!B153&lt;=Parameters!$B$3)</f>
        <v>5.5276982202754156E-2</v>
      </c>
      <c r="M153" s="22">
        <v>1</v>
      </c>
      <c r="N153" s="14">
        <f t="shared" si="23"/>
        <v>5.5276982202754156E-2</v>
      </c>
      <c r="V153" s="4"/>
      <c r="W153" s="4"/>
      <c r="X153" s="4"/>
    </row>
    <row r="154" spans="1:24" x14ac:dyDescent="0.3">
      <c r="A154">
        <v>2165</v>
      </c>
      <c r="B154">
        <v>145</v>
      </c>
      <c r="C154" s="11">
        <f t="shared" si="19"/>
        <v>1.6779706453383088</v>
      </c>
      <c r="D154" s="11">
        <f t="shared" si="20"/>
        <v>2.720789926345387</v>
      </c>
      <c r="E154" s="11">
        <f t="shared" si="21"/>
        <v>3.4292084480011149</v>
      </c>
      <c r="F154" s="11">
        <f t="shared" si="22"/>
        <v>5.9646475032892132</v>
      </c>
      <c r="G154" s="3">
        <f>G153*(1+Parameters!$B$13)</f>
        <v>1501218.2354506296</v>
      </c>
      <c r="H154" s="5">
        <f>Parameters!$B$11*C154*Parameters!$B$9*G154</f>
        <v>23.275561213514425</v>
      </c>
      <c r="I154" s="2">
        <f>EXP(-Parameters!$B$16*'Permanent project'!B154)</f>
        <v>9.6576976275377768E-3</v>
      </c>
      <c r="J154" s="2">
        <f>EXP(-(Parameters!$B$5+Parameters!$B$6)*('Permanent project'!B154-Parameters!$B$2+0.5))*(1-EXP(-Parameters!$B$7*('Permanent project'!B154-Parameters!$B$2+0.5)*('Permanent project'!B154&gt;=Parameters!$B$2)))+('Permanent project'!B154&lt;Parameters!$B$2)</f>
        <v>0.24050846320834204</v>
      </c>
      <c r="K154" s="2">
        <f>H154*I154*('Permanent project'!B154&gt;=Parameters!$B$2)</f>
        <v>0.22478833231136855</v>
      </c>
      <c r="L154" s="2">
        <f>H154*I154*J154*('Permanent project'!B154&gt;=Parameters!$B$2)*('Permanent project'!B154&lt;=Parameters!$B$3)</f>
        <v>5.406349635137335E-2</v>
      </c>
      <c r="M154" s="22">
        <v>1</v>
      </c>
      <c r="N154" s="14">
        <f t="shared" si="23"/>
        <v>5.406349635137335E-2</v>
      </c>
      <c r="V154" s="4"/>
      <c r="W154" s="4"/>
      <c r="X154" s="4"/>
    </row>
    <row r="155" spans="1:24" x14ac:dyDescent="0.3">
      <c r="A155">
        <v>2166</v>
      </c>
      <c r="B155">
        <v>146</v>
      </c>
      <c r="C155" s="11">
        <f t="shared" si="19"/>
        <v>1.6779706453383088</v>
      </c>
      <c r="D155" s="11">
        <f t="shared" si="20"/>
        <v>2.720789926345387</v>
      </c>
      <c r="E155" s="11">
        <f t="shared" si="21"/>
        <v>3.4292084480011149</v>
      </c>
      <c r="F155" s="11">
        <f t="shared" si="22"/>
        <v>5.9646475032892132</v>
      </c>
      <c r="G155" s="3">
        <f>G154*(1+Parameters!$B$13)</f>
        <v>1531242.6001596423</v>
      </c>
      <c r="H155" s="5">
        <f>Parameters!$B$11*C155*Parameters!$B$9*G155</f>
        <v>23.741072437784716</v>
      </c>
      <c r="I155" s="2">
        <f>EXP(-Parameters!$B$16*'Permanent project'!B155)</f>
        <v>9.3535437200009883E-3</v>
      </c>
      <c r="J155" s="2">
        <f>EXP(-(Parameters!$B$5+Parameters!$B$6)*('Permanent project'!B155-Parameters!$B$2+0.5))*(1-EXP(-Parameters!$B$7*('Permanent project'!B155-Parameters!$B$2+0.5)*('Permanent project'!B155&gt;=Parameters!$B$2)))+('Permanent project'!B155&lt;Parameters!$B$2)</f>
        <v>0.23811536401468697</v>
      </c>
      <c r="K155" s="2">
        <f>H155*I155*('Permanent project'!B155&gt;=Parameters!$B$2)</f>
        <v>0.22206315900652979</v>
      </c>
      <c r="L155" s="2">
        <f>H155*I155*J155*('Permanent project'!B155&gt;=Parameters!$B$2)*('Permanent project'!B155&lt;=Parameters!$B$3)</f>
        <v>5.2876649941091154E-2</v>
      </c>
      <c r="M155" s="22">
        <v>1</v>
      </c>
      <c r="N155" s="14">
        <f t="shared" si="23"/>
        <v>5.2876649941091154E-2</v>
      </c>
      <c r="V155" s="4"/>
      <c r="W155" s="4"/>
      <c r="X155" s="4"/>
    </row>
    <row r="156" spans="1:24" x14ac:dyDescent="0.3">
      <c r="A156">
        <v>2167</v>
      </c>
      <c r="B156">
        <v>147</v>
      </c>
      <c r="C156" s="11">
        <f t="shared" si="19"/>
        <v>1.6779706453383088</v>
      </c>
      <c r="D156" s="11">
        <f t="shared" si="20"/>
        <v>2.720789926345387</v>
      </c>
      <c r="E156" s="11">
        <f t="shared" si="21"/>
        <v>3.4292084480011149</v>
      </c>
      <c r="F156" s="11">
        <f t="shared" si="22"/>
        <v>5.9646475032892132</v>
      </c>
      <c r="G156" s="3">
        <f>G155*(1+Parameters!$B$13)</f>
        <v>1561867.452162835</v>
      </c>
      <c r="H156" s="5">
        <f>Parameters!$B$11*C156*Parameters!$B$9*G156</f>
        <v>24.215893886540407</v>
      </c>
      <c r="I156" s="2">
        <f>EXP(-Parameters!$B$16*'Permanent project'!B156)</f>
        <v>9.0589686585865001E-3</v>
      </c>
      <c r="J156" s="2">
        <f>EXP(-(Parameters!$B$5+Parameters!$B$6)*('Permanent project'!B156-Parameters!$B$2+0.5))*(1-EXP(-Parameters!$B$7*('Permanent project'!B156-Parameters!$B$2+0.5)*('Permanent project'!B156&gt;=Parameters!$B$2)))+('Permanent project'!B156&lt;Parameters!$B$2)</f>
        <v>0.23574607655586347</v>
      </c>
      <c r="K156" s="2">
        <f>H156*I156*('Permanent project'!B156&gt;=Parameters!$B$2)</f>
        <v>0.21937102375782597</v>
      </c>
      <c r="L156" s="2">
        <f>H156*I156*J156*('Permanent project'!B156&gt;=Parameters!$B$2)*('Permanent project'!B156&lt;=Parameters!$B$3)</f>
        <v>5.1715858160950583E-2</v>
      </c>
      <c r="M156" s="22">
        <v>1</v>
      </c>
      <c r="N156" s="14">
        <f t="shared" si="23"/>
        <v>5.1715858160950583E-2</v>
      </c>
      <c r="V156" s="4"/>
      <c r="W156" s="4"/>
      <c r="X156" s="4"/>
    </row>
    <row r="157" spans="1:24" x14ac:dyDescent="0.3">
      <c r="A157">
        <v>2168</v>
      </c>
      <c r="B157">
        <v>148</v>
      </c>
      <c r="C157" s="11">
        <f t="shared" si="19"/>
        <v>1.6779706453383088</v>
      </c>
      <c r="D157" s="11">
        <f t="shared" si="20"/>
        <v>2.720789926345387</v>
      </c>
      <c r="E157" s="11">
        <f t="shared" si="21"/>
        <v>3.4292084480011149</v>
      </c>
      <c r="F157" s="11">
        <f t="shared" si="22"/>
        <v>5.9646475032892132</v>
      </c>
      <c r="G157" s="3">
        <f>G156*(1+Parameters!$B$13)</f>
        <v>1593104.8012060919</v>
      </c>
      <c r="H157" s="5">
        <f>Parameters!$B$11*C157*Parameters!$B$9*G157</f>
        <v>24.700211764271216</v>
      </c>
      <c r="I157" s="2">
        <f>EXP(-Parameters!$B$16*'Permanent project'!B157)</f>
        <v>8.7736707726901834E-3</v>
      </c>
      <c r="J157" s="2">
        <f>EXP(-(Parameters!$B$5+Parameters!$B$6)*('Permanent project'!B157-Parameters!$B$2+0.5))*(1-EXP(-Parameters!$B$7*('Permanent project'!B157-Parameters!$B$2+0.5)*('Permanent project'!B157&gt;=Parameters!$B$2)))+('Permanent project'!B157&lt;Parameters!$B$2)</f>
        <v>0.23340036390115129</v>
      </c>
      <c r="K157" s="2">
        <f>H157*I157*('Permanent project'!B157&gt;=Parameters!$B$2)</f>
        <v>0.21671152603544461</v>
      </c>
      <c r="L157" s="2">
        <f>H157*I157*J157*('Permanent project'!B157&gt;=Parameters!$B$2)*('Permanent project'!B157&lt;=Parameters!$B$3)</f>
        <v>5.0580549038246596E-2</v>
      </c>
      <c r="M157" s="22">
        <v>1</v>
      </c>
      <c r="N157" s="14">
        <f t="shared" si="23"/>
        <v>5.0580549038246596E-2</v>
      </c>
      <c r="V157" s="4"/>
      <c r="W157" s="4"/>
      <c r="X157" s="4"/>
    </row>
    <row r="158" spans="1:24" x14ac:dyDescent="0.3">
      <c r="A158">
        <v>2169</v>
      </c>
      <c r="B158">
        <v>149</v>
      </c>
      <c r="C158" s="11">
        <f t="shared" si="19"/>
        <v>1.6779706453383088</v>
      </c>
      <c r="D158" s="11">
        <f t="shared" si="20"/>
        <v>2.720789926345387</v>
      </c>
      <c r="E158" s="11">
        <f t="shared" si="21"/>
        <v>3.4292084480011149</v>
      </c>
      <c r="F158" s="11">
        <f t="shared" si="22"/>
        <v>5.9646475032892132</v>
      </c>
      <c r="G158" s="3">
        <f>G157*(1+Parameters!$B$13)</f>
        <v>1624966.8972302137</v>
      </c>
      <c r="H158" s="5">
        <f>Parameters!$B$11*C158*Parameters!$B$9*G158</f>
        <v>25.194215999556643</v>
      </c>
      <c r="I158" s="2">
        <f>EXP(-Parameters!$B$16*'Permanent project'!B158)</f>
        <v>8.4973578923463224E-3</v>
      </c>
      <c r="J158" s="2">
        <f>EXP(-(Parameters!$B$5+Parameters!$B$6)*('Permanent project'!B158-Parameters!$B$2+0.5))*(1-EXP(-Parameters!$B$7*('Permanent project'!B158-Parameters!$B$2+0.5)*('Permanent project'!B158&gt;=Parameters!$B$2)))+('Permanent project'!B158&lt;Parameters!$B$2)</f>
        <v>0.23107799147733016</v>
      </c>
      <c r="K158" s="2">
        <f>H158*I158*('Permanent project'!B158&gt;=Parameters!$B$2)</f>
        <v>0.21408427016531062</v>
      </c>
      <c r="L158" s="2">
        <f>H158*I158*J158*('Permanent project'!B158&gt;=Parameters!$B$2)*('Permanent project'!B158&lt;=Parameters!$B$3)</f>
        <v>4.9470163156690096E-2</v>
      </c>
      <c r="M158" s="22">
        <v>1</v>
      </c>
      <c r="N158" s="14">
        <f t="shared" si="23"/>
        <v>4.9470163156690096E-2</v>
      </c>
      <c r="V158" s="4"/>
      <c r="W158" s="4"/>
      <c r="X158" s="4"/>
    </row>
    <row r="159" spans="1:24" x14ac:dyDescent="0.3">
      <c r="A159">
        <v>2170</v>
      </c>
      <c r="B159">
        <v>150</v>
      </c>
      <c r="C159" s="11">
        <f t="shared" si="19"/>
        <v>1.6779706453383088</v>
      </c>
      <c r="D159" s="11">
        <f t="shared" si="20"/>
        <v>2.720789926345387</v>
      </c>
      <c r="E159" s="11">
        <f t="shared" si="21"/>
        <v>3.4292084480011149</v>
      </c>
      <c r="F159" s="11">
        <f t="shared" si="22"/>
        <v>5.9646475032892132</v>
      </c>
      <c r="G159" s="3">
        <f>G158*(1+Parameters!$B$13)</f>
        <v>1657466.235174818</v>
      </c>
      <c r="H159" s="5">
        <f>Parameters!$B$11*C159*Parameters!$B$9*G159</f>
        <v>25.698100319547773</v>
      </c>
      <c r="I159" s="2">
        <f>EXP(-Parameters!$B$16*'Permanent project'!B159)</f>
        <v>8.2297470490200302E-3</v>
      </c>
      <c r="J159" s="2">
        <f>EXP(-(Parameters!$B$5+Parameters!$B$6)*('Permanent project'!B159-Parameters!$B$2+0.5))*(1-EXP(-Parameters!$B$7*('Permanent project'!B159-Parameters!$B$2+0.5)*('Permanent project'!B159&gt;=Parameters!$B$2)))+('Permanent project'!B159&lt;Parameters!$B$2)</f>
        <v>0.2287787270452224</v>
      </c>
      <c r="K159" s="2">
        <f>H159*I159*('Permanent project'!B159&gt;=Parameters!$B$2)</f>
        <v>0.21148886527021898</v>
      </c>
      <c r="L159" s="2">
        <f>H159*I159*J159*('Permanent project'!B159&gt;=Parameters!$B$2)*('Permanent project'!B159&lt;=Parameters!$B$3)</f>
        <v>4.8384153380759243E-2</v>
      </c>
      <c r="M159" s="22">
        <v>1</v>
      </c>
      <c r="N159" s="14">
        <f t="shared" si="23"/>
        <v>4.8384153380759243E-2</v>
      </c>
      <c r="V159" s="4"/>
      <c r="W159" s="4"/>
      <c r="X159" s="4"/>
    </row>
    <row r="160" spans="1:24" x14ac:dyDescent="0.3">
      <c r="A160">
        <v>2171</v>
      </c>
      <c r="B160">
        <v>151</v>
      </c>
      <c r="C160" s="11">
        <f t="shared" si="19"/>
        <v>1.6779706453383088</v>
      </c>
      <c r="D160" s="11">
        <f t="shared" si="20"/>
        <v>2.720789926345387</v>
      </c>
      <c r="E160" s="11">
        <f t="shared" si="21"/>
        <v>3.4292084480011149</v>
      </c>
      <c r="F160" s="11">
        <f t="shared" si="22"/>
        <v>5.9646475032892132</v>
      </c>
      <c r="G160" s="3">
        <f>G159*(1+Parameters!$B$13)</f>
        <v>1690615.5598783144</v>
      </c>
      <c r="H160" s="5">
        <f>Parameters!$B$11*C160*Parameters!$B$9*G160</f>
        <v>26.212062325938732</v>
      </c>
      <c r="I160" s="2">
        <f>EXP(-Parameters!$B$16*'Permanent project'!B160)</f>
        <v>7.9705641858227524E-3</v>
      </c>
      <c r="J160" s="2">
        <f>EXP(-(Parameters!$B$5+Parameters!$B$6)*('Permanent project'!B160-Parameters!$B$2+0.5))*(1-EXP(-Parameters!$B$7*('Permanent project'!B160-Parameters!$B$2+0.5)*('Permanent project'!B160&gt;=Parameters!$B$2)))+('Permanent project'!B160&lt;Parameters!$B$2)</f>
        <v>0.22650234067646871</v>
      </c>
      <c r="K160" s="2">
        <f>H160*I160*('Permanent project'!B160&gt;=Parameters!$B$2)</f>
        <v>0.2089249252116811</v>
      </c>
      <c r="L160" s="2">
        <f>H160*I160*J160*('Permanent project'!B160&gt;=Parameters!$B$2)*('Permanent project'!B160&lt;=Parameters!$B$3)</f>
        <v>4.7321984586101942E-2</v>
      </c>
      <c r="M160" s="22">
        <v>1</v>
      </c>
      <c r="N160" s="14">
        <f t="shared" si="23"/>
        <v>4.7321984586101942E-2</v>
      </c>
      <c r="V160" s="4"/>
      <c r="W160" s="4"/>
      <c r="X160" s="4"/>
    </row>
    <row r="161" spans="1:24" x14ac:dyDescent="0.3">
      <c r="A161">
        <v>2172</v>
      </c>
      <c r="B161">
        <v>152</v>
      </c>
      <c r="C161" s="11">
        <f t="shared" si="19"/>
        <v>1.6779706453383088</v>
      </c>
      <c r="D161" s="11">
        <f t="shared" si="20"/>
        <v>2.720789926345387</v>
      </c>
      <c r="E161" s="11">
        <f t="shared" si="21"/>
        <v>3.4292084480011149</v>
      </c>
      <c r="F161" s="11">
        <f t="shared" si="22"/>
        <v>5.9646475032892132</v>
      </c>
      <c r="G161" s="3">
        <f>G160*(1+Parameters!$B$13)</f>
        <v>1724427.8710758807</v>
      </c>
      <c r="H161" s="5">
        <f>Parameters!$B$11*C161*Parameters!$B$9*G161</f>
        <v>26.736303572457505</v>
      </c>
      <c r="I161" s="2">
        <f>EXP(-Parameters!$B$16*'Permanent project'!B161)</f>
        <v>7.7195438768540552E-3</v>
      </c>
      <c r="J161" s="2">
        <f>EXP(-(Parameters!$B$5+Parameters!$B$6)*('Permanent project'!B161-Parameters!$B$2+0.5))*(1-EXP(-Parameters!$B$7*('Permanent project'!B161-Parameters!$B$2+0.5)*('Permanent project'!B161&gt;=Parameters!$B$2)))+('Permanent project'!B161&lt;Parameters!$B$2)</f>
        <v>0.22424860473053529</v>
      </c>
      <c r="K161" s="2">
        <f>H161*I161*('Permanent project'!B161&gt;=Parameters!$B$2)</f>
        <v>0.20639206853247555</v>
      </c>
      <c r="L161" s="2">
        <f>H161*I161*J161*('Permanent project'!B161&gt;=Parameters!$B$2)*('Permanent project'!B161&lt;=Parameters!$B$3)</f>
        <v>4.6283133395856657E-2</v>
      </c>
      <c r="M161" s="22">
        <v>1</v>
      </c>
      <c r="N161" s="14">
        <f t="shared" si="23"/>
        <v>4.6283133395856657E-2</v>
      </c>
      <c r="V161" s="4"/>
      <c r="W161" s="4"/>
      <c r="X161" s="4"/>
    </row>
    <row r="162" spans="1:24" x14ac:dyDescent="0.3">
      <c r="A162">
        <v>2173</v>
      </c>
      <c r="B162">
        <v>153</v>
      </c>
      <c r="C162" s="11">
        <f t="shared" si="19"/>
        <v>1.6779706453383088</v>
      </c>
      <c r="D162" s="11">
        <f t="shared" si="20"/>
        <v>2.720789926345387</v>
      </c>
      <c r="E162" s="11">
        <f t="shared" si="21"/>
        <v>3.4292084480011149</v>
      </c>
      <c r="F162" s="11">
        <f t="shared" si="22"/>
        <v>5.9646475032892132</v>
      </c>
      <c r="G162" s="3">
        <f>G161*(1+Parameters!$B$13)</f>
        <v>1758916.4284973983</v>
      </c>
      <c r="H162" s="5">
        <f>Parameters!$B$11*C162*Parameters!$B$9*G162</f>
        <v>27.271029643906655</v>
      </c>
      <c r="I162" s="2">
        <f>EXP(-Parameters!$B$16*'Permanent project'!B162)</f>
        <v>7.4764290553823191E-3</v>
      </c>
      <c r="J162" s="2">
        <f>EXP(-(Parameters!$B$5+Parameters!$B$6)*('Permanent project'!B162-Parameters!$B$2+0.5))*(1-EXP(-Parameters!$B$7*('Permanent project'!B162-Parameters!$B$2+0.5)*('Permanent project'!B162&gt;=Parameters!$B$2)))+('Permanent project'!B162&lt;Parameters!$B$2)</f>
        <v>0.22201729383194937</v>
      </c>
      <c r="K162" s="2">
        <f>H162*I162*('Permanent project'!B162&gt;=Parameters!$B$2)</f>
        <v>0.20388991839989626</v>
      </c>
      <c r="L162" s="2">
        <f>H162*I162*J162*('Permanent project'!B162&gt;=Parameters!$B$2)*('Permanent project'!B162&lt;=Parameters!$B$3)</f>
        <v>4.5267087922761948E-2</v>
      </c>
      <c r="M162" s="22">
        <v>1</v>
      </c>
      <c r="N162" s="14">
        <f t="shared" si="23"/>
        <v>4.5267087922761948E-2</v>
      </c>
      <c r="V162" s="4"/>
      <c r="W162" s="4"/>
      <c r="X162" s="4"/>
    </row>
    <row r="163" spans="1:24" x14ac:dyDescent="0.3">
      <c r="A163">
        <v>2174</v>
      </c>
      <c r="B163">
        <v>154</v>
      </c>
      <c r="C163" s="11">
        <f t="shared" si="19"/>
        <v>1.6779706453383088</v>
      </c>
      <c r="D163" s="11">
        <f t="shared" si="20"/>
        <v>2.720789926345387</v>
      </c>
      <c r="E163" s="11">
        <f t="shared" si="21"/>
        <v>3.4292084480011149</v>
      </c>
      <c r="F163" s="11">
        <f t="shared" si="22"/>
        <v>5.9646475032892132</v>
      </c>
      <c r="G163" s="3">
        <f>G162*(1+Parameters!$B$13)</f>
        <v>1794094.7570673462</v>
      </c>
      <c r="H163" s="5">
        <f>Parameters!$B$11*C163*Parameters!$B$9*G163</f>
        <v>27.816450236784789</v>
      </c>
      <c r="I163" s="2">
        <f>EXP(-Parameters!$B$16*'Permanent project'!B163)</f>
        <v>7.2409707505859339E-3</v>
      </c>
      <c r="J163" s="2">
        <f>EXP(-(Parameters!$B$5+Parameters!$B$6)*('Permanent project'!B163-Parameters!$B$2+0.5))*(1-EXP(-Parameters!$B$7*('Permanent project'!B163-Parameters!$B$2+0.5)*('Permanent project'!B163&gt;=Parameters!$B$2)))+('Permanent project'!B163&lt;Parameters!$B$2)</f>
        <v>0.21980818484776168</v>
      </c>
      <c r="K163" s="2">
        <f>H163*I163*('Permanent project'!B163&gt;=Parameters!$B$2)</f>
        <v>0.20141810254968784</v>
      </c>
      <c r="L163" s="2">
        <f>H163*I163*J163*('Permanent project'!B163&gt;=Parameters!$B$2)*('Permanent project'!B163&lt;=Parameters!$B$3)</f>
        <v>4.42733475169272E-2</v>
      </c>
      <c r="M163" s="22">
        <v>1</v>
      </c>
      <c r="N163" s="14">
        <f t="shared" si="23"/>
        <v>4.42733475169272E-2</v>
      </c>
      <c r="V163" s="4"/>
      <c r="W163" s="4"/>
      <c r="X163" s="4"/>
    </row>
    <row r="164" spans="1:24" x14ac:dyDescent="0.3">
      <c r="A164">
        <v>2175</v>
      </c>
      <c r="B164">
        <v>155</v>
      </c>
      <c r="C164" s="11">
        <f t="shared" si="19"/>
        <v>1.6779706453383088</v>
      </c>
      <c r="D164" s="11">
        <f t="shared" si="20"/>
        <v>2.720789926345387</v>
      </c>
      <c r="E164" s="11">
        <f t="shared" si="21"/>
        <v>3.4292084480011149</v>
      </c>
      <c r="F164" s="11">
        <f t="shared" si="22"/>
        <v>5.9646475032892132</v>
      </c>
      <c r="G164" s="3">
        <f>G163*(1+Parameters!$B$13)</f>
        <v>1829976.6522086931</v>
      </c>
      <c r="H164" s="5">
        <f>Parameters!$B$11*C164*Parameters!$B$9*G164</f>
        <v>28.372779241520483</v>
      </c>
      <c r="I164" s="2">
        <f>EXP(-Parameters!$B$16*'Permanent project'!B164)</f>
        <v>7.0129278325854246E-3</v>
      </c>
      <c r="J164" s="2">
        <f>EXP(-(Parameters!$B$5+Parameters!$B$6)*('Permanent project'!B164-Parameters!$B$2+0.5))*(1-EXP(-Parameters!$B$7*('Permanent project'!B164-Parameters!$B$2+0.5)*('Permanent project'!B164&gt;=Parameters!$B$2)))+('Permanent project'!B164&lt;Parameters!$B$2)</f>
        <v>0.21762105686523284</v>
      </c>
      <c r="K164" s="2">
        <f>H164*I164*('Permanent project'!B164&gt;=Parameters!$B$2)</f>
        <v>0.19897625323066098</v>
      </c>
      <c r="L164" s="2">
        <f>H164*I164*J164*('Permanent project'!B164&gt;=Parameters!$B$2)*('Permanent project'!B164&lt;=Parameters!$B$3)</f>
        <v>4.3301422519140639E-2</v>
      </c>
      <c r="M164" s="22">
        <v>1</v>
      </c>
      <c r="N164" s="14">
        <f t="shared" si="23"/>
        <v>4.3301422519140639E-2</v>
      </c>
      <c r="V164" s="4"/>
      <c r="W164" s="4"/>
      <c r="X164" s="4"/>
    </row>
    <row r="165" spans="1:24" x14ac:dyDescent="0.3">
      <c r="A165">
        <v>2176</v>
      </c>
      <c r="B165">
        <v>156</v>
      </c>
      <c r="C165" s="11">
        <f t="shared" si="19"/>
        <v>1.6779706453383088</v>
      </c>
      <c r="D165" s="11">
        <f t="shared" si="20"/>
        <v>2.720789926345387</v>
      </c>
      <c r="E165" s="11">
        <f t="shared" si="21"/>
        <v>3.4292084480011149</v>
      </c>
      <c r="F165" s="11">
        <f t="shared" si="22"/>
        <v>5.9646475032892132</v>
      </c>
      <c r="G165" s="3">
        <f>G164*(1+Parameters!$B$13)</f>
        <v>1866576.1852528669</v>
      </c>
      <c r="H165" s="5">
        <f>Parameters!$B$11*C165*Parameters!$B$9*G165</f>
        <v>28.940234826350892</v>
      </c>
      <c r="I165" s="2">
        <f>EXP(-Parameters!$B$16*'Permanent project'!B165)</f>
        <v>6.7920667655053842E-3</v>
      </c>
      <c r="J165" s="2">
        <f>EXP(-(Parameters!$B$5+Parameters!$B$6)*('Permanent project'!B165-Parameters!$B$2+0.5))*(1-EXP(-Parameters!$B$7*('Permanent project'!B165-Parameters!$B$2+0.5)*('Permanent project'!B165&gt;=Parameters!$B$2)))+('Permanent project'!B165&lt;Parameters!$B$2)</f>
        <v>0.21545569116974203</v>
      </c>
      <c r="K165" s="2">
        <f>H165*I165*('Permanent project'!B165&gt;=Parameters!$B$2)</f>
        <v>0.19656400714997938</v>
      </c>
      <c r="L165" s="2">
        <f>H165*I165*J165*('Permanent project'!B165&gt;=Parameters!$B$2)*('Permanent project'!B165&lt;=Parameters!$B$3)</f>
        <v>4.2350834019592921E-2</v>
      </c>
      <c r="M165" s="22">
        <v>1</v>
      </c>
      <c r="N165" s="14">
        <f t="shared" si="23"/>
        <v>4.2350834019592921E-2</v>
      </c>
      <c r="V165" s="4"/>
      <c r="W165" s="4"/>
      <c r="X165" s="4"/>
    </row>
    <row r="166" spans="1:24" x14ac:dyDescent="0.3">
      <c r="A166">
        <v>2177</v>
      </c>
      <c r="B166">
        <v>157</v>
      </c>
      <c r="C166" s="11">
        <f t="shared" si="19"/>
        <v>1.6779706453383088</v>
      </c>
      <c r="D166" s="11">
        <f t="shared" si="20"/>
        <v>2.720789926345387</v>
      </c>
      <c r="E166" s="11">
        <f t="shared" si="21"/>
        <v>3.4292084480011149</v>
      </c>
      <c r="F166" s="11">
        <f t="shared" si="22"/>
        <v>5.9646475032892132</v>
      </c>
      <c r="G166" s="3">
        <f>G165*(1+Parameters!$B$13)</f>
        <v>1903907.7089579243</v>
      </c>
      <c r="H166" s="5">
        <f>Parameters!$B$11*C166*Parameters!$B$9*G166</f>
        <v>29.519039522877911</v>
      </c>
      <c r="I166" s="2">
        <f>EXP(-Parameters!$B$16*'Permanent project'!B166)</f>
        <v>6.5781613683133303E-3</v>
      </c>
      <c r="J166" s="2">
        <f>EXP(-(Parameters!$B$5+Parameters!$B$6)*('Permanent project'!B166-Parameters!$B$2+0.5))*(1-EXP(-Parameters!$B$7*('Permanent project'!B166-Parameters!$B$2+0.5)*('Permanent project'!B166&gt;=Parameters!$B$2)))+('Permanent project'!B166&lt;Parameters!$B$2)</f>
        <v>0.21331187122291523</v>
      </c>
      <c r="K166" s="2">
        <f>H166*I166*('Permanent project'!B166&gt;=Parameters!$B$2)</f>
        <v>0.19418100541910985</v>
      </c>
      <c r="L166" s="2">
        <f>H166*I166*J166*('Permanent project'!B166&gt;=Parameters!$B$2)*('Permanent project'!B166&lt;=Parameters!$B$3)</f>
        <v>4.1421113621897362E-2</v>
      </c>
      <c r="M166" s="22">
        <v>1</v>
      </c>
      <c r="N166" s="14">
        <f t="shared" si="23"/>
        <v>4.1421113621897362E-2</v>
      </c>
      <c r="V166" s="4"/>
      <c r="W166" s="4"/>
      <c r="X166" s="4"/>
    </row>
    <row r="167" spans="1:24" x14ac:dyDescent="0.3">
      <c r="A167">
        <v>2178</v>
      </c>
      <c r="B167">
        <v>158</v>
      </c>
      <c r="C167" s="11">
        <f t="shared" si="19"/>
        <v>1.6779706453383088</v>
      </c>
      <c r="D167" s="11">
        <f t="shared" si="20"/>
        <v>2.720789926345387</v>
      </c>
      <c r="E167" s="11">
        <f t="shared" si="21"/>
        <v>3.4292084480011149</v>
      </c>
      <c r="F167" s="11">
        <f t="shared" si="22"/>
        <v>5.9646475032892132</v>
      </c>
      <c r="G167" s="3">
        <f>G166*(1+Parameters!$B$13)</f>
        <v>1941985.8631370829</v>
      </c>
      <c r="H167" s="5">
        <f>Parameters!$B$11*C167*Parameters!$B$9*G167</f>
        <v>30.10942031333547</v>
      </c>
      <c r="I167" s="2">
        <f>EXP(-Parameters!$B$16*'Permanent project'!B167)</f>
        <v>6.3709925831905607E-3</v>
      </c>
      <c r="J167" s="2">
        <f>EXP(-(Parameters!$B$5+Parameters!$B$6)*('Permanent project'!B167-Parameters!$B$2+0.5))*(1-EXP(-Parameters!$B$7*('Permanent project'!B167-Parameters!$B$2+0.5)*('Permanent project'!B167&gt;=Parameters!$B$2)))+('Permanent project'!B167&lt;Parameters!$B$2)</f>
        <v>0.21118938264097117</v>
      </c>
      <c r="K167" s="2">
        <f>H167*I167*('Permanent project'!B167&gt;=Parameters!$B$2)</f>
        <v>0.19182689350042748</v>
      </c>
      <c r="L167" s="2">
        <f>H167*I167*J167*('Permanent project'!B167&gt;=Parameters!$B$2)*('Permanent project'!B167&lt;=Parameters!$B$3)</f>
        <v>4.0511803212290608E-2</v>
      </c>
      <c r="M167" s="22">
        <v>1</v>
      </c>
      <c r="N167" s="14">
        <f t="shared" si="23"/>
        <v>4.0511803212290608E-2</v>
      </c>
      <c r="V167" s="4"/>
      <c r="W167" s="4"/>
      <c r="X167" s="4"/>
    </row>
    <row r="168" spans="1:24" x14ac:dyDescent="0.3">
      <c r="A168">
        <v>2179</v>
      </c>
      <c r="B168">
        <v>159</v>
      </c>
      <c r="C168" s="11">
        <f t="shared" si="19"/>
        <v>1.6779706453383088</v>
      </c>
      <c r="D168" s="11">
        <f t="shared" si="20"/>
        <v>2.720789926345387</v>
      </c>
      <c r="E168" s="11">
        <f t="shared" si="21"/>
        <v>3.4292084480011149</v>
      </c>
      <c r="F168" s="11">
        <f t="shared" si="22"/>
        <v>5.9646475032892132</v>
      </c>
      <c r="G168" s="3">
        <f>G167*(1+Parameters!$B$13)</f>
        <v>1980825.5803998245</v>
      </c>
      <c r="H168" s="5">
        <f>Parameters!$B$11*C168*Parameters!$B$9*G168</f>
        <v>30.711608719602179</v>
      </c>
      <c r="I168" s="2">
        <f>EXP(-Parameters!$B$16*'Permanent project'!B168)</f>
        <v>6.1703482511978082E-3</v>
      </c>
      <c r="J168" s="2">
        <f>EXP(-(Parameters!$B$5+Parameters!$B$6)*('Permanent project'!B168-Parameters!$B$2+0.5))*(1-EXP(-Parameters!$B$7*('Permanent project'!B168-Parameters!$B$2+0.5)*('Permanent project'!B168&gt;=Parameters!$B$2)))+('Permanent project'!B168&lt;Parameters!$B$2)</f>
        <v>0.20908801317328293</v>
      </c>
      <c r="K168" s="2">
        <f>H168*I168*('Permanent project'!B168&gt;=Parameters!$B$2)</f>
        <v>0.18950132115446866</v>
      </c>
      <c r="L168" s="2">
        <f>H168*I168*J168*('Permanent project'!B168&gt;=Parameters!$B$2)*('Permanent project'!B168&lt;=Parameters!$B$3)</f>
        <v>3.962245473390006E-2</v>
      </c>
      <c r="M168" s="22">
        <v>1</v>
      </c>
      <c r="N168" s="14">
        <f t="shared" si="23"/>
        <v>3.962245473390006E-2</v>
      </c>
      <c r="V168" s="4"/>
      <c r="W168" s="4"/>
      <c r="X168" s="4"/>
    </row>
    <row r="169" spans="1:24" x14ac:dyDescent="0.3">
      <c r="A169">
        <v>2180</v>
      </c>
      <c r="B169">
        <v>160</v>
      </c>
      <c r="C169" s="11">
        <f t="shared" si="19"/>
        <v>1.6779706453383088</v>
      </c>
      <c r="D169" s="11">
        <f t="shared" si="20"/>
        <v>2.720789926345387</v>
      </c>
      <c r="E169" s="11">
        <f t="shared" si="21"/>
        <v>3.4292084480011149</v>
      </c>
      <c r="F169" s="11">
        <f t="shared" si="22"/>
        <v>5.9646475032892132</v>
      </c>
      <c r="G169" s="3">
        <f>G168*(1+Parameters!$B$13)</f>
        <v>2020442.092007821</v>
      </c>
      <c r="H169" s="5">
        <f>Parameters!$B$11*C169*Parameters!$B$9*G169</f>
        <v>31.325840893994222</v>
      </c>
      <c r="I169" s="2">
        <f>EXP(-Parameters!$B$16*'Permanent project'!B169)</f>
        <v>5.9760228950059427E-3</v>
      </c>
      <c r="J169" s="2">
        <f>EXP(-(Parameters!$B$5+Parameters!$B$6)*('Permanent project'!B169-Parameters!$B$2+0.5))*(1-EXP(-Parameters!$B$7*('Permanent project'!B169-Parameters!$B$2+0.5)*('Permanent project'!B169&gt;=Parameters!$B$2)))+('Permanent project'!B169&lt;Parameters!$B$2)</f>
        <v>0.20700755268115265</v>
      </c>
      <c r="K169" s="2">
        <f>H169*I169*('Permanent project'!B169&gt;=Parameters!$B$2)</f>
        <v>0.1872039423878229</v>
      </c>
      <c r="L169" s="2">
        <f>H169*I169*J169*('Permanent project'!B169&gt;=Parameters!$B$2)*('Permanent project'!B169&lt;=Parameters!$B$3)</f>
        <v>3.8752629965966713E-2</v>
      </c>
      <c r="M169" s="22">
        <v>1</v>
      </c>
      <c r="N169" s="14">
        <f t="shared" si="23"/>
        <v>3.8752629965966713E-2</v>
      </c>
      <c r="V169" s="4"/>
      <c r="W169" s="4"/>
      <c r="X169" s="4"/>
    </row>
    <row r="170" spans="1:24" x14ac:dyDescent="0.3">
      <c r="A170">
        <v>2181</v>
      </c>
      <c r="B170">
        <v>161</v>
      </c>
      <c r="C170" s="11">
        <f t="shared" si="19"/>
        <v>1.6779706453383088</v>
      </c>
      <c r="D170" s="11">
        <f t="shared" si="20"/>
        <v>2.720789926345387</v>
      </c>
      <c r="E170" s="11">
        <f t="shared" si="21"/>
        <v>3.4292084480011149</v>
      </c>
      <c r="F170" s="11">
        <f t="shared" si="22"/>
        <v>5.9646475032892132</v>
      </c>
      <c r="G170" s="3">
        <f>G169*(1+Parameters!$B$13)</f>
        <v>2060850.9338479773</v>
      </c>
      <c r="H170" s="5">
        <f>Parameters!$B$11*C170*Parameters!$B$9*G170</f>
        <v>31.952357711874107</v>
      </c>
      <c r="I170" s="2">
        <f>EXP(-Parameters!$B$16*'Permanent project'!B170)</f>
        <v>5.787817508469237E-3</v>
      </c>
      <c r="J170" s="2">
        <f>EXP(-(Parameters!$B$5+Parameters!$B$6)*('Permanent project'!B170-Parameters!$B$2+0.5))*(1-EXP(-Parameters!$B$7*('Permanent project'!B170-Parameters!$B$2+0.5)*('Permanent project'!B170&gt;=Parameters!$B$2)))+('Permanent project'!B170&lt;Parameters!$B$2)</f>
        <v>0.20494779311679731</v>
      </c>
      <c r="K170" s="2">
        <f>H170*I170*('Permanent project'!B170&gt;=Parameters!$B$2)</f>
        <v>0.184934415401657</v>
      </c>
      <c r="L170" s="2">
        <f>H170*I170*J170*('Permanent project'!B170&gt;=Parameters!$B$2)*('Permanent project'!B170&lt;=Parameters!$B$3)</f>
        <v>3.7901900307914654E-2</v>
      </c>
      <c r="M170" s="22">
        <v>1</v>
      </c>
      <c r="N170" s="14">
        <f t="shared" si="23"/>
        <v>3.7901900307914654E-2</v>
      </c>
      <c r="V170" s="4"/>
      <c r="W170" s="4"/>
      <c r="X170" s="4"/>
    </row>
    <row r="171" spans="1:24" x14ac:dyDescent="0.3">
      <c r="A171">
        <v>2182</v>
      </c>
      <c r="B171">
        <v>162</v>
      </c>
      <c r="C171" s="11">
        <f t="shared" si="19"/>
        <v>1.6779706453383088</v>
      </c>
      <c r="D171" s="11">
        <f t="shared" si="20"/>
        <v>2.720789926345387</v>
      </c>
      <c r="E171" s="11">
        <f t="shared" si="21"/>
        <v>3.4292084480011149</v>
      </c>
      <c r="F171" s="11">
        <f t="shared" si="22"/>
        <v>5.9646475032892132</v>
      </c>
      <c r="G171" s="3">
        <f>G170*(1+Parameters!$B$13)</f>
        <v>2102067.9525249368</v>
      </c>
      <c r="H171" s="5">
        <f>Parameters!$B$11*C171*Parameters!$B$9*G171</f>
        <v>32.591404866111588</v>
      </c>
      <c r="I171" s="2">
        <f>EXP(-Parameters!$B$16*'Permanent project'!B171)</f>
        <v>5.6055393528256781E-3</v>
      </c>
      <c r="J171" s="2">
        <f>EXP(-(Parameters!$B$5+Parameters!$B$6)*('Permanent project'!B171-Parameters!$B$2+0.5))*(1-EXP(-Parameters!$B$7*('Permanent project'!B171-Parameters!$B$2+0.5)*('Permanent project'!B171&gt;=Parameters!$B$2)))+('Permanent project'!B171&lt;Parameters!$B$2)</f>
        <v>0.20290852850254407</v>
      </c>
      <c r="K171" s="2">
        <f>H171*I171*('Permanent project'!B171&gt;=Parameters!$B$2)</f>
        <v>0.1826924025408628</v>
      </c>
      <c r="L171" s="2">
        <f>H171*I171*J171*('Permanent project'!B171&gt;=Parameters!$B$2)*('Permanent project'!B171&lt;=Parameters!$B$3)</f>
        <v>3.7069846568160911E-2</v>
      </c>
      <c r="M171" s="22">
        <v>1</v>
      </c>
      <c r="N171" s="14">
        <f t="shared" si="23"/>
        <v>3.7069846568160911E-2</v>
      </c>
      <c r="V171" s="4"/>
      <c r="W171" s="4"/>
      <c r="X171" s="4"/>
    </row>
    <row r="172" spans="1:24" x14ac:dyDescent="0.3">
      <c r="A172">
        <v>2183</v>
      </c>
      <c r="B172">
        <v>163</v>
      </c>
      <c r="C172" s="11">
        <f t="shared" si="19"/>
        <v>1.6779706453383088</v>
      </c>
      <c r="D172" s="11">
        <f t="shared" si="20"/>
        <v>2.720789926345387</v>
      </c>
      <c r="E172" s="11">
        <f t="shared" si="21"/>
        <v>3.4292084480011149</v>
      </c>
      <c r="F172" s="11">
        <f t="shared" si="22"/>
        <v>5.9646475032892132</v>
      </c>
      <c r="G172" s="3">
        <f>G171*(1+Parameters!$B$13)</f>
        <v>2144109.3115754356</v>
      </c>
      <c r="H172" s="5">
        <f>Parameters!$B$11*C172*Parameters!$B$9*G172</f>
        <v>33.243232963433819</v>
      </c>
      <c r="I172" s="2">
        <f>EXP(-Parameters!$B$16*'Permanent project'!B172)</f>
        <v>5.4290017593156339E-3</v>
      </c>
      <c r="J172" s="2">
        <f>EXP(-(Parameters!$B$5+Parameters!$B$6)*('Permanent project'!B172-Parameters!$B$2+0.5))*(1-EXP(-Parameters!$B$7*('Permanent project'!B172-Parameters!$B$2+0.5)*('Permanent project'!B172&gt;=Parameters!$B$2)))+('Permanent project'!B172&lt;Parameters!$B$2)</f>
        <v>0.20088955491023208</v>
      </c>
      <c r="K172" s="2">
        <f>H172*I172*('Permanent project'!B172&gt;=Parameters!$B$2)</f>
        <v>0.18047757024382169</v>
      </c>
      <c r="L172" s="2">
        <f>H172*I172*J172*('Permanent project'!B172&gt;=Parameters!$B$2)*('Permanent project'!B172&lt;=Parameters!$B$3)</f>
        <v>3.6256058757561486E-2</v>
      </c>
      <c r="M172" s="22">
        <v>1</v>
      </c>
      <c r="N172" s="14">
        <f t="shared" si="23"/>
        <v>3.6256058757561486E-2</v>
      </c>
      <c r="V172" s="4"/>
      <c r="W172" s="4"/>
      <c r="X172" s="4"/>
    </row>
    <row r="173" spans="1:24" x14ac:dyDescent="0.3">
      <c r="A173">
        <v>2184</v>
      </c>
      <c r="B173">
        <v>164</v>
      </c>
      <c r="C173" s="11">
        <f t="shared" si="19"/>
        <v>1.6779706453383088</v>
      </c>
      <c r="D173" s="11">
        <f t="shared" si="20"/>
        <v>2.720789926345387</v>
      </c>
      <c r="E173" s="11">
        <f t="shared" si="21"/>
        <v>3.4292084480011149</v>
      </c>
      <c r="F173" s="11">
        <f t="shared" si="22"/>
        <v>5.9646475032892132</v>
      </c>
      <c r="G173" s="3">
        <f>G172*(1+Parameters!$B$13)</f>
        <v>2186991.4978069444</v>
      </c>
      <c r="H173" s="5">
        <f>Parameters!$B$11*C173*Parameters!$B$9*G173</f>
        <v>33.908097622702499</v>
      </c>
      <c r="I173" s="2">
        <f>EXP(-Parameters!$B$16*'Permanent project'!B173)</f>
        <v>5.2580239380167352E-3</v>
      </c>
      <c r="J173" s="2">
        <f>EXP(-(Parameters!$B$5+Parameters!$B$6)*('Permanent project'!B173-Parameters!$B$2+0.5))*(1-EXP(-Parameters!$B$7*('Permanent project'!B173-Parameters!$B$2+0.5)*('Permanent project'!B173&gt;=Parameters!$B$2)))+('Permanent project'!B173&lt;Parameters!$B$2)</f>
        <v>0.19889067044081962</v>
      </c>
      <c r="K173" s="2">
        <f>H173*I173*('Permanent project'!B173&gt;=Parameters!$B$2)</f>
        <v>0.17828958899277808</v>
      </c>
      <c r="L173" s="2">
        <f>H173*I173*J173*('Permanent project'!B173&gt;=Parameters!$B$2)*('Permanent project'!B173&lt;=Parameters!$B$3)</f>
        <v>3.546013588739181E-2</v>
      </c>
      <c r="M173" s="22">
        <v>1</v>
      </c>
      <c r="N173" s="14">
        <f t="shared" si="23"/>
        <v>3.546013588739181E-2</v>
      </c>
      <c r="V173" s="4"/>
      <c r="W173" s="4"/>
      <c r="X173" s="4"/>
    </row>
    <row r="174" spans="1:24" x14ac:dyDescent="0.3">
      <c r="A174">
        <v>2185</v>
      </c>
      <c r="B174">
        <v>165</v>
      </c>
      <c r="C174" s="11">
        <f t="shared" si="19"/>
        <v>1.6779706453383088</v>
      </c>
      <c r="D174" s="11">
        <f t="shared" si="20"/>
        <v>2.720789926345387</v>
      </c>
      <c r="E174" s="11">
        <f t="shared" si="21"/>
        <v>3.4292084480011149</v>
      </c>
      <c r="F174" s="11">
        <f t="shared" si="22"/>
        <v>5.9646475032892132</v>
      </c>
      <c r="G174" s="3">
        <f>G173*(1+Parameters!$B$13)</f>
        <v>2230731.3277630834</v>
      </c>
      <c r="H174" s="5">
        <f>Parameters!$B$11*C174*Parameters!$B$9*G174</f>
        <v>34.586259575156546</v>
      </c>
      <c r="I174" s="2">
        <f>EXP(-Parameters!$B$16*'Permanent project'!B174)</f>
        <v>5.0924307926991904E-3</v>
      </c>
      <c r="J174" s="2">
        <f>EXP(-(Parameters!$B$5+Parameters!$B$6)*('Permanent project'!B174-Parameters!$B$2+0.5))*(1-EXP(-Parameters!$B$7*('Permanent project'!B174-Parameters!$B$2+0.5)*('Permanent project'!B174&gt;=Parameters!$B$2)))+('Permanent project'!B174&lt;Parameters!$B$2)</f>
        <v>0.19691167520419406</v>
      </c>
      <c r="K174" s="2">
        <f>H174*I174*('Permanent project'!B174&gt;=Parameters!$B$2)</f>
        <v>0.17612813326481441</v>
      </c>
      <c r="L174" s="2">
        <f>H174*I174*J174*('Permanent project'!B174&gt;=Parameters!$B$2)*('Permanent project'!B174&lt;=Parameters!$B$3)</f>
        <v>3.4681685771762144E-2</v>
      </c>
      <c r="M174" s="22">
        <v>1</v>
      </c>
      <c r="N174" s="14">
        <f t="shared" si="23"/>
        <v>3.4681685771762144E-2</v>
      </c>
      <c r="V174" s="4"/>
      <c r="W174" s="4"/>
      <c r="X174" s="4"/>
    </row>
    <row r="175" spans="1:24" x14ac:dyDescent="0.3">
      <c r="A175">
        <v>2186</v>
      </c>
      <c r="B175">
        <v>166</v>
      </c>
      <c r="C175" s="11">
        <f t="shared" ref="C175:C238" si="24">C174</f>
        <v>1.6779706453383088</v>
      </c>
      <c r="D175" s="11">
        <f t="shared" ref="D175:D238" si="25">D174</f>
        <v>2.720789926345387</v>
      </c>
      <c r="E175" s="11">
        <f t="shared" ref="E175:E238" si="26">E174</f>
        <v>3.4292084480011149</v>
      </c>
      <c r="F175" s="11">
        <f t="shared" ref="F175:F238" si="27">F174</f>
        <v>5.9646475032892132</v>
      </c>
      <c r="G175" s="3">
        <f>G174*(1+Parameters!$B$13)</f>
        <v>2275345.9543183451</v>
      </c>
      <c r="H175" s="5">
        <f>Parameters!$B$11*C175*Parameters!$B$9*G175</f>
        <v>35.277984766659678</v>
      </c>
      <c r="I175" s="2">
        <f>EXP(-Parameters!$B$16*'Permanent project'!B175)</f>
        <v>4.9320527415119518E-3</v>
      </c>
      <c r="J175" s="2">
        <f>EXP(-(Parameters!$B$5+Parameters!$B$6)*('Permanent project'!B175-Parameters!$B$2+0.5))*(1-EXP(-Parameters!$B$7*('Permanent project'!B175-Parameters!$B$2+0.5)*('Permanent project'!B175&gt;=Parameters!$B$2)))+('Permanent project'!B175&lt;Parameters!$B$2)</f>
        <v>0.1949523712991825</v>
      </c>
      <c r="K175" s="2">
        <f>H175*I175*('Permanent project'!B175&gt;=Parameters!$B$2)</f>
        <v>0.17399288148342074</v>
      </c>
      <c r="L175" s="2">
        <f>H175*I175*J175*('Permanent project'!B175&gt;=Parameters!$B$2)*('Permanent project'!B175&lt;=Parameters!$B$3)</f>
        <v>3.3920324834370491E-2</v>
      </c>
      <c r="M175" s="22">
        <v>1</v>
      </c>
      <c r="N175" s="14">
        <f t="shared" si="23"/>
        <v>3.3920324834370491E-2</v>
      </c>
      <c r="V175" s="4"/>
      <c r="W175" s="4"/>
      <c r="X175" s="4"/>
    </row>
    <row r="176" spans="1:24" x14ac:dyDescent="0.3">
      <c r="A176">
        <v>2187</v>
      </c>
      <c r="B176">
        <v>167</v>
      </c>
      <c r="C176" s="11">
        <f t="shared" si="24"/>
        <v>1.6779706453383088</v>
      </c>
      <c r="D176" s="11">
        <f t="shared" si="25"/>
        <v>2.720789926345387</v>
      </c>
      <c r="E176" s="11">
        <f t="shared" si="26"/>
        <v>3.4292084480011149</v>
      </c>
      <c r="F176" s="11">
        <f t="shared" si="27"/>
        <v>5.9646475032892132</v>
      </c>
      <c r="G176" s="3">
        <f>G175*(1+Parameters!$B$13)</f>
        <v>2320852.873404712</v>
      </c>
      <c r="H176" s="5">
        <f>Parameters!$B$11*C176*Parameters!$B$9*G176</f>
        <v>35.983544461992871</v>
      </c>
      <c r="I176" s="2">
        <f>EXP(-Parameters!$B$16*'Permanent project'!B176)</f>
        <v>4.7767255433160769E-3</v>
      </c>
      <c r="J176" s="2">
        <f>EXP(-(Parameters!$B$5+Parameters!$B$6)*('Permanent project'!B176-Parameters!$B$2+0.5))*(1-EXP(-Parameters!$B$7*('Permanent project'!B176-Parameters!$B$2+0.5)*('Permanent project'!B176&gt;=Parameters!$B$2)))+('Permanent project'!B176&lt;Parameters!$B$2)</f>
        <v>0.19301256279376172</v>
      </c>
      <c r="K176" s="2">
        <f>H176*I176*('Permanent project'!B176&gt;=Parameters!$B$2)</f>
        <v>0.1718835159706511</v>
      </c>
      <c r="L176" s="2">
        <f>H176*I176*J176*('Permanent project'!B176&gt;=Parameters!$B$2)*('Permanent project'!B176&lt;=Parameters!$B$3)</f>
        <v>3.317567791949784E-2</v>
      </c>
      <c r="M176" s="22">
        <v>1</v>
      </c>
      <c r="N176" s="14">
        <f t="shared" si="23"/>
        <v>3.317567791949784E-2</v>
      </c>
      <c r="V176" s="4"/>
      <c r="W176" s="4"/>
      <c r="X176" s="4"/>
    </row>
    <row r="177" spans="1:24" x14ac:dyDescent="0.3">
      <c r="A177">
        <v>2188</v>
      </c>
      <c r="B177">
        <v>168</v>
      </c>
      <c r="C177" s="11">
        <f t="shared" si="24"/>
        <v>1.6779706453383088</v>
      </c>
      <c r="D177" s="11">
        <f t="shared" si="25"/>
        <v>2.720789926345387</v>
      </c>
      <c r="E177" s="11">
        <f t="shared" si="26"/>
        <v>3.4292084480011149</v>
      </c>
      <c r="F177" s="11">
        <f t="shared" si="27"/>
        <v>5.9646475032892132</v>
      </c>
      <c r="G177" s="3">
        <f>G176*(1+Parameters!$B$13)</f>
        <v>2367269.9308728063</v>
      </c>
      <c r="H177" s="5">
        <f>Parameters!$B$11*C177*Parameters!$B$9*G177</f>
        <v>36.703215351232735</v>
      </c>
      <c r="I177" s="2">
        <f>EXP(-Parameters!$B$16*'Permanent project'!B177)</f>
        <v>4.6262901294874511E-3</v>
      </c>
      <c r="J177" s="2">
        <f>EXP(-(Parameters!$B$5+Parameters!$B$6)*('Permanent project'!B177-Parameters!$B$2+0.5))*(1-EXP(-Parameters!$B$7*('Permanent project'!B177-Parameters!$B$2+0.5)*('Permanent project'!B177&gt;=Parameters!$B$2)))+('Permanent project'!B177&lt;Parameters!$B$2)</f>
        <v>0.19109205570546464</v>
      </c>
      <c r="K177" s="2">
        <f>H177*I177*('Permanent project'!B177&gt;=Parameters!$B$2)</f>
        <v>0.16979972289986028</v>
      </c>
      <c r="L177" s="2">
        <f>H177*I177*J177*('Permanent project'!B177&gt;=Parameters!$B$2)*('Permanent project'!B177&lt;=Parameters!$B$3)</f>
        <v>3.2447378107152564E-2</v>
      </c>
      <c r="M177" s="22">
        <v>1</v>
      </c>
      <c r="N177" s="14">
        <f t="shared" ref="N177:N240" si="28">L177*M177</f>
        <v>3.2447378107152564E-2</v>
      </c>
      <c r="V177" s="4"/>
      <c r="W177" s="4"/>
      <c r="X177" s="4"/>
    </row>
    <row r="178" spans="1:24" x14ac:dyDescent="0.3">
      <c r="A178">
        <v>2189</v>
      </c>
      <c r="B178">
        <v>169</v>
      </c>
      <c r="C178" s="11">
        <f t="shared" si="24"/>
        <v>1.6779706453383088</v>
      </c>
      <c r="D178" s="11">
        <f t="shared" si="25"/>
        <v>2.720789926345387</v>
      </c>
      <c r="E178" s="11">
        <f t="shared" si="26"/>
        <v>3.4292084480011149</v>
      </c>
      <c r="F178" s="11">
        <f t="shared" si="27"/>
        <v>5.9646475032892132</v>
      </c>
      <c r="G178" s="3">
        <f>G177*(1+Parameters!$B$13)</f>
        <v>2414615.3294902625</v>
      </c>
      <c r="H178" s="5">
        <f>Parameters!$B$11*C178*Parameters!$B$9*G178</f>
        <v>37.437279658257388</v>
      </c>
      <c r="I178" s="2">
        <f>EXP(-Parameters!$B$16*'Permanent project'!B178)</f>
        <v>4.4805924410166193E-3</v>
      </c>
      <c r="J178" s="2">
        <f>EXP(-(Parameters!$B$5+Parameters!$B$6)*('Permanent project'!B178-Parameters!$B$2+0.5))*(1-EXP(-Parameters!$B$7*('Permanent project'!B178-Parameters!$B$2+0.5)*('Permanent project'!B178&gt;=Parameters!$B$2)))+('Permanent project'!B178&lt;Parameters!$B$2)</f>
        <v>0.18919065798198204</v>
      </c>
      <c r="K178" s="2">
        <f>H178*I178*('Permanent project'!B178&gt;=Parameters!$B$2)</f>
        <v>0.16774119224901329</v>
      </c>
      <c r="L178" s="2">
        <f>H178*I178*J178*('Permanent project'!B178&gt;=Parameters!$B$2)*('Permanent project'!B178&lt;=Parameters!$B$3)</f>
        <v>3.1735066532272968E-2</v>
      </c>
      <c r="M178" s="22">
        <v>1</v>
      </c>
      <c r="N178" s="14">
        <f t="shared" si="28"/>
        <v>3.1735066532272968E-2</v>
      </c>
      <c r="V178" s="4"/>
      <c r="W178" s="4"/>
      <c r="X178" s="4"/>
    </row>
    <row r="179" spans="1:24" x14ac:dyDescent="0.3">
      <c r="A179">
        <v>2190</v>
      </c>
      <c r="B179">
        <v>170</v>
      </c>
      <c r="C179" s="11">
        <f t="shared" si="24"/>
        <v>1.6779706453383088</v>
      </c>
      <c r="D179" s="11">
        <f t="shared" si="25"/>
        <v>2.720789926345387</v>
      </c>
      <c r="E179" s="11">
        <f t="shared" si="26"/>
        <v>3.4292084480011149</v>
      </c>
      <c r="F179" s="11">
        <f t="shared" si="27"/>
        <v>5.9646475032892132</v>
      </c>
      <c r="G179" s="3">
        <f>G178*(1+Parameters!$B$13)</f>
        <v>2462907.6360800681</v>
      </c>
      <c r="H179" s="5">
        <f>Parameters!$B$11*C179*Parameters!$B$9*G179</f>
        <v>38.186025251422542</v>
      </c>
      <c r="I179" s="2">
        <f>EXP(-Parameters!$B$16*'Permanent project'!B179)</f>
        <v>4.3394832707388947E-3</v>
      </c>
      <c r="J179" s="2">
        <f>EXP(-(Parameters!$B$5+Parameters!$B$6)*('Permanent project'!B179-Parameters!$B$2+0.5))*(1-EXP(-Parameters!$B$7*('Permanent project'!B179-Parameters!$B$2+0.5)*('Permanent project'!B179&gt;=Parameters!$B$2)))+('Permanent project'!B179&lt;Parameters!$B$2)</f>
        <v>0.18730817948195702</v>
      </c>
      <c r="K179" s="2">
        <f>H179*I179*('Permanent project'!B179&gt;=Parameters!$B$2)</f>
        <v>0.16570761775456111</v>
      </c>
      <c r="L179" s="2">
        <f>H179*I179*J179*('Permanent project'!B179&gt;=Parameters!$B$2)*('Permanent project'!B179&lt;=Parameters!$B$3)</f>
        <v>3.1038392207898859E-2</v>
      </c>
      <c r="M179" s="22">
        <v>1</v>
      </c>
      <c r="N179" s="14">
        <f t="shared" si="28"/>
        <v>3.1038392207898859E-2</v>
      </c>
      <c r="V179" s="4"/>
      <c r="W179" s="4"/>
      <c r="X179" s="4"/>
    </row>
    <row r="180" spans="1:24" x14ac:dyDescent="0.3">
      <c r="A180">
        <v>2191</v>
      </c>
      <c r="B180">
        <v>171</v>
      </c>
      <c r="C180" s="11">
        <f t="shared" si="24"/>
        <v>1.6779706453383088</v>
      </c>
      <c r="D180" s="11">
        <f t="shared" si="25"/>
        <v>2.720789926345387</v>
      </c>
      <c r="E180" s="11">
        <f t="shared" si="26"/>
        <v>3.4292084480011149</v>
      </c>
      <c r="F180" s="11">
        <f t="shared" si="27"/>
        <v>5.9646475032892132</v>
      </c>
      <c r="G180" s="3">
        <f>G179*(1+Parameters!$B$13)</f>
        <v>2512165.7888016696</v>
      </c>
      <c r="H180" s="5">
        <f>Parameters!$B$11*C180*Parameters!$B$9*G180</f>
        <v>38.949745756450994</v>
      </c>
      <c r="I180" s="2">
        <f>EXP(-Parameters!$B$16*'Permanent project'!B180)</f>
        <v>4.2028181105331838E-3</v>
      </c>
      <c r="J180" s="2">
        <f>EXP(-(Parameters!$B$5+Parameters!$B$6)*('Permanent project'!B180-Parameters!$B$2+0.5))*(1-EXP(-Parameters!$B$7*('Permanent project'!B180-Parameters!$B$2+0.5)*('Permanent project'!B180&gt;=Parameters!$B$2)))+('Permanent project'!B180&lt;Parameters!$B$2)</f>
        <v>0.18544443195597088</v>
      </c>
      <c r="K180" s="2">
        <f>H180*I180*('Permanent project'!B180&gt;=Parameters!$B$2)</f>
        <v>0.16369869686587527</v>
      </c>
      <c r="L180" s="2">
        <f>H180*I180*J180*('Permanent project'!B180&gt;=Parameters!$B$2)*('Permanent project'!B180&lt;=Parameters!$B$3)</f>
        <v>3.0357011852224908E-2</v>
      </c>
      <c r="M180" s="22">
        <v>1</v>
      </c>
      <c r="N180" s="14">
        <f t="shared" si="28"/>
        <v>3.0357011852224908E-2</v>
      </c>
      <c r="V180" s="4"/>
      <c r="W180" s="4"/>
      <c r="X180" s="4"/>
    </row>
    <row r="181" spans="1:24" x14ac:dyDescent="0.3">
      <c r="A181">
        <v>2192</v>
      </c>
      <c r="B181">
        <v>172</v>
      </c>
      <c r="C181" s="11">
        <f t="shared" si="24"/>
        <v>1.6779706453383088</v>
      </c>
      <c r="D181" s="11">
        <f t="shared" si="25"/>
        <v>2.720789926345387</v>
      </c>
      <c r="E181" s="11">
        <f t="shared" si="26"/>
        <v>3.4292084480011149</v>
      </c>
      <c r="F181" s="11">
        <f t="shared" si="27"/>
        <v>5.9646475032892132</v>
      </c>
      <c r="G181" s="3">
        <f>G180*(1+Parameters!$B$13)</f>
        <v>2562409.1045777029</v>
      </c>
      <c r="H181" s="5">
        <f>Parameters!$B$11*C181*Parameters!$B$9*G181</f>
        <v>39.728740671580013</v>
      </c>
      <c r="I181" s="2">
        <f>EXP(-Parameters!$B$16*'Permanent project'!B181)</f>
        <v>4.0704570033330452E-3</v>
      </c>
      <c r="J181" s="2">
        <f>EXP(-(Parameters!$B$5+Parameters!$B$6)*('Permanent project'!B181-Parameters!$B$2+0.5))*(1-EXP(-Parameters!$B$7*('Permanent project'!B181-Parameters!$B$2+0.5)*('Permanent project'!B181&gt;=Parameters!$B$2)))+('Permanent project'!B181&lt;Parameters!$B$2)</f>
        <v>0.18359922902771786</v>
      </c>
      <c r="K181" s="2">
        <f>H181*I181*('Permanent project'!B181&gt;=Parameters!$B$2)</f>
        <v>0.16171413070023524</v>
      </c>
      <c r="L181" s="2">
        <f>H181*I181*J181*('Permanent project'!B181&gt;=Parameters!$B$2)*('Permanent project'!B181&lt;=Parameters!$B$3)</f>
        <v>2.969058971945079E-2</v>
      </c>
      <c r="M181" s="22">
        <v>1</v>
      </c>
      <c r="N181" s="14">
        <f t="shared" si="28"/>
        <v>2.969058971945079E-2</v>
      </c>
      <c r="V181" s="4"/>
      <c r="W181" s="4"/>
      <c r="X181" s="4"/>
    </row>
    <row r="182" spans="1:24" x14ac:dyDescent="0.3">
      <c r="A182">
        <v>2193</v>
      </c>
      <c r="B182">
        <v>173</v>
      </c>
      <c r="C182" s="11">
        <f t="shared" si="24"/>
        <v>1.6779706453383088</v>
      </c>
      <c r="D182" s="11">
        <f t="shared" si="25"/>
        <v>2.720789926345387</v>
      </c>
      <c r="E182" s="11">
        <f t="shared" si="26"/>
        <v>3.4292084480011149</v>
      </c>
      <c r="F182" s="11">
        <f t="shared" si="27"/>
        <v>5.9646475032892132</v>
      </c>
      <c r="G182" s="3">
        <f>G181*(1+Parameters!$B$13)</f>
        <v>2613657.2866692571</v>
      </c>
      <c r="H182" s="5">
        <f>Parameters!$B$11*C182*Parameters!$B$9*G182</f>
        <v>40.523315485011615</v>
      </c>
      <c r="I182" s="2">
        <f>EXP(-Parameters!$B$16*'Permanent project'!B182)</f>
        <v>3.9422643997984209E-3</v>
      </c>
      <c r="J182" s="2">
        <f>EXP(-(Parameters!$B$5+Parameters!$B$6)*('Permanent project'!B182-Parameters!$B$2+0.5))*(1-EXP(-Parameters!$B$7*('Permanent project'!B182-Parameters!$B$2+0.5)*('Permanent project'!B182&gt;=Parameters!$B$2)))+('Permanent project'!B182&lt;Parameters!$B$2)</f>
        <v>0.18177238617536751</v>
      </c>
      <c r="K182" s="2">
        <f>H182*I182*('Permanent project'!B182&gt;=Parameters!$B$2)</f>
        <v>0.15975362399836138</v>
      </c>
      <c r="L182" s="2">
        <f>H182*I182*J182*('Permanent project'!B182&gt;=Parameters!$B$2)*('Permanent project'!B182&lt;=Parameters!$B$3)</f>
        <v>2.9038797434344604E-2</v>
      </c>
      <c r="M182" s="22">
        <v>1</v>
      </c>
      <c r="N182" s="14">
        <f t="shared" si="28"/>
        <v>2.9038797434344604E-2</v>
      </c>
      <c r="V182" s="4"/>
      <c r="W182" s="4"/>
      <c r="X182" s="4"/>
    </row>
    <row r="183" spans="1:24" x14ac:dyDescent="0.3">
      <c r="A183">
        <v>2194</v>
      </c>
      <c r="B183">
        <v>174</v>
      </c>
      <c r="C183" s="11">
        <f t="shared" si="24"/>
        <v>1.6779706453383088</v>
      </c>
      <c r="D183" s="11">
        <f t="shared" si="25"/>
        <v>2.720789926345387</v>
      </c>
      <c r="E183" s="11">
        <f t="shared" si="26"/>
        <v>3.4292084480011149</v>
      </c>
      <c r="F183" s="11">
        <f t="shared" si="27"/>
        <v>5.9646475032892132</v>
      </c>
      <c r="G183" s="3">
        <f>G182*(1+Parameters!$B$13)</f>
        <v>2665930.4324026424</v>
      </c>
      <c r="H183" s="5">
        <f>Parameters!$B$11*C183*Parameters!$B$9*G183</f>
        <v>41.333781794711854</v>
      </c>
      <c r="I183" s="2">
        <f>EXP(-Parameters!$B$16*'Permanent project'!B183)</f>
        <v>3.8181090195012674E-3</v>
      </c>
      <c r="J183" s="2">
        <f>EXP(-(Parameters!$B$5+Parameters!$B$6)*('Permanent project'!B183-Parameters!$B$2+0.5))*(1-EXP(-Parameters!$B$7*('Permanent project'!B183-Parameters!$B$2+0.5)*('Permanent project'!B183&gt;=Parameters!$B$2)))+('Permanent project'!B183&lt;Parameters!$B$2)</f>
        <v>0.17996372071311217</v>
      </c>
      <c r="K183" s="2">
        <f>H183*I183*('Permanent project'!B183&gt;=Parameters!$B$2)</f>
        <v>0.15781688508048661</v>
      </c>
      <c r="L183" s="2">
        <f>H183*I183*J183*('Permanent project'!B183&gt;=Parameters!$B$2)*('Permanent project'!B183&lt;=Parameters!$B$3)</f>
        <v>2.8401313830438011E-2</v>
      </c>
      <c r="M183" s="22">
        <v>1</v>
      </c>
      <c r="N183" s="14">
        <f t="shared" si="28"/>
        <v>2.8401313830438011E-2</v>
      </c>
      <c r="V183" s="4"/>
      <c r="W183" s="4"/>
      <c r="X183" s="4"/>
    </row>
    <row r="184" spans="1:24" x14ac:dyDescent="0.3">
      <c r="A184">
        <v>2195</v>
      </c>
      <c r="B184">
        <v>175</v>
      </c>
      <c r="C184" s="11">
        <f t="shared" si="24"/>
        <v>1.6779706453383088</v>
      </c>
      <c r="D184" s="11">
        <f t="shared" si="25"/>
        <v>2.720789926345387</v>
      </c>
      <c r="E184" s="11">
        <f t="shared" si="26"/>
        <v>3.4292084480011149</v>
      </c>
      <c r="F184" s="11">
        <f t="shared" si="27"/>
        <v>5.9646475032892132</v>
      </c>
      <c r="G184" s="3">
        <f>G183*(1+Parameters!$B$13)</f>
        <v>2719249.0410506953</v>
      </c>
      <c r="H184" s="5">
        <f>Parameters!$B$11*C184*Parameters!$B$9*G184</f>
        <v>42.160457430606087</v>
      </c>
      <c r="I184" s="2">
        <f>EXP(-Parameters!$B$16*'Permanent project'!B184)</f>
        <v>3.697863716482929E-3</v>
      </c>
      <c r="J184" s="2">
        <f>EXP(-(Parameters!$B$5+Parameters!$B$6)*('Permanent project'!B184-Parameters!$B$2+0.5))*(1-EXP(-Parameters!$B$7*('Permanent project'!B184-Parameters!$B$2+0.5)*('Permanent project'!B184&gt;=Parameters!$B$2)))+('Permanent project'!B184&lt;Parameters!$B$2)</f>
        <v>0.17817305177289841</v>
      </c>
      <c r="K184" s="2">
        <f>H184*I184*('Permanent project'!B184&gt;=Parameters!$B$2)</f>
        <v>0.15590362580296135</v>
      </c>
      <c r="L184" s="2">
        <f>H184*I184*J184*('Permanent project'!B184&gt;=Parameters!$B$2)*('Permanent project'!B184&lt;=Parameters!$B$3)</f>
        <v>2.7777824791773615E-2</v>
      </c>
      <c r="M184" s="22">
        <v>1</v>
      </c>
      <c r="N184" s="14">
        <f t="shared" si="28"/>
        <v>2.7777824791773615E-2</v>
      </c>
      <c r="V184" s="4"/>
      <c r="W184" s="4"/>
      <c r="X184" s="4"/>
    </row>
    <row r="185" spans="1:24" x14ac:dyDescent="0.3">
      <c r="A185">
        <v>2196</v>
      </c>
      <c r="B185">
        <v>176</v>
      </c>
      <c r="C185" s="11">
        <f t="shared" si="24"/>
        <v>1.6779706453383088</v>
      </c>
      <c r="D185" s="11">
        <f t="shared" si="25"/>
        <v>2.720789926345387</v>
      </c>
      <c r="E185" s="11">
        <f t="shared" si="26"/>
        <v>3.4292084480011149</v>
      </c>
      <c r="F185" s="11">
        <f t="shared" si="27"/>
        <v>5.9646475032892132</v>
      </c>
      <c r="G185" s="3">
        <f>G184*(1+Parameters!$B$13)</f>
        <v>2773634.0218717093</v>
      </c>
      <c r="H185" s="5">
        <f>Parameters!$B$11*C185*Parameters!$B$9*G185</f>
        <v>43.003666579218212</v>
      </c>
      <c r="I185" s="2">
        <f>EXP(-Parameters!$B$16*'Permanent project'!B185)</f>
        <v>3.5814053490455635E-3</v>
      </c>
      <c r="J185" s="2">
        <f>EXP(-(Parameters!$B$5+Parameters!$B$6)*('Permanent project'!B185-Parameters!$B$2+0.5))*(1-EXP(-Parameters!$B$7*('Permanent project'!B185-Parameters!$B$2+0.5)*('Permanent project'!B185&gt;=Parameters!$B$2)))+('Permanent project'!B185&lt;Parameters!$B$2)</f>
        <v>0.17640020028633999</v>
      </c>
      <c r="K185" s="2">
        <f>H185*I185*('Permanent project'!B185&gt;=Parameters!$B$2)</f>
        <v>0.15401356151538403</v>
      </c>
      <c r="L185" s="2">
        <f>H185*I185*J185*('Permanent project'!B185&gt;=Parameters!$B$2)*('Permanent project'!B185&lt;=Parameters!$B$3)</f>
        <v>2.7168023098126288E-2</v>
      </c>
      <c r="M185" s="22">
        <v>1</v>
      </c>
      <c r="N185" s="14">
        <f t="shared" si="28"/>
        <v>2.7168023098126288E-2</v>
      </c>
      <c r="V185" s="4"/>
      <c r="W185" s="4"/>
      <c r="X185" s="4"/>
    </row>
    <row r="186" spans="1:24" x14ac:dyDescent="0.3">
      <c r="A186">
        <v>2197</v>
      </c>
      <c r="B186">
        <v>177</v>
      </c>
      <c r="C186" s="11">
        <f t="shared" si="24"/>
        <v>1.6779706453383088</v>
      </c>
      <c r="D186" s="11">
        <f t="shared" si="25"/>
        <v>2.720789926345387</v>
      </c>
      <c r="E186" s="11">
        <f t="shared" si="26"/>
        <v>3.4292084480011149</v>
      </c>
      <c r="F186" s="11">
        <f t="shared" si="27"/>
        <v>5.9646475032892132</v>
      </c>
      <c r="G186" s="3">
        <f>G185*(1+Parameters!$B$13)</f>
        <v>2829106.7023091437</v>
      </c>
      <c r="H186" s="5">
        <f>Parameters!$B$11*C186*Parameters!$B$9*G186</f>
        <v>43.863739910802579</v>
      </c>
      <c r="I186" s="2">
        <f>EXP(-Parameters!$B$16*'Permanent project'!B186)</f>
        <v>3.4686146536442742E-3</v>
      </c>
      <c r="J186" s="2">
        <f>EXP(-(Parameters!$B$5+Parameters!$B$6)*('Permanent project'!B186-Parameters!$B$2+0.5))*(1-EXP(-Parameters!$B$7*('Permanent project'!B186-Parameters!$B$2+0.5)*('Permanent project'!B186&gt;=Parameters!$B$2)))+('Permanent project'!B186&lt;Parameters!$B$2)</f>
        <v>0.17464498896681085</v>
      </c>
      <c r="K186" s="2">
        <f>H186*I186*('Permanent project'!B186&gt;=Parameters!$B$2)</f>
        <v>0.15214641101825102</v>
      </c>
      <c r="L186" s="2">
        <f>H186*I186*J186*('Permanent project'!B186&gt;=Parameters!$B$2)*('Permanent project'!B186&lt;=Parameters!$B$3)</f>
        <v>2.6571608273622319E-2</v>
      </c>
      <c r="M186" s="22">
        <v>1</v>
      </c>
      <c r="N186" s="14">
        <f t="shared" si="28"/>
        <v>2.6571608273622319E-2</v>
      </c>
      <c r="V186" s="4"/>
      <c r="W186" s="4"/>
      <c r="X186" s="4"/>
    </row>
    <row r="187" spans="1:24" x14ac:dyDescent="0.3">
      <c r="A187">
        <v>2198</v>
      </c>
      <c r="B187">
        <v>178</v>
      </c>
      <c r="C187" s="11">
        <f t="shared" si="24"/>
        <v>1.6779706453383088</v>
      </c>
      <c r="D187" s="11">
        <f t="shared" si="25"/>
        <v>2.720789926345387</v>
      </c>
      <c r="E187" s="11">
        <f t="shared" si="26"/>
        <v>3.4292084480011149</v>
      </c>
      <c r="F187" s="11">
        <f t="shared" si="27"/>
        <v>5.9646475032892132</v>
      </c>
      <c r="G187" s="3">
        <f>G186*(1+Parameters!$B$13)</f>
        <v>2885688.8363553267</v>
      </c>
      <c r="H187" s="5">
        <f>Parameters!$B$11*C187*Parameters!$B$9*G187</f>
        <v>44.741014709018636</v>
      </c>
      <c r="I187" s="2">
        <f>EXP(-Parameters!$B$16*'Permanent project'!B187)</f>
        <v>3.3593761227508358E-3</v>
      </c>
      <c r="J187" s="2">
        <f>EXP(-(Parameters!$B$5+Parameters!$B$6)*('Permanent project'!B187-Parameters!$B$2+0.5))*(1-EXP(-Parameters!$B$7*('Permanent project'!B187-Parameters!$B$2+0.5)*('Permanent project'!B187&gt;=Parameters!$B$2)))+('Permanent project'!B187&lt;Parameters!$B$2)</f>
        <v>0.17290724229171636</v>
      </c>
      <c r="K187" s="2">
        <f>H187*I187*('Permanent project'!B187&gt;=Parameters!$B$2)</f>
        <v>0.15030189652112114</v>
      </c>
      <c r="L187" s="2">
        <f>H187*I187*J187*('Permanent project'!B187&gt;=Parameters!$B$2)*('Permanent project'!B187&lt;=Parameters!$B$3)</f>
        <v>2.5988286438681972E-2</v>
      </c>
      <c r="M187" s="22">
        <v>1</v>
      </c>
      <c r="N187" s="14">
        <f t="shared" si="28"/>
        <v>2.5988286438681972E-2</v>
      </c>
      <c r="V187" s="4"/>
      <c r="W187" s="4"/>
      <c r="X187" s="4"/>
    </row>
    <row r="188" spans="1:24" x14ac:dyDescent="0.3">
      <c r="A188">
        <v>2199</v>
      </c>
      <c r="B188">
        <v>179</v>
      </c>
      <c r="C188" s="11">
        <f t="shared" si="24"/>
        <v>1.6779706453383088</v>
      </c>
      <c r="D188" s="11">
        <f t="shared" si="25"/>
        <v>2.720789926345387</v>
      </c>
      <c r="E188" s="11">
        <f t="shared" si="26"/>
        <v>3.4292084480011149</v>
      </c>
      <c r="F188" s="11">
        <f t="shared" si="27"/>
        <v>5.9646475032892132</v>
      </c>
      <c r="G188" s="3">
        <f>G187*(1+Parameters!$B$13)</f>
        <v>2943402.6130824331</v>
      </c>
      <c r="H188" s="5">
        <f>Parameters!$B$11*C188*Parameters!$B$9*G188</f>
        <v>45.635835003199006</v>
      </c>
      <c r="I188" s="2">
        <f>EXP(-Parameters!$B$16*'Permanent project'!B188)</f>
        <v>3.2535778865638784E-3</v>
      </c>
      <c r="J188" s="2">
        <f>EXP(-(Parameters!$B$5+Parameters!$B$6)*('Permanent project'!B188-Parameters!$B$2+0.5))*(1-EXP(-Parameters!$B$7*('Permanent project'!B188-Parameters!$B$2+0.5)*('Permanent project'!B188&gt;=Parameters!$B$2)))+('Permanent project'!B188&lt;Parameters!$B$2)</f>
        <v>0.1711867864849409</v>
      </c>
      <c r="K188" s="2">
        <f>H188*I188*('Permanent project'!B188&gt;=Parameters!$B$2)</f>
        <v>0.14847974360128607</v>
      </c>
      <c r="L188" s="2">
        <f>H188*I188*J188*('Permanent project'!B188&gt;=Parameters!$B$2)*('Permanent project'!B188&lt;=Parameters!$B$3)</f>
        <v>2.5417770165212128E-2</v>
      </c>
      <c r="M188" s="22">
        <v>1</v>
      </c>
      <c r="N188" s="14">
        <f t="shared" si="28"/>
        <v>2.5417770165212128E-2</v>
      </c>
      <c r="V188" s="4"/>
      <c r="W188" s="4"/>
      <c r="X188" s="4"/>
    </row>
    <row r="189" spans="1:24" x14ac:dyDescent="0.3">
      <c r="A189">
        <v>2200</v>
      </c>
      <c r="B189">
        <v>180</v>
      </c>
      <c r="C189" s="11">
        <f t="shared" si="24"/>
        <v>1.6779706453383088</v>
      </c>
      <c r="D189" s="11">
        <f t="shared" si="25"/>
        <v>2.720789926345387</v>
      </c>
      <c r="E189" s="11">
        <f t="shared" si="26"/>
        <v>3.4292084480011149</v>
      </c>
      <c r="F189" s="11">
        <f t="shared" si="27"/>
        <v>5.9646475032892132</v>
      </c>
      <c r="G189" s="3">
        <f>G188*(1+Parameters!$B$13)</f>
        <v>3002270.6653440818</v>
      </c>
      <c r="H189" s="5">
        <f>Parameters!$B$11*C189*Parameters!$B$9*G189</f>
        <v>46.548551703262987</v>
      </c>
      <c r="I189" s="2">
        <f>EXP(-Parameters!$B$16*'Permanent project'!B189)</f>
        <v>3.1511115984444414E-3</v>
      </c>
      <c r="J189" s="2">
        <f>EXP(-(Parameters!$B$5+Parameters!$B$6)*('Permanent project'!B189-Parameters!$B$2+0.5))*(1-EXP(-Parameters!$B$7*('Permanent project'!B189-Parameters!$B$2+0.5)*('Permanent project'!B189&gt;=Parameters!$B$2)))+('Permanent project'!B189&lt;Parameters!$B$2)</f>
        <v>0.16948344949947006</v>
      </c>
      <c r="K189" s="2">
        <f>H189*I189*('Permanent project'!B189&gt;=Parameters!$B$2)</f>
        <v>0.14667968116294275</v>
      </c>
      <c r="L189" s="2">
        <f>H189*I189*J189*('Permanent project'!B189&gt;=Parameters!$B$2)*('Permanent project'!B189&lt;=Parameters!$B$3)</f>
        <v>2.4859778334977978E-2</v>
      </c>
      <c r="M189" s="22">
        <v>1</v>
      </c>
      <c r="N189" s="14">
        <f t="shared" si="28"/>
        <v>2.4859778334977978E-2</v>
      </c>
      <c r="V189" s="4"/>
      <c r="W189" s="4"/>
      <c r="X189" s="4"/>
    </row>
    <row r="190" spans="1:24" x14ac:dyDescent="0.3">
      <c r="A190">
        <v>2201</v>
      </c>
      <c r="B190">
        <v>181</v>
      </c>
      <c r="C190" s="11">
        <f t="shared" si="24"/>
        <v>1.6779706453383088</v>
      </c>
      <c r="D190" s="11">
        <f t="shared" si="25"/>
        <v>2.720789926345387</v>
      </c>
      <c r="E190" s="11">
        <f t="shared" si="26"/>
        <v>3.4292084480011149</v>
      </c>
      <c r="F190" s="11">
        <f t="shared" si="27"/>
        <v>5.9646475032892132</v>
      </c>
      <c r="G190" s="3">
        <f>G189*(1+Parameters!$B$13)</f>
        <v>3062316.0786509635</v>
      </c>
      <c r="H190" s="5">
        <f>Parameters!$B$11*C190*Parameters!$B$9*G190</f>
        <v>47.479522737328246</v>
      </c>
      <c r="I190" s="2">
        <f>EXP(-Parameters!$B$16*'Permanent project'!B190)</f>
        <v>3.0518723239595425E-3</v>
      </c>
      <c r="J190" s="2">
        <f>EXP(-(Parameters!$B$5+Parameters!$B$6)*('Permanent project'!B190-Parameters!$B$2+0.5))*(1-EXP(-Parameters!$B$7*('Permanent project'!B190-Parameters!$B$2+0.5)*('Permanent project'!B190&gt;=Parameters!$B$2)))+('Permanent project'!B190&lt;Parameters!$B$2)</f>
        <v>0.16779706100018585</v>
      </c>
      <c r="K190" s="2">
        <f>H190*I190*('Permanent project'!B190&gt;=Parameters!$B$2)</f>
        <v>0.1449014413968599</v>
      </c>
      <c r="L190" s="2">
        <f>H190*I190*J190*('Permanent project'!B190&gt;=Parameters!$B$2)*('Permanent project'!B190&lt;=Parameters!$B$3)</f>
        <v>2.4314036001083755E-2</v>
      </c>
      <c r="M190" s="22">
        <v>1</v>
      </c>
      <c r="N190" s="14">
        <f t="shared" si="28"/>
        <v>2.4314036001083755E-2</v>
      </c>
      <c r="V190" s="4"/>
      <c r="W190" s="4"/>
      <c r="X190" s="4"/>
    </row>
    <row r="191" spans="1:24" x14ac:dyDescent="0.3">
      <c r="A191">
        <v>2202</v>
      </c>
      <c r="B191">
        <v>182</v>
      </c>
      <c r="C191" s="11">
        <f t="shared" si="24"/>
        <v>1.6779706453383088</v>
      </c>
      <c r="D191" s="11">
        <f t="shared" si="25"/>
        <v>2.720789926345387</v>
      </c>
      <c r="E191" s="11">
        <f t="shared" si="26"/>
        <v>3.4292084480011149</v>
      </c>
      <c r="F191" s="11">
        <f t="shared" si="27"/>
        <v>5.9646475032892132</v>
      </c>
      <c r="G191" s="3">
        <f>G190*(1+Parameters!$B$13)</f>
        <v>3123562.400223983</v>
      </c>
      <c r="H191" s="5">
        <f>Parameters!$B$11*C191*Parameters!$B$9*G191</f>
        <v>48.429113192074816</v>
      </c>
      <c r="I191" s="2">
        <f>EXP(-Parameters!$B$16*'Permanent project'!B191)</f>
        <v>2.9557584334201541E-3</v>
      </c>
      <c r="J191" s="2">
        <f>EXP(-(Parameters!$B$5+Parameters!$B$6)*('Permanent project'!B191-Parameters!$B$2+0.5))*(1-EXP(-Parameters!$B$7*('Permanent project'!B191-Parameters!$B$2+0.5)*('Permanent project'!B191&gt;=Parameters!$B$2)))+('Permanent project'!B191&lt;Parameters!$B$2)</f>
        <v>0.16612745234683307</v>
      </c>
      <c r="K191" s="2">
        <f>H191*I191*('Permanent project'!B191&gt;=Parameters!$B$2)</f>
        <v>0.14314475974053437</v>
      </c>
      <c r="L191" s="2">
        <f>H191*I191*J191*('Permanent project'!B191&gt;=Parameters!$B$2)*('Permanent project'!B191&lt;=Parameters!$B$3)</f>
        <v>2.3780274252494491E-2</v>
      </c>
      <c r="M191" s="22">
        <v>1</v>
      </c>
      <c r="N191" s="14">
        <f t="shared" si="28"/>
        <v>2.3780274252494491E-2</v>
      </c>
      <c r="V191" s="4"/>
      <c r="W191" s="4"/>
      <c r="X191" s="4"/>
    </row>
    <row r="192" spans="1:24" x14ac:dyDescent="0.3">
      <c r="A192">
        <v>2203</v>
      </c>
      <c r="B192">
        <v>183</v>
      </c>
      <c r="C192" s="11">
        <f t="shared" si="24"/>
        <v>1.6779706453383088</v>
      </c>
      <c r="D192" s="11">
        <f t="shared" si="25"/>
        <v>2.720789926345387</v>
      </c>
      <c r="E192" s="11">
        <f t="shared" si="26"/>
        <v>3.4292084480011149</v>
      </c>
      <c r="F192" s="11">
        <f t="shared" si="27"/>
        <v>5.9646475032892132</v>
      </c>
      <c r="G192" s="3">
        <f>G191*(1+Parameters!$B$13)</f>
        <v>3186033.6482284628</v>
      </c>
      <c r="H192" s="5">
        <f>Parameters!$B$11*C192*Parameters!$B$9*G192</f>
        <v>49.397695455916313</v>
      </c>
      <c r="I192" s="2">
        <f>EXP(-Parameters!$B$16*'Permanent project'!B192)</f>
        <v>2.8626714978035169E-3</v>
      </c>
      <c r="J192" s="2">
        <f>EXP(-(Parameters!$B$5+Parameters!$B$6)*('Permanent project'!B192-Parameters!$B$2+0.5))*(1-EXP(-Parameters!$B$7*('Permanent project'!B192-Parameters!$B$2+0.5)*('Permanent project'!B192&gt;=Parameters!$B$2)))+('Permanent project'!B192&lt;Parameters!$B$2)</f>
        <v>0.1644744565771549</v>
      </c>
      <c r="K192" s="2">
        <f>H192*I192*('Permanent project'!B192&gt;=Parameters!$B$2)</f>
        <v>0.14140937483882993</v>
      </c>
      <c r="L192" s="2">
        <f>H192*I192*J192*('Permanent project'!B192&gt;=Parameters!$B$2)*('Permanent project'!B192&lt;=Parameters!$B$3)</f>
        <v>2.3258230081531755E-2</v>
      </c>
      <c r="M192" s="22">
        <v>1</v>
      </c>
      <c r="N192" s="14">
        <f t="shared" si="28"/>
        <v>2.3258230081531755E-2</v>
      </c>
      <c r="V192" s="4"/>
      <c r="W192" s="4"/>
      <c r="X192" s="4"/>
    </row>
    <row r="193" spans="1:24" x14ac:dyDescent="0.3">
      <c r="A193">
        <v>2204</v>
      </c>
      <c r="B193">
        <v>184</v>
      </c>
      <c r="C193" s="11">
        <f t="shared" si="24"/>
        <v>1.6779706453383088</v>
      </c>
      <c r="D193" s="11">
        <f t="shared" si="25"/>
        <v>2.720789926345387</v>
      </c>
      <c r="E193" s="11">
        <f t="shared" si="26"/>
        <v>3.4292084480011149</v>
      </c>
      <c r="F193" s="11">
        <f t="shared" si="27"/>
        <v>5.9646475032892132</v>
      </c>
      <c r="G193" s="3">
        <f>G192*(1+Parameters!$B$13)</f>
        <v>3249754.321193032</v>
      </c>
      <c r="H193" s="5">
        <f>Parameters!$B$11*C193*Parameters!$B$9*G193</f>
        <v>50.385649365034638</v>
      </c>
      <c r="I193" s="2">
        <f>EXP(-Parameters!$B$16*'Permanent project'!B193)</f>
        <v>2.7725161879532212E-3</v>
      </c>
      <c r="J193" s="2">
        <f>EXP(-(Parameters!$B$5+Parameters!$B$6)*('Permanent project'!B193-Parameters!$B$2+0.5))*(1-EXP(-Parameters!$B$7*('Permanent project'!B193-Parameters!$B$2+0.5)*('Permanent project'!B193&gt;=Parameters!$B$2)))+('Permanent project'!B193&lt;Parameters!$B$2)</f>
        <v>0.16283790839019696</v>
      </c>
      <c r="K193" s="2">
        <f>H193*I193*('Permanent project'!B193&gt;=Parameters!$B$2)</f>
        <v>0.13969502850509347</v>
      </c>
      <c r="L193" s="2">
        <f>H193*I193*J193*('Permanent project'!B193&gt;=Parameters!$B$2)*('Permanent project'!B193&lt;=Parameters!$B$3)</f>
        <v>2.2747646254278362E-2</v>
      </c>
      <c r="M193" s="22">
        <v>1</v>
      </c>
      <c r="N193" s="14">
        <f t="shared" si="28"/>
        <v>2.2747646254278362E-2</v>
      </c>
      <c r="V193" s="4"/>
      <c r="W193" s="4"/>
      <c r="X193" s="4"/>
    </row>
    <row r="194" spans="1:24" x14ac:dyDescent="0.3">
      <c r="A194">
        <v>2205</v>
      </c>
      <c r="B194">
        <v>185</v>
      </c>
      <c r="C194" s="11">
        <f t="shared" si="24"/>
        <v>1.6779706453383088</v>
      </c>
      <c r="D194" s="11">
        <f t="shared" si="25"/>
        <v>2.720789926345387</v>
      </c>
      <c r="E194" s="11">
        <f t="shared" si="26"/>
        <v>3.4292084480011149</v>
      </c>
      <c r="F194" s="11">
        <f t="shared" si="27"/>
        <v>5.9646475032892132</v>
      </c>
      <c r="G194" s="3">
        <f>G193*(1+Parameters!$B$13)</f>
        <v>3314749.4076168928</v>
      </c>
      <c r="H194" s="5">
        <f>Parameters!$B$11*C194*Parameters!$B$9*G194</f>
        <v>51.39336235233533</v>
      </c>
      <c r="I194" s="2">
        <f>EXP(-Parameters!$B$16*'Permanent project'!B194)</f>
        <v>2.6852001769538205E-3</v>
      </c>
      <c r="J194" s="2">
        <f>EXP(-(Parameters!$B$5+Parameters!$B$6)*('Permanent project'!B194-Parameters!$B$2+0.5))*(1-EXP(-Parameters!$B$7*('Permanent project'!B194-Parameters!$B$2+0.5)*('Permanent project'!B194&gt;=Parameters!$B$2)))+('Permanent project'!B194&lt;Parameters!$B$2)</f>
        <v>0.16121764412977677</v>
      </c>
      <c r="K194" s="2">
        <f>H194*I194*('Permanent project'!B194&gt;=Parameters!$B$2)</f>
        <v>0.13800146568274266</v>
      </c>
      <c r="L194" s="2">
        <f>H194*I194*J194*('Permanent project'!B194&gt;=Parameters!$B$2)*('Permanent project'!B194&lt;=Parameters!$B$3)</f>
        <v>2.2248271183828008E-2</v>
      </c>
      <c r="M194" s="22">
        <v>1</v>
      </c>
      <c r="N194" s="14">
        <f t="shared" si="28"/>
        <v>2.2248271183828008E-2</v>
      </c>
      <c r="V194" s="4"/>
      <c r="W194" s="4"/>
      <c r="X194" s="4"/>
    </row>
    <row r="195" spans="1:24" x14ac:dyDescent="0.3">
      <c r="A195">
        <v>2206</v>
      </c>
      <c r="B195">
        <v>186</v>
      </c>
      <c r="C195" s="11">
        <f t="shared" si="24"/>
        <v>1.6779706453383088</v>
      </c>
      <c r="D195" s="11">
        <f t="shared" si="25"/>
        <v>2.720789926345387</v>
      </c>
      <c r="E195" s="11">
        <f t="shared" si="26"/>
        <v>3.4292084480011149</v>
      </c>
      <c r="F195" s="11">
        <f t="shared" si="27"/>
        <v>5.9646475032892132</v>
      </c>
      <c r="G195" s="3">
        <f>G194*(1+Parameters!$B$13)</f>
        <v>3381044.3957692306</v>
      </c>
      <c r="H195" s="5">
        <f>Parameters!$B$11*C195*Parameters!$B$9*G195</f>
        <v>52.421229599382038</v>
      </c>
      <c r="I195" s="2">
        <f>EXP(-Parameters!$B$16*'Permanent project'!B195)</f>
        <v>2.6006340455800013E-3</v>
      </c>
      <c r="J195" s="2">
        <f>EXP(-(Parameters!$B$5+Parameters!$B$6)*('Permanent project'!B195-Parameters!$B$2+0.5))*(1-EXP(-Parameters!$B$7*('Permanent project'!B195-Parameters!$B$2+0.5)*('Permanent project'!B195&gt;=Parameters!$B$2)))+('Permanent project'!B195&lt;Parameters!$B$2)</f>
        <v>0.15961350176811803</v>
      </c>
      <c r="K195" s="2">
        <f>H195*I195*('Permanent project'!B195&gt;=Parameters!$B$2)</f>
        <v>0.13632843440731901</v>
      </c>
      <c r="L195" s="2">
        <f>H195*I195*J195*('Permanent project'!B195&gt;=Parameters!$B$2)*('Permanent project'!B195&lt;=Parameters!$B$3)</f>
        <v>2.1759858806317377E-2</v>
      </c>
      <c r="M195" s="22">
        <v>1</v>
      </c>
      <c r="N195" s="14">
        <f t="shared" si="28"/>
        <v>2.1759858806317377E-2</v>
      </c>
      <c r="V195" s="4"/>
      <c r="W195" s="4"/>
      <c r="X195" s="4"/>
    </row>
    <row r="196" spans="1:24" x14ac:dyDescent="0.3">
      <c r="A196">
        <v>2207</v>
      </c>
      <c r="B196">
        <v>187</v>
      </c>
      <c r="C196" s="11">
        <f t="shared" si="24"/>
        <v>1.6779706453383088</v>
      </c>
      <c r="D196" s="11">
        <f t="shared" si="25"/>
        <v>2.720789926345387</v>
      </c>
      <c r="E196" s="11">
        <f t="shared" si="26"/>
        <v>3.4292084480011149</v>
      </c>
      <c r="F196" s="11">
        <f t="shared" si="27"/>
        <v>5.9646475032892132</v>
      </c>
      <c r="G196" s="3">
        <f>G195*(1+Parameters!$B$13)</f>
        <v>3448665.283684615</v>
      </c>
      <c r="H196" s="5">
        <f>Parameters!$B$11*C196*Parameters!$B$9*G196</f>
        <v>53.469654191369678</v>
      </c>
      <c r="I196" s="2">
        <f>EXP(-Parameters!$B$16*'Permanent project'!B196)</f>
        <v>2.5187311907234828E-3</v>
      </c>
      <c r="J196" s="2">
        <f>EXP(-(Parameters!$B$5+Parameters!$B$6)*('Permanent project'!B196-Parameters!$B$2+0.5))*(1-EXP(-Parameters!$B$7*('Permanent project'!B196-Parameters!$B$2+0.5)*('Permanent project'!B196&gt;=Parameters!$B$2)))+('Permanent project'!B196&lt;Parameters!$B$2)</f>
        <v>0.1580253208896478</v>
      </c>
      <c r="K196" s="2">
        <f>H196*I196*('Permanent project'!B196&gt;=Parameters!$B$2)</f>
        <v>0.13467568576900141</v>
      </c>
      <c r="L196" s="2">
        <f>H196*I196*J196*('Permanent project'!B196&gt;=Parameters!$B$2)*('Permanent project'!B196&lt;=Parameters!$B$3)</f>
        <v>2.1282168459679819E-2</v>
      </c>
      <c r="M196" s="22">
        <v>1</v>
      </c>
      <c r="N196" s="14">
        <f t="shared" si="28"/>
        <v>2.1282168459679819E-2</v>
      </c>
      <c r="V196" s="4"/>
      <c r="W196" s="4"/>
      <c r="X196" s="4"/>
    </row>
    <row r="197" spans="1:24" x14ac:dyDescent="0.3">
      <c r="A197">
        <v>2208</v>
      </c>
      <c r="B197">
        <v>188</v>
      </c>
      <c r="C197" s="11">
        <f t="shared" si="24"/>
        <v>1.6779706453383088</v>
      </c>
      <c r="D197" s="11">
        <f t="shared" si="25"/>
        <v>2.720789926345387</v>
      </c>
      <c r="E197" s="11">
        <f t="shared" si="26"/>
        <v>3.4292084480011149</v>
      </c>
      <c r="F197" s="11">
        <f t="shared" si="27"/>
        <v>5.9646475032892132</v>
      </c>
      <c r="G197" s="3">
        <f>G196*(1+Parameters!$B$13)</f>
        <v>3517638.5893583074</v>
      </c>
      <c r="H197" s="5">
        <f>Parameters!$B$11*C197*Parameters!$B$9*G197</f>
        <v>54.539047275197071</v>
      </c>
      <c r="I197" s="2">
        <f>EXP(-Parameters!$B$16*'Permanent project'!B197)</f>
        <v>2.4394077367038678E-3</v>
      </c>
      <c r="J197" s="2">
        <f>EXP(-(Parameters!$B$5+Parameters!$B$6)*('Permanent project'!B197-Parameters!$B$2+0.5))*(1-EXP(-Parameters!$B$7*('Permanent project'!B197-Parameters!$B$2+0.5)*('Permanent project'!B197&gt;=Parameters!$B$2)))+('Permanent project'!B197&lt;Parameters!$B$2)</f>
        <v>0.15645294267495474</v>
      </c>
      <c r="K197" s="2">
        <f>H197*I197*('Permanent project'!B197&gt;=Parameters!$B$2)</f>
        <v>0.13304297387557373</v>
      </c>
      <c r="L197" s="2">
        <f>H197*I197*J197*('Permanent project'!B197&gt;=Parameters!$B$2)*('Permanent project'!B197&lt;=Parameters!$B$3)</f>
        <v>2.0814964765060638E-2</v>
      </c>
      <c r="M197" s="22">
        <v>1</v>
      </c>
      <c r="N197" s="14">
        <f t="shared" si="28"/>
        <v>2.0814964765060638E-2</v>
      </c>
      <c r="V197" s="4"/>
      <c r="W197" s="4"/>
      <c r="X197" s="4"/>
    </row>
    <row r="198" spans="1:24" x14ac:dyDescent="0.3">
      <c r="A198">
        <v>2209</v>
      </c>
      <c r="B198">
        <v>189</v>
      </c>
      <c r="C198" s="11">
        <f t="shared" si="24"/>
        <v>1.6779706453383088</v>
      </c>
      <c r="D198" s="11">
        <f t="shared" si="25"/>
        <v>2.720789926345387</v>
      </c>
      <c r="E198" s="11">
        <f t="shared" si="26"/>
        <v>3.4292084480011149</v>
      </c>
      <c r="F198" s="11">
        <f t="shared" si="27"/>
        <v>5.9646475032892132</v>
      </c>
      <c r="G198" s="3">
        <f>G197*(1+Parameters!$B$13)</f>
        <v>3587991.3611454736</v>
      </c>
      <c r="H198" s="5">
        <f>Parameters!$B$11*C198*Parameters!$B$9*G198</f>
        <v>55.629828220701015</v>
      </c>
      <c r="I198" s="2">
        <f>EXP(-Parameters!$B$16*'Permanent project'!B198)</f>
        <v>2.362582449372614E-3</v>
      </c>
      <c r="J198" s="2">
        <f>EXP(-(Parameters!$B$5+Parameters!$B$6)*('Permanent project'!B198-Parameters!$B$2+0.5))*(1-EXP(-Parameters!$B$7*('Permanent project'!B198-Parameters!$B$2+0.5)*('Permanent project'!B198&gt;=Parameters!$B$2)))+('Permanent project'!B198&lt;Parameters!$B$2)</f>
        <v>0.15489620988490704</v>
      </c>
      <c r="K198" s="2">
        <f>H198*I198*('Permanent project'!B198&gt;=Parameters!$B$2)</f>
        <v>0.13143005581584158</v>
      </c>
      <c r="L198" s="2">
        <f>H198*I198*J198*('Permanent project'!B198&gt;=Parameters!$B$2)*('Permanent project'!B198&lt;=Parameters!$B$3)</f>
        <v>2.0358017510835644E-2</v>
      </c>
      <c r="M198" s="22">
        <v>1</v>
      </c>
      <c r="N198" s="14">
        <f t="shared" si="28"/>
        <v>2.0358017510835644E-2</v>
      </c>
      <c r="V198" s="4"/>
      <c r="W198" s="4"/>
      <c r="X198" s="4"/>
    </row>
    <row r="199" spans="1:24" x14ac:dyDescent="0.3">
      <c r="A199">
        <v>2210</v>
      </c>
      <c r="B199">
        <v>190</v>
      </c>
      <c r="C199" s="11">
        <f t="shared" si="24"/>
        <v>1.6779706453383088</v>
      </c>
      <c r="D199" s="11">
        <f t="shared" si="25"/>
        <v>2.720789926345387</v>
      </c>
      <c r="E199" s="11">
        <f t="shared" si="26"/>
        <v>3.4292084480011149</v>
      </c>
      <c r="F199" s="11">
        <f t="shared" si="27"/>
        <v>5.9646475032892132</v>
      </c>
      <c r="G199" s="3">
        <f>G198*(1+Parameters!$B$13)</f>
        <v>3659751.1883683829</v>
      </c>
      <c r="H199" s="5">
        <f>Parameters!$B$11*C199*Parameters!$B$9*G199</f>
        <v>56.742424785115027</v>
      </c>
      <c r="I199" s="2">
        <f>EXP(-Parameters!$B$16*'Permanent project'!B199)</f>
        <v>2.2881766529221693E-3</v>
      </c>
      <c r="J199" s="2">
        <f>EXP(-(Parameters!$B$5+Parameters!$B$6)*('Permanent project'!B199-Parameters!$B$2+0.5))*(1-EXP(-Parameters!$B$7*('Permanent project'!B199-Parameters!$B$2+0.5)*('Permanent project'!B199&gt;=Parameters!$B$2)))+('Permanent project'!B199&lt;Parameters!$B$2)</f>
        <v>0.15335496684492847</v>
      </c>
      <c r="K199" s="2">
        <f>H199*I199*('Permanent project'!B199&gt;=Parameters!$B$2)</f>
        <v>0.12983669162349246</v>
      </c>
      <c r="L199" s="2">
        <f>H199*I199*J199*('Permanent project'!B199&gt;=Parameters!$B$2)*('Permanent project'!B199&lt;=Parameters!$B$3)</f>
        <v>1.9911101539175888E-2</v>
      </c>
      <c r="M199" s="22">
        <v>1</v>
      </c>
      <c r="N199" s="14">
        <f t="shared" si="28"/>
        <v>1.9911101539175888E-2</v>
      </c>
      <c r="V199" s="4"/>
      <c r="W199" s="4"/>
      <c r="X199" s="4"/>
    </row>
    <row r="200" spans="1:24" x14ac:dyDescent="0.3">
      <c r="A200">
        <v>2211</v>
      </c>
      <c r="B200">
        <v>191</v>
      </c>
      <c r="C200" s="11">
        <f t="shared" si="24"/>
        <v>1.6779706453383088</v>
      </c>
      <c r="D200" s="11">
        <f t="shared" si="25"/>
        <v>2.720789926345387</v>
      </c>
      <c r="E200" s="11">
        <f t="shared" si="26"/>
        <v>3.4292084480011149</v>
      </c>
      <c r="F200" s="11">
        <f t="shared" si="27"/>
        <v>5.9646475032892132</v>
      </c>
      <c r="G200" s="3">
        <f>G199*(1+Parameters!$B$13)</f>
        <v>3732946.2121357508</v>
      </c>
      <c r="H200" s="5">
        <f>Parameters!$B$11*C200*Parameters!$B$9*G200</f>
        <v>57.877273280817334</v>
      </c>
      <c r="I200" s="2">
        <f>EXP(-Parameters!$B$16*'Permanent project'!B200)</f>
        <v>2.2161141493150685E-3</v>
      </c>
      <c r="J200" s="2">
        <f>EXP(-(Parameters!$B$5+Parameters!$B$6)*('Permanent project'!B200-Parameters!$B$2+0.5))*(1-EXP(-Parameters!$B$7*('Permanent project'!B200-Parameters!$B$2+0.5)*('Permanent project'!B200&gt;=Parameters!$B$2)))+('Permanent project'!B200&lt;Parameters!$B$2)</f>
        <v>0.15182905942943059</v>
      </c>
      <c r="K200" s="2">
        <f>H200*I200*('Permanent project'!B200&gt;=Parameters!$B$2)</f>
        <v>0.12826264424139425</v>
      </c>
      <c r="L200" s="2">
        <f>H200*I200*J200*('Permanent project'!B200&gt;=Parameters!$B$2)*('Permanent project'!B200&lt;=Parameters!$B$3)</f>
        <v>1.9473996635102561E-2</v>
      </c>
      <c r="M200" s="22">
        <v>1</v>
      </c>
      <c r="N200" s="14">
        <f t="shared" si="28"/>
        <v>1.9473996635102561E-2</v>
      </c>
      <c r="V200" s="4"/>
      <c r="W200" s="4"/>
      <c r="X200" s="4"/>
    </row>
    <row r="201" spans="1:24" x14ac:dyDescent="0.3">
      <c r="A201">
        <v>2212</v>
      </c>
      <c r="B201">
        <v>192</v>
      </c>
      <c r="C201" s="11">
        <f t="shared" si="24"/>
        <v>1.6779706453383088</v>
      </c>
      <c r="D201" s="11">
        <f t="shared" si="25"/>
        <v>2.720789926345387</v>
      </c>
      <c r="E201" s="11">
        <f t="shared" si="26"/>
        <v>3.4292084480011149</v>
      </c>
      <c r="F201" s="11">
        <f t="shared" si="27"/>
        <v>5.9646475032892132</v>
      </c>
      <c r="G201" s="3">
        <f>G200*(1+Parameters!$B$13)</f>
        <v>3807605.1363784657</v>
      </c>
      <c r="H201" s="5">
        <f>Parameters!$B$11*C201*Parameters!$B$9*G201</f>
        <v>59.034818746433679</v>
      </c>
      <c r="I201" s="2">
        <f>EXP(-Parameters!$B$16*'Permanent project'!B201)</f>
        <v>2.1463211402504854E-3</v>
      </c>
      <c r="J201" s="2">
        <f>EXP(-(Parameters!$B$5+Parameters!$B$6)*('Permanent project'!B201-Parameters!$B$2+0.5))*(1-EXP(-Parameters!$B$7*('Permanent project'!B201-Parameters!$B$2+0.5)*('Permanent project'!B201&gt;=Parameters!$B$2)))+('Permanent project'!B201&lt;Parameters!$B$2)</f>
        <v>0.15031833504640033</v>
      </c>
      <c r="K201" s="2">
        <f>H201*I201*('Permanent project'!B201&gt;=Parameters!$B$2)</f>
        <v>0.12670767948632627</v>
      </c>
      <c r="L201" s="2">
        <f>H201*I201*J201*('Permanent project'!B201&gt;=Parameters!$B$2)*('Permanent project'!B201&lt;=Parameters!$B$3)</f>
        <v>1.9046487417977497E-2</v>
      </c>
      <c r="M201" s="22">
        <v>1</v>
      </c>
      <c r="N201" s="14">
        <f t="shared" si="28"/>
        <v>1.9046487417977497E-2</v>
      </c>
      <c r="V201" s="4"/>
      <c r="W201" s="4"/>
      <c r="X201" s="4"/>
    </row>
    <row r="202" spans="1:24" x14ac:dyDescent="0.3">
      <c r="A202">
        <v>2213</v>
      </c>
      <c r="B202">
        <v>193</v>
      </c>
      <c r="C202" s="11">
        <f t="shared" si="24"/>
        <v>1.6779706453383088</v>
      </c>
      <c r="D202" s="11">
        <f t="shared" si="25"/>
        <v>2.720789926345387</v>
      </c>
      <c r="E202" s="11">
        <f t="shared" si="26"/>
        <v>3.4292084480011149</v>
      </c>
      <c r="F202" s="11">
        <f t="shared" si="27"/>
        <v>5.9646475032892132</v>
      </c>
      <c r="G202" s="3">
        <f>G201*(1+Parameters!$B$13)</f>
        <v>3883757.2391060349</v>
      </c>
      <c r="H202" s="5">
        <f>Parameters!$B$11*C202*Parameters!$B$9*G202</f>
        <v>60.215515121362351</v>
      </c>
      <c r="I202" s="2">
        <f>EXP(-Parameters!$B$16*'Permanent project'!B202)</f>
        <v>2.0787261515883238E-3</v>
      </c>
      <c r="J202" s="2">
        <f>EXP(-(Parameters!$B$5+Parameters!$B$6)*('Permanent project'!B202-Parameters!$B$2+0.5))*(1-EXP(-Parameters!$B$7*('Permanent project'!B202-Parameters!$B$2+0.5)*('Permanent project'!B202&gt;=Parameters!$B$2)))+('Permanent project'!B202&lt;Parameters!$B$2)</f>
        <v>0.14882264262214037</v>
      </c>
      <c r="K202" s="2">
        <f>H202*I202*('Permanent project'!B202&gt;=Parameters!$B$2)</f>
        <v>0.12517156601413809</v>
      </c>
      <c r="L202" s="2">
        <f>H202*I202*J202*('Permanent project'!B202&gt;=Parameters!$B$2)*('Permanent project'!B202&lt;=Parameters!$B$3)</f>
        <v>1.8628363235375724E-2</v>
      </c>
      <c r="M202" s="22">
        <v>1</v>
      </c>
      <c r="N202" s="14">
        <f t="shared" si="28"/>
        <v>1.8628363235375724E-2</v>
      </c>
      <c r="V202" s="4"/>
      <c r="W202" s="4"/>
      <c r="X202" s="4"/>
    </row>
    <row r="203" spans="1:24" x14ac:dyDescent="0.3">
      <c r="A203">
        <v>2214</v>
      </c>
      <c r="B203">
        <v>194</v>
      </c>
      <c r="C203" s="11">
        <f t="shared" si="24"/>
        <v>1.6779706453383088</v>
      </c>
      <c r="D203" s="11">
        <f t="shared" si="25"/>
        <v>2.720789926345387</v>
      </c>
      <c r="E203" s="11">
        <f t="shared" si="26"/>
        <v>3.4292084480011149</v>
      </c>
      <c r="F203" s="11">
        <f t="shared" si="27"/>
        <v>5.9646475032892132</v>
      </c>
      <c r="G203" s="3">
        <f>G202*(1+Parameters!$B$13)</f>
        <v>3961432.3838881557</v>
      </c>
      <c r="H203" s="5">
        <f>Parameters!$B$11*C203*Parameters!$B$9*G203</f>
        <v>61.419825423789597</v>
      </c>
      <c r="I203" s="2">
        <f>EXP(-Parameters!$B$16*'Permanent project'!B203)</f>
        <v>2.0132599601534514E-3</v>
      </c>
      <c r="J203" s="2">
        <f>EXP(-(Parameters!$B$5+Parameters!$B$6)*('Permanent project'!B203-Parameters!$B$2+0.5))*(1-EXP(-Parameters!$B$7*('Permanent project'!B203-Parameters!$B$2+0.5)*('Permanent project'!B203&gt;=Parameters!$B$2)))+('Permanent project'!B203&lt;Parameters!$B$2)</f>
        <v>0.14734183258616193</v>
      </c>
      <c r="K203" s="2">
        <f>H203*I203*('Permanent project'!B203&gt;=Parameters!$B$2)</f>
        <v>0.12365407528533058</v>
      </c>
      <c r="L203" s="2">
        <f>H203*I203*J203*('Permanent project'!B203&gt;=Parameters!$B$2)*('Permanent project'!B203&lt;=Parameters!$B$3)</f>
        <v>1.8219418059287843E-2</v>
      </c>
      <c r="M203" s="22">
        <v>1</v>
      </c>
      <c r="N203" s="14">
        <f t="shared" si="28"/>
        <v>1.8219418059287843E-2</v>
      </c>
      <c r="V203" s="4"/>
      <c r="W203" s="4"/>
      <c r="X203" s="4"/>
    </row>
    <row r="204" spans="1:24" x14ac:dyDescent="0.3">
      <c r="A204">
        <v>2215</v>
      </c>
      <c r="B204">
        <v>195</v>
      </c>
      <c r="C204" s="11">
        <f t="shared" si="24"/>
        <v>1.6779706453383088</v>
      </c>
      <c r="D204" s="11">
        <f t="shared" si="25"/>
        <v>2.720789926345387</v>
      </c>
      <c r="E204" s="11">
        <f t="shared" si="26"/>
        <v>3.4292084480011149</v>
      </c>
      <c r="F204" s="11">
        <f t="shared" si="27"/>
        <v>5.9646475032892132</v>
      </c>
      <c r="G204" s="3">
        <f>G203*(1+Parameters!$B$13)</f>
        <v>4040661.0315659191</v>
      </c>
      <c r="H204" s="5">
        <f>Parameters!$B$11*C204*Parameters!$B$9*G204</f>
        <v>62.648221932265393</v>
      </c>
      <c r="I204" s="2">
        <f>EXP(-Parameters!$B$16*'Permanent project'!B204)</f>
        <v>1.9498555228451206E-3</v>
      </c>
      <c r="J204" s="2">
        <f>EXP(-(Parameters!$B$5+Parameters!$B$6)*('Permanent project'!B204-Parameters!$B$2+0.5))*(1-EXP(-Parameters!$B$7*('Permanent project'!B204-Parameters!$B$2+0.5)*('Permanent project'!B204&gt;=Parameters!$B$2)))+('Permanent project'!B204&lt;Parameters!$B$2)</f>
        <v>0.14587575685622736</v>
      </c>
      <c r="K204" s="2">
        <f>H204*I204*('Permanent project'!B204&gt;=Parameters!$B$2)</f>
        <v>0.12215498153105449</v>
      </c>
      <c r="L204" s="2">
        <f>H204*I204*J204*('Permanent project'!B204&gt;=Parameters!$B$2)*('Permanent project'!B204&lt;=Parameters!$B$3)</f>
        <v>1.7819450384601049E-2</v>
      </c>
      <c r="M204" s="22">
        <v>1</v>
      </c>
      <c r="N204" s="14">
        <f t="shared" si="28"/>
        <v>1.7819450384601049E-2</v>
      </c>
      <c r="V204" s="4"/>
      <c r="W204" s="4"/>
      <c r="X204" s="4"/>
    </row>
    <row r="205" spans="1:24" x14ac:dyDescent="0.3">
      <c r="A205">
        <v>2216</v>
      </c>
      <c r="B205">
        <v>196</v>
      </c>
      <c r="C205" s="11">
        <f t="shared" si="24"/>
        <v>1.6779706453383088</v>
      </c>
      <c r="D205" s="11">
        <f t="shared" si="25"/>
        <v>2.720789926345387</v>
      </c>
      <c r="E205" s="11">
        <f t="shared" si="26"/>
        <v>3.4292084480011149</v>
      </c>
      <c r="F205" s="11">
        <f t="shared" si="27"/>
        <v>5.9646475032892132</v>
      </c>
      <c r="G205" s="3">
        <f>G204*(1+Parameters!$B$13)</f>
        <v>4121474.2521972377</v>
      </c>
      <c r="H205" s="5">
        <f>Parameters!$B$11*C205*Parameters!$B$9*G205</f>
        <v>63.901186370910708</v>
      </c>
      <c r="I205" s="2">
        <f>EXP(-Parameters!$B$16*'Permanent project'!B205)</f>
        <v>1.8884479079789745E-3</v>
      </c>
      <c r="J205" s="2">
        <f>EXP(-(Parameters!$B$5+Parameters!$B$6)*('Permanent project'!B205-Parameters!$B$2+0.5))*(1-EXP(-Parameters!$B$7*('Permanent project'!B205-Parameters!$B$2+0.5)*('Permanent project'!B205&gt;=Parameters!$B$2)))+('Permanent project'!B205&lt;Parameters!$B$2)</f>
        <v>0.14442426882354198</v>
      </c>
      <c r="K205" s="2">
        <f>H205*I205*('Permanent project'!B205&gt;=Parameters!$B$2)</f>
        <v>0.12067406171952089</v>
      </c>
      <c r="L205" s="2">
        <f>H205*I205*J205*('Permanent project'!B205&gt;=Parameters!$B$2)*('Permanent project'!B205&lt;=Parameters!$B$3)</f>
        <v>1.7428263129808781E-2</v>
      </c>
      <c r="M205" s="22">
        <v>1</v>
      </c>
      <c r="N205" s="14">
        <f t="shared" si="28"/>
        <v>1.7428263129808781E-2</v>
      </c>
      <c r="V205" s="4"/>
      <c r="W205" s="4"/>
      <c r="X205" s="4"/>
    </row>
    <row r="206" spans="1:24" x14ac:dyDescent="0.3">
      <c r="A206">
        <v>2217</v>
      </c>
      <c r="B206">
        <v>197</v>
      </c>
      <c r="C206" s="11">
        <f t="shared" si="24"/>
        <v>1.6779706453383088</v>
      </c>
      <c r="D206" s="11">
        <f t="shared" si="25"/>
        <v>2.720789926345387</v>
      </c>
      <c r="E206" s="11">
        <f t="shared" si="26"/>
        <v>3.4292084480011149</v>
      </c>
      <c r="F206" s="11">
        <f t="shared" si="27"/>
        <v>5.9646475032892132</v>
      </c>
      <c r="G206" s="3">
        <f>G205*(1+Parameters!$B$13)</f>
        <v>4203903.7372411825</v>
      </c>
      <c r="H206" s="5">
        <f>Parameters!$B$11*C206*Parameters!$B$9*G206</f>
        <v>65.179210098328923</v>
      </c>
      <c r="I206" s="2">
        <f>EXP(-Parameters!$B$16*'Permanent project'!B206)</f>
        <v>1.8289742287913276E-3</v>
      </c>
      <c r="J206" s="2">
        <f>EXP(-(Parameters!$B$5+Parameters!$B$6)*('Permanent project'!B206-Parameters!$B$2+0.5))*(1-EXP(-Parameters!$B$7*('Permanent project'!B206-Parameters!$B$2+0.5)*('Permanent project'!B206&gt;=Parameters!$B$2)))+('Permanent project'!B206&lt;Parameters!$B$2)</f>
        <v>0.14298722333809288</v>
      </c>
      <c r="K206" s="2">
        <f>H206*I206*('Permanent project'!B206&gt;=Parameters!$B$2)</f>
        <v>0.11921109552281905</v>
      </c>
      <c r="L206" s="2">
        <f>H206*I206*J206*('Permanent project'!B206&gt;=Parameters!$B$2)*('Permanent project'!B206&lt;=Parameters!$B$3)</f>
        <v>1.7045663539900054E-2</v>
      </c>
      <c r="M206" s="22">
        <v>1</v>
      </c>
      <c r="N206" s="14">
        <f t="shared" si="28"/>
        <v>1.7045663539900054E-2</v>
      </c>
      <c r="V206" s="4"/>
      <c r="W206" s="4"/>
      <c r="X206" s="4"/>
    </row>
    <row r="207" spans="1:24" x14ac:dyDescent="0.3">
      <c r="A207">
        <v>2218</v>
      </c>
      <c r="B207">
        <v>198</v>
      </c>
      <c r="C207" s="11">
        <f t="shared" si="24"/>
        <v>1.6779706453383088</v>
      </c>
      <c r="D207" s="11">
        <f t="shared" si="25"/>
        <v>2.720789926345387</v>
      </c>
      <c r="E207" s="11">
        <f t="shared" si="26"/>
        <v>3.4292084480011149</v>
      </c>
      <c r="F207" s="11">
        <f t="shared" si="27"/>
        <v>5.9646475032892132</v>
      </c>
      <c r="G207" s="3">
        <f>G206*(1+Parameters!$B$13)</f>
        <v>4287981.8119860059</v>
      </c>
      <c r="H207" s="5">
        <f>Parameters!$B$11*C207*Parameters!$B$9*G207</f>
        <v>66.482794300295495</v>
      </c>
      <c r="I207" s="2">
        <f>EXP(-Parameters!$B$16*'Permanent project'!B207)</f>
        <v>1.7713735790376251E-3</v>
      </c>
      <c r="J207" s="2">
        <f>EXP(-(Parameters!$B$5+Parameters!$B$6)*('Permanent project'!B207-Parameters!$B$2+0.5))*(1-EXP(-Parameters!$B$7*('Permanent project'!B207-Parameters!$B$2+0.5)*('Permanent project'!B207&gt;=Parameters!$B$2)))+('Permanent project'!B207&lt;Parameters!$B$2)</f>
        <v>0.14156447669413402</v>
      </c>
      <c r="K207" s="2">
        <f>H207*I207*('Permanent project'!B207&gt;=Parameters!$B$2)</f>
        <v>0.11776586528413666</v>
      </c>
      <c r="L207" s="2">
        <f>H207*I207*J207*('Permanent project'!B207&gt;=Parameters!$B$2)*('Permanent project'!B207&lt;=Parameters!$B$3)</f>
        <v>1.6671463091380692E-2</v>
      </c>
      <c r="M207" s="22">
        <v>1</v>
      </c>
      <c r="N207" s="14">
        <f t="shared" si="28"/>
        <v>1.6671463091380692E-2</v>
      </c>
      <c r="V207" s="4"/>
      <c r="W207" s="4"/>
      <c r="X207" s="4"/>
    </row>
    <row r="208" spans="1:24" x14ac:dyDescent="0.3">
      <c r="A208">
        <v>2219</v>
      </c>
      <c r="B208">
        <v>199</v>
      </c>
      <c r="C208" s="11">
        <f t="shared" si="24"/>
        <v>1.6779706453383088</v>
      </c>
      <c r="D208" s="11">
        <f t="shared" si="25"/>
        <v>2.720789926345387</v>
      </c>
      <c r="E208" s="11">
        <f t="shared" si="26"/>
        <v>3.4292084480011149</v>
      </c>
      <c r="F208" s="11">
        <f t="shared" si="27"/>
        <v>5.9646475032892132</v>
      </c>
      <c r="G208" s="3">
        <f>G207*(1+Parameters!$B$13)</f>
        <v>4373741.4482257264</v>
      </c>
      <c r="H208" s="5">
        <f>Parameters!$B$11*C208*Parameters!$B$9*G208</f>
        <v>67.812450186301419</v>
      </c>
      <c r="I208" s="2">
        <f>EXP(-Parameters!$B$16*'Permanent project'!B208)</f>
        <v>1.7155869706191255E-3</v>
      </c>
      <c r="J208" s="2">
        <f>EXP(-(Parameters!$B$5+Parameters!$B$6)*('Permanent project'!B208-Parameters!$B$2+0.5))*(1-EXP(-Parameters!$B$7*('Permanent project'!B208-Parameters!$B$2+0.5)*('Permanent project'!B208&gt;=Parameters!$B$2)))+('Permanent project'!B208&lt;Parameters!$B$2)</f>
        <v>0.14015588661581535</v>
      </c>
      <c r="K208" s="2">
        <f>H208*I208*('Permanent project'!B208&gt;=Parameters!$B$2)</f>
        <v>0.11633815598537721</v>
      </c>
      <c r="L208" s="2">
        <f>H208*I208*J208*('Permanent project'!B208&gt;=Parameters!$B$2)*('Permanent project'!B208&lt;=Parameters!$B$3)</f>
        <v>1.6305477399379566E-2</v>
      </c>
      <c r="M208" s="22">
        <v>1</v>
      </c>
      <c r="N208" s="14">
        <f t="shared" si="28"/>
        <v>1.6305477399379566E-2</v>
      </c>
      <c r="V208" s="4"/>
      <c r="W208" s="4"/>
      <c r="X208" s="4"/>
    </row>
    <row r="209" spans="1:24" x14ac:dyDescent="0.3">
      <c r="A209">
        <v>2220</v>
      </c>
      <c r="B209">
        <v>200</v>
      </c>
      <c r="C209" s="11">
        <f t="shared" si="24"/>
        <v>1.6779706453383088</v>
      </c>
      <c r="D209" s="11">
        <f t="shared" si="25"/>
        <v>2.720789926345387</v>
      </c>
      <c r="E209" s="11">
        <f t="shared" si="26"/>
        <v>3.4292084480011149</v>
      </c>
      <c r="F209" s="11">
        <f t="shared" si="27"/>
        <v>5.9646475032892132</v>
      </c>
      <c r="G209" s="3">
        <f>G208*(1+Parameters!$B$13)</f>
        <v>4461216.277190241</v>
      </c>
      <c r="H209" s="5">
        <f>Parameters!$B$11*C209*Parameters!$B$9*G209</f>
        <v>69.168699190027439</v>
      </c>
      <c r="I209" s="2">
        <f>EXP(-Parameters!$B$16*'Permanent project'!B209)</f>
        <v>1.6615572731739339E-3</v>
      </c>
      <c r="J209" s="2">
        <f>EXP(-(Parameters!$B$5+Parameters!$B$6)*('Permanent project'!B209-Parameters!$B$2+0.5))*(1-EXP(-Parameters!$B$7*('Permanent project'!B209-Parameters!$B$2+0.5)*('Permanent project'!B209&gt;=Parameters!$B$2)))+('Permanent project'!B209&lt;Parameters!$B$2)</f>
        <v>0.13876131224295524</v>
      </c>
      <c r="K209" s="2">
        <f>H209*I209*('Permanent project'!B209&gt;=Parameters!$B$2)</f>
        <v>0.11492775521517008</v>
      </c>
      <c r="L209" s="2">
        <f>H209*I209*J209*('Permanent project'!B209&gt;=Parameters!$B$2)*('Permanent project'!B209&lt;=Parameters!$B$3)</f>
        <v>1.5947526126794145E-2</v>
      </c>
      <c r="M209" s="22">
        <v>1</v>
      </c>
      <c r="N209" s="14">
        <f t="shared" si="28"/>
        <v>1.5947526126794145E-2</v>
      </c>
      <c r="V209" s="4"/>
      <c r="W209" s="4"/>
      <c r="X209" s="4"/>
    </row>
    <row r="210" spans="1:24" x14ac:dyDescent="0.3">
      <c r="A210">
        <v>2221</v>
      </c>
      <c r="B210">
        <v>201</v>
      </c>
      <c r="C210" s="11">
        <f t="shared" si="24"/>
        <v>1.6779706453383088</v>
      </c>
      <c r="D210" s="11">
        <f t="shared" si="25"/>
        <v>2.720789926345387</v>
      </c>
      <c r="E210" s="11">
        <f t="shared" si="26"/>
        <v>3.4292084480011149</v>
      </c>
      <c r="F210" s="11">
        <f t="shared" si="27"/>
        <v>5.9646475032892132</v>
      </c>
      <c r="G210" s="3">
        <f>G209*(1+Parameters!$B$13)</f>
        <v>4550440.6027340461</v>
      </c>
      <c r="H210" s="5">
        <f>Parameters!$B$11*C210*Parameters!$B$9*G210</f>
        <v>70.552073173827992</v>
      </c>
      <c r="I210" s="2">
        <f>EXP(-Parameters!$B$16*'Permanent project'!B210)</f>
        <v>1.6092291555705183E-3</v>
      </c>
      <c r="J210" s="2">
        <f>EXP(-(Parameters!$B$5+Parameters!$B$6)*('Permanent project'!B210-Parameters!$B$2+0.5))*(1-EXP(-Parameters!$B$7*('Permanent project'!B210-Parameters!$B$2+0.5)*('Permanent project'!B210&gt;=Parameters!$B$2)))+('Permanent project'!B210&lt;Parameters!$B$2)</f>
        <v>0.13738061411695424</v>
      </c>
      <c r="K210" s="2">
        <f>H210*I210*('Permanent project'!B210&gt;=Parameters!$B$2)</f>
        <v>0.11353445313726863</v>
      </c>
      <c r="L210" s="2">
        <f>H210*I210*J210*('Permanent project'!B210&gt;=Parameters!$B$2)*('Permanent project'!B210&lt;=Parameters!$B$3)</f>
        <v>1.5597432895430526E-2</v>
      </c>
      <c r="M210" s="22">
        <v>1</v>
      </c>
      <c r="N210" s="14">
        <f t="shared" si="28"/>
        <v>1.5597432895430526E-2</v>
      </c>
      <c r="V210" s="4"/>
      <c r="W210" s="4"/>
      <c r="X210" s="4"/>
    </row>
    <row r="211" spans="1:24" x14ac:dyDescent="0.3">
      <c r="A211">
        <v>2222</v>
      </c>
      <c r="B211">
        <v>202</v>
      </c>
      <c r="C211" s="11">
        <f t="shared" si="24"/>
        <v>1.6779706453383088</v>
      </c>
      <c r="D211" s="11">
        <f t="shared" si="25"/>
        <v>2.720789926345387</v>
      </c>
      <c r="E211" s="11">
        <f t="shared" si="26"/>
        <v>3.4292084480011149</v>
      </c>
      <c r="F211" s="11">
        <f t="shared" si="27"/>
        <v>5.9646475032892132</v>
      </c>
      <c r="G211" s="3">
        <f>G210*(1+Parameters!$B$13)</f>
        <v>4641449.4147887267</v>
      </c>
      <c r="H211" s="5">
        <f>Parameters!$B$11*C211*Parameters!$B$9*G211</f>
        <v>71.963114637304557</v>
      </c>
      <c r="I211" s="2">
        <f>EXP(-Parameters!$B$16*'Permanent project'!B211)</f>
        <v>1.558549029243796E-3</v>
      </c>
      <c r="J211" s="2">
        <f>EXP(-(Parameters!$B$5+Parameters!$B$6)*('Permanent project'!B211-Parameters!$B$2+0.5))*(1-EXP(-Parameters!$B$7*('Permanent project'!B211-Parameters!$B$2+0.5)*('Permanent project'!B211&gt;=Parameters!$B$2)))+('Permanent project'!B211&lt;Parameters!$B$2)</f>
        <v>0.13601365416684916</v>
      </c>
      <c r="K211" s="2">
        <f>H211*I211*('Permanent project'!B211&gt;=Parameters!$B$2)</f>
        <v>0.11215804245933102</v>
      </c>
      <c r="L211" s="2">
        <f>H211*I211*J211*('Permanent project'!B211&gt;=Parameters!$B$2)*('Permanent project'!B211&lt;=Parameters!$B$3)</f>
        <v>1.5255025199094233E-2</v>
      </c>
      <c r="M211" s="22">
        <v>1</v>
      </c>
      <c r="N211" s="14">
        <f t="shared" si="28"/>
        <v>1.5255025199094233E-2</v>
      </c>
      <c r="V211" s="4"/>
      <c r="W211" s="4"/>
      <c r="X211" s="4"/>
    </row>
    <row r="212" spans="1:24" x14ac:dyDescent="0.3">
      <c r="A212">
        <v>2223</v>
      </c>
      <c r="B212">
        <v>203</v>
      </c>
      <c r="C212" s="11">
        <f t="shared" si="24"/>
        <v>1.6779706453383088</v>
      </c>
      <c r="D212" s="11">
        <f t="shared" si="25"/>
        <v>2.720789926345387</v>
      </c>
      <c r="E212" s="11">
        <f t="shared" si="26"/>
        <v>3.4292084480011149</v>
      </c>
      <c r="F212" s="11">
        <f t="shared" si="27"/>
        <v>5.9646475032892132</v>
      </c>
      <c r="G212" s="3">
        <f>G211*(1+Parameters!$B$13)</f>
        <v>4734278.4030845016</v>
      </c>
      <c r="H212" s="5">
        <f>Parameters!$B$11*C212*Parameters!$B$9*G212</f>
        <v>73.40237693005065</v>
      </c>
      <c r="I212" s="2">
        <f>EXP(-Parameters!$B$16*'Permanent project'!B212)</f>
        <v>1.5094649933157602E-3</v>
      </c>
      <c r="J212" s="2">
        <f>EXP(-(Parameters!$B$5+Parameters!$B$6)*('Permanent project'!B212-Parameters!$B$2+0.5))*(1-EXP(-Parameters!$B$7*('Permanent project'!B212-Parameters!$B$2+0.5)*('Permanent project'!B212&gt;=Parameters!$B$2)))+('Permanent project'!B212&lt;Parameters!$B$2)</f>
        <v>0.13466029569550586</v>
      </c>
      <c r="K212" s="2">
        <f>H212*I212*('Permanent project'!B212&gt;=Parameters!$B$2)</f>
        <v>0.11079831840207982</v>
      </c>
      <c r="L212" s="2">
        <f>H212*I212*J212*('Permanent project'!B212&gt;=Parameters!$B$2)*('Permanent project'!B212&lt;=Parameters!$B$3)</f>
        <v>1.4920134318588877E-2</v>
      </c>
      <c r="M212" s="22">
        <v>1</v>
      </c>
      <c r="N212" s="14">
        <f t="shared" si="28"/>
        <v>1.4920134318588877E-2</v>
      </c>
      <c r="V212" s="4"/>
      <c r="W212" s="4"/>
      <c r="X212" s="4"/>
    </row>
    <row r="213" spans="1:24" x14ac:dyDescent="0.3">
      <c r="A213">
        <v>2224</v>
      </c>
      <c r="B213">
        <v>204</v>
      </c>
      <c r="C213" s="11">
        <f t="shared" si="24"/>
        <v>1.6779706453383088</v>
      </c>
      <c r="D213" s="11">
        <f t="shared" si="25"/>
        <v>2.720789926345387</v>
      </c>
      <c r="E213" s="11">
        <f t="shared" si="26"/>
        <v>3.4292084480011149</v>
      </c>
      <c r="F213" s="11">
        <f t="shared" si="27"/>
        <v>5.9646475032892132</v>
      </c>
      <c r="G213" s="3">
        <f>G212*(1+Parameters!$B$13)</f>
        <v>4828963.9711461915</v>
      </c>
      <c r="H213" s="5">
        <f>Parameters!$B$11*C213*Parameters!$B$9*G213</f>
        <v>74.870424468651663</v>
      </c>
      <c r="I213" s="2">
        <f>EXP(-Parameters!$B$16*'Permanent project'!B213)</f>
        <v>1.4619267814444457E-3</v>
      </c>
      <c r="J213" s="2">
        <f>EXP(-(Parameters!$B$5+Parameters!$B$6)*('Permanent project'!B213-Parameters!$B$2+0.5))*(1-EXP(-Parameters!$B$7*('Permanent project'!B213-Parameters!$B$2+0.5)*('Permanent project'!B213&gt;=Parameters!$B$2)))+('Permanent project'!B213&lt;Parameters!$B$2)</f>
        <v>0.13332040336594936</v>
      </c>
      <c r="K213" s="2">
        <f>H213*I213*('Permanent project'!B213&gt;=Parameters!$B$2)</f>
        <v>0.1094550786688354</v>
      </c>
      <c r="L213" s="2">
        <f>H213*I213*J213*('Permanent project'!B213&gt;=Parameters!$B$2)*('Permanent project'!B213&lt;=Parameters!$B$3)</f>
        <v>1.4592595238580855E-2</v>
      </c>
      <c r="M213" s="22">
        <v>1</v>
      </c>
      <c r="N213" s="14">
        <f t="shared" si="28"/>
        <v>1.4592595238580855E-2</v>
      </c>
      <c r="V213" s="4"/>
      <c r="W213" s="4"/>
      <c r="X213" s="4"/>
    </row>
    <row r="214" spans="1:24" x14ac:dyDescent="0.3">
      <c r="A214">
        <v>2225</v>
      </c>
      <c r="B214">
        <v>205</v>
      </c>
      <c r="C214" s="11">
        <f t="shared" si="24"/>
        <v>1.6779706453383088</v>
      </c>
      <c r="D214" s="11">
        <f t="shared" si="25"/>
        <v>2.720789926345387</v>
      </c>
      <c r="E214" s="11">
        <f t="shared" si="26"/>
        <v>3.4292084480011149</v>
      </c>
      <c r="F214" s="11">
        <f t="shared" si="27"/>
        <v>5.9646475032892132</v>
      </c>
      <c r="G214" s="3">
        <f>G213*(1+Parameters!$B$13)</f>
        <v>4925543.2505691154</v>
      </c>
      <c r="H214" s="5">
        <f>Parameters!$B$11*C214*Parameters!$B$9*G214</f>
        <v>76.367832958024692</v>
      </c>
      <c r="I214" s="2">
        <f>EXP(-Parameters!$B$16*'Permanent project'!B214)</f>
        <v>1.4158857103468022E-3</v>
      </c>
      <c r="J214" s="2">
        <f>EXP(-(Parameters!$B$5+Parameters!$B$6)*('Permanent project'!B214-Parameters!$B$2+0.5))*(1-EXP(-Parameters!$B$7*('Permanent project'!B214-Parameters!$B$2+0.5)*('Permanent project'!B214&gt;=Parameters!$B$2)))+('Permanent project'!B214&lt;Parameters!$B$2)</f>
        <v>0.13199384318783022</v>
      </c>
      <c r="K214" s="2">
        <f>H214*I214*('Permanent project'!B214&gt;=Parameters!$B$2)</f>
        <v>0.10812812341541872</v>
      </c>
      <c r="L214" s="2">
        <f>H214*I214*J214*('Permanent project'!B214&gt;=Parameters!$B$2)*('Permanent project'!B214&lt;=Parameters!$B$3)</f>
        <v>1.4272246566289132E-2</v>
      </c>
      <c r="M214" s="22">
        <v>1</v>
      </c>
      <c r="N214" s="14">
        <f t="shared" si="28"/>
        <v>1.4272246566289132E-2</v>
      </c>
      <c r="V214" s="4"/>
      <c r="W214" s="4"/>
      <c r="X214" s="4"/>
    </row>
    <row r="215" spans="1:24" x14ac:dyDescent="0.3">
      <c r="A215">
        <v>2226</v>
      </c>
      <c r="B215">
        <v>206</v>
      </c>
      <c r="C215" s="11">
        <f t="shared" si="24"/>
        <v>1.6779706453383088</v>
      </c>
      <c r="D215" s="11">
        <f t="shared" si="25"/>
        <v>2.720789926345387</v>
      </c>
      <c r="E215" s="11">
        <f t="shared" si="26"/>
        <v>3.4292084480011149</v>
      </c>
      <c r="F215" s="11">
        <f t="shared" si="27"/>
        <v>5.9646475032892132</v>
      </c>
      <c r="G215" s="3">
        <f>G214*(1+Parameters!$B$13)</f>
        <v>5024054.1155804982</v>
      </c>
      <c r="H215" s="5">
        <f>Parameters!$B$11*C215*Parameters!$B$9*G215</f>
        <v>77.895189617185196</v>
      </c>
      <c r="I215" s="2">
        <f>EXP(-Parameters!$B$16*'Permanent project'!B215)</f>
        <v>1.371294629942758E-3</v>
      </c>
      <c r="J215" s="2">
        <f>EXP(-(Parameters!$B$5+Parameters!$B$6)*('Permanent project'!B215-Parameters!$B$2+0.5))*(1-EXP(-Parameters!$B$7*('Permanent project'!B215-Parameters!$B$2+0.5)*('Permanent project'!B215&gt;=Parameters!$B$2)))+('Permanent project'!B215&lt;Parameters!$B$2)</f>
        <v>0.13068048250402503</v>
      </c>
      <c r="K215" s="2">
        <f>H215*I215*('Permanent project'!B215&gt;=Parameters!$B$2)</f>
        <v>0.10681725522041893</v>
      </c>
      <c r="L215" s="2">
        <f>H215*I215*J215*('Permanent project'!B215&gt;=Parameters!$B$2)*('Permanent project'!B215&lt;=Parameters!$B$3)</f>
        <v>1.3958930451959933E-2</v>
      </c>
      <c r="M215" s="22">
        <v>1</v>
      </c>
      <c r="N215" s="14">
        <f t="shared" si="28"/>
        <v>1.3958930451959933E-2</v>
      </c>
      <c r="V215" s="4"/>
      <c r="W215" s="4"/>
      <c r="X215" s="4"/>
    </row>
    <row r="216" spans="1:24" x14ac:dyDescent="0.3">
      <c r="A216">
        <v>2227</v>
      </c>
      <c r="B216">
        <v>207</v>
      </c>
      <c r="C216" s="11">
        <f t="shared" si="24"/>
        <v>1.6779706453383088</v>
      </c>
      <c r="D216" s="11">
        <f t="shared" si="25"/>
        <v>2.720789926345387</v>
      </c>
      <c r="E216" s="11">
        <f t="shared" si="26"/>
        <v>3.4292084480011149</v>
      </c>
      <c r="F216" s="11">
        <f t="shared" si="27"/>
        <v>5.9646475032892132</v>
      </c>
      <c r="G216" s="3">
        <f>G215*(1+Parameters!$B$13)</f>
        <v>5124535.197892108</v>
      </c>
      <c r="H216" s="5">
        <f>Parameters!$B$11*C216*Parameters!$B$9*G216</f>
        <v>79.45309340952889</v>
      </c>
      <c r="I216" s="2">
        <f>EXP(-Parameters!$B$16*'Permanent project'!B216)</f>
        <v>1.3281078750694186E-3</v>
      </c>
      <c r="J216" s="2">
        <f>EXP(-(Parameters!$B$5+Parameters!$B$6)*('Permanent project'!B216-Parameters!$B$2+0.5))*(1-EXP(-Parameters!$B$7*('Permanent project'!B216-Parameters!$B$2+0.5)*('Permanent project'!B216&gt;=Parameters!$B$2)))+('Permanent project'!B216&lt;Parameters!$B$2)</f>
        <v>0.12938018997737108</v>
      </c>
      <c r="K216" s="2">
        <f>H216*I216*('Permanent project'!B216&gt;=Parameters!$B$2)</f>
        <v>0.10552227905582144</v>
      </c>
      <c r="L216" s="2">
        <f>H216*I216*J216*('Permanent project'!B216&gt;=Parameters!$B$2)*('Permanent project'!B216&lt;=Parameters!$B$3)</f>
        <v>1.3652492511087343E-2</v>
      </c>
      <c r="M216" s="22">
        <v>1</v>
      </c>
      <c r="N216" s="14">
        <f t="shared" si="28"/>
        <v>1.3652492511087343E-2</v>
      </c>
      <c r="V216" s="4"/>
      <c r="W216" s="4"/>
      <c r="X216" s="4"/>
    </row>
    <row r="217" spans="1:24" x14ac:dyDescent="0.3">
      <c r="A217">
        <v>2228</v>
      </c>
      <c r="B217">
        <v>208</v>
      </c>
      <c r="C217" s="11">
        <f t="shared" si="24"/>
        <v>1.6779706453383088</v>
      </c>
      <c r="D217" s="11">
        <f t="shared" si="25"/>
        <v>2.720789926345387</v>
      </c>
      <c r="E217" s="11">
        <f t="shared" si="26"/>
        <v>3.4292084480011149</v>
      </c>
      <c r="F217" s="11">
        <f t="shared" si="27"/>
        <v>5.9646475032892132</v>
      </c>
      <c r="G217" s="3">
        <f>G216*(1+Parameters!$B$13)</f>
        <v>5227025.9018499507</v>
      </c>
      <c r="H217" s="5">
        <f>Parameters!$B$11*C217*Parameters!$B$9*G217</f>
        <v>81.042155277719488</v>
      </c>
      <c r="I217" s="2">
        <f>EXP(-Parameters!$B$16*'Permanent project'!B217)</f>
        <v>1.2862812187159486E-3</v>
      </c>
      <c r="J217" s="2">
        <f>EXP(-(Parameters!$B$5+Parameters!$B$6)*('Permanent project'!B217-Parameters!$B$2+0.5))*(1-EXP(-Parameters!$B$7*('Permanent project'!B217-Parameters!$B$2+0.5)*('Permanent project'!B217&gt;=Parameters!$B$2)))+('Permanent project'!B217&lt;Parameters!$B$2)</f>
        <v>0.12809283557753198</v>
      </c>
      <c r="K217" s="2">
        <f>H217*I217*('Permanent project'!B217&gt;=Parameters!$B$2)</f>
        <v>0.10424300225799217</v>
      </c>
      <c r="L217" s="2">
        <f>H217*I217*J217*('Permanent project'!B217&gt;=Parameters!$B$2)*('Permanent project'!B217&lt;=Parameters!$B$3)</f>
        <v>1.3352781748341286E-2</v>
      </c>
      <c r="M217" s="22">
        <v>1</v>
      </c>
      <c r="N217" s="14">
        <f t="shared" si="28"/>
        <v>1.3352781748341286E-2</v>
      </c>
      <c r="V217" s="4"/>
      <c r="W217" s="4"/>
      <c r="X217" s="4"/>
    </row>
    <row r="218" spans="1:24" x14ac:dyDescent="0.3">
      <c r="A218">
        <v>2229</v>
      </c>
      <c r="B218">
        <v>209</v>
      </c>
      <c r="C218" s="11">
        <f t="shared" si="24"/>
        <v>1.6779706453383088</v>
      </c>
      <c r="D218" s="11">
        <f t="shared" si="25"/>
        <v>2.720789926345387</v>
      </c>
      <c r="E218" s="11">
        <f t="shared" si="26"/>
        <v>3.4292084480011149</v>
      </c>
      <c r="F218" s="11">
        <f t="shared" si="27"/>
        <v>5.9646475032892132</v>
      </c>
      <c r="G218" s="3">
        <f>G217*(1+Parameters!$B$13)</f>
        <v>5331566.4198869495</v>
      </c>
      <c r="H218" s="5">
        <f>Parameters!$B$11*C218*Parameters!$B$9*G218</f>
        <v>82.662998383273873</v>
      </c>
      <c r="I218" s="2">
        <f>EXP(-Parameters!$B$16*'Permanent project'!B218)</f>
        <v>1.2457718267312491E-3</v>
      </c>
      <c r="J218" s="2">
        <f>EXP(-(Parameters!$B$5+Parameters!$B$6)*('Permanent project'!B218-Parameters!$B$2+0.5))*(1-EXP(-Parameters!$B$7*('Permanent project'!B218-Parameters!$B$2+0.5)*('Permanent project'!B218&gt;=Parameters!$B$2)))+('Permanent project'!B218&lt;Parameters!$B$2)</f>
        <v>0.1268182905679951</v>
      </c>
      <c r="K218" s="2">
        <f>H218*I218*('Permanent project'!B218&gt;=Parameters!$B$2)</f>
        <v>0.10297923449901339</v>
      </c>
      <c r="L218" s="2">
        <f>H218*I218*J218*('Permanent project'!B218&gt;=Parameters!$B$2)*('Permanent project'!B218&lt;=Parameters!$B$3)</f>
        <v>1.3059650483165585E-2</v>
      </c>
      <c r="M218" s="22">
        <v>1</v>
      </c>
      <c r="N218" s="14">
        <f t="shared" si="28"/>
        <v>1.3059650483165585E-2</v>
      </c>
      <c r="V218" s="4"/>
      <c r="W218" s="4"/>
      <c r="X218" s="4"/>
    </row>
    <row r="219" spans="1:24" x14ac:dyDescent="0.3">
      <c r="A219">
        <v>2230</v>
      </c>
      <c r="B219">
        <v>210</v>
      </c>
      <c r="C219" s="11">
        <f t="shared" si="24"/>
        <v>1.6779706453383088</v>
      </c>
      <c r="D219" s="11">
        <f t="shared" si="25"/>
        <v>2.720789926345387</v>
      </c>
      <c r="E219" s="11">
        <f t="shared" si="26"/>
        <v>3.4292084480011149</v>
      </c>
      <c r="F219" s="11">
        <f t="shared" si="27"/>
        <v>5.9646475032892132</v>
      </c>
      <c r="G219" s="3">
        <f>G218*(1+Parameters!$B$13)</f>
        <v>5438197.7482846882</v>
      </c>
      <c r="H219" s="5">
        <f>Parameters!$B$11*C219*Parameters!$B$9*G219</f>
        <v>84.316258350939336</v>
      </c>
      <c r="I219" s="2">
        <f>EXP(-Parameters!$B$16*'Permanent project'!B219)</f>
        <v>1.2065382139580404E-3</v>
      </c>
      <c r="J219" s="2">
        <f>EXP(-(Parameters!$B$5+Parameters!$B$6)*('Permanent project'!B219-Parameters!$B$2+0.5))*(1-EXP(-Parameters!$B$7*('Permanent project'!B219-Parameters!$B$2+0.5)*('Permanent project'!B219&gt;=Parameters!$B$2)))+('Permanent project'!B219&lt;Parameters!$B$2)</f>
        <v>0.1255564274931972</v>
      </c>
      <c r="K219" s="2">
        <f>H219*I219*('Permanent project'!B219&gt;=Parameters!$B$2)</f>
        <v>0.10173078775836705</v>
      </c>
      <c r="L219" s="2">
        <f>H219*I219*J219*('Permanent project'!B219&gt;=Parameters!$B$2)*('Permanent project'!B219&lt;=Parameters!$B$3)</f>
        <v>1.2772954277009247E-2</v>
      </c>
      <c r="M219" s="22">
        <v>1</v>
      </c>
      <c r="N219" s="14">
        <f t="shared" si="28"/>
        <v>1.2772954277009247E-2</v>
      </c>
      <c r="V219" s="4"/>
      <c r="W219" s="4"/>
      <c r="X219" s="4"/>
    </row>
    <row r="220" spans="1:24" x14ac:dyDescent="0.3">
      <c r="A220">
        <v>2231</v>
      </c>
      <c r="B220">
        <v>211</v>
      </c>
      <c r="C220" s="11">
        <f t="shared" si="24"/>
        <v>1.6779706453383088</v>
      </c>
      <c r="D220" s="11">
        <f t="shared" si="25"/>
        <v>2.720789926345387</v>
      </c>
      <c r="E220" s="11">
        <f t="shared" si="26"/>
        <v>3.4292084480011149</v>
      </c>
      <c r="F220" s="11">
        <f t="shared" si="27"/>
        <v>5.9646475032892132</v>
      </c>
      <c r="G220" s="3">
        <f>G219*(1+Parameters!$B$13)</f>
        <v>5546961.7032503821</v>
      </c>
      <c r="H220" s="5">
        <f>Parameters!$B$11*C220*Parameters!$B$9*G220</f>
        <v>86.002583517958129</v>
      </c>
      <c r="I220" s="2">
        <f>EXP(-Parameters!$B$16*'Permanent project'!B220)</f>
        <v>1.1685402017484413E-3</v>
      </c>
      <c r="J220" s="2">
        <f>EXP(-(Parameters!$B$5+Parameters!$B$6)*('Permanent project'!B220-Parameters!$B$2+0.5))*(1-EXP(-Parameters!$B$7*('Permanent project'!B220-Parameters!$B$2+0.5)*('Permanent project'!B220&gt;=Parameters!$B$2)))+('Permanent project'!B220&lt;Parameters!$B$2)</f>
        <v>0.12430712016577938</v>
      </c>
      <c r="K220" s="2">
        <f>H220*I220*('Permanent project'!B220&gt;=Parameters!$B$2)</f>
        <v>0.10049747629496197</v>
      </c>
      <c r="L220" s="2">
        <f>H220*I220*J220*('Permanent project'!B220&gt;=Parameters!$B$2)*('Permanent project'!B220&lt;=Parameters!$B$3)</f>
        <v>1.2492551862155404E-2</v>
      </c>
      <c r="M220" s="22">
        <v>1</v>
      </c>
      <c r="N220" s="14">
        <f t="shared" si="28"/>
        <v>1.2492551862155404E-2</v>
      </c>
      <c r="V220" s="4"/>
      <c r="W220" s="4"/>
      <c r="X220" s="4"/>
    </row>
    <row r="221" spans="1:24" x14ac:dyDescent="0.3">
      <c r="A221">
        <v>2232</v>
      </c>
      <c r="B221">
        <v>212</v>
      </c>
      <c r="C221" s="11">
        <f t="shared" si="24"/>
        <v>1.6779706453383088</v>
      </c>
      <c r="D221" s="11">
        <f t="shared" si="25"/>
        <v>2.720789926345387</v>
      </c>
      <c r="E221" s="11">
        <f t="shared" si="26"/>
        <v>3.4292084480011149</v>
      </c>
      <c r="F221" s="11">
        <f t="shared" si="27"/>
        <v>5.9646475032892132</v>
      </c>
      <c r="G221" s="3">
        <f>G220*(1+Parameters!$B$13)</f>
        <v>5657900.9373153895</v>
      </c>
      <c r="H221" s="5">
        <f>Parameters!$B$11*C221*Parameters!$B$9*G221</f>
        <v>87.722635188317284</v>
      </c>
      <c r="I221" s="2">
        <f>EXP(-Parameters!$B$16*'Permanent project'!B221)</f>
        <v>1.131738876817519E-3</v>
      </c>
      <c r="J221" s="2">
        <f>EXP(-(Parameters!$B$5+Parameters!$B$6)*('Permanent project'!B221-Parameters!$B$2+0.5))*(1-EXP(-Parameters!$B$7*('Permanent project'!B221-Parameters!$B$2+0.5)*('Permanent project'!B221&gt;=Parameters!$B$2)))+('Permanent project'!B221&lt;Parameters!$B$2)</f>
        <v>0.12307024365396771</v>
      </c>
      <c r="K221" s="2">
        <f>H221*I221*('Permanent project'!B221&gt;=Parameters!$B$2)</f>
        <v>9.9279116619499175E-2</v>
      </c>
      <c r="L221" s="2">
        <f>H221*I221*J221*('Permanent project'!B221&gt;=Parameters!$B$2)*('Permanent project'!B221&lt;=Parameters!$B$3)</f>
        <v>1.2218305072112438E-2</v>
      </c>
      <c r="M221" s="22">
        <v>1</v>
      </c>
      <c r="N221" s="14">
        <f t="shared" si="28"/>
        <v>1.2218305072112438E-2</v>
      </c>
      <c r="V221" s="4"/>
      <c r="W221" s="4"/>
      <c r="X221" s="4"/>
    </row>
    <row r="222" spans="1:24" x14ac:dyDescent="0.3">
      <c r="A222">
        <v>2233</v>
      </c>
      <c r="B222">
        <v>213</v>
      </c>
      <c r="C222" s="11">
        <f t="shared" si="24"/>
        <v>1.6779706453383088</v>
      </c>
      <c r="D222" s="11">
        <f t="shared" si="25"/>
        <v>2.720789926345387</v>
      </c>
      <c r="E222" s="11">
        <f t="shared" si="26"/>
        <v>3.4292084480011149</v>
      </c>
      <c r="F222" s="11">
        <f t="shared" si="27"/>
        <v>5.9646475032892132</v>
      </c>
      <c r="G222" s="3">
        <f>G221*(1+Parameters!$B$13)</f>
        <v>5771058.9560616976</v>
      </c>
      <c r="H222" s="5">
        <f>Parameters!$B$11*C222*Parameters!$B$9*G222</f>
        <v>89.477087892083645</v>
      </c>
      <c r="I222" s="2">
        <f>EXP(-Parameters!$B$16*'Permanent project'!B222)</f>
        <v>1.0960965513926852E-3</v>
      </c>
      <c r="J222" s="2">
        <f>EXP(-(Parameters!$B$5+Parameters!$B$6)*('Permanent project'!B222-Parameters!$B$2+0.5))*(1-EXP(-Parameters!$B$7*('Permanent project'!B222-Parameters!$B$2+0.5)*('Permanent project'!B222&gt;=Parameters!$B$2)))+('Permanent project'!B222&lt;Parameters!$B$2)</f>
        <v>0.12184567426908036</v>
      </c>
      <c r="K222" s="2">
        <f>H222*I222*('Permanent project'!B222&gt;=Parameters!$B$2)</f>
        <v>9.8075527467173074E-2</v>
      </c>
      <c r="L222" s="2">
        <f>H222*I222*J222*('Permanent project'!B222&gt;=Parameters!$B$2)*('Permanent project'!B222&lt;=Parameters!$B$3)</f>
        <v>1.1950078773533414E-2</v>
      </c>
      <c r="M222" s="22">
        <v>1</v>
      </c>
      <c r="N222" s="14">
        <f t="shared" si="28"/>
        <v>1.1950078773533414E-2</v>
      </c>
      <c r="V222" s="4"/>
      <c r="W222" s="4"/>
      <c r="X222" s="4"/>
    </row>
    <row r="223" spans="1:24" x14ac:dyDescent="0.3">
      <c r="A223">
        <v>2234</v>
      </c>
      <c r="B223">
        <v>214</v>
      </c>
      <c r="C223" s="11">
        <f t="shared" si="24"/>
        <v>1.6779706453383088</v>
      </c>
      <c r="D223" s="11">
        <f t="shared" si="25"/>
        <v>2.720789926345387</v>
      </c>
      <c r="E223" s="11">
        <f t="shared" si="26"/>
        <v>3.4292084480011149</v>
      </c>
      <c r="F223" s="11">
        <f t="shared" si="27"/>
        <v>5.9646475032892132</v>
      </c>
      <c r="G223" s="3">
        <f>G222*(1+Parameters!$B$13)</f>
        <v>5886480.135182932</v>
      </c>
      <c r="H223" s="5">
        <f>Parameters!$B$11*C223*Parameters!$B$9*G223</f>
        <v>91.266629649925321</v>
      </c>
      <c r="I223" s="2">
        <f>EXP(-Parameters!$B$16*'Permanent project'!B223)</f>
        <v>1.0615767246181251E-3</v>
      </c>
      <c r="J223" s="2">
        <f>EXP(-(Parameters!$B$5+Parameters!$B$6)*('Permanent project'!B223-Parameters!$B$2+0.5))*(1-EXP(-Parameters!$B$7*('Permanent project'!B223-Parameters!$B$2+0.5)*('Permanent project'!B223&gt;=Parameters!$B$2)))+('Permanent project'!B223&lt;Parameters!$B$2)</f>
        <v>0.12063328955315826</v>
      </c>
      <c r="K223" s="2">
        <f>H223*I223*('Permanent project'!B223&gt;=Parameters!$B$2)</f>
        <v>9.6886529770703181E-2</v>
      </c>
      <c r="L223" s="2">
        <f>H223*I223*J223*('Permanent project'!B223&gt;=Parameters!$B$2)*('Permanent project'!B223&lt;=Parameters!$B$3)</f>
        <v>1.1687740799629925E-2</v>
      </c>
      <c r="M223" s="22">
        <v>1</v>
      </c>
      <c r="N223" s="14">
        <f t="shared" si="28"/>
        <v>1.1687740799629925E-2</v>
      </c>
      <c r="V223" s="4"/>
      <c r="W223" s="4"/>
      <c r="X223" s="4"/>
    </row>
    <row r="224" spans="1:24" x14ac:dyDescent="0.3">
      <c r="A224">
        <v>2235</v>
      </c>
      <c r="B224">
        <v>215</v>
      </c>
      <c r="C224" s="11">
        <f t="shared" si="24"/>
        <v>1.6779706453383088</v>
      </c>
      <c r="D224" s="11">
        <f t="shared" si="25"/>
        <v>2.720789926345387</v>
      </c>
      <c r="E224" s="11">
        <f t="shared" si="26"/>
        <v>3.4292084480011149</v>
      </c>
      <c r="F224" s="11">
        <f t="shared" si="27"/>
        <v>5.9646475032892132</v>
      </c>
      <c r="G224" s="3">
        <f>G223*(1+Parameters!$B$13)</f>
        <v>6004209.7378865909</v>
      </c>
      <c r="H224" s="5">
        <f>Parameters!$B$11*C224*Parameters!$B$9*G224</f>
        <v>93.091962242923827</v>
      </c>
      <c r="I224" s="2">
        <f>EXP(-Parameters!$B$16*'Permanent project'!B224)</f>
        <v>1.0281440451747298E-3</v>
      </c>
      <c r="J224" s="2">
        <f>EXP(-(Parameters!$B$5+Parameters!$B$6)*('Permanent project'!B224-Parameters!$B$2+0.5))*(1-EXP(-Parameters!$B$7*('Permanent project'!B224-Parameters!$B$2+0.5)*('Permanent project'!B224&gt;=Parameters!$B$2)))+('Permanent project'!B224&lt;Parameters!$B$2)</f>
        <v>0.11943296826671962</v>
      </c>
      <c r="K224" s="2">
        <f>H224*I224*('Permanent project'!B224&gt;=Parameters!$B$2)</f>
        <v>9.571194663369291E-2</v>
      </c>
      <c r="L224" s="2">
        <f>H224*I224*J224*('Permanent project'!B224&gt;=Parameters!$B$2)*('Permanent project'!B224&lt;=Parameters!$B$3)</f>
        <v>1.1431161885047806E-2</v>
      </c>
      <c r="M224" s="22">
        <v>1</v>
      </c>
      <c r="N224" s="14">
        <f t="shared" si="28"/>
        <v>1.1431161885047806E-2</v>
      </c>
      <c r="V224" s="4"/>
      <c r="W224" s="4"/>
      <c r="X224" s="4"/>
    </row>
    <row r="225" spans="1:24" x14ac:dyDescent="0.3">
      <c r="A225">
        <v>2236</v>
      </c>
      <c r="B225">
        <v>216</v>
      </c>
      <c r="C225" s="11">
        <f t="shared" si="24"/>
        <v>1.6779706453383088</v>
      </c>
      <c r="D225" s="11">
        <f t="shared" si="25"/>
        <v>2.720789926345387</v>
      </c>
      <c r="E225" s="11">
        <f t="shared" si="26"/>
        <v>3.4292084480011149</v>
      </c>
      <c r="F225" s="11">
        <f t="shared" si="27"/>
        <v>5.9646475032892132</v>
      </c>
      <c r="G225" s="3">
        <f>G224*(1+Parameters!$B$13)</f>
        <v>6124293.9326443225</v>
      </c>
      <c r="H225" s="5">
        <f>Parameters!$B$11*C225*Parameters!$B$9*G225</f>
        <v>94.9538014877823</v>
      </c>
      <c r="I225" s="2">
        <f>EXP(-Parameters!$B$16*'Permanent project'!B225)</f>
        <v>9.9576427507725774E-4</v>
      </c>
      <c r="J225" s="2">
        <f>EXP(-(Parameters!$B$5+Parameters!$B$6)*('Permanent project'!B225-Parameters!$B$2+0.5))*(1-EXP(-Parameters!$B$7*('Permanent project'!B225-Parameters!$B$2+0.5)*('Permanent project'!B225&gt;=Parameters!$B$2)))+('Permanent project'!B225&lt;Parameters!$B$2)</f>
        <v>0.1182445903766354</v>
      </c>
      <c r="K225" s="2">
        <f>H225*I225*('Permanent project'!B225&gt;=Parameters!$B$2)</f>
        <v>9.455160330431138E-2</v>
      </c>
      <c r="L225" s="2">
        <f>H225*I225*J225*('Permanent project'!B225&gt;=Parameters!$B$2)*('Permanent project'!B225&lt;=Parameters!$B$3)</f>
        <v>1.1180215602172425E-2</v>
      </c>
      <c r="M225" s="22">
        <v>1</v>
      </c>
      <c r="N225" s="14">
        <f t="shared" si="28"/>
        <v>1.1180215602172425E-2</v>
      </c>
      <c r="V225" s="4"/>
      <c r="W225" s="4"/>
      <c r="X225" s="4"/>
    </row>
    <row r="226" spans="1:24" x14ac:dyDescent="0.3">
      <c r="A226">
        <v>2237</v>
      </c>
      <c r="B226">
        <v>217</v>
      </c>
      <c r="C226" s="11">
        <f t="shared" si="24"/>
        <v>1.6779706453383088</v>
      </c>
      <c r="D226" s="11">
        <f t="shared" si="25"/>
        <v>2.720789926345387</v>
      </c>
      <c r="E226" s="11">
        <f t="shared" si="26"/>
        <v>3.4292084480011149</v>
      </c>
      <c r="F226" s="11">
        <f t="shared" si="27"/>
        <v>5.9646475032892132</v>
      </c>
      <c r="G226" s="3">
        <f>G225*(1+Parameters!$B$13)</f>
        <v>6246779.811297209</v>
      </c>
      <c r="H226" s="5">
        <f>Parameters!$B$11*C226*Parameters!$B$9*G226</f>
        <v>96.852877517537948</v>
      </c>
      <c r="I226" s="2">
        <f>EXP(-Parameters!$B$16*'Permanent project'!B226)</f>
        <v>9.6440425461164468E-4</v>
      </c>
      <c r="J226" s="2">
        <f>EXP(-(Parameters!$B$5+Parameters!$B$6)*('Permanent project'!B226-Parameters!$B$2+0.5))*(1-EXP(-Parameters!$B$7*('Permanent project'!B226-Parameters!$B$2+0.5)*('Permanent project'!B226&gt;=Parameters!$B$2)))+('Permanent project'!B226&lt;Parameters!$B$2)</f>
        <v>0.11706803704412637</v>
      </c>
      <c r="K226" s="2">
        <f>H226*I226*('Permanent project'!B226&gt;=Parameters!$B$2)</f>
        <v>9.3405327149294101E-2</v>
      </c>
      <c r="L226" s="2">
        <f>H226*I226*J226*('Permanent project'!B226&gt;=Parameters!$B$2)*('Permanent project'!B226&lt;=Parameters!$B$3)</f>
        <v>1.0934778298832304E-2</v>
      </c>
      <c r="M226" s="22">
        <v>1</v>
      </c>
      <c r="N226" s="14">
        <f t="shared" si="28"/>
        <v>1.0934778298832304E-2</v>
      </c>
      <c r="V226" s="4"/>
      <c r="W226" s="4"/>
      <c r="X226" s="4"/>
    </row>
    <row r="227" spans="1:24" x14ac:dyDescent="0.3">
      <c r="A227">
        <v>2238</v>
      </c>
      <c r="B227">
        <v>218</v>
      </c>
      <c r="C227" s="11">
        <f t="shared" si="24"/>
        <v>1.6779706453383088</v>
      </c>
      <c r="D227" s="11">
        <f t="shared" si="25"/>
        <v>2.720789926345387</v>
      </c>
      <c r="E227" s="11">
        <f t="shared" si="26"/>
        <v>3.4292084480011149</v>
      </c>
      <c r="F227" s="11">
        <f t="shared" si="27"/>
        <v>5.9646475032892132</v>
      </c>
      <c r="G227" s="3">
        <f>G226*(1+Parameters!$B$13)</f>
        <v>6371715.4075231533</v>
      </c>
      <c r="H227" s="5">
        <f>Parameters!$B$11*C227*Parameters!$B$9*G227</f>
        <v>98.789935067888706</v>
      </c>
      <c r="I227" s="2">
        <f>EXP(-Parameters!$B$16*'Permanent project'!B227)</f>
        <v>9.3403186837656021E-4</v>
      </c>
      <c r="J227" s="2">
        <f>EXP(-(Parameters!$B$5+Parameters!$B$6)*('Permanent project'!B227-Parameters!$B$2+0.5))*(1-EXP(-Parameters!$B$7*('Permanent project'!B227-Parameters!$B$2+0.5)*('Permanent project'!B227&gt;=Parameters!$B$2)))+('Permanent project'!B227&lt;Parameters!$B$2)</f>
        <v>0.11590319061287874</v>
      </c>
      <c r="K227" s="2">
        <f>H227*I227*('Permanent project'!B227&gt;=Parameters!$B$2)</f>
        <v>9.2272947628259147E-2</v>
      </c>
      <c r="L227" s="2">
        <f>H227*I227*J227*('Permanent project'!B227&gt;=Parameters!$B$2)*('Permanent project'!B227&lt;=Parameters!$B$3)</f>
        <v>1.0694729037370296E-2</v>
      </c>
      <c r="M227" s="22">
        <v>1</v>
      </c>
      <c r="N227" s="14">
        <f t="shared" si="28"/>
        <v>1.0694729037370296E-2</v>
      </c>
      <c r="V227" s="4"/>
      <c r="W227" s="4"/>
      <c r="X227" s="4"/>
    </row>
    <row r="228" spans="1:24" x14ac:dyDescent="0.3">
      <c r="A228">
        <v>2239</v>
      </c>
      <c r="B228">
        <v>219</v>
      </c>
      <c r="C228" s="11">
        <f t="shared" si="24"/>
        <v>1.6779706453383088</v>
      </c>
      <c r="D228" s="11">
        <f t="shared" si="25"/>
        <v>2.720789926345387</v>
      </c>
      <c r="E228" s="11">
        <f t="shared" si="26"/>
        <v>3.4292084480011149</v>
      </c>
      <c r="F228" s="11">
        <f t="shared" si="27"/>
        <v>5.9646475032892132</v>
      </c>
      <c r="G228" s="3">
        <f>G227*(1+Parameters!$B$13)</f>
        <v>6499149.7156736162</v>
      </c>
      <c r="H228" s="5">
        <f>Parameters!$B$11*C228*Parameters!$B$9*G228</f>
        <v>100.76573376924648</v>
      </c>
      <c r="I228" s="2">
        <f>EXP(-Parameters!$B$16*'Permanent project'!B228)</f>
        <v>9.0461601239442925E-4</v>
      </c>
      <c r="J228" s="2">
        <f>EXP(-(Parameters!$B$5+Parameters!$B$6)*('Permanent project'!B228-Parameters!$B$2+0.5))*(1-EXP(-Parameters!$B$7*('Permanent project'!B228-Parameters!$B$2+0.5)*('Permanent project'!B228&gt;=Parameters!$B$2)))+('Permanent project'!B228&lt;Parameters!$B$2)</f>
        <v>0.11474993459727875</v>
      </c>
      <c r="K228" s="2">
        <f>H228*I228*('Permanent project'!B228&gt;=Parameters!$B$2)</f>
        <v>9.1154296268334434E-2</v>
      </c>
      <c r="L228" s="2">
        <f>H228*I228*J228*('Permanent project'!B228&gt;=Parameters!$B$2)*('Permanent project'!B228&lt;=Parameters!$B$3)</f>
        <v>1.0459949535052348E-2</v>
      </c>
      <c r="M228" s="22">
        <v>1</v>
      </c>
      <c r="N228" s="14">
        <f t="shared" si="28"/>
        <v>1.0459949535052348E-2</v>
      </c>
      <c r="V228" s="4"/>
      <c r="W228" s="4"/>
      <c r="X228" s="4"/>
    </row>
    <row r="229" spans="1:24" x14ac:dyDescent="0.3">
      <c r="A229">
        <v>2240</v>
      </c>
      <c r="B229">
        <v>220</v>
      </c>
      <c r="C229" s="11">
        <f t="shared" si="24"/>
        <v>1.6779706453383088</v>
      </c>
      <c r="D229" s="11">
        <f t="shared" si="25"/>
        <v>2.720789926345387</v>
      </c>
      <c r="E229" s="11">
        <f t="shared" si="26"/>
        <v>3.4292084480011149</v>
      </c>
      <c r="F229" s="11">
        <f t="shared" si="27"/>
        <v>5.9646475032892132</v>
      </c>
      <c r="G229" s="3">
        <f>G228*(1+Parameters!$B$13)</f>
        <v>6629132.709987089</v>
      </c>
      <c r="H229" s="5">
        <f>Parameters!$B$11*C229*Parameters!$B$9*G229</f>
        <v>102.78104844463142</v>
      </c>
      <c r="I229" s="2">
        <f>EXP(-Parameters!$B$16*'Permanent project'!B229)</f>
        <v>8.7612656225824167E-4</v>
      </c>
      <c r="J229" s="2">
        <f>EXP(-(Parameters!$B$5+Parameters!$B$6)*('Permanent project'!B229-Parameters!$B$2+0.5))*(1-EXP(-Parameters!$B$7*('Permanent project'!B229-Parameters!$B$2+0.5)*('Permanent project'!B229&gt;=Parameters!$B$2)))+('Permanent project'!B229&lt;Parameters!$B$2)</f>
        <v>0.11360815367076371</v>
      </c>
      <c r="K229" s="2">
        <f>H229*I229*('Permanent project'!B229&gt;=Parameters!$B$2)</f>
        <v>9.004920663909273E-2</v>
      </c>
      <c r="L229" s="2">
        <f>H229*I229*J229*('Permanent project'!B229&gt;=Parameters!$B$2)*('Permanent project'!B229&lt;=Parameters!$B$3)</f>
        <v>1.0230324105784403E-2</v>
      </c>
      <c r="M229" s="22">
        <v>1</v>
      </c>
      <c r="N229" s="14">
        <f t="shared" si="28"/>
        <v>1.0230324105784403E-2</v>
      </c>
      <c r="V229" s="4"/>
      <c r="W229" s="4"/>
      <c r="X229" s="4"/>
    </row>
    <row r="230" spans="1:24" x14ac:dyDescent="0.3">
      <c r="A230">
        <v>2241</v>
      </c>
      <c r="B230">
        <v>221</v>
      </c>
      <c r="C230" s="11">
        <f t="shared" si="24"/>
        <v>1.6779706453383088</v>
      </c>
      <c r="D230" s="11">
        <f t="shared" si="25"/>
        <v>2.720789926345387</v>
      </c>
      <c r="E230" s="11">
        <f t="shared" si="26"/>
        <v>3.4292084480011149</v>
      </c>
      <c r="F230" s="11">
        <f t="shared" si="27"/>
        <v>5.9646475032892132</v>
      </c>
      <c r="G230" s="3">
        <f>G229*(1+Parameters!$B$13)</f>
        <v>6761715.3641868308</v>
      </c>
      <c r="H230" s="5">
        <f>Parameters!$B$11*C230*Parameters!$B$9*G230</f>
        <v>104.83666941352405</v>
      </c>
      <c r="I230" s="2">
        <f>EXP(-Parameters!$B$16*'Permanent project'!B230)</f>
        <v>8.4853434228152698E-4</v>
      </c>
      <c r="J230" s="2">
        <f>EXP(-(Parameters!$B$5+Parameters!$B$6)*('Permanent project'!B230-Parameters!$B$2+0.5))*(1-EXP(-Parameters!$B$7*('Permanent project'!B230-Parameters!$B$2+0.5)*('Permanent project'!B230&gt;=Parameters!$B$2)))+('Permanent project'!B230&lt;Parameters!$B$2)</f>
        <v>0.11247773365428958</v>
      </c>
      <c r="K230" s="2">
        <f>H230*I230*('Permanent project'!B230&gt;=Parameters!$B$2)</f>
        <v>8.8957514327790504E-2</v>
      </c>
      <c r="L230" s="2">
        <f>H230*I230*J230*('Permanent project'!B230&gt;=Parameters!$B$2)*('Permanent project'!B230&lt;=Parameters!$B$3)</f>
        <v>1.000573960310887E-2</v>
      </c>
      <c r="M230" s="22">
        <v>1</v>
      </c>
      <c r="N230" s="14">
        <f t="shared" si="28"/>
        <v>1.000573960310887E-2</v>
      </c>
      <c r="V230" s="4"/>
      <c r="W230" s="4"/>
      <c r="X230" s="4"/>
    </row>
    <row r="231" spans="1:24" x14ac:dyDescent="0.3">
      <c r="A231">
        <v>2242</v>
      </c>
      <c r="B231">
        <v>222</v>
      </c>
      <c r="C231" s="11">
        <f t="shared" si="24"/>
        <v>1.6779706453383088</v>
      </c>
      <c r="D231" s="11">
        <f t="shared" si="25"/>
        <v>2.720789926345387</v>
      </c>
      <c r="E231" s="11">
        <f t="shared" si="26"/>
        <v>3.4292084480011149</v>
      </c>
      <c r="F231" s="11">
        <f t="shared" si="27"/>
        <v>5.9646475032892132</v>
      </c>
      <c r="G231" s="3">
        <f>G230*(1+Parameters!$B$13)</f>
        <v>6896949.6714705676</v>
      </c>
      <c r="H231" s="5">
        <f>Parameters!$B$11*C231*Parameters!$B$9*G231</f>
        <v>106.93340280179453</v>
      </c>
      <c r="I231" s="2">
        <f>EXP(-Parameters!$B$16*'Permanent project'!B231)</f>
        <v>8.2181109561990163E-4</v>
      </c>
      <c r="J231" s="2">
        <f>EXP(-(Parameters!$B$5+Parameters!$B$6)*('Permanent project'!B231-Parameters!$B$2+0.5))*(1-EXP(-Parameters!$B$7*('Permanent project'!B231-Parameters!$B$2+0.5)*('Permanent project'!B231&gt;=Parameters!$B$2)))+('Permanent project'!B231&lt;Parameters!$B$2)</f>
        <v>0.11135856150491262</v>
      </c>
      <c r="K231" s="2">
        <f>H231*I231*('Permanent project'!B231&gt;=Parameters!$B$2)</f>
        <v>8.7879056914907022E-2</v>
      </c>
      <c r="L231" s="2">
        <f>H231*I231*J231*('Permanent project'!B231&gt;=Parameters!$B$2)*('Permanent project'!B231&lt;=Parameters!$B$3)</f>
        <v>9.7860853644523901E-3</v>
      </c>
      <c r="M231" s="22">
        <v>1</v>
      </c>
      <c r="N231" s="14">
        <f t="shared" si="28"/>
        <v>9.7860853644523901E-3</v>
      </c>
      <c r="V231" s="4"/>
      <c r="W231" s="4"/>
      <c r="X231" s="4"/>
    </row>
    <row r="232" spans="1:24" x14ac:dyDescent="0.3">
      <c r="A232">
        <v>2243</v>
      </c>
      <c r="B232">
        <v>223</v>
      </c>
      <c r="C232" s="11">
        <f t="shared" si="24"/>
        <v>1.6779706453383088</v>
      </c>
      <c r="D232" s="11">
        <f t="shared" si="25"/>
        <v>2.720789926345387</v>
      </c>
      <c r="E232" s="11">
        <f t="shared" si="26"/>
        <v>3.4292084480011149</v>
      </c>
      <c r="F232" s="11">
        <f t="shared" si="27"/>
        <v>5.9646475032892132</v>
      </c>
      <c r="G232" s="3">
        <f>G231*(1+Parameters!$B$13)</f>
        <v>7034888.6648999788</v>
      </c>
      <c r="H232" s="5">
        <f>Parameters!$B$11*C232*Parameters!$B$9*G232</f>
        <v>109.07207085783043</v>
      </c>
      <c r="I232" s="2">
        <f>EXP(-Parameters!$B$16*'Permanent project'!B232)</f>
        <v>7.9592945533359149E-4</v>
      </c>
      <c r="J232" s="2">
        <f>EXP(-(Parameters!$B$5+Parameters!$B$6)*('Permanent project'!B232-Parameters!$B$2+0.5))*(1-EXP(-Parameters!$B$7*('Permanent project'!B232-Parameters!$B$2+0.5)*('Permanent project'!B232&gt;=Parameters!$B$2)))+('Permanent project'!B232&lt;Parameters!$B$2)</f>
        <v>0.11025052530448522</v>
      </c>
      <c r="K232" s="2">
        <f>H232*I232*('Permanent project'!B232&gt;=Parameters!$B$2)</f>
        <v>8.6813673949979867E-2</v>
      </c>
      <c r="L232" s="2">
        <f>H232*I232*J232*('Permanent project'!B232&gt;=Parameters!$B$2)*('Permanent project'!B232&lt;=Parameters!$B$3)</f>
        <v>9.5712531565975839E-3</v>
      </c>
      <c r="M232" s="22">
        <v>1</v>
      </c>
      <c r="N232" s="14">
        <f t="shared" si="28"/>
        <v>9.5712531565975839E-3</v>
      </c>
      <c r="V232" s="4"/>
      <c r="W232" s="4"/>
      <c r="X232" s="4"/>
    </row>
    <row r="233" spans="1:24" x14ac:dyDescent="0.3">
      <c r="A233">
        <v>2244</v>
      </c>
      <c r="B233">
        <v>224</v>
      </c>
      <c r="C233" s="11">
        <f t="shared" si="24"/>
        <v>1.6779706453383088</v>
      </c>
      <c r="D233" s="11">
        <f t="shared" si="25"/>
        <v>2.720789926345387</v>
      </c>
      <c r="E233" s="11">
        <f t="shared" si="26"/>
        <v>3.4292084480011149</v>
      </c>
      <c r="F233" s="11">
        <f t="shared" si="27"/>
        <v>5.9646475032892132</v>
      </c>
      <c r="G233" s="3">
        <f>G232*(1+Parameters!$B$13)</f>
        <v>7175586.4381979788</v>
      </c>
      <c r="H233" s="5">
        <f>Parameters!$B$11*C233*Parameters!$B$9*G233</f>
        <v>111.25351227498703</v>
      </c>
      <c r="I233" s="2">
        <f>EXP(-Parameters!$B$16*'Permanent project'!B233)</f>
        <v>7.7086291636129401E-4</v>
      </c>
      <c r="J233" s="2">
        <f>EXP(-(Parameters!$B$5+Parameters!$B$6)*('Permanent project'!B233-Parameters!$B$2+0.5))*(1-EXP(-Parameters!$B$7*('Permanent project'!B233-Parameters!$B$2+0.5)*('Permanent project'!B233&gt;=Parameters!$B$2)))+('Permanent project'!B233&lt;Parameters!$B$2)</f>
        <v>0.10915351424846406</v>
      </c>
      <c r="K233" s="2">
        <f>H233*I233*('Permanent project'!B233&gt;=Parameters!$B$2)</f>
        <v>8.5761206927733521E-2</v>
      </c>
      <c r="L233" s="2">
        <f>H233*I233*J233*('Permanent project'!B233&gt;=Parameters!$B$2)*('Permanent project'!B233&lt;=Parameters!$B$3)</f>
        <v>9.3611371223518355E-3</v>
      </c>
      <c r="M233" s="22">
        <v>1</v>
      </c>
      <c r="N233" s="14">
        <f t="shared" si="28"/>
        <v>9.3611371223518355E-3</v>
      </c>
      <c r="V233" s="4"/>
      <c r="W233" s="4"/>
      <c r="X233" s="4"/>
    </row>
    <row r="234" spans="1:24" x14ac:dyDescent="0.3">
      <c r="A234">
        <v>2245</v>
      </c>
      <c r="B234">
        <v>225</v>
      </c>
      <c r="C234" s="11">
        <f t="shared" si="24"/>
        <v>1.6779706453383088</v>
      </c>
      <c r="D234" s="11">
        <f t="shared" si="25"/>
        <v>2.720789926345387</v>
      </c>
      <c r="E234" s="11">
        <f t="shared" si="26"/>
        <v>3.4292084480011149</v>
      </c>
      <c r="F234" s="11">
        <f t="shared" si="27"/>
        <v>5.9646475032892132</v>
      </c>
      <c r="G234" s="3">
        <f>G233*(1+Parameters!$B$13)</f>
        <v>7319098.1669619381</v>
      </c>
      <c r="H234" s="5">
        <f>Parameters!$B$11*C234*Parameters!$B$9*G234</f>
        <v>113.47858252048677</v>
      </c>
      <c r="I234" s="2">
        <f>EXP(-Parameters!$B$16*'Permanent project'!B234)</f>
        <v>7.465858083766792E-4</v>
      </c>
      <c r="J234" s="2">
        <f>EXP(-(Parameters!$B$5+Parameters!$B$6)*('Permanent project'!B234-Parameters!$B$2+0.5))*(1-EXP(-Parameters!$B$7*('Permanent project'!B234-Parameters!$B$2+0.5)*('Permanent project'!B234&gt;=Parameters!$B$2)))+('Permanent project'!B234&lt;Parameters!$B$2)</f>
        <v>0.10806741863482926</v>
      </c>
      <c r="K234" s="2">
        <f>H234*I234*('Permanent project'!B234&gt;=Parameters!$B$2)</f>
        <v>8.4721499264497319E-2</v>
      </c>
      <c r="L234" s="2">
        <f>H234*I234*J234*('Permanent project'!B234&gt;=Parameters!$B$2)*('Permanent project'!B234&lt;=Parameters!$B$3)</f>
        <v>9.1556337283868108E-3</v>
      </c>
      <c r="M234" s="22">
        <v>1</v>
      </c>
      <c r="N234" s="14">
        <f t="shared" si="28"/>
        <v>9.1556337283868108E-3</v>
      </c>
      <c r="V234" s="4"/>
      <c r="W234" s="4"/>
      <c r="X234" s="4"/>
    </row>
    <row r="235" spans="1:24" x14ac:dyDescent="0.3">
      <c r="A235">
        <v>2246</v>
      </c>
      <c r="B235">
        <v>226</v>
      </c>
      <c r="C235" s="11">
        <f t="shared" si="24"/>
        <v>1.6779706453383088</v>
      </c>
      <c r="D235" s="11">
        <f t="shared" si="25"/>
        <v>2.720789926345387</v>
      </c>
      <c r="E235" s="11">
        <f t="shared" si="26"/>
        <v>3.4292084480011149</v>
      </c>
      <c r="F235" s="11">
        <f t="shared" si="27"/>
        <v>5.9646475032892132</v>
      </c>
      <c r="G235" s="3">
        <f>G234*(1+Parameters!$B$13)</f>
        <v>7465480.1303011766</v>
      </c>
      <c r="H235" s="5">
        <f>Parameters!$B$11*C235*Parameters!$B$9*G235</f>
        <v>115.7481541708965</v>
      </c>
      <c r="I235" s="2">
        <f>EXP(-Parameters!$B$16*'Permanent project'!B235)</f>
        <v>7.2307326949973239E-4</v>
      </c>
      <c r="J235" s="2">
        <f>EXP(-(Parameters!$B$5+Parameters!$B$6)*('Permanent project'!B235-Parameters!$B$2+0.5))*(1-EXP(-Parameters!$B$7*('Permanent project'!B235-Parameters!$B$2+0.5)*('Permanent project'!B235&gt;=Parameters!$B$2)))+('Permanent project'!B235&lt;Parameters!$B$2)</f>
        <v>0.10699212985311449</v>
      </c>
      <c r="K235" s="2">
        <f>H235*I235*('Permanent project'!B235&gt;=Parameters!$B$2)</f>
        <v>8.3694396274909225E-2</v>
      </c>
      <c r="L235" s="2">
        <f>H235*I235*J235*('Permanent project'!B235&gt;=Parameters!$B$2)*('Permanent project'!B235&lt;=Parameters!$B$3)</f>
        <v>8.9546417142231088E-3</v>
      </c>
      <c r="M235" s="22">
        <v>1</v>
      </c>
      <c r="N235" s="14">
        <f t="shared" si="28"/>
        <v>8.9546417142231088E-3</v>
      </c>
      <c r="V235" s="4"/>
      <c r="W235" s="4"/>
      <c r="X235" s="4"/>
    </row>
    <row r="236" spans="1:24" x14ac:dyDescent="0.3">
      <c r="A236">
        <v>2247</v>
      </c>
      <c r="B236">
        <v>227</v>
      </c>
      <c r="C236" s="11">
        <f t="shared" si="24"/>
        <v>1.6779706453383088</v>
      </c>
      <c r="D236" s="11">
        <f t="shared" si="25"/>
        <v>2.720789926345387</v>
      </c>
      <c r="E236" s="11">
        <f t="shared" si="26"/>
        <v>3.4292084480011149</v>
      </c>
      <c r="F236" s="11">
        <f t="shared" si="27"/>
        <v>5.9646475032892132</v>
      </c>
      <c r="G236" s="3">
        <f>G235*(1+Parameters!$B$13)</f>
        <v>7614789.7329072002</v>
      </c>
      <c r="H236" s="5">
        <f>Parameters!$B$11*C236*Parameters!$B$9*G236</f>
        <v>118.06311725431443</v>
      </c>
      <c r="I236" s="2">
        <f>EXP(-Parameters!$B$16*'Permanent project'!B236)</f>
        <v>7.0030122083601621E-4</v>
      </c>
      <c r="J236" s="2">
        <f>EXP(-(Parameters!$B$5+Parameters!$B$6)*('Permanent project'!B236-Parameters!$B$2+0.5))*(1-EXP(-Parameters!$B$7*('Permanent project'!B236-Parameters!$B$2+0.5)*('Permanent project'!B236&gt;=Parameters!$B$2)))+('Permanent project'!B236&lt;Parameters!$B$2)</f>
        <v>0.10592754037354536</v>
      </c>
      <c r="K236" s="2">
        <f>H236*I236*('Permanent project'!B236&gt;=Parameters!$B$2)</f>
        <v>8.2679745148902126E-2</v>
      </c>
      <c r="L236" s="2">
        <f>H236*I236*J236*('Permanent project'!B236&gt;=Parameters!$B$2)*('Permanent project'!B236&lt;=Parameters!$B$3)</f>
        <v>8.7580620423347716E-3</v>
      </c>
      <c r="M236" s="22">
        <v>1</v>
      </c>
      <c r="N236" s="14">
        <f t="shared" si="28"/>
        <v>8.7580620423347716E-3</v>
      </c>
      <c r="V236" s="4"/>
      <c r="W236" s="4"/>
      <c r="X236" s="4"/>
    </row>
    <row r="237" spans="1:24" x14ac:dyDescent="0.3">
      <c r="A237">
        <v>2248</v>
      </c>
      <c r="B237">
        <v>228</v>
      </c>
      <c r="C237" s="11">
        <f t="shared" si="24"/>
        <v>1.6779706453383088</v>
      </c>
      <c r="D237" s="11">
        <f t="shared" si="25"/>
        <v>2.720789926345387</v>
      </c>
      <c r="E237" s="11">
        <f t="shared" si="26"/>
        <v>3.4292084480011149</v>
      </c>
      <c r="F237" s="11">
        <f t="shared" si="27"/>
        <v>5.9646475032892132</v>
      </c>
      <c r="G237" s="3">
        <f>G236*(1+Parameters!$B$13)</f>
        <v>7767085.5275653442</v>
      </c>
      <c r="H237" s="5">
        <f>Parameters!$B$11*C237*Parameters!$B$9*G237</f>
        <v>120.42437959940072</v>
      </c>
      <c r="I237" s="2">
        <f>EXP(-Parameters!$B$16*'Permanent project'!B237)</f>
        <v>6.7824634181777946E-4</v>
      </c>
      <c r="J237" s="2">
        <f>EXP(-(Parameters!$B$5+Parameters!$B$6)*('Permanent project'!B237-Parameters!$B$2+0.5))*(1-EXP(-Parameters!$B$7*('Permanent project'!B237-Parameters!$B$2+0.5)*('Permanent project'!B237&gt;=Parameters!$B$2)))+('Permanent project'!B237&lt;Parameters!$B$2)</f>
        <v>0.10487354373628691</v>
      </c>
      <c r="K237" s="2">
        <f>H237*I237*('Permanent project'!B237&gt;=Parameters!$B$2)</f>
        <v>8.1677394928969166E-2</v>
      </c>
      <c r="L237" s="2">
        <f>H237*I237*J237*('Permanent project'!B237&gt;=Parameters!$B$2)*('Permanent project'!B237&lt;=Parameters!$B$3)</f>
        <v>8.5657978493492264E-3</v>
      </c>
      <c r="M237" s="22">
        <v>1</v>
      </c>
      <c r="N237" s="14">
        <f t="shared" si="28"/>
        <v>8.5657978493492264E-3</v>
      </c>
      <c r="V237" s="4"/>
      <c r="W237" s="4"/>
      <c r="X237" s="4"/>
    </row>
    <row r="238" spans="1:24" x14ac:dyDescent="0.3">
      <c r="A238">
        <v>2249</v>
      </c>
      <c r="B238">
        <v>229</v>
      </c>
      <c r="C238" s="11">
        <f t="shared" si="24"/>
        <v>1.6779706453383088</v>
      </c>
      <c r="D238" s="11">
        <f t="shared" si="25"/>
        <v>2.720789926345387</v>
      </c>
      <c r="E238" s="11">
        <f t="shared" si="26"/>
        <v>3.4292084480011149</v>
      </c>
      <c r="F238" s="11">
        <f t="shared" si="27"/>
        <v>5.9646475032892132</v>
      </c>
      <c r="G238" s="3">
        <f>G237*(1+Parameters!$B$13)</f>
        <v>7922427.2381166508</v>
      </c>
      <c r="H238" s="5">
        <f>Parameters!$B$11*C238*Parameters!$B$9*G238</f>
        <v>122.83286719138873</v>
      </c>
      <c r="I238" s="2">
        <f>EXP(-Parameters!$B$16*'Permanent project'!B238)</f>
        <v>6.5688604632165666E-4</v>
      </c>
      <c r="J238" s="2">
        <f>EXP(-(Parameters!$B$5+Parameters!$B$6)*('Permanent project'!B238-Parameters!$B$2+0.5))*(1-EXP(-Parameters!$B$7*('Permanent project'!B238-Parameters!$B$2+0.5)*('Permanent project'!B238&gt;=Parameters!$B$2)))+('Permanent project'!B238&lt;Parameters!$B$2)</f>
        <v>0.10383003454079692</v>
      </c>
      <c r="K238" s="2">
        <f>H238*I238*('Permanent project'!B238&gt;=Parameters!$B$2)</f>
        <v>8.0687196487704477E-2</v>
      </c>
      <c r="L238" s="2">
        <f>H238*I238*J238*('Permanent project'!B238&gt;=Parameters!$B$2)*('Permanent project'!B238&lt;=Parameters!$B$3)</f>
        <v>8.3777543983184245E-3</v>
      </c>
      <c r="M238" s="22">
        <v>1</v>
      </c>
      <c r="N238" s="14">
        <f t="shared" si="28"/>
        <v>8.3777543983184245E-3</v>
      </c>
      <c r="V238" s="4"/>
      <c r="W238" s="4"/>
      <c r="X238" s="4"/>
    </row>
    <row r="239" spans="1:24" x14ac:dyDescent="0.3">
      <c r="A239">
        <v>2250</v>
      </c>
      <c r="B239">
        <v>230</v>
      </c>
      <c r="C239" s="11">
        <f t="shared" ref="C239:C302" si="29">C238</f>
        <v>1.6779706453383088</v>
      </c>
      <c r="D239" s="11">
        <f t="shared" ref="D239:D302" si="30">D238</f>
        <v>2.720789926345387</v>
      </c>
      <c r="E239" s="11">
        <f t="shared" ref="E239:E302" si="31">E238</f>
        <v>3.4292084480011149</v>
      </c>
      <c r="F239" s="11">
        <f t="shared" ref="F239:F302" si="32">F238</f>
        <v>5.9646475032892132</v>
      </c>
      <c r="G239" s="3">
        <f>G238*(1+Parameters!$B$13)</f>
        <v>8080875.7828789838</v>
      </c>
      <c r="H239" s="5">
        <f>Parameters!$B$11*C239*Parameters!$B$9*G239</f>
        <v>125.2895245352165</v>
      </c>
      <c r="I239" s="2">
        <f>EXP(-Parameters!$B$16*'Permanent project'!B239)</f>
        <v>6.3619845953850516E-4</v>
      </c>
      <c r="J239" s="2">
        <f>EXP(-(Parameters!$B$5+Parameters!$B$6)*('Permanent project'!B239-Parameters!$B$2+0.5))*(1-EXP(-Parameters!$B$7*('Permanent project'!B239-Parameters!$B$2+0.5)*('Permanent project'!B239&gt;=Parameters!$B$2)))+('Permanent project'!B239&lt;Parameters!$B$2)</f>
        <v>0.1027969084352864</v>
      </c>
      <c r="K239" s="2">
        <f>H239*I239*('Permanent project'!B239&gt;=Parameters!$B$2)</f>
        <v>7.970900250561648E-2</v>
      </c>
      <c r="L239" s="2">
        <f>H239*I239*J239*('Permanent project'!B239&gt;=Parameters!$B$2)*('Permanent project'!B239&lt;=Parameters!$B$3)</f>
        <v>8.193839032037872E-3</v>
      </c>
      <c r="M239" s="22">
        <v>1</v>
      </c>
      <c r="N239" s="14">
        <f t="shared" si="28"/>
        <v>8.193839032037872E-3</v>
      </c>
      <c r="V239" s="4"/>
      <c r="W239" s="4"/>
      <c r="X239" s="4"/>
    </row>
    <row r="240" spans="1:24" x14ac:dyDescent="0.3">
      <c r="A240">
        <v>2251</v>
      </c>
      <c r="B240">
        <v>231</v>
      </c>
      <c r="C240" s="11">
        <f t="shared" si="29"/>
        <v>1.6779706453383088</v>
      </c>
      <c r="D240" s="11">
        <f t="shared" si="30"/>
        <v>2.720789926345387</v>
      </c>
      <c r="E240" s="11">
        <f t="shared" si="31"/>
        <v>3.4292084480011149</v>
      </c>
      <c r="F240" s="11">
        <f t="shared" si="32"/>
        <v>5.9646475032892132</v>
      </c>
      <c r="G240" s="3">
        <f>G239*(1+Parameters!$B$13)</f>
        <v>8242493.2985365633</v>
      </c>
      <c r="H240" s="5">
        <f>Parameters!$B$11*C240*Parameters!$B$9*G240</f>
        <v>127.79531502592083</v>
      </c>
      <c r="I240" s="2">
        <f>EXP(-Parameters!$B$16*'Permanent project'!B240)</f>
        <v>6.1616239557168832E-4</v>
      </c>
      <c r="J240" s="2">
        <f>EXP(-(Parameters!$B$5+Parameters!$B$6)*('Permanent project'!B240-Parameters!$B$2+0.5))*(1-EXP(-Parameters!$B$7*('Permanent project'!B240-Parameters!$B$2+0.5)*('Permanent project'!B240&gt;=Parameters!$B$2)))+('Permanent project'!B240&lt;Parameters!$B$2)</f>
        <v>0.10177406210628372</v>
      </c>
      <c r="K240" s="2">
        <f>H240*I240*('Permanent project'!B240&gt;=Parameters!$B$2)</f>
        <v>7.8742667449209949E-2</v>
      </c>
      <c r="L240" s="2">
        <f>H240*I240*J240*('Permanent project'!B240&gt;=Parameters!$B$2)*('Permanent project'!B240&lt;=Parameters!$B$3)</f>
        <v>8.0139611273903379E-3</v>
      </c>
      <c r="M240" s="22">
        <v>1</v>
      </c>
      <c r="N240" s="14">
        <f t="shared" si="28"/>
        <v>8.0139611273903379E-3</v>
      </c>
      <c r="V240" s="4"/>
      <c r="W240" s="4"/>
      <c r="X240" s="4"/>
    </row>
    <row r="241" spans="1:24" x14ac:dyDescent="0.3">
      <c r="A241">
        <v>2252</v>
      </c>
      <c r="B241">
        <v>232</v>
      </c>
      <c r="C241" s="11">
        <f t="shared" si="29"/>
        <v>1.6779706453383088</v>
      </c>
      <c r="D241" s="11">
        <f t="shared" si="30"/>
        <v>2.720789926345387</v>
      </c>
      <c r="E241" s="11">
        <f t="shared" si="31"/>
        <v>3.4292084480011149</v>
      </c>
      <c r="F241" s="11">
        <f t="shared" si="32"/>
        <v>5.9646475032892132</v>
      </c>
      <c r="G241" s="3">
        <f>G240*(1+Parameters!$B$13)</f>
        <v>8407343.1645072941</v>
      </c>
      <c r="H241" s="5">
        <f>Parameters!$B$11*C241*Parameters!$B$9*G241</f>
        <v>130.35122132643923</v>
      </c>
      <c r="I241" s="2">
        <f>EXP(-Parameters!$B$16*'Permanent project'!B241)</f>
        <v>5.9675733574086627E-4</v>
      </c>
      <c r="J241" s="2">
        <f>EXP(-(Parameters!$B$5+Parameters!$B$6)*('Permanent project'!B241-Parameters!$B$2+0.5))*(1-EXP(-Parameters!$B$7*('Permanent project'!B241-Parameters!$B$2+0.5)*('Permanent project'!B241&gt;=Parameters!$B$2)))+('Permanent project'!B241&lt;Parameters!$B$2)</f>
        <v>0.10076139326830373</v>
      </c>
      <c r="K241" s="2">
        <f>H241*I241*('Permanent project'!B241&gt;=Parameters!$B$2)</f>
        <v>7.7788047549333869E-2</v>
      </c>
      <c r="L241" s="2">
        <f>H241*I241*J241*('Permanent project'!B241&gt;=Parameters!$B$2)*('Permanent project'!B241&lt;=Parameters!$B$3)</f>
        <v>7.8380320506919402E-3</v>
      </c>
      <c r="M241" s="22">
        <v>1</v>
      </c>
      <c r="N241" s="14">
        <f t="shared" ref="N241:N304" si="33">L241*M241</f>
        <v>7.8380320506919402E-3</v>
      </c>
      <c r="V241" s="4"/>
      <c r="W241" s="4"/>
      <c r="X241" s="4"/>
    </row>
    <row r="242" spans="1:24" x14ac:dyDescent="0.3">
      <c r="A242">
        <v>2253</v>
      </c>
      <c r="B242">
        <v>233</v>
      </c>
      <c r="C242" s="11">
        <f t="shared" si="29"/>
        <v>1.6779706453383088</v>
      </c>
      <c r="D242" s="11">
        <f t="shared" si="30"/>
        <v>2.720789926345387</v>
      </c>
      <c r="E242" s="11">
        <f t="shared" si="31"/>
        <v>3.4292084480011149</v>
      </c>
      <c r="F242" s="11">
        <f t="shared" si="32"/>
        <v>5.9646475032892132</v>
      </c>
      <c r="G242" s="3">
        <f>G241*(1+Parameters!$B$13)</f>
        <v>8575490.0277974401</v>
      </c>
      <c r="H242" s="5">
        <f>Parameters!$B$11*C242*Parameters!$B$9*G242</f>
        <v>132.95824575296803</v>
      </c>
      <c r="I242" s="2">
        <f>EXP(-Parameters!$B$16*'Permanent project'!B242)</f>
        <v>5.7796340756907465E-4</v>
      </c>
      <c r="J242" s="2">
        <f>EXP(-(Parameters!$B$5+Parameters!$B$6)*('Permanent project'!B242-Parameters!$B$2+0.5))*(1-EXP(-Parameters!$B$7*('Permanent project'!B242-Parameters!$B$2+0.5)*('Permanent project'!B242&gt;=Parameters!$B$2)))+('Permanent project'!B242&lt;Parameters!$B$2)</f>
        <v>9.9758800653618626E-2</v>
      </c>
      <c r="K242" s="2">
        <f>H242*I242*('Permanent project'!B242&gt;=Parameters!$B$2)</f>
        <v>7.6845000779791853E-2</v>
      </c>
      <c r="L242" s="2">
        <f>H242*I242*J242*('Permanent project'!B242&gt;=Parameters!$B$2)*('Permanent project'!B242&lt;=Parameters!$B$3)</f>
        <v>7.6659651140184235E-3</v>
      </c>
      <c r="M242" s="22">
        <v>1</v>
      </c>
      <c r="N242" s="14">
        <f t="shared" si="33"/>
        <v>7.6659651140184235E-3</v>
      </c>
      <c r="V242" s="4"/>
      <c r="W242" s="4"/>
      <c r="X242" s="4"/>
    </row>
    <row r="243" spans="1:24" x14ac:dyDescent="0.3">
      <c r="A243">
        <v>2254</v>
      </c>
      <c r="B243">
        <v>234</v>
      </c>
      <c r="C243" s="11">
        <f t="shared" si="29"/>
        <v>1.6779706453383088</v>
      </c>
      <c r="D243" s="11">
        <f t="shared" si="30"/>
        <v>2.720789926345387</v>
      </c>
      <c r="E243" s="11">
        <f t="shared" si="31"/>
        <v>3.4292084480011149</v>
      </c>
      <c r="F243" s="11">
        <f t="shared" si="32"/>
        <v>5.9646475032892132</v>
      </c>
      <c r="G243" s="3">
        <f>G242*(1+Parameters!$B$13)</f>
        <v>8746999.8283533882</v>
      </c>
      <c r="H243" s="5">
        <f>Parameters!$B$11*C243*Parameters!$B$9*G243</f>
        <v>135.61741066802739</v>
      </c>
      <c r="I243" s="2">
        <f>EXP(-Parameters!$B$16*'Permanent project'!B243)</f>
        <v>5.5976136443157062E-4</v>
      </c>
      <c r="J243" s="2">
        <f>EXP(-(Parameters!$B$5+Parameters!$B$6)*('Permanent project'!B243-Parameters!$B$2+0.5))*(1-EXP(-Parameters!$B$7*('Permanent project'!B243-Parameters!$B$2+0.5)*('Permanent project'!B243&gt;=Parameters!$B$2)))+('Permanent project'!B243&lt;Parameters!$B$2)</f>
        <v>9.8766184002131538E-2</v>
      </c>
      <c r="K243" s="2">
        <f>H243*I243*('Permanent project'!B243&gt;=Parameters!$B$2)</f>
        <v>7.5913386836211655E-2</v>
      </c>
      <c r="L243" s="2">
        <f>H243*I243*J243*('Permanent project'!B243&gt;=Parameters!$B$2)*('Permanent project'!B243&lt;=Parameters!$B$3)</f>
        <v>7.4976755324902703E-3</v>
      </c>
      <c r="M243" s="22">
        <v>1</v>
      </c>
      <c r="N243" s="14">
        <f t="shared" si="33"/>
        <v>7.4976755324902703E-3</v>
      </c>
      <c r="V243" s="4"/>
      <c r="W243" s="4"/>
      <c r="X243" s="4"/>
    </row>
    <row r="244" spans="1:24" x14ac:dyDescent="0.3">
      <c r="A244">
        <v>2255</v>
      </c>
      <c r="B244">
        <v>235</v>
      </c>
      <c r="C244" s="11">
        <f t="shared" si="29"/>
        <v>1.6779706453383088</v>
      </c>
      <c r="D244" s="11">
        <f t="shared" si="30"/>
        <v>2.720789926345387</v>
      </c>
      <c r="E244" s="11">
        <f t="shared" si="31"/>
        <v>3.4292084480011149</v>
      </c>
      <c r="F244" s="11">
        <f t="shared" si="32"/>
        <v>5.9646475032892132</v>
      </c>
      <c r="G244" s="3">
        <f>G243*(1+Parameters!$B$13)</f>
        <v>8921939.8249204569</v>
      </c>
      <c r="H244" s="5">
        <f>Parameters!$B$11*C244*Parameters!$B$9*G244</f>
        <v>138.32975888138793</v>
      </c>
      <c r="I244" s="2">
        <f>EXP(-Parameters!$B$16*'Permanent project'!B244)</f>
        <v>5.4213256584560862E-4</v>
      </c>
      <c r="J244" s="2">
        <f>EXP(-(Parameters!$B$5+Parameters!$B$6)*('Permanent project'!B244-Parameters!$B$2+0.5))*(1-EXP(-Parameters!$B$7*('Permanent project'!B244-Parameters!$B$2+0.5)*('Permanent project'!B244&gt;=Parameters!$B$2)))+('Permanent project'!B244&lt;Parameters!$B$2)</f>
        <v>9.7783444051350046E-2</v>
      </c>
      <c r="K244" s="2">
        <f>H244*I244*('Permanent project'!B244&gt;=Parameters!$B$2)</f>
        <v>7.4993067115171202E-2</v>
      </c>
      <c r="L244" s="2">
        <f>H244*I244*J244*('Permanent project'!B244&gt;=Parameters!$B$2)*('Permanent project'!B244&lt;=Parameters!$B$3)</f>
        <v>7.333080382495482E-3</v>
      </c>
      <c r="M244" s="22">
        <v>1</v>
      </c>
      <c r="N244" s="14">
        <f t="shared" si="33"/>
        <v>7.333080382495482E-3</v>
      </c>
      <c r="V244" s="4"/>
      <c r="W244" s="4"/>
      <c r="X244" s="4"/>
    </row>
    <row r="245" spans="1:24" x14ac:dyDescent="0.3">
      <c r="A245">
        <v>2256</v>
      </c>
      <c r="B245">
        <v>236</v>
      </c>
      <c r="C245" s="11">
        <f t="shared" si="29"/>
        <v>1.6779706453383088</v>
      </c>
      <c r="D245" s="11">
        <f t="shared" si="30"/>
        <v>2.720789926345387</v>
      </c>
      <c r="E245" s="11">
        <f t="shared" si="31"/>
        <v>3.4292084480011149</v>
      </c>
      <c r="F245" s="11">
        <f t="shared" si="32"/>
        <v>5.9646475032892132</v>
      </c>
      <c r="G245" s="3">
        <f>G244*(1+Parameters!$B$13)</f>
        <v>9100378.6214188654</v>
      </c>
      <c r="H245" s="5">
        <f>Parameters!$B$11*C245*Parameters!$B$9*G245</f>
        <v>141.09635405901568</v>
      </c>
      <c r="I245" s="2">
        <f>EXP(-Parameters!$B$16*'Permanent project'!B245)</f>
        <v>5.2505895838095588E-4</v>
      </c>
      <c r="J245" s="2">
        <f>EXP(-(Parameters!$B$5+Parameters!$B$6)*('Permanent project'!B245-Parameters!$B$2+0.5))*(1-EXP(-Parameters!$B$7*('Permanent project'!B245-Parameters!$B$2+0.5)*('Permanent project'!B245&gt;=Parameters!$B$2)))+('Permanent project'!B245&lt;Parameters!$B$2)</f>
        <v>9.6810482526460212E-2</v>
      </c>
      <c r="K245" s="2">
        <f>H245*I245*('Permanent project'!B245&gt;=Parameters!$B$2)</f>
        <v>7.4083904693577327E-2</v>
      </c>
      <c r="L245" s="2">
        <f>H245*I245*J245*('Permanent project'!B245&gt;=Parameters!$B$2)*('Permanent project'!B245&lt;=Parameters!$B$3)</f>
        <v>7.1720985608295113E-3</v>
      </c>
      <c r="M245" s="22">
        <v>1</v>
      </c>
      <c r="N245" s="14">
        <f t="shared" si="33"/>
        <v>7.1720985608295113E-3</v>
      </c>
      <c r="V245" s="4"/>
      <c r="W245" s="4"/>
      <c r="X245" s="4"/>
    </row>
    <row r="246" spans="1:24" x14ac:dyDescent="0.3">
      <c r="A246">
        <v>2257</v>
      </c>
      <c r="B246">
        <v>237</v>
      </c>
      <c r="C246" s="11">
        <f t="shared" si="29"/>
        <v>1.6779706453383088</v>
      </c>
      <c r="D246" s="11">
        <f t="shared" si="30"/>
        <v>2.720789926345387</v>
      </c>
      <c r="E246" s="11">
        <f t="shared" si="31"/>
        <v>3.4292084480011149</v>
      </c>
      <c r="F246" s="11">
        <f t="shared" si="32"/>
        <v>5.9646475032892132</v>
      </c>
      <c r="G246" s="3">
        <f>G245*(1+Parameters!$B$13)</f>
        <v>9282386.1938472427</v>
      </c>
      <c r="H246" s="5">
        <f>Parameters!$B$11*C246*Parameters!$B$9*G246</f>
        <v>143.918281140196</v>
      </c>
      <c r="I246" s="2">
        <f>EXP(-Parameters!$B$16*'Permanent project'!B246)</f>
        <v>5.0852305717160326E-4</v>
      </c>
      <c r="J246" s="2">
        <f>EXP(-(Parameters!$B$5+Parameters!$B$6)*('Permanent project'!B246-Parameters!$B$2+0.5))*(1-EXP(-Parameters!$B$7*('Permanent project'!B246-Parameters!$B$2+0.5)*('Permanent project'!B246&gt;=Parameters!$B$2)))+('Permanent project'!B246&lt;Parameters!$B$2)</f>
        <v>9.5847202130498646E-2</v>
      </c>
      <c r="K246" s="2">
        <f>H246*I246*('Permanent project'!B246&gt;=Parameters!$B$2)</f>
        <v>7.3185764308294765E-2</v>
      </c>
      <c r="L246" s="2">
        <f>H246*I246*J246*('Permanent project'!B246&gt;=Parameters!$B$2)*('Permanent project'!B246&lt;=Parameters!$B$3)</f>
        <v>7.0146507447321621E-3</v>
      </c>
      <c r="M246" s="22">
        <v>1</v>
      </c>
      <c r="N246" s="14">
        <f t="shared" si="33"/>
        <v>7.0146507447321621E-3</v>
      </c>
      <c r="V246" s="4"/>
      <c r="W246" s="4"/>
      <c r="X246" s="4"/>
    </row>
    <row r="247" spans="1:24" x14ac:dyDescent="0.3">
      <c r="A247">
        <v>2258</v>
      </c>
      <c r="B247">
        <v>238</v>
      </c>
      <c r="C247" s="11">
        <f t="shared" si="29"/>
        <v>1.6779706453383088</v>
      </c>
      <c r="D247" s="11">
        <f t="shared" si="30"/>
        <v>2.720789926345387</v>
      </c>
      <c r="E247" s="11">
        <f t="shared" si="31"/>
        <v>3.4292084480011149</v>
      </c>
      <c r="F247" s="11">
        <f t="shared" si="32"/>
        <v>5.9646475032892132</v>
      </c>
      <c r="G247" s="3">
        <f>G246*(1+Parameters!$B$13)</f>
        <v>9468033.9177241884</v>
      </c>
      <c r="H247" s="5">
        <f>Parameters!$B$11*C247*Parameters!$B$9*G247</f>
        <v>146.79664676299993</v>
      </c>
      <c r="I247" s="2">
        <f>EXP(-Parameters!$B$16*'Permanent project'!B247)</f>
        <v>4.9250792800973383E-4</v>
      </c>
      <c r="J247" s="2">
        <f>EXP(-(Parameters!$B$5+Parameters!$B$6)*('Permanent project'!B247-Parameters!$B$2+0.5))*(1-EXP(-Parameters!$B$7*('Permanent project'!B247-Parameters!$B$2+0.5)*('Permanent project'!B247&gt;=Parameters!$B$2)))+('Permanent project'!B247&lt;Parameters!$B$2)</f>
        <v>9.4893506534623112E-2</v>
      </c>
      <c r="K247" s="2">
        <f>H247*I247*('Permanent project'!B247&gt;=Parameters!$B$2)</f>
        <v>7.22985123360219E-2</v>
      </c>
      <c r="L247" s="2">
        <f>H247*I247*J247*('Permanent project'!B247&gt;=Parameters!$B$2)*('Permanent project'!B247&lt;=Parameters!$B$3)</f>
        <v>6.8606593528018241E-3</v>
      </c>
      <c r="M247" s="22">
        <v>1</v>
      </c>
      <c r="N247" s="14">
        <f t="shared" si="33"/>
        <v>6.8606593528018241E-3</v>
      </c>
      <c r="V247" s="4"/>
      <c r="W247" s="4"/>
      <c r="X247" s="4"/>
    </row>
    <row r="248" spans="1:24" x14ac:dyDescent="0.3">
      <c r="A248">
        <v>2259</v>
      </c>
      <c r="B248">
        <v>239</v>
      </c>
      <c r="C248" s="11">
        <f t="shared" si="29"/>
        <v>1.6779706453383088</v>
      </c>
      <c r="D248" s="11">
        <f t="shared" si="30"/>
        <v>2.720789926345387</v>
      </c>
      <c r="E248" s="11">
        <f t="shared" si="31"/>
        <v>3.4292084480011149</v>
      </c>
      <c r="F248" s="11">
        <f t="shared" si="32"/>
        <v>5.9646475032892132</v>
      </c>
      <c r="G248" s="3">
        <f>G247*(1+Parameters!$B$13)</f>
        <v>9657394.5960786715</v>
      </c>
      <c r="H248" s="5">
        <f>Parameters!$B$11*C248*Parameters!$B$9*G248</f>
        <v>149.73257969825991</v>
      </c>
      <c r="I248" s="2">
        <f>EXP(-Parameters!$B$16*'Permanent project'!B248)</f>
        <v>4.7699717000361481E-4</v>
      </c>
      <c r="J248" s="2">
        <f>EXP(-(Parameters!$B$5+Parameters!$B$6)*('Permanent project'!B248-Parameters!$B$2+0.5))*(1-EXP(-Parameters!$B$7*('Permanent project'!B248-Parameters!$B$2+0.5)*('Permanent project'!B248&gt;=Parameters!$B$2)))+('Permanent project'!B248&lt;Parameters!$B$2)</f>
        <v>9.3949300368479177E-2</v>
      </c>
      <c r="K248" s="2">
        <f>H248*I248*('Permanent project'!B248&gt;=Parameters!$B$2)</f>
        <v>7.1422016773410688E-2</v>
      </c>
      <c r="L248" s="2">
        <f>H248*I248*J248*('Permanent project'!B248&gt;=Parameters!$B$2)*('Permanent project'!B248&lt;=Parameters!$B$3)</f>
        <v>6.7100485067677186E-3</v>
      </c>
      <c r="M248" s="22">
        <v>1</v>
      </c>
      <c r="N248" s="14">
        <f t="shared" si="33"/>
        <v>6.7100485067677186E-3</v>
      </c>
      <c r="V248" s="4"/>
      <c r="W248" s="4"/>
      <c r="X248" s="4"/>
    </row>
    <row r="249" spans="1:24" x14ac:dyDescent="0.3">
      <c r="A249">
        <v>2260</v>
      </c>
      <c r="B249">
        <v>240</v>
      </c>
      <c r="C249" s="11">
        <f t="shared" si="29"/>
        <v>1.6779706453383088</v>
      </c>
      <c r="D249" s="11">
        <f t="shared" si="30"/>
        <v>2.720789926345387</v>
      </c>
      <c r="E249" s="11">
        <f t="shared" si="31"/>
        <v>3.4292084480011149</v>
      </c>
      <c r="F249" s="11">
        <f t="shared" si="32"/>
        <v>5.9646475032892132</v>
      </c>
      <c r="G249" s="3">
        <f>G248*(1+Parameters!$B$13)</f>
        <v>9850542.4880002458</v>
      </c>
      <c r="H249" s="5">
        <f>Parameters!$B$11*C249*Parameters!$B$9*G249</f>
        <v>152.72723129222513</v>
      </c>
      <c r="I249" s="2">
        <f>EXP(-Parameters!$B$16*'Permanent project'!B249)</f>
        <v>4.619748987816513E-4</v>
      </c>
      <c r="J249" s="2">
        <f>EXP(-(Parameters!$B$5+Parameters!$B$6)*('Permanent project'!B249-Parameters!$B$2+0.5))*(1-EXP(-Parameters!$B$7*('Permanent project'!B249-Parameters!$B$2+0.5)*('Permanent project'!B249&gt;=Parameters!$B$2)))+('Permanent project'!B249&lt;Parameters!$B$2)</f>
        <v>9.3014489210663492E-2</v>
      </c>
      <c r="K249" s="2">
        <f>H249*I249*('Permanent project'!B249&gt;=Parameters!$B$2)</f>
        <v>7.0556147217427548E-2</v>
      </c>
      <c r="L249" s="2">
        <f>H249*I249*J249*('Permanent project'!B249&gt;=Parameters!$B$2)*('Permanent project'!B249&lt;=Parameters!$B$3)</f>
        <v>6.5627439941013995E-3</v>
      </c>
      <c r="M249" s="22">
        <v>1</v>
      </c>
      <c r="N249" s="14">
        <f t="shared" si="33"/>
        <v>6.5627439941013995E-3</v>
      </c>
      <c r="V249" s="4"/>
      <c r="W249" s="4"/>
      <c r="X249" s="4"/>
    </row>
    <row r="250" spans="1:24" x14ac:dyDescent="0.3">
      <c r="A250">
        <v>2261</v>
      </c>
      <c r="B250">
        <v>241</v>
      </c>
      <c r="C250" s="11">
        <f t="shared" si="29"/>
        <v>1.6779706453383088</v>
      </c>
      <c r="D250" s="11">
        <f t="shared" si="30"/>
        <v>2.720789926345387</v>
      </c>
      <c r="E250" s="11">
        <f t="shared" si="31"/>
        <v>3.4292084480011149</v>
      </c>
      <c r="F250" s="11">
        <f t="shared" si="32"/>
        <v>5.9646475032892132</v>
      </c>
      <c r="G250" s="3">
        <f>G249*(1+Parameters!$B$13)</f>
        <v>10047553.337760251</v>
      </c>
      <c r="H250" s="5">
        <f>Parameters!$B$11*C250*Parameters!$B$9*G250</f>
        <v>155.78177591806966</v>
      </c>
      <c r="I250" s="2">
        <f>EXP(-Parameters!$B$16*'Permanent project'!B250)</f>
        <v>4.4742573022540038E-4</v>
      </c>
      <c r="J250" s="2">
        <f>EXP(-(Parameters!$B$5+Parameters!$B$6)*('Permanent project'!B250-Parameters!$B$2+0.5))*(1-EXP(-Parameters!$B$7*('Permanent project'!B250-Parameters!$B$2+0.5)*('Permanent project'!B250&gt;=Parameters!$B$2)))+('Permanent project'!B250&lt;Parameters!$B$2)</f>
        <v>9.2088979579281152E-2</v>
      </c>
      <c r="K250" s="2">
        <f>H250*I250*('Permanent project'!B250&gt;=Parameters!$B$2)</f>
        <v>6.970077484595201E-2</v>
      </c>
      <c r="L250" s="2">
        <f>H250*I250*J250*('Permanent project'!B250&gt;=Parameters!$B$2)*('Permanent project'!B250&lt;=Parameters!$B$3)</f>
        <v>6.4186732314489483E-3</v>
      </c>
      <c r="M250" s="22">
        <v>1</v>
      </c>
      <c r="N250" s="14">
        <f t="shared" si="33"/>
        <v>6.4186732314489483E-3</v>
      </c>
      <c r="V250" s="4"/>
      <c r="W250" s="4"/>
      <c r="X250" s="4"/>
    </row>
    <row r="251" spans="1:24" x14ac:dyDescent="0.3">
      <c r="A251">
        <v>2262</v>
      </c>
      <c r="B251">
        <v>242</v>
      </c>
      <c r="C251" s="11">
        <f t="shared" si="29"/>
        <v>1.6779706453383088</v>
      </c>
      <c r="D251" s="11">
        <f t="shared" si="30"/>
        <v>2.720789926345387</v>
      </c>
      <c r="E251" s="11">
        <f t="shared" si="31"/>
        <v>3.4292084480011149</v>
      </c>
      <c r="F251" s="11">
        <f t="shared" si="32"/>
        <v>5.9646475032892132</v>
      </c>
      <c r="G251" s="3">
        <f>G250*(1+Parameters!$B$13)</f>
        <v>10248504.404515456</v>
      </c>
      <c r="H251" s="5">
        <f>Parameters!$B$11*C251*Parameters!$B$9*G251</f>
        <v>158.89741143643104</v>
      </c>
      <c r="I251" s="2">
        <f>EXP(-Parameters!$B$16*'Permanent project'!B251)</f>
        <v>4.3333476471489162E-4</v>
      </c>
      <c r="J251" s="2">
        <f>EXP(-(Parameters!$B$5+Parameters!$B$6)*('Permanent project'!B251-Parameters!$B$2+0.5))*(1-EXP(-Parameters!$B$7*('Permanent project'!B251-Parameters!$B$2+0.5)*('Permanent project'!B251&gt;=Parameters!$B$2)))+('Permanent project'!B251&lt;Parameters!$B$2)</f>
        <v>9.1172678922597852E-2</v>
      </c>
      <c r="K251" s="2">
        <f>H251*I251*('Permanent project'!B251&gt;=Parameters!$B$2)</f>
        <v>6.8855772398611181E-2</v>
      </c>
      <c r="L251" s="2">
        <f>H251*I251*J251*('Permanent project'!B251&gt;=Parameters!$B$2)*('Permanent project'!B251&lt;=Parameters!$B$3)</f>
        <v>6.2777652288660522E-3</v>
      </c>
      <c r="M251" s="22">
        <v>1</v>
      </c>
      <c r="N251" s="14">
        <f t="shared" si="33"/>
        <v>6.2777652288660522E-3</v>
      </c>
      <c r="V251" s="4"/>
      <c r="W251" s="4"/>
      <c r="X251" s="4"/>
    </row>
    <row r="252" spans="1:24" x14ac:dyDescent="0.3">
      <c r="A252">
        <v>2263</v>
      </c>
      <c r="B252">
        <v>243</v>
      </c>
      <c r="C252" s="11">
        <f t="shared" si="29"/>
        <v>1.6779706453383088</v>
      </c>
      <c r="D252" s="11">
        <f t="shared" si="30"/>
        <v>2.720789926345387</v>
      </c>
      <c r="E252" s="11">
        <f t="shared" si="31"/>
        <v>3.4292084480011149</v>
      </c>
      <c r="F252" s="11">
        <f t="shared" si="32"/>
        <v>5.9646475032892132</v>
      </c>
      <c r="G252" s="3">
        <f>G251*(1+Parameters!$B$13)</f>
        <v>10453474.492605766</v>
      </c>
      <c r="H252" s="5">
        <f>Parameters!$B$11*C252*Parameters!$B$9*G252</f>
        <v>162.07535966515968</v>
      </c>
      <c r="I252" s="2">
        <f>EXP(-Parameters!$B$16*'Permanent project'!B252)</f>
        <v>4.1968757187011292E-4</v>
      </c>
      <c r="J252" s="2">
        <f>EXP(-(Parameters!$B$5+Parameters!$B$6)*('Permanent project'!B252-Parameters!$B$2+0.5))*(1-EXP(-Parameters!$B$7*('Permanent project'!B252-Parameters!$B$2+0.5)*('Permanent project'!B252&gt;=Parameters!$B$2)))+('Permanent project'!B252&lt;Parameters!$B$2)</f>
        <v>9.0265495609784266E-2</v>
      </c>
      <c r="K252" s="2">
        <f>H252*I252*('Permanent project'!B252&gt;=Parameters!$B$2)</f>
        <v>6.8021014157846102E-2</v>
      </c>
      <c r="L252" s="2">
        <f>H252*I252*J252*('Permanent project'!B252&gt;=Parameters!$B$2)*('Permanent project'!B252&lt;=Parameters!$B$3)</f>
        <v>6.1399505548381311E-3</v>
      </c>
      <c r="M252" s="22">
        <v>1</v>
      </c>
      <c r="N252" s="14">
        <f t="shared" si="33"/>
        <v>6.1399505548381311E-3</v>
      </c>
      <c r="V252" s="4"/>
      <c r="W252" s="4"/>
      <c r="X252" s="4"/>
    </row>
    <row r="253" spans="1:24" x14ac:dyDescent="0.3">
      <c r="A253">
        <v>2264</v>
      </c>
      <c r="B253">
        <v>244</v>
      </c>
      <c r="C253" s="11">
        <f t="shared" si="29"/>
        <v>1.6779706453383088</v>
      </c>
      <c r="D253" s="11">
        <f t="shared" si="30"/>
        <v>2.720789926345387</v>
      </c>
      <c r="E253" s="11">
        <f t="shared" si="31"/>
        <v>3.4292084480011149</v>
      </c>
      <c r="F253" s="11">
        <f t="shared" si="32"/>
        <v>5.9646475032892132</v>
      </c>
      <c r="G253" s="3">
        <f>G252*(1+Parameters!$B$13)</f>
        <v>10662543.982457882</v>
      </c>
      <c r="H253" s="5">
        <f>Parameters!$B$11*C253*Parameters!$B$9*G253</f>
        <v>165.31686685846287</v>
      </c>
      <c r="I253" s="2">
        <f>EXP(-Parameters!$B$16*'Permanent project'!B253)</f>
        <v>4.0647017577304068E-4</v>
      </c>
      <c r="J253" s="2">
        <f>EXP(-(Parameters!$B$5+Parameters!$B$6)*('Permanent project'!B253-Parameters!$B$2+0.5))*(1-EXP(-Parameters!$B$7*('Permanent project'!B253-Parameters!$B$2+0.5)*('Permanent project'!B253&gt;=Parameters!$B$2)))+('Permanent project'!B253&lt;Parameters!$B$2)</f>
        <v>8.9367338921753192E-2</v>
      </c>
      <c r="K253" s="2">
        <f>H253*I253*('Permanent project'!B253&gt;=Parameters!$B$2)</f>
        <v>6.7196375930207775E-2</v>
      </c>
      <c r="L253" s="2">
        <f>H253*I253*J253*('Permanent project'!B253&gt;=Parameters!$B$2)*('Permanent project'!B253&lt;=Parameters!$B$3)</f>
        <v>6.0051613020684165E-3</v>
      </c>
      <c r="M253" s="22">
        <v>1</v>
      </c>
      <c r="N253" s="14">
        <f t="shared" si="33"/>
        <v>6.0051613020684165E-3</v>
      </c>
      <c r="V253" s="4"/>
      <c r="W253" s="4"/>
      <c r="X253" s="4"/>
    </row>
    <row r="254" spans="1:24" x14ac:dyDescent="0.3">
      <c r="A254">
        <v>2265</v>
      </c>
      <c r="B254">
        <v>245</v>
      </c>
      <c r="C254" s="11">
        <f t="shared" si="29"/>
        <v>1.6779706453383088</v>
      </c>
      <c r="D254" s="11">
        <f t="shared" si="30"/>
        <v>2.720789926345387</v>
      </c>
      <c r="E254" s="11">
        <f t="shared" si="31"/>
        <v>3.4292084480011149</v>
      </c>
      <c r="F254" s="11">
        <f t="shared" si="32"/>
        <v>5.9646475032892132</v>
      </c>
      <c r="G254" s="3">
        <f>G253*(1+Parameters!$B$13)</f>
        <v>10875794.86210704</v>
      </c>
      <c r="H254" s="5">
        <f>Parameters!$B$11*C254*Parameters!$B$9*G254</f>
        <v>168.62320419563216</v>
      </c>
      <c r="I254" s="2">
        <f>EXP(-Parameters!$B$16*'Permanent project'!B254)</f>
        <v>3.9366904065507829E-4</v>
      </c>
      <c r="J254" s="2">
        <f>EXP(-(Parameters!$B$5+Parameters!$B$6)*('Permanent project'!B254-Parameters!$B$2+0.5))*(1-EXP(-Parameters!$B$7*('Permanent project'!B254-Parameters!$B$2+0.5)*('Permanent project'!B254&gt;=Parameters!$B$2)))+('Permanent project'!B254&lt;Parameters!$B$2)</f>
        <v>8.8478119042087272E-2</v>
      </c>
      <c r="K254" s="2">
        <f>H254*I254*('Permanent project'!B254&gt;=Parameters!$B$2)</f>
        <v>6.6381735027879876E-2</v>
      </c>
      <c r="L254" s="2">
        <f>H254*I254*J254*('Permanent project'!B254&gt;=Parameters!$B$2)*('Permanent project'!B254&lt;=Parameters!$B$3)</f>
        <v>5.8733310540170502E-3</v>
      </c>
      <c r="M254" s="22">
        <v>1</v>
      </c>
      <c r="N254" s="14">
        <f t="shared" si="33"/>
        <v>5.8733310540170502E-3</v>
      </c>
      <c r="V254" s="4"/>
      <c r="W254" s="4"/>
      <c r="X254" s="4"/>
    </row>
    <row r="255" spans="1:24" x14ac:dyDescent="0.3">
      <c r="A255">
        <v>2266</v>
      </c>
      <c r="B255">
        <v>246</v>
      </c>
      <c r="C255" s="11">
        <f t="shared" si="29"/>
        <v>1.6779706453383088</v>
      </c>
      <c r="D255" s="11">
        <f t="shared" si="30"/>
        <v>2.720789926345387</v>
      </c>
      <c r="E255" s="11">
        <f t="shared" si="31"/>
        <v>3.4292084480011149</v>
      </c>
      <c r="F255" s="11">
        <f t="shared" si="32"/>
        <v>5.9646475032892132</v>
      </c>
      <c r="G255" s="3">
        <f>G254*(1+Parameters!$B$13)</f>
        <v>11093310.759349182</v>
      </c>
      <c r="H255" s="5">
        <f>Parameters!$B$11*C255*Parameters!$B$9*G255</f>
        <v>171.99566827954482</v>
      </c>
      <c r="I255" s="2">
        <f>EXP(-Parameters!$B$16*'Permanent project'!B255)</f>
        <v>3.8127105703524651E-4</v>
      </c>
      <c r="J255" s="2">
        <f>EXP(-(Parameters!$B$5+Parameters!$B$6)*('Permanent project'!B255-Parameters!$B$2+0.5))*(1-EXP(-Parameters!$B$7*('Permanent project'!B255-Parameters!$B$2+0.5)*('Permanent project'!B255&gt;=Parameters!$B$2)))+('Permanent project'!B255&lt;Parameters!$B$2)</f>
        <v>8.7597747048057631E-2</v>
      </c>
      <c r="K255" s="2">
        <f>H255*I255*('Permanent project'!B255&gt;=Parameters!$B$2)</f>
        <v>6.5576970250425665E-2</v>
      </c>
      <c r="L255" s="2">
        <f>H255*I255*J255*('Permanent project'!B255&gt;=Parameters!$B$2)*('Permanent project'!B255&lt;=Parameters!$B$3)</f>
        <v>5.7443948521747881E-3</v>
      </c>
      <c r="M255" s="22">
        <v>1</v>
      </c>
      <c r="N255" s="14">
        <f t="shared" si="33"/>
        <v>5.7443948521747881E-3</v>
      </c>
      <c r="V255" s="4"/>
      <c r="W255" s="4"/>
      <c r="X255" s="4"/>
    </row>
    <row r="256" spans="1:24" x14ac:dyDescent="0.3">
      <c r="A256">
        <v>2267</v>
      </c>
      <c r="B256">
        <v>247</v>
      </c>
      <c r="C256" s="11">
        <f t="shared" si="29"/>
        <v>1.6779706453383088</v>
      </c>
      <c r="D256" s="11">
        <f t="shared" si="30"/>
        <v>2.720789926345387</v>
      </c>
      <c r="E256" s="11">
        <f t="shared" si="31"/>
        <v>3.4292084480011149</v>
      </c>
      <c r="F256" s="11">
        <f t="shared" si="32"/>
        <v>5.9646475032892132</v>
      </c>
      <c r="G256" s="3">
        <f>G255*(1+Parameters!$B$13)</f>
        <v>11315176.974536166</v>
      </c>
      <c r="H256" s="5">
        <f>Parameters!$B$11*C256*Parameters!$B$9*G256</f>
        <v>175.4355816451357</v>
      </c>
      <c r="I256" s="2">
        <f>EXP(-Parameters!$B$16*'Permanent project'!B256)</f>
        <v>3.6926352829492939E-4</v>
      </c>
      <c r="J256" s="2">
        <f>EXP(-(Parameters!$B$5+Parameters!$B$6)*('Permanent project'!B256-Parameters!$B$2+0.5))*(1-EXP(-Parameters!$B$7*('Permanent project'!B256-Parameters!$B$2+0.5)*('Permanent project'!B256&gt;=Parameters!$B$2)))+('Permanent project'!B256&lt;Parameters!$B$2)</f>
        <v>8.6726134901731144E-2</v>
      </c>
      <c r="K256" s="2">
        <f>H256*I256*('Permanent project'!B256&gt;=Parameters!$B$2)</f>
        <v>6.4781961866755958E-2</v>
      </c>
      <c r="L256" s="2">
        <f>H256*I256*J256*('Permanent project'!B256&gt;=Parameters!$B$2)*('Permanent project'!B256&lt;=Parameters!$B$3)</f>
        <v>5.6182891640550797E-3</v>
      </c>
      <c r="M256" s="22">
        <v>1</v>
      </c>
      <c r="N256" s="14">
        <f t="shared" si="33"/>
        <v>5.6182891640550797E-3</v>
      </c>
      <c r="V256" s="4"/>
      <c r="W256" s="4"/>
      <c r="X256" s="4"/>
    </row>
    <row r="257" spans="1:24" x14ac:dyDescent="0.3">
      <c r="A257">
        <v>2268</v>
      </c>
      <c r="B257">
        <v>248</v>
      </c>
      <c r="C257" s="11">
        <f t="shared" si="29"/>
        <v>1.6779706453383088</v>
      </c>
      <c r="D257" s="11">
        <f t="shared" si="30"/>
        <v>2.720789926345387</v>
      </c>
      <c r="E257" s="11">
        <f t="shared" si="31"/>
        <v>3.4292084480011149</v>
      </c>
      <c r="F257" s="11">
        <f t="shared" si="32"/>
        <v>5.9646475032892132</v>
      </c>
      <c r="G257" s="3">
        <f>G256*(1+Parameters!$B$13)</f>
        <v>11541480.51402689</v>
      </c>
      <c r="H257" s="5">
        <f>Parameters!$B$11*C257*Parameters!$B$9*G257</f>
        <v>178.94429327803843</v>
      </c>
      <c r="I257" s="2">
        <f>EXP(-Parameters!$B$16*'Permanent project'!B257)</f>
        <v>3.5763415767542714E-4</v>
      </c>
      <c r="J257" s="2">
        <f>EXP(-(Parameters!$B$5+Parameters!$B$6)*('Permanent project'!B257-Parameters!$B$2+0.5))*(1-EXP(-Parameters!$B$7*('Permanent project'!B257-Parameters!$B$2+0.5)*('Permanent project'!B257&gt;=Parameters!$B$2)))+('Permanent project'!B257&lt;Parameters!$B$2)</f>
        <v>8.5863195441166829E-2</v>
      </c>
      <c r="K257" s="2">
        <f>H257*I257*('Permanent project'!B257&gt;=Parameters!$B$2)</f>
        <v>6.3996591597315869E-2</v>
      </c>
      <c r="L257" s="2">
        <f>H257*I257*J257*('Permanent project'!B257&gt;=Parameters!$B$2)*('Permanent project'!B257&lt;=Parameters!$B$3)</f>
        <v>5.4949518518888673E-3</v>
      </c>
      <c r="M257" s="22">
        <v>1</v>
      </c>
      <c r="N257" s="14">
        <f t="shared" si="33"/>
        <v>5.4949518518888673E-3</v>
      </c>
      <c r="V257" s="4"/>
      <c r="W257" s="4"/>
      <c r="X257" s="4"/>
    </row>
    <row r="258" spans="1:24" x14ac:dyDescent="0.3">
      <c r="A258">
        <v>2269</v>
      </c>
      <c r="B258">
        <v>249</v>
      </c>
      <c r="C258" s="11">
        <f t="shared" si="29"/>
        <v>1.6779706453383088</v>
      </c>
      <c r="D258" s="11">
        <f t="shared" si="30"/>
        <v>2.720789926345387</v>
      </c>
      <c r="E258" s="11">
        <f t="shared" si="31"/>
        <v>3.4292084480011149</v>
      </c>
      <c r="F258" s="11">
        <f t="shared" si="32"/>
        <v>5.9646475032892132</v>
      </c>
      <c r="G258" s="3">
        <f>G257*(1+Parameters!$B$13)</f>
        <v>11772310.124307428</v>
      </c>
      <c r="H258" s="5">
        <f>Parameters!$B$11*C258*Parameters!$B$9*G258</f>
        <v>182.52317914359918</v>
      </c>
      <c r="I258" s="2">
        <f>EXP(-Parameters!$B$16*'Permanent project'!B258)</f>
        <v>3.4637103568500074E-4</v>
      </c>
      <c r="J258" s="2">
        <f>EXP(-(Parameters!$B$5+Parameters!$B$6)*('Permanent project'!B258-Parameters!$B$2+0.5))*(1-EXP(-Parameters!$B$7*('Permanent project'!B258-Parameters!$B$2+0.5)*('Permanent project'!B258&gt;=Parameters!$B$2)))+('Permanent project'!B258&lt;Parameters!$B$2)</f>
        <v>8.5008842371699561E-2</v>
      </c>
      <c r="K258" s="2">
        <f>H258*I258*('Permanent project'!B258&gt;=Parameters!$B$2)</f>
        <v>6.322074259648737E-2</v>
      </c>
      <c r="L258" s="2">
        <f>H258*I258*J258*('Permanent project'!B258&gt;=Parameters!$B$2)*('Permanent project'!B258&lt;=Parameters!$B$3)</f>
        <v>5.374322142006587E-3</v>
      </c>
      <c r="M258" s="22">
        <v>1</v>
      </c>
      <c r="N258" s="14">
        <f t="shared" si="33"/>
        <v>5.374322142006587E-3</v>
      </c>
      <c r="V258" s="4"/>
      <c r="W258" s="4"/>
      <c r="X258" s="4"/>
    </row>
    <row r="259" spans="1:24" x14ac:dyDescent="0.3">
      <c r="A259">
        <v>2270</v>
      </c>
      <c r="B259">
        <v>250</v>
      </c>
      <c r="C259" s="11">
        <f t="shared" si="29"/>
        <v>1.6779706453383088</v>
      </c>
      <c r="D259" s="11">
        <f t="shared" si="30"/>
        <v>2.720789926345387</v>
      </c>
      <c r="E259" s="11">
        <f t="shared" si="31"/>
        <v>3.4292084480011149</v>
      </c>
      <c r="F259" s="11">
        <f t="shared" si="32"/>
        <v>5.9646475032892132</v>
      </c>
      <c r="G259" s="3">
        <f>G258*(1+Parameters!$B$13)</f>
        <v>12007756.326793576</v>
      </c>
      <c r="H259" s="5">
        <f>Parameters!$B$11*C259*Parameters!$B$9*G259</f>
        <v>186.17364272647117</v>
      </c>
      <c r="I259" s="2">
        <f>EXP(-Parameters!$B$16*'Permanent project'!B259)</f>
        <v>3.3546262790251185E-4</v>
      </c>
      <c r="J259" s="2">
        <f>EXP(-(Parameters!$B$5+Parameters!$B$6)*('Permanent project'!B259-Parameters!$B$2+0.5))*(1-EXP(-Parameters!$B$7*('Permanent project'!B259-Parameters!$B$2+0.5)*('Permanent project'!B259&gt;=Parameters!$B$2)))+('Permanent project'!B259&lt;Parameters!$B$2)</f>
        <v>8.4162990257310361E-2</v>
      </c>
      <c r="K259" s="2">
        <f>H259*I259*('Permanent project'!B259&gt;=Parameters!$B$2)</f>
        <v>6.2454299435205383E-2</v>
      </c>
      <c r="L259" s="2">
        <f>H259*I259*J259*('Permanent project'!B259&gt;=Parameters!$B$2)*('Permanent project'!B259&lt;=Parameters!$B$3)</f>
        <v>5.256340594892335E-3</v>
      </c>
      <c r="M259" s="22">
        <v>1</v>
      </c>
      <c r="N259" s="14">
        <f t="shared" si="33"/>
        <v>5.256340594892335E-3</v>
      </c>
      <c r="V259" s="4"/>
      <c r="W259" s="4"/>
      <c r="X259" s="4"/>
    </row>
    <row r="260" spans="1:24" x14ac:dyDescent="0.3">
      <c r="A260">
        <v>2271</v>
      </c>
      <c r="B260">
        <v>251</v>
      </c>
      <c r="C260" s="11">
        <f t="shared" si="29"/>
        <v>1.6779706453383088</v>
      </c>
      <c r="D260" s="11">
        <f t="shared" si="30"/>
        <v>2.720789926345387</v>
      </c>
      <c r="E260" s="11">
        <f t="shared" si="31"/>
        <v>3.4292084480011149</v>
      </c>
      <c r="F260" s="11">
        <f t="shared" si="32"/>
        <v>5.9646475032892132</v>
      </c>
      <c r="G260" s="3">
        <f>G259*(1+Parameters!$B$13)</f>
        <v>12247911.453329448</v>
      </c>
      <c r="H260" s="5">
        <f>Parameters!$B$11*C260*Parameters!$B$9*G260</f>
        <v>189.89711558100061</v>
      </c>
      <c r="I260" s="2">
        <f>EXP(-Parameters!$B$16*'Permanent project'!B260)</f>
        <v>3.2489776316516739E-4</v>
      </c>
      <c r="J260" s="2">
        <f>EXP(-(Parameters!$B$5+Parameters!$B$6)*('Permanent project'!B260-Parameters!$B$2+0.5))*(1-EXP(-Parameters!$B$7*('Permanent project'!B260-Parameters!$B$2+0.5)*('Permanent project'!B260&gt;=Parameters!$B$2)))+('Permanent project'!B260&lt;Parameters!$B$2)</f>
        <v>8.3325554512082997E-2</v>
      </c>
      <c r="K260" s="2">
        <f>H260*I260*('Permanent project'!B260&gt;=Parameters!$B$2)</f>
        <v>6.1697148083784355E-2</v>
      </c>
      <c r="L260" s="2">
        <f>H260*I260*J260*('Permanent project'!B260&gt;=Parameters!$B$2)*('Permanent project'!B260&lt;=Parameters!$B$3)</f>
        <v>5.1409490758954303E-3</v>
      </c>
      <c r="M260" s="22">
        <v>1</v>
      </c>
      <c r="N260" s="14">
        <f t="shared" si="33"/>
        <v>5.1409490758954303E-3</v>
      </c>
      <c r="V260" s="4"/>
      <c r="W260" s="4"/>
      <c r="X260" s="4"/>
    </row>
    <row r="261" spans="1:24" x14ac:dyDescent="0.3">
      <c r="A261">
        <v>2272</v>
      </c>
      <c r="B261">
        <v>252</v>
      </c>
      <c r="C261" s="11">
        <f t="shared" si="29"/>
        <v>1.6779706453383088</v>
      </c>
      <c r="D261" s="11">
        <f t="shared" si="30"/>
        <v>2.720789926345387</v>
      </c>
      <c r="E261" s="11">
        <f t="shared" si="31"/>
        <v>3.4292084480011149</v>
      </c>
      <c r="F261" s="11">
        <f t="shared" si="32"/>
        <v>5.9646475032892132</v>
      </c>
      <c r="G261" s="3">
        <f>G260*(1+Parameters!$B$13)</f>
        <v>12492869.682396038</v>
      </c>
      <c r="H261" s="5">
        <f>Parameters!$B$11*C261*Parameters!$B$9*G261</f>
        <v>193.69505789262061</v>
      </c>
      <c r="I261" s="2">
        <f>EXP(-Parameters!$B$16*'Permanent project'!B261)</f>
        <v>3.1466562212827289E-4</v>
      </c>
      <c r="J261" s="2">
        <f>EXP(-(Parameters!$B$5+Parameters!$B$6)*('Permanent project'!B261-Parameters!$B$2+0.5))*(1-EXP(-Parameters!$B$7*('Permanent project'!B261-Parameters!$B$2+0.5)*('Permanent project'!B261&gt;=Parameters!$B$2)))+('Permanent project'!B261&lt;Parameters!$B$2)</f>
        <v>8.2496451391744982E-2</v>
      </c>
      <c r="K261" s="2">
        <f>H261*I261*('Permanent project'!B261&gt;=Parameters!$B$2)</f>
        <v>6.09491758949533E-2</v>
      </c>
      <c r="L261" s="2">
        <f>H261*I261*J261*('Permanent project'!B261&gt;=Parameters!$B$2)*('Permanent project'!B261&lt;=Parameters!$B$3)</f>
        <v>5.0280907265849301E-3</v>
      </c>
      <c r="M261" s="22">
        <v>1</v>
      </c>
      <c r="N261" s="14">
        <f t="shared" si="33"/>
        <v>5.0280907265849301E-3</v>
      </c>
      <c r="V261" s="4"/>
      <c r="W261" s="4"/>
      <c r="X261" s="4"/>
    </row>
    <row r="262" spans="1:24" x14ac:dyDescent="0.3">
      <c r="A262">
        <v>2273</v>
      </c>
      <c r="B262">
        <v>253</v>
      </c>
      <c r="C262" s="11">
        <f t="shared" si="29"/>
        <v>1.6779706453383088</v>
      </c>
      <c r="D262" s="11">
        <f t="shared" si="30"/>
        <v>2.720789926345387</v>
      </c>
      <c r="E262" s="11">
        <f t="shared" si="31"/>
        <v>3.4292084480011149</v>
      </c>
      <c r="F262" s="11">
        <f t="shared" si="32"/>
        <v>5.9646475032892132</v>
      </c>
      <c r="G262" s="3">
        <f>G261*(1+Parameters!$B$13)</f>
        <v>12742727.076043958</v>
      </c>
      <c r="H262" s="5">
        <f>Parameters!$B$11*C262*Parameters!$B$9*G262</f>
        <v>197.56895905047304</v>
      </c>
      <c r="I262" s="2">
        <f>EXP(-Parameters!$B$16*'Permanent project'!B262)</f>
        <v>3.047557261852779E-4</v>
      </c>
      <c r="J262" s="2">
        <f>EXP(-(Parameters!$B$5+Parameters!$B$6)*('Permanent project'!B262-Parameters!$B$2+0.5))*(1-EXP(-Parameters!$B$7*('Permanent project'!B262-Parameters!$B$2+0.5)*('Permanent project'!B262&gt;=Parameters!$B$2)))+('Permanent project'!B262&lt;Parameters!$B$2)</f>
        <v>8.167559798529346E-2</v>
      </c>
      <c r="K262" s="2">
        <f>H262*I262*('Permanent project'!B262&gt;=Parameters!$B$2)</f>
        <v>6.0210271587096346E-2</v>
      </c>
      <c r="L262" s="2">
        <f>H262*I262*J262*('Permanent project'!B262&gt;=Parameters!$B$2)*('Permanent project'!B262&lt;=Parameters!$B$3)</f>
        <v>4.9177099367330186E-3</v>
      </c>
      <c r="M262" s="22">
        <v>1</v>
      </c>
      <c r="N262" s="14">
        <f t="shared" si="33"/>
        <v>4.9177099367330186E-3</v>
      </c>
      <c r="V262" s="4"/>
      <c r="W262" s="4"/>
      <c r="X262" s="4"/>
    </row>
    <row r="263" spans="1:24" x14ac:dyDescent="0.3">
      <c r="A263">
        <v>2274</v>
      </c>
      <c r="B263">
        <v>254</v>
      </c>
      <c r="C263" s="11">
        <f t="shared" si="29"/>
        <v>1.6779706453383088</v>
      </c>
      <c r="D263" s="11">
        <f t="shared" si="30"/>
        <v>2.720789926345387</v>
      </c>
      <c r="E263" s="11">
        <f t="shared" si="31"/>
        <v>3.4292084480011149</v>
      </c>
      <c r="F263" s="11">
        <f t="shared" si="32"/>
        <v>5.9646475032892132</v>
      </c>
      <c r="G263" s="3">
        <f>G262*(1+Parameters!$B$13)</f>
        <v>12997581.617564837</v>
      </c>
      <c r="H263" s="5">
        <f>Parameters!$B$11*C263*Parameters!$B$9*G263</f>
        <v>201.52033823148247</v>
      </c>
      <c r="I263" s="2">
        <f>EXP(-Parameters!$B$16*'Permanent project'!B263)</f>
        <v>2.9515792673676729E-4</v>
      </c>
      <c r="J263" s="2">
        <f>EXP(-(Parameters!$B$5+Parameters!$B$6)*('Permanent project'!B263-Parameters!$B$2+0.5))*(1-EXP(-Parameters!$B$7*('Permanent project'!B263-Parameters!$B$2+0.5)*('Permanent project'!B263&gt;=Parameters!$B$2)))+('Permanent project'!B263&lt;Parameters!$B$2)</f>
        <v>8.0862912206703663E-2</v>
      </c>
      <c r="K263" s="2">
        <f>H263*I263*('Permanent project'!B263&gt;=Parameters!$B$2)</f>
        <v>5.9480325227696466E-2</v>
      </c>
      <c r="L263" s="2">
        <f>H263*I263*J263*('Permanent project'!B263&gt;=Parameters!$B$2)*('Permanent project'!B263&lt;=Parameters!$B$3)</f>
        <v>4.8097523169134005E-3</v>
      </c>
      <c r="M263" s="22">
        <v>1</v>
      </c>
      <c r="N263" s="14">
        <f t="shared" si="33"/>
        <v>4.8097523169134005E-3</v>
      </c>
      <c r="V263" s="4"/>
      <c r="W263" s="4"/>
      <c r="X263" s="4"/>
    </row>
    <row r="264" spans="1:24" x14ac:dyDescent="0.3">
      <c r="A264">
        <v>2275</v>
      </c>
      <c r="B264">
        <v>255</v>
      </c>
      <c r="C264" s="11">
        <f t="shared" si="29"/>
        <v>1.6779706453383088</v>
      </c>
      <c r="D264" s="11">
        <f t="shared" si="30"/>
        <v>2.720789926345387</v>
      </c>
      <c r="E264" s="11">
        <f t="shared" si="31"/>
        <v>3.4292084480011149</v>
      </c>
      <c r="F264" s="11">
        <f t="shared" si="32"/>
        <v>5.9646475032892132</v>
      </c>
      <c r="G264" s="3">
        <f>G263*(1+Parameters!$B$13)</f>
        <v>13257533.249916134</v>
      </c>
      <c r="H264" s="5">
        <f>Parameters!$B$11*C264*Parameters!$B$9*G264</f>
        <v>205.55074499611214</v>
      </c>
      <c r="I264" s="2">
        <f>EXP(-Parameters!$B$16*'Permanent project'!B264)</f>
        <v>2.8586239479740869E-4</v>
      </c>
      <c r="J264" s="2">
        <f>EXP(-(Parameters!$B$5+Parameters!$B$6)*('Permanent project'!B264-Parameters!$B$2+0.5))*(1-EXP(-Parameters!$B$7*('Permanent project'!B264-Parameters!$B$2+0.5)*('Permanent project'!B264&gt;=Parameters!$B$2)))+('Permanent project'!B264&lt;Parameters!$B$2)</f>
        <v>8.0058312786720542E-2</v>
      </c>
      <c r="K264" s="2">
        <f>H264*I264*('Permanent project'!B264&gt;=Parameters!$B$2)</f>
        <v>5.875922821698009E-2</v>
      </c>
      <c r="L264" s="2">
        <f>H264*I264*J264*('Permanent project'!B264&gt;=Parameters!$B$2)*('Permanent project'!B264&lt;=Parameters!$B$3)</f>
        <v>4.7041646717012877E-3</v>
      </c>
      <c r="M264" s="22">
        <v>1</v>
      </c>
      <c r="N264" s="14">
        <f t="shared" si="33"/>
        <v>4.7041646717012877E-3</v>
      </c>
      <c r="V264" s="4"/>
      <c r="W264" s="4"/>
      <c r="X264" s="4"/>
    </row>
    <row r="265" spans="1:24" x14ac:dyDescent="0.3">
      <c r="A265">
        <v>2276</v>
      </c>
      <c r="B265">
        <v>256</v>
      </c>
      <c r="C265" s="11">
        <f t="shared" si="29"/>
        <v>1.6779706453383088</v>
      </c>
      <c r="D265" s="11">
        <f t="shared" si="30"/>
        <v>2.720789926345387</v>
      </c>
      <c r="E265" s="11">
        <f t="shared" si="31"/>
        <v>3.4292084480011149</v>
      </c>
      <c r="F265" s="11">
        <f t="shared" si="32"/>
        <v>5.9646475032892132</v>
      </c>
      <c r="G265" s="3">
        <f>G264*(1+Parameters!$B$13)</f>
        <v>13522683.914914457</v>
      </c>
      <c r="H265" s="5">
        <f>Parameters!$B$11*C265*Parameters!$B$9*G265</f>
        <v>209.6617598960344</v>
      </c>
      <c r="I265" s="2">
        <f>EXP(-Parameters!$B$16*'Permanent project'!B265)</f>
        <v>2.7685961093021247E-4</v>
      </c>
      <c r="J265" s="2">
        <f>EXP(-(Parameters!$B$5+Parameters!$B$6)*('Permanent project'!B265-Parameters!$B$2+0.5))*(1-EXP(-Parameters!$B$7*('Permanent project'!B265-Parameters!$B$2+0.5)*('Permanent project'!B265&gt;=Parameters!$B$2)))+('Permanent project'!B265&lt;Parameters!$B$2)</f>
        <v>7.926171926473155E-2</v>
      </c>
      <c r="K265" s="2">
        <f>H265*I265*('Permanent project'!B265&gt;=Parameters!$B$2)</f>
        <v>5.8046873271759704E-2</v>
      </c>
      <c r="L265" s="2">
        <f>H265*I265*J265*('Permanent project'!B265&gt;=Parameters!$B$2)*('Permanent project'!B265&lt;=Parameters!$B$3)</f>
        <v>4.6008949734616666E-3</v>
      </c>
      <c r="M265" s="22">
        <v>1</v>
      </c>
      <c r="N265" s="14">
        <f t="shared" si="33"/>
        <v>4.6008949734616666E-3</v>
      </c>
      <c r="V265" s="4"/>
      <c r="W265" s="4"/>
      <c r="X265" s="4"/>
    </row>
    <row r="266" spans="1:24" x14ac:dyDescent="0.3">
      <c r="A266">
        <v>2277</v>
      </c>
      <c r="B266">
        <v>257</v>
      </c>
      <c r="C266" s="11">
        <f t="shared" si="29"/>
        <v>1.6779706453383088</v>
      </c>
      <c r="D266" s="11">
        <f t="shared" si="30"/>
        <v>2.720789926345387</v>
      </c>
      <c r="E266" s="11">
        <f t="shared" si="31"/>
        <v>3.4292084480011149</v>
      </c>
      <c r="F266" s="11">
        <f t="shared" si="32"/>
        <v>5.9646475032892132</v>
      </c>
      <c r="G266" s="3">
        <f>G265*(1+Parameters!$B$13)</f>
        <v>13793137.593212746</v>
      </c>
      <c r="H266" s="5">
        <f>Parameters!$B$11*C266*Parameters!$B$9*G266</f>
        <v>213.85499509395507</v>
      </c>
      <c r="I266" s="2">
        <f>EXP(-Parameters!$B$16*'Permanent project'!B266)</f>
        <v>2.681403554977965E-4</v>
      </c>
      <c r="J266" s="2">
        <f>EXP(-(Parameters!$B$5+Parameters!$B$6)*('Permanent project'!B266-Parameters!$B$2+0.5))*(1-EXP(-Parameters!$B$7*('Permanent project'!B266-Parameters!$B$2+0.5)*('Permanent project'!B266&gt;=Parameters!$B$2)))+('Permanent project'!B266&lt;Parameters!$B$2)</f>
        <v>7.8473051980720729E-2</v>
      </c>
      <c r="K266" s="2">
        <f>H266*I266*('Permanent project'!B266&gt;=Parameters!$B$2)</f>
        <v>5.7343154409472637E-2</v>
      </c>
      <c r="L266" s="2">
        <f>H266*I266*J266*('Permanent project'!B266&gt;=Parameters!$B$2)*('Permanent project'!B266&lt;=Parameters!$B$3)</f>
        <v>4.4998923367130413E-3</v>
      </c>
      <c r="M266" s="22">
        <v>1</v>
      </c>
      <c r="N266" s="14">
        <f t="shared" si="33"/>
        <v>4.4998923367130413E-3</v>
      </c>
      <c r="V266" s="4"/>
      <c r="W266" s="4"/>
      <c r="X266" s="4"/>
    </row>
    <row r="267" spans="1:24" x14ac:dyDescent="0.3">
      <c r="A267">
        <v>2278</v>
      </c>
      <c r="B267">
        <v>258</v>
      </c>
      <c r="C267" s="11">
        <f t="shared" si="29"/>
        <v>1.6779706453383088</v>
      </c>
      <c r="D267" s="11">
        <f t="shared" si="30"/>
        <v>2.720789926345387</v>
      </c>
      <c r="E267" s="11">
        <f t="shared" si="31"/>
        <v>3.4292084480011149</v>
      </c>
      <c r="F267" s="11">
        <f t="shared" si="32"/>
        <v>5.9646475032892132</v>
      </c>
      <c r="G267" s="3">
        <f>G266*(1+Parameters!$B$13)</f>
        <v>14069000.345077001</v>
      </c>
      <c r="H267" s="5">
        <f>Parameters!$B$11*C267*Parameters!$B$9*G267</f>
        <v>218.13209499583417</v>
      </c>
      <c r="I267" s="2">
        <f>EXP(-Parameters!$B$16*'Permanent project'!B267)</f>
        <v>2.5969569922067187E-4</v>
      </c>
      <c r="J267" s="2">
        <f>EXP(-(Parameters!$B$5+Parameters!$B$6)*('Permanent project'!B267-Parameters!$B$2+0.5))*(1-EXP(-Parameters!$B$7*('Permanent project'!B267-Parameters!$B$2+0.5)*('Permanent project'!B267&gt;=Parameters!$B$2)))+('Permanent project'!B267&lt;Parameters!$B$2)</f>
        <v>7.7692232067302358E-2</v>
      </c>
      <c r="K267" s="2">
        <f>H267*I267*('Permanent project'!B267&gt;=Parameters!$B$2)</f>
        <v>5.6647966932413175E-2</v>
      </c>
      <c r="L267" s="2">
        <f>H267*I267*J267*('Permanent project'!B267&gt;=Parameters!$B$2)*('Permanent project'!B267&lt;=Parameters!$B$3)</f>
        <v>4.4011069930539144E-3</v>
      </c>
      <c r="M267" s="22">
        <v>1</v>
      </c>
      <c r="N267" s="14">
        <f t="shared" si="33"/>
        <v>4.4011069930539144E-3</v>
      </c>
      <c r="V267" s="4"/>
      <c r="W267" s="4"/>
      <c r="X267" s="4"/>
    </row>
    <row r="268" spans="1:24" x14ac:dyDescent="0.3">
      <c r="A268">
        <v>2279</v>
      </c>
      <c r="B268">
        <v>259</v>
      </c>
      <c r="C268" s="11">
        <f t="shared" si="29"/>
        <v>1.6779706453383088</v>
      </c>
      <c r="D268" s="11">
        <f t="shared" si="30"/>
        <v>2.720789926345387</v>
      </c>
      <c r="E268" s="11">
        <f t="shared" si="31"/>
        <v>3.4292084480011149</v>
      </c>
      <c r="F268" s="11">
        <f t="shared" si="32"/>
        <v>5.9646475032892132</v>
      </c>
      <c r="G268" s="3">
        <f>G267*(1+Parameters!$B$13)</f>
        <v>14350380.35197854</v>
      </c>
      <c r="H268" s="5">
        <f>Parameters!$B$11*C268*Parameters!$B$9*G268</f>
        <v>222.49473689575086</v>
      </c>
      <c r="I268" s="2">
        <f>EXP(-Parameters!$B$16*'Permanent project'!B268)</f>
        <v>2.5151699403288028E-4</v>
      </c>
      <c r="J268" s="2">
        <f>EXP(-(Parameters!$B$5+Parameters!$B$6)*('Permanent project'!B268-Parameters!$B$2+0.5))*(1-EXP(-Parameters!$B$7*('Permanent project'!B268-Parameters!$B$2+0.5)*('Permanent project'!B268&gt;=Parameters!$B$2)))+('Permanent project'!B268&lt;Parameters!$B$2)</f>
        <v>7.6919181441834503E-2</v>
      </c>
      <c r="K268" s="2">
        <f>H268*I268*('Permanent project'!B268&gt;=Parameters!$B$2)</f>
        <v>5.5961207412155836E-2</v>
      </c>
      <c r="L268" s="2">
        <f>H268*I268*J268*('Permanent project'!B268&gt;=Parameters!$B$2)*('Permanent project'!B268&lt;=Parameters!$B$3)</f>
        <v>4.3044902666397487E-3</v>
      </c>
      <c r="M268" s="22">
        <v>1</v>
      </c>
      <c r="N268" s="14">
        <f t="shared" si="33"/>
        <v>4.3044902666397487E-3</v>
      </c>
      <c r="V268" s="4"/>
      <c r="W268" s="4"/>
      <c r="X268" s="4"/>
    </row>
    <row r="269" spans="1:24" x14ac:dyDescent="0.3">
      <c r="A269">
        <v>2280</v>
      </c>
      <c r="B269">
        <v>260</v>
      </c>
      <c r="C269" s="11">
        <f t="shared" si="29"/>
        <v>1.6779706453383088</v>
      </c>
      <c r="D269" s="11">
        <f t="shared" si="30"/>
        <v>2.720789926345387</v>
      </c>
      <c r="E269" s="11">
        <f t="shared" si="31"/>
        <v>3.4292084480011149</v>
      </c>
      <c r="F269" s="11">
        <f t="shared" si="32"/>
        <v>5.9646475032892132</v>
      </c>
      <c r="G269" s="3">
        <f>G268*(1+Parameters!$B$13)</f>
        <v>14637387.959018111</v>
      </c>
      <c r="H269" s="5">
        <f>Parameters!$B$11*C269*Parameters!$B$9*G269</f>
        <v>226.94463163366586</v>
      </c>
      <c r="I269" s="2">
        <f>EXP(-Parameters!$B$16*'Permanent project'!B269)</f>
        <v>2.4359586422561879E-4</v>
      </c>
      <c r="J269" s="2">
        <f>EXP(-(Parameters!$B$5+Parameters!$B$6)*('Permanent project'!B269-Parameters!$B$2+0.5))*(1-EXP(-Parameters!$B$7*('Permanent project'!B269-Parameters!$B$2+0.5)*('Permanent project'!B269&gt;=Parameters!$B$2)))+('Permanent project'!B269&lt;Parameters!$B$2)</f>
        <v>7.6153822798610327E-2</v>
      </c>
      <c r="K269" s="2">
        <f>H269*I269*('Permanent project'!B269&gt;=Parameters!$B$2)</f>
        <v>5.5282773674167542E-2</v>
      </c>
      <c r="L269" s="2">
        <f>H269*I269*J269*('Permanent project'!B269&gt;=Parameters!$B$2)*('Permanent project'!B269&lt;=Parameters!$B$3)</f>
        <v>4.209994550198235E-3</v>
      </c>
      <c r="M269" s="22">
        <v>1</v>
      </c>
      <c r="N269" s="14">
        <f t="shared" si="33"/>
        <v>4.209994550198235E-3</v>
      </c>
      <c r="V269" s="4"/>
      <c r="W269" s="4"/>
      <c r="X269" s="4"/>
    </row>
    <row r="270" spans="1:24" x14ac:dyDescent="0.3">
      <c r="A270">
        <v>2281</v>
      </c>
      <c r="B270">
        <v>261</v>
      </c>
      <c r="C270" s="11">
        <f t="shared" si="29"/>
        <v>1.6779706453383088</v>
      </c>
      <c r="D270" s="11">
        <f t="shared" si="30"/>
        <v>2.720789926345387</v>
      </c>
      <c r="E270" s="11">
        <f t="shared" si="31"/>
        <v>3.4292084480011149</v>
      </c>
      <c r="F270" s="11">
        <f t="shared" si="32"/>
        <v>5.9646475032892132</v>
      </c>
      <c r="G270" s="3">
        <f>G269*(1+Parameters!$B$13)</f>
        <v>14930135.718198474</v>
      </c>
      <c r="H270" s="5">
        <f>Parameters!$B$11*C270*Parameters!$B$9*G270</f>
        <v>231.4835242663392</v>
      </c>
      <c r="I270" s="2">
        <f>EXP(-Parameters!$B$16*'Permanent project'!B270)</f>
        <v>2.3592419786978231E-4</v>
      </c>
      <c r="J270" s="2">
        <f>EXP(-(Parameters!$B$5+Parameters!$B$6)*('Permanent project'!B270-Parameters!$B$2+0.5))*(1-EXP(-Parameters!$B$7*('Permanent project'!B270-Parameters!$B$2+0.5)*('Permanent project'!B270&gt;=Parameters!$B$2)))+('Permanent project'!B270&lt;Parameters!$B$2)</f>
        <v>7.5396079601127763E-2</v>
      </c>
      <c r="K270" s="2">
        <f>H270*I270*('Permanent project'!B270&gt;=Parameters!$B$2)</f>
        <v>5.4612564782606364E-2</v>
      </c>
      <c r="L270" s="2">
        <f>H270*I270*J270*('Permanent project'!B270&gt;=Parameters!$B$2)*('Permanent project'!B270&lt;=Parameters!$B$3)</f>
        <v>4.1175732815711364E-3</v>
      </c>
      <c r="M270" s="22">
        <v>1</v>
      </c>
      <c r="N270" s="14">
        <f t="shared" si="33"/>
        <v>4.1175732815711364E-3</v>
      </c>
      <c r="V270" s="4"/>
      <c r="W270" s="4"/>
      <c r="X270" s="4"/>
    </row>
    <row r="271" spans="1:24" x14ac:dyDescent="0.3">
      <c r="A271">
        <v>2282</v>
      </c>
      <c r="B271">
        <v>262</v>
      </c>
      <c r="C271" s="11">
        <f t="shared" si="29"/>
        <v>1.6779706453383088</v>
      </c>
      <c r="D271" s="11">
        <f t="shared" si="30"/>
        <v>2.720789926345387</v>
      </c>
      <c r="E271" s="11">
        <f t="shared" si="31"/>
        <v>3.4292084480011149</v>
      </c>
      <c r="F271" s="11">
        <f t="shared" si="32"/>
        <v>5.9646475032892132</v>
      </c>
      <c r="G271" s="3">
        <f>G270*(1+Parameters!$B$13)</f>
        <v>15228738.432562444</v>
      </c>
      <c r="H271" s="5">
        <f>Parameters!$B$11*C271*Parameters!$B$9*G271</f>
        <v>236.11319475166599</v>
      </c>
      <c r="I271" s="2">
        <f>EXP(-Parameters!$B$16*'Permanent project'!B271)</f>
        <v>2.2849413850863917E-4</v>
      </c>
      <c r="J271" s="2">
        <f>EXP(-(Parameters!$B$5+Parameters!$B$6)*('Permanent project'!B271-Parameters!$B$2+0.5))*(1-EXP(-Parameters!$B$7*('Permanent project'!B271-Parameters!$B$2+0.5)*('Permanent project'!B271&gt;=Parameters!$B$2)))+('Permanent project'!B271&lt;Parameters!$B$2)</f>
        <v>7.4645876074435569E-2</v>
      </c>
      <c r="K271" s="2">
        <f>H271*I271*('Permanent project'!B271&gt;=Parameters!$B$2)</f>
        <v>5.3950481025304461E-2</v>
      </c>
      <c r="L271" s="2">
        <f>H271*I271*J271*('Permanent project'!B271&gt;=Parameters!$B$2)*('Permanent project'!B271&lt;=Parameters!$B$3)</f>
        <v>4.0271809207710644E-3</v>
      </c>
      <c r="M271" s="22">
        <v>1</v>
      </c>
      <c r="N271" s="14">
        <f t="shared" si="33"/>
        <v>4.0271809207710644E-3</v>
      </c>
      <c r="V271" s="4"/>
      <c r="W271" s="4"/>
      <c r="X271" s="4"/>
    </row>
    <row r="272" spans="1:24" x14ac:dyDescent="0.3">
      <c r="A272">
        <v>2283</v>
      </c>
      <c r="B272">
        <v>263</v>
      </c>
      <c r="C272" s="11">
        <f t="shared" si="29"/>
        <v>1.6779706453383088</v>
      </c>
      <c r="D272" s="11">
        <f t="shared" si="30"/>
        <v>2.720789926345387</v>
      </c>
      <c r="E272" s="11">
        <f t="shared" si="31"/>
        <v>3.4292084480011149</v>
      </c>
      <c r="F272" s="11">
        <f t="shared" si="32"/>
        <v>5.9646475032892132</v>
      </c>
      <c r="G272" s="3">
        <f>G271*(1+Parameters!$B$13)</f>
        <v>15533313.201213693</v>
      </c>
      <c r="H272" s="5">
        <f>Parameters!$B$11*C272*Parameters!$B$9*G272</f>
        <v>240.83545864669932</v>
      </c>
      <c r="I272" s="2">
        <f>EXP(-Parameters!$B$16*'Permanent project'!B272)</f>
        <v>2.2129807711213288E-4</v>
      </c>
      <c r="J272" s="2">
        <f>EXP(-(Parameters!$B$5+Parameters!$B$6)*('Permanent project'!B272-Parameters!$B$2+0.5))*(1-EXP(-Parameters!$B$7*('Permanent project'!B272-Parameters!$B$2+0.5)*('Permanent project'!B272&gt;=Parameters!$B$2)))+('Permanent project'!B272&lt;Parameters!$B$2)</f>
        <v>7.3903137197555951E-2</v>
      </c>
      <c r="K272" s="2">
        <f>H272*I272*('Permanent project'!B272&gt;=Parameters!$B$2)</f>
        <v>5.3296423898933153E-2</v>
      </c>
      <c r="L272" s="2">
        <f>H272*I272*J272*('Permanent project'!B272&gt;=Parameters!$B$2)*('Permanent project'!B272&lt;=Parameters!$B$3)</f>
        <v>3.9387729275419565E-3</v>
      </c>
      <c r="M272" s="22">
        <v>1</v>
      </c>
      <c r="N272" s="14">
        <f t="shared" si="33"/>
        <v>3.9387729275419565E-3</v>
      </c>
      <c r="V272" s="4"/>
      <c r="W272" s="4"/>
      <c r="X272" s="4"/>
    </row>
    <row r="273" spans="1:24" x14ac:dyDescent="0.3">
      <c r="A273">
        <v>2284</v>
      </c>
      <c r="B273">
        <v>264</v>
      </c>
      <c r="C273" s="11">
        <f t="shared" si="29"/>
        <v>1.6779706453383088</v>
      </c>
      <c r="D273" s="11">
        <f t="shared" si="30"/>
        <v>2.720789926345387</v>
      </c>
      <c r="E273" s="11">
        <f t="shared" si="31"/>
        <v>3.4292084480011149</v>
      </c>
      <c r="F273" s="11">
        <f t="shared" si="32"/>
        <v>5.9646475032892132</v>
      </c>
      <c r="G273" s="3">
        <f>G272*(1+Parameters!$B$13)</f>
        <v>15843979.465237968</v>
      </c>
      <c r="H273" s="5">
        <f>Parameters!$B$11*C273*Parameters!$B$9*G273</f>
        <v>245.65216781963332</v>
      </c>
      <c r="I273" s="2">
        <f>EXP(-Parameters!$B$16*'Permanent project'!B273)</f>
        <v>2.1432864428457053E-4</v>
      </c>
      <c r="J273" s="2">
        <f>EXP(-(Parameters!$B$5+Parameters!$B$6)*('Permanent project'!B273-Parameters!$B$2+0.5))*(1-EXP(-Parameters!$B$7*('Permanent project'!B273-Parameters!$B$2+0.5)*('Permanent project'!B273&gt;=Parameters!$B$2)))+('Permanent project'!B273&lt;Parameters!$B$2)</f>
        <v>7.3167788695982214E-2</v>
      </c>
      <c r="K273" s="2">
        <f>H273*I273*('Permanent project'!B273&gt;=Parameters!$B$2)</f>
        <v>5.2650296094347813E-2</v>
      </c>
      <c r="L273" s="2">
        <f>H273*I273*J273*('Permanent project'!B273&gt;=Parameters!$B$2)*('Permanent project'!B273&lt;=Parameters!$B$3)</f>
        <v>3.8523057394121386E-3</v>
      </c>
      <c r="M273" s="22">
        <v>1</v>
      </c>
      <c r="N273" s="14">
        <f t="shared" si="33"/>
        <v>3.8523057394121386E-3</v>
      </c>
      <c r="V273" s="4"/>
      <c r="W273" s="4"/>
      <c r="X273" s="4"/>
    </row>
    <row r="274" spans="1:24" x14ac:dyDescent="0.3">
      <c r="A274">
        <v>2285</v>
      </c>
      <c r="B274">
        <v>265</v>
      </c>
      <c r="C274" s="11">
        <f t="shared" si="29"/>
        <v>1.6779706453383088</v>
      </c>
      <c r="D274" s="11">
        <f t="shared" si="30"/>
        <v>2.720789926345387</v>
      </c>
      <c r="E274" s="11">
        <f t="shared" si="31"/>
        <v>3.4292084480011149</v>
      </c>
      <c r="F274" s="11">
        <f t="shared" si="32"/>
        <v>5.9646475032892132</v>
      </c>
      <c r="G274" s="3">
        <f>G273*(1+Parameters!$B$13)</f>
        <v>16160859.054542728</v>
      </c>
      <c r="H274" s="5">
        <f>Parameters!$B$11*C274*Parameters!$B$9*G274</f>
        <v>250.565211176026</v>
      </c>
      <c r="I274" s="2">
        <f>EXP(-Parameters!$B$16*'Permanent project'!B274)</f>
        <v>2.0757870271771752E-4</v>
      </c>
      <c r="J274" s="2">
        <f>EXP(-(Parameters!$B$5+Parameters!$B$6)*('Permanent project'!B274-Parameters!$B$2+0.5))*(1-EXP(-Parameters!$B$7*('Permanent project'!B274-Parameters!$B$2+0.5)*('Permanent project'!B274&gt;=Parameters!$B$2)))+('Permanent project'!B274&lt;Parameters!$B$2)</f>
        <v>7.2439757034251456E-2</v>
      </c>
      <c r="K274" s="2">
        <f>H274*I274*('Permanent project'!B274&gt;=Parameters!$B$2)</f>
        <v>5.2012001482110409E-2</v>
      </c>
      <c r="L274" s="2">
        <f>H274*I274*J274*('Permanent project'!B274&gt;=Parameters!$B$2)*('Permanent project'!B274&lt;=Parameters!$B$3)</f>
        <v>3.7677367502292045E-3</v>
      </c>
      <c r="M274" s="22">
        <v>1</v>
      </c>
      <c r="N274" s="14">
        <f t="shared" si="33"/>
        <v>3.7677367502292045E-3</v>
      </c>
      <c r="V274" s="4"/>
      <c r="W274" s="4"/>
      <c r="X274" s="4"/>
    </row>
    <row r="275" spans="1:24" x14ac:dyDescent="0.3">
      <c r="A275">
        <v>2286</v>
      </c>
      <c r="B275">
        <v>266</v>
      </c>
      <c r="C275" s="11">
        <f t="shared" si="29"/>
        <v>1.6779706453383088</v>
      </c>
      <c r="D275" s="11">
        <f t="shared" si="30"/>
        <v>2.720789926345387</v>
      </c>
      <c r="E275" s="11">
        <f t="shared" si="31"/>
        <v>3.4292084480011149</v>
      </c>
      <c r="F275" s="11">
        <f t="shared" si="32"/>
        <v>5.9646475032892132</v>
      </c>
      <c r="G275" s="3">
        <f>G274*(1+Parameters!$B$13)</f>
        <v>16484076.235633582</v>
      </c>
      <c r="H275" s="5">
        <f>Parameters!$B$11*C275*Parameters!$B$9*G275</f>
        <v>255.57651539954651</v>
      </c>
      <c r="I275" s="2">
        <f>EXP(-Parameters!$B$16*'Permanent project'!B275)</f>
        <v>2.0104133988157045E-4</v>
      </c>
      <c r="J275" s="2">
        <f>EXP(-(Parameters!$B$5+Parameters!$B$6)*('Permanent project'!B275-Parameters!$B$2+0.5))*(1-EXP(-Parameters!$B$7*('Permanent project'!B275-Parameters!$B$2+0.5)*('Permanent project'!B275&gt;=Parameters!$B$2)))+('Permanent project'!B275&lt;Parameters!$B$2)</f>
        <v>7.1718969408590766E-2</v>
      </c>
      <c r="K275" s="2">
        <f>H275*I275*('Permanent project'!B275&gt;=Parameters!$B$2)</f>
        <v>5.1381445098187657E-2</v>
      </c>
      <c r="L275" s="2">
        <f>H275*I275*J275*('Permanent project'!B275&gt;=Parameters!$B$2)*('Permanent project'!B275&lt;=Parameters!$B$3)</f>
        <v>3.6850242891661067E-3</v>
      </c>
      <c r="M275" s="22">
        <v>1</v>
      </c>
      <c r="N275" s="14">
        <f t="shared" si="33"/>
        <v>3.6850242891661067E-3</v>
      </c>
      <c r="V275" s="4"/>
      <c r="W275" s="4"/>
      <c r="X275" s="4"/>
    </row>
    <row r="276" spans="1:24" x14ac:dyDescent="0.3">
      <c r="A276">
        <v>2287</v>
      </c>
      <c r="B276">
        <v>267</v>
      </c>
      <c r="C276" s="11">
        <f t="shared" si="29"/>
        <v>1.6779706453383088</v>
      </c>
      <c r="D276" s="11">
        <f t="shared" si="30"/>
        <v>2.720789926345387</v>
      </c>
      <c r="E276" s="11">
        <f t="shared" si="31"/>
        <v>3.4292084480011149</v>
      </c>
      <c r="F276" s="11">
        <f t="shared" si="32"/>
        <v>5.9646475032892132</v>
      </c>
      <c r="G276" s="3">
        <f>G275*(1+Parameters!$B$13)</f>
        <v>16813757.760346252</v>
      </c>
      <c r="H276" s="5">
        <f>Parameters!$B$11*C276*Parameters!$B$9*G276</f>
        <v>260.68804570753741</v>
      </c>
      <c r="I276" s="2">
        <f>EXP(-Parameters!$B$16*'Permanent project'!B276)</f>
        <v>1.9470986094532206E-4</v>
      </c>
      <c r="J276" s="2">
        <f>EXP(-(Parameters!$B$5+Parameters!$B$6)*('Permanent project'!B276-Parameters!$B$2+0.5))*(1-EXP(-Parameters!$B$7*('Permanent project'!B276-Parameters!$B$2+0.5)*('Permanent project'!B276&gt;=Parameters!$B$2)))+('Permanent project'!B276&lt;Parameters!$B$2)</f>
        <v>7.1005353739636984E-2</v>
      </c>
      <c r="K276" s="2">
        <f>H276*I276*('Permanent project'!B276&gt;=Parameters!$B$2)</f>
        <v>5.075853312982237E-2</v>
      </c>
      <c r="L276" s="2">
        <f>H276*I276*J276*('Permanent project'!B276&gt;=Parameters!$B$2)*('Permanent project'!B276&lt;=Parameters!$B$3)</f>
        <v>3.6041276001881205E-3</v>
      </c>
      <c r="M276" s="22">
        <v>1</v>
      </c>
      <c r="N276" s="14">
        <f t="shared" si="33"/>
        <v>3.6041276001881205E-3</v>
      </c>
      <c r="V276" s="4"/>
      <c r="W276" s="4"/>
      <c r="X276" s="4"/>
    </row>
    <row r="277" spans="1:24" x14ac:dyDescent="0.3">
      <c r="A277">
        <v>2288</v>
      </c>
      <c r="B277">
        <v>268</v>
      </c>
      <c r="C277" s="11">
        <f t="shared" si="29"/>
        <v>1.6779706453383088</v>
      </c>
      <c r="D277" s="11">
        <f t="shared" si="30"/>
        <v>2.720789926345387</v>
      </c>
      <c r="E277" s="11">
        <f t="shared" si="31"/>
        <v>3.4292084480011149</v>
      </c>
      <c r="F277" s="11">
        <f t="shared" si="32"/>
        <v>5.9646475032892132</v>
      </c>
      <c r="G277" s="3">
        <f>G276*(1+Parameters!$B$13)</f>
        <v>17150032.915553179</v>
      </c>
      <c r="H277" s="5">
        <f>Parameters!$B$11*C277*Parameters!$B$9*G277</f>
        <v>265.90180662168819</v>
      </c>
      <c r="I277" s="2">
        <f>EXP(-Parameters!$B$16*'Permanent project'!B277)</f>
        <v>1.885777819212697E-4</v>
      </c>
      <c r="J277" s="2">
        <f>EXP(-(Parameters!$B$5+Parameters!$B$6)*('Permanent project'!B277-Parameters!$B$2+0.5))*(1-EXP(-Parameters!$B$7*('Permanent project'!B277-Parameters!$B$2+0.5)*('Permanent project'!B277&gt;=Parameters!$B$2)))+('Permanent project'!B277&lt;Parameters!$B$2)</f>
        <v>7.0298838665228444E-2</v>
      </c>
      <c r="K277" s="2">
        <f>H277*I277*('Permanent project'!B277&gt;=Parameters!$B$2)</f>
        <v>5.0143172901576341E-2</v>
      </c>
      <c r="L277" s="2">
        <f>H277*I277*J277*('Permanent project'!B277&gt;=Parameters!$B$2)*('Permanent project'!B277&lt;=Parameters!$B$3)</f>
        <v>3.52500682197057E-3</v>
      </c>
      <c r="M277" s="22">
        <v>1</v>
      </c>
      <c r="N277" s="14">
        <f t="shared" si="33"/>
        <v>3.52500682197057E-3</v>
      </c>
      <c r="V277" s="4"/>
      <c r="W277" s="4"/>
      <c r="X277" s="4"/>
    </row>
    <row r="278" spans="1:24" x14ac:dyDescent="0.3">
      <c r="A278">
        <v>2289</v>
      </c>
      <c r="B278">
        <v>269</v>
      </c>
      <c r="C278" s="11">
        <f t="shared" si="29"/>
        <v>1.6779706453383088</v>
      </c>
      <c r="D278" s="11">
        <f t="shared" si="30"/>
        <v>2.720789926345387</v>
      </c>
      <c r="E278" s="11">
        <f t="shared" si="31"/>
        <v>3.4292084480011149</v>
      </c>
      <c r="F278" s="11">
        <f t="shared" si="32"/>
        <v>5.9646475032892132</v>
      </c>
      <c r="G278" s="3">
        <f>G277*(1+Parameters!$B$13)</f>
        <v>17493033.573864244</v>
      </c>
      <c r="H278" s="5">
        <f>Parameters!$B$11*C278*Parameters!$B$9*G278</f>
        <v>271.219842754122</v>
      </c>
      <c r="I278" s="2">
        <f>EXP(-Parameters!$B$16*'Permanent project'!B278)</f>
        <v>1.826388230246452E-4</v>
      </c>
      <c r="J278" s="2">
        <f>EXP(-(Parameters!$B$5+Parameters!$B$6)*('Permanent project'!B278-Parameters!$B$2+0.5))*(1-EXP(-Parameters!$B$7*('Permanent project'!B278-Parameters!$B$2+0.5)*('Permanent project'!B278&gt;=Parameters!$B$2)))+('Permanent project'!B278&lt;Parameters!$B$2)</f>
        <v>6.9599353533269015E-2</v>
      </c>
      <c r="K278" s="2">
        <f>H278*I278*('Permanent project'!B278&gt;=Parameters!$B$2)</f>
        <v>4.953527286154219E-2</v>
      </c>
      <c r="L278" s="2">
        <f>H278*I278*J278*('Permanent project'!B278&gt;=Parameters!$B$2)*('Permanent project'!B278&lt;=Parameters!$B$3)</f>
        <v>3.4476229682574213E-3</v>
      </c>
      <c r="M278" s="22">
        <v>1</v>
      </c>
      <c r="N278" s="14">
        <f t="shared" si="33"/>
        <v>3.4476229682574213E-3</v>
      </c>
      <c r="V278" s="4"/>
      <c r="W278" s="4"/>
      <c r="X278" s="4"/>
    </row>
    <row r="279" spans="1:24" x14ac:dyDescent="0.3">
      <c r="A279">
        <v>2290</v>
      </c>
      <c r="B279">
        <v>270</v>
      </c>
      <c r="C279" s="11">
        <f t="shared" si="29"/>
        <v>1.6779706453383088</v>
      </c>
      <c r="D279" s="11">
        <f t="shared" si="30"/>
        <v>2.720789926345387</v>
      </c>
      <c r="E279" s="11">
        <f t="shared" si="31"/>
        <v>3.4292084480011149</v>
      </c>
      <c r="F279" s="11">
        <f t="shared" si="32"/>
        <v>5.9646475032892132</v>
      </c>
      <c r="G279" s="3">
        <f>G278*(1+Parameters!$B$13)</f>
        <v>17842894.245341528</v>
      </c>
      <c r="H279" s="5">
        <f>Parameters!$B$11*C279*Parameters!$B$9*G279</f>
        <v>276.64423960920442</v>
      </c>
      <c r="I279" s="2">
        <f>EXP(-Parameters!$B$16*'Permanent project'!B279)</f>
        <v>1.7688690224256659E-4</v>
      </c>
      <c r="J279" s="2">
        <f>EXP(-(Parameters!$B$5+Parameters!$B$6)*('Permanent project'!B279-Parameters!$B$2+0.5))*(1-EXP(-Parameters!$B$7*('Permanent project'!B279-Parameters!$B$2+0.5)*('Permanent project'!B279&gt;=Parameters!$B$2)))+('Permanent project'!B279&lt;Parameters!$B$2)</f>
        <v>6.8906828394662556E-2</v>
      </c>
      <c r="K279" s="2">
        <f>H279*I279*('Permanent project'!B279&gt;=Parameters!$B$2)</f>
        <v>4.8934742567722511E-2</v>
      </c>
      <c r="L279" s="2">
        <f>H279*I279*J279*('Permanent project'!B279&gt;=Parameters!$B$2)*('Permanent project'!B279&lt;=Parameters!$B$3)</f>
        <v>3.3719379086510439E-3</v>
      </c>
      <c r="M279" s="22">
        <v>1</v>
      </c>
      <c r="N279" s="14">
        <f t="shared" si="33"/>
        <v>3.3719379086510439E-3</v>
      </c>
      <c r="V279" s="4"/>
      <c r="W279" s="4"/>
      <c r="X279" s="4"/>
    </row>
    <row r="280" spans="1:24" x14ac:dyDescent="0.3">
      <c r="A280">
        <v>2291</v>
      </c>
      <c r="B280">
        <v>271</v>
      </c>
      <c r="C280" s="11">
        <f t="shared" si="29"/>
        <v>1.6779706453383088</v>
      </c>
      <c r="D280" s="11">
        <f t="shared" si="30"/>
        <v>2.720789926345387</v>
      </c>
      <c r="E280" s="11">
        <f t="shared" si="31"/>
        <v>3.4292084480011149</v>
      </c>
      <c r="F280" s="11">
        <f t="shared" si="32"/>
        <v>5.9646475032892132</v>
      </c>
      <c r="G280" s="3">
        <f>G279*(1+Parameters!$B$13)</f>
        <v>18199752.13024836</v>
      </c>
      <c r="H280" s="5">
        <f>Parameters!$B$11*C280*Parameters!$B$9*G280</f>
        <v>282.17712440138854</v>
      </c>
      <c r="I280" s="2">
        <f>EXP(-Parameters!$B$16*'Permanent project'!B280)</f>
        <v>1.7131612910552531E-4</v>
      </c>
      <c r="J280" s="2">
        <f>EXP(-(Parameters!$B$5+Parameters!$B$6)*('Permanent project'!B280-Parameters!$B$2+0.5))*(1-EXP(-Parameters!$B$7*('Permanent project'!B280-Parameters!$B$2+0.5)*('Permanent project'!B280&gt;=Parameters!$B$2)))+('Permanent project'!B280&lt;Parameters!$B$2)</f>
        <v>6.8221193996318125E-2</v>
      </c>
      <c r="K280" s="2">
        <f>H280*I280*('Permanent project'!B280&gt;=Parameters!$B$2)</f>
        <v>4.8341492674574153E-2</v>
      </c>
      <c r="L280" s="2">
        <f>H280*I280*J280*('Permanent project'!B280&gt;=Parameters!$B$2)*('Permanent project'!B280&lt;=Parameters!$B$3)</f>
        <v>3.297914349823715E-3</v>
      </c>
      <c r="M280" s="22">
        <v>1</v>
      </c>
      <c r="N280" s="14">
        <f t="shared" si="33"/>
        <v>3.297914349823715E-3</v>
      </c>
      <c r="V280" s="4"/>
      <c r="W280" s="4"/>
      <c r="X280" s="4"/>
    </row>
    <row r="281" spans="1:24" x14ac:dyDescent="0.3">
      <c r="A281">
        <v>2292</v>
      </c>
      <c r="B281">
        <v>272</v>
      </c>
      <c r="C281" s="11">
        <f t="shared" si="29"/>
        <v>1.6779706453383088</v>
      </c>
      <c r="D281" s="11">
        <f t="shared" si="30"/>
        <v>2.720789926345387</v>
      </c>
      <c r="E281" s="11">
        <f t="shared" si="31"/>
        <v>3.4292084480011149</v>
      </c>
      <c r="F281" s="11">
        <f t="shared" si="32"/>
        <v>5.9646475032892132</v>
      </c>
      <c r="G281" s="3">
        <f>G280*(1+Parameters!$B$13)</f>
        <v>18563747.172853328</v>
      </c>
      <c r="H281" s="5">
        <f>Parameters!$B$11*C281*Parameters!$B$9*G281</f>
        <v>287.82066688941632</v>
      </c>
      <c r="I281" s="2">
        <f>EXP(-Parameters!$B$16*'Permanent project'!B281)</f>
        <v>1.6592079865503085E-4</v>
      </c>
      <c r="J281" s="2">
        <f>EXP(-(Parameters!$B$5+Parameters!$B$6)*('Permanent project'!B281-Parameters!$B$2+0.5))*(1-EXP(-Parameters!$B$7*('Permanent project'!B281-Parameters!$B$2+0.5)*('Permanent project'!B281&gt;=Parameters!$B$2)))+('Permanent project'!B281&lt;Parameters!$B$2)</f>
        <v>6.7542381774224516E-2</v>
      </c>
      <c r="K281" s="2">
        <f>H281*I281*('Permanent project'!B281&gt;=Parameters!$B$2)</f>
        <v>4.7755434919715546E-2</v>
      </c>
      <c r="L281" s="2">
        <f>H281*I281*J281*('Permanent project'!B281&gt;=Parameters!$B$2)*('Permanent project'!B281&lt;=Parameters!$B$3)</f>
        <v>3.2255158171415601E-3</v>
      </c>
      <c r="M281" s="22">
        <v>1</v>
      </c>
      <c r="N281" s="14">
        <f t="shared" si="33"/>
        <v>3.2255158171415601E-3</v>
      </c>
      <c r="V281" s="4"/>
      <c r="W281" s="4"/>
      <c r="X281" s="4"/>
    </row>
    <row r="282" spans="1:24" x14ac:dyDescent="0.3">
      <c r="A282">
        <v>2293</v>
      </c>
      <c r="B282">
        <v>273</v>
      </c>
      <c r="C282" s="11">
        <f t="shared" si="29"/>
        <v>1.6779706453383088</v>
      </c>
      <c r="D282" s="11">
        <f t="shared" si="30"/>
        <v>2.720789926345387</v>
      </c>
      <c r="E282" s="11">
        <f t="shared" si="31"/>
        <v>3.4292084480011149</v>
      </c>
      <c r="F282" s="11">
        <f t="shared" si="32"/>
        <v>5.9646475032892132</v>
      </c>
      <c r="G282" s="3">
        <f>G281*(1+Parameters!$B$13)</f>
        <v>18935022.116310395</v>
      </c>
      <c r="H282" s="5">
        <f>Parameters!$B$11*C282*Parameters!$B$9*G282</f>
        <v>293.57708022720465</v>
      </c>
      <c r="I282" s="2">
        <f>EXP(-Parameters!$B$16*'Permanent project'!B282)</f>
        <v>1.6069538560123465E-4</v>
      </c>
      <c r="J282" s="2">
        <f>EXP(-(Parameters!$B$5+Parameters!$B$6)*('Permanent project'!B282-Parameters!$B$2+0.5))*(1-EXP(-Parameters!$B$7*('Permanent project'!B282-Parameters!$B$2+0.5)*('Permanent project'!B282&gt;=Parameters!$B$2)))+('Permanent project'!B282&lt;Parameters!$B$2)</f>
        <v>6.6870323846593804E-2</v>
      </c>
      <c r="K282" s="2">
        <f>H282*I282*('Permanent project'!B282&gt;=Parameters!$B$2)</f>
        <v>4.7176482110795254E-2</v>
      </c>
      <c r="L282" s="2">
        <f>H282*I282*J282*('Permanent project'!B282&gt;=Parameters!$B$2)*('Permanent project'!B282&lt;=Parameters!$B$3)</f>
        <v>3.1547066366919177E-3</v>
      </c>
      <c r="M282" s="22">
        <v>1</v>
      </c>
      <c r="N282" s="14">
        <f t="shared" si="33"/>
        <v>3.1547066366919177E-3</v>
      </c>
      <c r="V282" s="4"/>
      <c r="W282" s="4"/>
      <c r="X282" s="4"/>
    </row>
    <row r="283" spans="1:24" x14ac:dyDescent="0.3">
      <c r="A283">
        <v>2294</v>
      </c>
      <c r="B283">
        <v>274</v>
      </c>
      <c r="C283" s="11">
        <f t="shared" si="29"/>
        <v>1.6779706453383088</v>
      </c>
      <c r="D283" s="11">
        <f t="shared" si="30"/>
        <v>2.720789926345387</v>
      </c>
      <c r="E283" s="11">
        <f t="shared" si="31"/>
        <v>3.4292084480011149</v>
      </c>
      <c r="F283" s="11">
        <f t="shared" si="32"/>
        <v>5.9646475032892132</v>
      </c>
      <c r="G283" s="3">
        <f>G282*(1+Parameters!$B$13)</f>
        <v>19313722.558636602</v>
      </c>
      <c r="H283" s="5">
        <f>Parameters!$B$11*C283*Parameters!$B$9*G283</f>
        <v>299.44862183174871</v>
      </c>
      <c r="I283" s="2">
        <f>EXP(-Parameters!$B$16*'Permanent project'!B283)</f>
        <v>1.5563453866455047E-4</v>
      </c>
      <c r="J283" s="2">
        <f>EXP(-(Parameters!$B$5+Parameters!$B$6)*('Permanent project'!B283-Parameters!$B$2+0.5))*(1-EXP(-Parameters!$B$7*('Permanent project'!B283-Parameters!$B$2+0.5)*('Permanent project'!B283&gt;=Parameters!$B$2)))+('Permanent project'!B283&lt;Parameters!$B$2)</f>
        <v>6.6204953007073242E-2</v>
      </c>
      <c r="K283" s="2">
        <f>H283*I283*('Permanent project'!B283&gt;=Parameters!$B$2)</f>
        <v>4.6604548112519649E-2</v>
      </c>
      <c r="L283" s="2">
        <f>H283*I283*J283*('Permanent project'!B283&gt;=Parameters!$B$2)*('Permanent project'!B283&lt;=Parameters!$B$3)</f>
        <v>3.0854519177052472E-3</v>
      </c>
      <c r="M283" s="22">
        <v>1</v>
      </c>
      <c r="N283" s="14">
        <f t="shared" si="33"/>
        <v>3.0854519177052472E-3</v>
      </c>
      <c r="V283" s="4"/>
      <c r="W283" s="4"/>
      <c r="X283" s="4"/>
    </row>
    <row r="284" spans="1:24" x14ac:dyDescent="0.3">
      <c r="A284">
        <v>2295</v>
      </c>
      <c r="B284">
        <v>275</v>
      </c>
      <c r="C284" s="11">
        <f t="shared" si="29"/>
        <v>1.6779706453383088</v>
      </c>
      <c r="D284" s="11">
        <f t="shared" si="30"/>
        <v>2.720789926345387</v>
      </c>
      <c r="E284" s="11">
        <f t="shared" si="31"/>
        <v>3.4292084480011149</v>
      </c>
      <c r="F284" s="11">
        <f t="shared" si="32"/>
        <v>5.9646475032892132</v>
      </c>
      <c r="G284" s="3">
        <f>G283*(1+Parameters!$B$13)</f>
        <v>19699997.009809334</v>
      </c>
      <c r="H284" s="5">
        <f>Parameters!$B$11*C284*Parameters!$B$9*G284</f>
        <v>305.43759426838369</v>
      </c>
      <c r="I284" s="2">
        <f>EXP(-Parameters!$B$16*'Permanent project'!B284)</f>
        <v>1.507330750954765E-4</v>
      </c>
      <c r="J284" s="2">
        <f>EXP(-(Parameters!$B$5+Parameters!$B$6)*('Permanent project'!B284-Parameters!$B$2+0.5))*(1-EXP(-Parameters!$B$7*('Permanent project'!B284-Parameters!$B$2+0.5)*('Permanent project'!B284&gt;=Parameters!$B$2)))+('Permanent project'!B284&lt;Parameters!$B$2)</f>
        <v>6.5546202718024332E-2</v>
      </c>
      <c r="K284" s="2">
        <f>H284*I284*('Permanent project'!B284&gt;=Parameters!$B$2)</f>
        <v>4.6039547833837964E-2</v>
      </c>
      <c r="L284" s="2">
        <f>H284*I284*J284*('Permanent project'!B284&gt;=Parameters!$B$2)*('Permanent project'!B284&lt;=Parameters!$B$3)</f>
        <v>3.0177175353629212E-3</v>
      </c>
      <c r="M284" s="22">
        <v>1</v>
      </c>
      <c r="N284" s="14">
        <f t="shared" si="33"/>
        <v>3.0177175353629212E-3</v>
      </c>
      <c r="V284" s="4"/>
      <c r="W284" s="4"/>
      <c r="X284" s="4"/>
    </row>
    <row r="285" spans="1:24" x14ac:dyDescent="0.3">
      <c r="A285">
        <v>2296</v>
      </c>
      <c r="B285">
        <v>276</v>
      </c>
      <c r="C285" s="11">
        <f t="shared" si="29"/>
        <v>1.6779706453383088</v>
      </c>
      <c r="D285" s="11">
        <f t="shared" si="30"/>
        <v>2.720789926345387</v>
      </c>
      <c r="E285" s="11">
        <f t="shared" si="31"/>
        <v>3.4292084480011149</v>
      </c>
      <c r="F285" s="11">
        <f t="shared" si="32"/>
        <v>5.9646475032892132</v>
      </c>
      <c r="G285" s="3">
        <f>G284*(1+Parameters!$B$13)</f>
        <v>20093996.95000552</v>
      </c>
      <c r="H285" s="5">
        <f>Parameters!$B$11*C285*Parameters!$B$9*G285</f>
        <v>311.54634615375136</v>
      </c>
      <c r="I285" s="2">
        <f>EXP(-Parameters!$B$16*'Permanent project'!B285)</f>
        <v>1.4598597536700695E-4</v>
      </c>
      <c r="J285" s="2">
        <f>EXP(-(Parameters!$B$5+Parameters!$B$6)*('Permanent project'!B285-Parameters!$B$2+0.5))*(1-EXP(-Parameters!$B$7*('Permanent project'!B285-Parameters!$B$2+0.5)*('Permanent project'!B285&gt;=Parameters!$B$2)))+('Permanent project'!B285&lt;Parameters!$B$2)</f>
        <v>6.4894007103869264E-2</v>
      </c>
      <c r="K285" s="2">
        <f>H285*I285*('Permanent project'!B285&gt;=Parameters!$B$2)</f>
        <v>4.5481397215282562E-2</v>
      </c>
      <c r="L285" s="2">
        <f>H285*I285*J285*('Permanent project'!B285&gt;=Parameters!$B$2)*('Permanent project'!B285&lt;=Parameters!$B$3)</f>
        <v>2.9514701139824462E-3</v>
      </c>
      <c r="M285" s="22">
        <v>1</v>
      </c>
      <c r="N285" s="14">
        <f t="shared" si="33"/>
        <v>2.9514701139824462E-3</v>
      </c>
      <c r="V285" s="4"/>
      <c r="W285" s="4"/>
      <c r="X285" s="4"/>
    </row>
    <row r="286" spans="1:24" x14ac:dyDescent="0.3">
      <c r="A286">
        <v>2297</v>
      </c>
      <c r="B286">
        <v>277</v>
      </c>
      <c r="C286" s="11">
        <f t="shared" si="29"/>
        <v>1.6779706453383088</v>
      </c>
      <c r="D286" s="11">
        <f t="shared" si="30"/>
        <v>2.720789926345387</v>
      </c>
      <c r="E286" s="11">
        <f t="shared" si="31"/>
        <v>3.4292084480011149</v>
      </c>
      <c r="F286" s="11">
        <f t="shared" si="32"/>
        <v>5.9646475032892132</v>
      </c>
      <c r="G286" s="3">
        <f>G285*(1+Parameters!$B$13)</f>
        <v>20495876.889005631</v>
      </c>
      <c r="H286" s="5">
        <f>Parameters!$B$11*C286*Parameters!$B$9*G286</f>
        <v>317.77727307682636</v>
      </c>
      <c r="I286" s="2">
        <f>EXP(-Parameters!$B$16*'Permanent project'!B286)</f>
        <v>1.4138837803419783E-4</v>
      </c>
      <c r="J286" s="2">
        <f>EXP(-(Parameters!$B$5+Parameters!$B$6)*('Permanent project'!B286-Parameters!$B$2+0.5))*(1-EXP(-Parameters!$B$7*('Permanent project'!B286-Parameters!$B$2+0.5)*('Permanent project'!B286&gt;=Parameters!$B$2)))+('Permanent project'!B286&lt;Parameters!$B$2)</f>
        <v>6.4248300944503081E-2</v>
      </c>
      <c r="K286" s="2">
        <f>H286*I286*('Permanent project'!B286&gt;=Parameters!$B$2)</f>
        <v>4.4930013216462839E-2</v>
      </c>
      <c r="L286" s="2">
        <f>H286*I286*J286*('Permanent project'!B286&gt;=Parameters!$B$2)*('Permanent project'!B286&lt;=Parameters!$B$3)</f>
        <v>2.8866770105718054E-3</v>
      </c>
      <c r="M286" s="22">
        <v>1</v>
      </c>
      <c r="N286" s="14">
        <f t="shared" si="33"/>
        <v>2.8866770105718054E-3</v>
      </c>
      <c r="V286" s="4"/>
      <c r="W286" s="4"/>
      <c r="X286" s="4"/>
    </row>
    <row r="287" spans="1:24" x14ac:dyDescent="0.3">
      <c r="A287">
        <v>2298</v>
      </c>
      <c r="B287">
        <v>278</v>
      </c>
      <c r="C287" s="11">
        <f t="shared" si="29"/>
        <v>1.6779706453383088</v>
      </c>
      <c r="D287" s="11">
        <f t="shared" si="30"/>
        <v>2.720789926345387</v>
      </c>
      <c r="E287" s="11">
        <f t="shared" si="31"/>
        <v>3.4292084480011149</v>
      </c>
      <c r="F287" s="11">
        <f t="shared" si="32"/>
        <v>5.9646475032892132</v>
      </c>
      <c r="G287" s="3">
        <f>G286*(1+Parameters!$B$13)</f>
        <v>20905794.426785745</v>
      </c>
      <c r="H287" s="5">
        <f>Parameters!$B$11*C287*Parameters!$B$9*G287</f>
        <v>324.13281853836293</v>
      </c>
      <c r="I287" s="2">
        <f>EXP(-Parameters!$B$16*'Permanent project'!B287)</f>
        <v>1.3693557475562244E-4</v>
      </c>
      <c r="J287" s="2">
        <f>EXP(-(Parameters!$B$5+Parameters!$B$6)*('Permanent project'!B287-Parameters!$B$2+0.5))*(1-EXP(-Parameters!$B$7*('Permanent project'!B287-Parameters!$B$2+0.5)*('Permanent project'!B287&gt;=Parameters!$B$2)))+('Permanent project'!B287&lt;Parameters!$B$2)</f>
        <v>6.3609019668771805E-2</v>
      </c>
      <c r="K287" s="2">
        <f>H287*I287*('Permanent project'!B287&gt;=Parameters!$B$2)</f>
        <v>4.4385313803710601E-2</v>
      </c>
      <c r="L287" s="2">
        <f>H287*I287*J287*('Permanent project'!B287&gt;=Parameters!$B$2)*('Permanent project'!B287&lt;=Parameters!$B$3)</f>
        <v>2.8233062987448364E-3</v>
      </c>
      <c r="M287" s="22">
        <v>1</v>
      </c>
      <c r="N287" s="14">
        <f t="shared" si="33"/>
        <v>2.8233062987448364E-3</v>
      </c>
      <c r="V287" s="4"/>
      <c r="W287" s="4"/>
      <c r="X287" s="4"/>
    </row>
    <row r="288" spans="1:24" x14ac:dyDescent="0.3">
      <c r="A288">
        <v>2299</v>
      </c>
      <c r="B288">
        <v>279</v>
      </c>
      <c r="C288" s="11">
        <f t="shared" si="29"/>
        <v>1.6779706453383088</v>
      </c>
      <c r="D288" s="11">
        <f t="shared" si="30"/>
        <v>2.720789926345387</v>
      </c>
      <c r="E288" s="11">
        <f t="shared" si="31"/>
        <v>3.4292084480011149</v>
      </c>
      <c r="F288" s="11">
        <f t="shared" si="32"/>
        <v>5.9646475032892132</v>
      </c>
      <c r="G288" s="3">
        <f>G287*(1+Parameters!$B$13)</f>
        <v>21323910.31532146</v>
      </c>
      <c r="H288" s="5">
        <f>Parameters!$B$11*C288*Parameters!$B$9*G288</f>
        <v>330.61547490913017</v>
      </c>
      <c r="I288" s="2">
        <f>EXP(-Parameters!$B$16*'Permanent project'!B288)</f>
        <v>1.3262300547161834E-4</v>
      </c>
      <c r="J288" s="2">
        <f>EXP(-(Parameters!$B$5+Parameters!$B$6)*('Permanent project'!B288-Parameters!$B$2+0.5))*(1-EXP(-Parameters!$B$7*('Permanent project'!B288-Parameters!$B$2+0.5)*('Permanent project'!B288&gt;=Parameters!$B$2)))+('Permanent project'!B288&lt;Parameters!$B$2)</f>
        <v>6.2976099348015069E-2</v>
      </c>
      <c r="K288" s="2">
        <f>H288*I288*('Permanent project'!B288&gt;=Parameters!$B$2)</f>
        <v>4.3847217937875264E-2</v>
      </c>
      <c r="L288" s="2">
        <f>H288*I288*J288*('Permanent project'!B288&gt;=Parameters!$B$2)*('Permanent project'!B288&lt;=Parameters!$B$3)</f>
        <v>2.7613267529897011E-3</v>
      </c>
      <c r="M288" s="22">
        <v>1</v>
      </c>
      <c r="N288" s="14">
        <f t="shared" si="33"/>
        <v>2.7613267529897011E-3</v>
      </c>
      <c r="V288" s="4"/>
      <c r="W288" s="4"/>
      <c r="X288" s="4"/>
    </row>
    <row r="289" spans="1:24" x14ac:dyDescent="0.3">
      <c r="A289">
        <v>2300</v>
      </c>
      <c r="B289">
        <v>280</v>
      </c>
      <c r="C289" s="11">
        <f t="shared" si="29"/>
        <v>1.6779706453383088</v>
      </c>
      <c r="D289" s="11">
        <f t="shared" si="30"/>
        <v>2.720789926345387</v>
      </c>
      <c r="E289" s="11">
        <f t="shared" si="31"/>
        <v>3.4292084480011149</v>
      </c>
      <c r="F289" s="11">
        <f t="shared" si="32"/>
        <v>5.9646475032892132</v>
      </c>
      <c r="G289" s="3">
        <f>G288*(1+Parameters!$B$13)</f>
        <v>21750388.521627892</v>
      </c>
      <c r="H289" s="5">
        <f>Parameters!$B$11*C289*Parameters!$B$9*G289</f>
        <v>337.22778440731281</v>
      </c>
      <c r="I289" s="2">
        <f>EXP(-Parameters!$B$16*'Permanent project'!B289)</f>
        <v>1.284462537343878E-4</v>
      </c>
      <c r="J289" s="2">
        <f>EXP(-(Parameters!$B$5+Parameters!$B$6)*('Permanent project'!B289-Parameters!$B$2+0.5))*(1-EXP(-Parameters!$B$7*('Permanent project'!B289-Parameters!$B$2+0.5)*('Permanent project'!B289&gt;=Parameters!$B$2)))+('Permanent project'!B289&lt;Parameters!$B$2)</f>
        <v>6.234947668967343E-2</v>
      </c>
      <c r="K289" s="2">
        <f>H289*I289*('Permanent project'!B289&gt;=Parameters!$B$2)</f>
        <v>4.3315645562267129E-2</v>
      </c>
      <c r="L289" s="2">
        <f>H289*I289*J289*('Permanent project'!B289&gt;=Parameters!$B$2)*('Permanent project'!B289&lt;=Parameters!$B$3)</f>
        <v>2.7007078332827307E-3</v>
      </c>
      <c r="M289" s="22">
        <v>1</v>
      </c>
      <c r="N289" s="14">
        <f t="shared" si="33"/>
        <v>2.7007078332827307E-3</v>
      </c>
      <c r="V289" s="4"/>
      <c r="W289" s="4"/>
      <c r="X289" s="4"/>
    </row>
    <row r="290" spans="1:24" x14ac:dyDescent="0.3">
      <c r="A290">
        <v>2301</v>
      </c>
      <c r="B290">
        <v>281</v>
      </c>
      <c r="C290" s="11">
        <f t="shared" si="29"/>
        <v>1.6779706453383088</v>
      </c>
      <c r="D290" s="11">
        <f t="shared" si="30"/>
        <v>2.720789926345387</v>
      </c>
      <c r="E290" s="11">
        <f t="shared" si="31"/>
        <v>3.4292084480011149</v>
      </c>
      <c r="F290" s="11">
        <f t="shared" si="32"/>
        <v>5.9646475032892132</v>
      </c>
      <c r="G290" s="3">
        <f>G289*(1+Parameters!$B$13)</f>
        <v>22185396.29206045</v>
      </c>
      <c r="H290" s="5">
        <f>Parameters!$B$11*C290*Parameters!$B$9*G290</f>
        <v>343.97234009545906</v>
      </c>
      <c r="I290" s="2">
        <f>EXP(-Parameters!$B$16*'Permanent project'!B290)</f>
        <v>1.2440104218516929E-4</v>
      </c>
      <c r="J290" s="2">
        <f>EXP(-(Parameters!$B$5+Parameters!$B$6)*('Permanent project'!B290-Parameters!$B$2+0.5))*(1-EXP(-Parameters!$B$7*('Permanent project'!B290-Parameters!$B$2+0.5)*('Permanent project'!B290&gt;=Parameters!$B$2)))+('Permanent project'!B290&lt;Parameters!$B$2)</f>
        <v>6.1729089030958792E-2</v>
      </c>
      <c r="K290" s="2">
        <f>H290*I290*('Permanent project'!B290&gt;=Parameters!$B$2)</f>
        <v>4.2790517590746598E-2</v>
      </c>
      <c r="L290" s="2">
        <f>H290*I290*J290*('Permanent project'!B290&gt;=Parameters!$B$2)*('Permanent project'!B290&lt;=Parameters!$B$3)</f>
        <v>2.6414196700400051E-3</v>
      </c>
      <c r="M290" s="22">
        <v>1</v>
      </c>
      <c r="N290" s="14">
        <f t="shared" si="33"/>
        <v>2.6414196700400051E-3</v>
      </c>
      <c r="V290" s="4"/>
      <c r="W290" s="4"/>
      <c r="X290" s="4"/>
    </row>
    <row r="291" spans="1:24" x14ac:dyDescent="0.3">
      <c r="A291">
        <v>2302</v>
      </c>
      <c r="B291">
        <v>282</v>
      </c>
      <c r="C291" s="11">
        <f t="shared" si="29"/>
        <v>1.6779706453383088</v>
      </c>
      <c r="D291" s="11">
        <f t="shared" si="30"/>
        <v>2.720789926345387</v>
      </c>
      <c r="E291" s="11">
        <f t="shared" si="31"/>
        <v>3.4292084480011149</v>
      </c>
      <c r="F291" s="11">
        <f t="shared" si="32"/>
        <v>5.9646475032892132</v>
      </c>
      <c r="G291" s="3">
        <f>G290*(1+Parameters!$B$13)</f>
        <v>22629104.217901658</v>
      </c>
      <c r="H291" s="5">
        <f>Parameters!$B$11*C291*Parameters!$B$9*G291</f>
        <v>350.85178689736824</v>
      </c>
      <c r="I291" s="2">
        <f>EXP(-Parameters!$B$16*'Permanent project'!B291)</f>
        <v>1.2048322817384838E-4</v>
      </c>
      <c r="J291" s="2">
        <f>EXP(-(Parameters!$B$5+Parameters!$B$6)*('Permanent project'!B291-Parameters!$B$2+0.5))*(1-EXP(-Parameters!$B$7*('Permanent project'!B291-Parameters!$B$2+0.5)*('Permanent project'!B291&gt;=Parameters!$B$2)))+('Permanent project'!B291&lt;Parameters!$B$2)</f>
        <v>6.1114874332588359E-2</v>
      </c>
      <c r="K291" s="2">
        <f>H291*I291*('Permanent project'!B291&gt;=Parameters!$B$2)</f>
        <v>4.2271755895958045E-2</v>
      </c>
      <c r="L291" s="2">
        <f>H291*I291*J291*('Permanent project'!B291&gt;=Parameters!$B$2)*('Permanent project'!B291&lt;=Parameters!$B$3)</f>
        <v>2.5834330493993271E-3</v>
      </c>
      <c r="M291" s="22">
        <v>1</v>
      </c>
      <c r="N291" s="14">
        <f t="shared" si="33"/>
        <v>2.5834330493993271E-3</v>
      </c>
      <c r="V291" s="4"/>
      <c r="W291" s="4"/>
      <c r="X291" s="4"/>
    </row>
    <row r="292" spans="1:24" x14ac:dyDescent="0.3">
      <c r="A292">
        <v>2303</v>
      </c>
      <c r="B292">
        <v>283</v>
      </c>
      <c r="C292" s="11">
        <f t="shared" si="29"/>
        <v>1.6779706453383088</v>
      </c>
      <c r="D292" s="11">
        <f t="shared" si="30"/>
        <v>2.720789926345387</v>
      </c>
      <c r="E292" s="11">
        <f t="shared" si="31"/>
        <v>3.4292084480011149</v>
      </c>
      <c r="F292" s="11">
        <f t="shared" si="32"/>
        <v>5.9646475032892132</v>
      </c>
      <c r="G292" s="3">
        <f>G291*(1+Parameters!$B$13)</f>
        <v>23081686.302259691</v>
      </c>
      <c r="H292" s="5">
        <f>Parameters!$B$11*C292*Parameters!$B$9*G292</f>
        <v>357.86882263531561</v>
      </c>
      <c r="I292" s="2">
        <f>EXP(-Parameters!$B$16*'Permanent project'!B292)</f>
        <v>1.1668879951652196E-4</v>
      </c>
      <c r="J292" s="2">
        <f>EXP(-(Parameters!$B$5+Parameters!$B$6)*('Permanent project'!B292-Parameters!$B$2+0.5))*(1-EXP(-Parameters!$B$7*('Permanent project'!B292-Parameters!$B$2+0.5)*('Permanent project'!B292&gt;=Parameters!$B$2)))+('Permanent project'!B292&lt;Parameters!$B$2)</f>
        <v>6.0506771172580388E-2</v>
      </c>
      <c r="K292" s="2">
        <f>H292*I292*('Permanent project'!B292&gt;=Parameters!$B$2)</f>
        <v>4.1759283297706097E-2</v>
      </c>
      <c r="L292" s="2">
        <f>H292*I292*J292*('Permanent project'!B292&gt;=Parameters!$B$2)*('Permanent project'!B292&lt;=Parameters!$B$3)</f>
        <v>2.5267193988252608E-3</v>
      </c>
      <c r="M292" s="22">
        <v>1</v>
      </c>
      <c r="N292" s="14">
        <f t="shared" si="33"/>
        <v>2.5267193988252608E-3</v>
      </c>
      <c r="V292" s="4"/>
      <c r="W292" s="4"/>
      <c r="X292" s="4"/>
    </row>
    <row r="293" spans="1:24" x14ac:dyDescent="0.3">
      <c r="A293">
        <v>2304</v>
      </c>
      <c r="B293">
        <v>284</v>
      </c>
      <c r="C293" s="11">
        <f t="shared" si="29"/>
        <v>1.6779706453383088</v>
      </c>
      <c r="D293" s="11">
        <f t="shared" si="30"/>
        <v>2.720789926345387</v>
      </c>
      <c r="E293" s="11">
        <f t="shared" si="31"/>
        <v>3.4292084480011149</v>
      </c>
      <c r="F293" s="11">
        <f t="shared" si="32"/>
        <v>5.9646475032892132</v>
      </c>
      <c r="G293" s="3">
        <f>G292*(1+Parameters!$B$13)</f>
        <v>23543320.028304886</v>
      </c>
      <c r="H293" s="5">
        <f>Parameters!$B$11*C293*Parameters!$B$9*G293</f>
        <v>365.02619908802194</v>
      </c>
      <c r="I293" s="2">
        <f>EXP(-Parameters!$B$16*'Permanent project'!B293)</f>
        <v>1.1301387038667141E-4</v>
      </c>
      <c r="J293" s="2">
        <f>EXP(-(Parameters!$B$5+Parameters!$B$6)*('Permanent project'!B293-Parameters!$B$2+0.5))*(1-EXP(-Parameters!$B$7*('Permanent project'!B293-Parameters!$B$2+0.5)*('Permanent project'!B293&gt;=Parameters!$B$2)))+('Permanent project'!B293&lt;Parameters!$B$2)</f>
        <v>5.9904718740112183E-2</v>
      </c>
      <c r="K293" s="2">
        <f>H293*I293*('Permanent project'!B293&gt;=Parameters!$B$2)</f>
        <v>4.1253023551473027E-2</v>
      </c>
      <c r="L293" s="2">
        <f>H293*I293*J293*('Permanent project'!B293&gt;=Parameters!$B$2)*('Permanent project'!B293&lt;=Parameters!$B$3)</f>
        <v>2.4712507730302153E-3</v>
      </c>
      <c r="M293" s="22">
        <v>1</v>
      </c>
      <c r="N293" s="14">
        <f t="shared" si="33"/>
        <v>2.4712507730302153E-3</v>
      </c>
      <c r="V293" s="4"/>
      <c r="W293" s="4"/>
      <c r="X293" s="4"/>
    </row>
    <row r="294" spans="1:24" x14ac:dyDescent="0.3">
      <c r="A294">
        <v>2305</v>
      </c>
      <c r="B294">
        <v>285</v>
      </c>
      <c r="C294" s="11">
        <f t="shared" si="29"/>
        <v>1.6779706453383088</v>
      </c>
      <c r="D294" s="11">
        <f t="shared" si="30"/>
        <v>2.720789926345387</v>
      </c>
      <c r="E294" s="11">
        <f t="shared" si="31"/>
        <v>3.4292084480011149</v>
      </c>
      <c r="F294" s="11">
        <f t="shared" si="32"/>
        <v>5.9646475032892132</v>
      </c>
      <c r="G294" s="3">
        <f>G293*(1+Parameters!$B$13)</f>
        <v>24014186.428870983</v>
      </c>
      <c r="H294" s="5">
        <f>Parameters!$B$11*C294*Parameters!$B$9*G294</f>
        <v>372.32672306978236</v>
      </c>
      <c r="I294" s="2">
        <f>EXP(-Parameters!$B$16*'Permanent project'!B294)</f>
        <v>1.0945467733573657E-4</v>
      </c>
      <c r="J294" s="2">
        <f>EXP(-(Parameters!$B$5+Parameters!$B$6)*('Permanent project'!B294-Parameters!$B$2+0.5))*(1-EXP(-Parameters!$B$7*('Permanent project'!B294-Parameters!$B$2+0.5)*('Permanent project'!B294&gt;=Parameters!$B$2)))+('Permanent project'!B294&lt;Parameters!$B$2)</f>
        <v>5.930865682943872E-2</v>
      </c>
      <c r="K294" s="2">
        <f>H294*I294*('Permanent project'!B294&gt;=Parameters!$B$2)</f>
        <v>4.0752901337075174E-2</v>
      </c>
      <c r="L294" s="2">
        <f>H294*I294*J294*('Permanent project'!B294&gt;=Parameters!$B$2)*('Permanent project'!B294&lt;=Parameters!$B$3)</f>
        <v>2.416999840204566E-3</v>
      </c>
      <c r="M294" s="22">
        <v>1</v>
      </c>
      <c r="N294" s="14">
        <f t="shared" si="33"/>
        <v>2.416999840204566E-3</v>
      </c>
      <c r="V294" s="4"/>
      <c r="W294" s="4"/>
      <c r="X294" s="4"/>
    </row>
    <row r="295" spans="1:24" x14ac:dyDescent="0.3">
      <c r="A295">
        <v>2306</v>
      </c>
      <c r="B295">
        <v>286</v>
      </c>
      <c r="C295" s="11">
        <f t="shared" si="29"/>
        <v>1.6779706453383088</v>
      </c>
      <c r="D295" s="11">
        <f t="shared" si="30"/>
        <v>2.720789926345387</v>
      </c>
      <c r="E295" s="11">
        <f t="shared" si="31"/>
        <v>3.4292084480011149</v>
      </c>
      <c r="F295" s="11">
        <f t="shared" si="32"/>
        <v>5.9646475032892132</v>
      </c>
      <c r="G295" s="3">
        <f>G294*(1+Parameters!$B$13)</f>
        <v>24494470.157448404</v>
      </c>
      <c r="H295" s="5">
        <f>Parameters!$B$11*C295*Parameters!$B$9*G295</f>
        <v>379.77325753117805</v>
      </c>
      <c r="I295" s="2">
        <f>EXP(-Parameters!$B$16*'Permanent project'!B295)</f>
        <v>1.0600757543901563E-4</v>
      </c>
      <c r="J295" s="2">
        <f>EXP(-(Parameters!$B$5+Parameters!$B$6)*('Permanent project'!B295-Parameters!$B$2+0.5))*(1-EXP(-Parameters!$B$7*('Permanent project'!B295-Parameters!$B$2+0.5)*('Permanent project'!B295&gt;=Parameters!$B$2)))+('Permanent project'!B295&lt;Parameters!$B$2)</f>
        <v>5.8718525833872284E-2</v>
      </c>
      <c r="K295" s="2">
        <f>H295*I295*('Permanent project'!B295&gt;=Parameters!$B$2)</f>
        <v>4.0258842247457065E-2</v>
      </c>
      <c r="L295" s="2">
        <f>H295*I295*J295*('Permanent project'!B295&gt;=Parameters!$B$2)*('Permanent project'!B295&lt;=Parameters!$B$3)</f>
        <v>2.3639398685490966E-3</v>
      </c>
      <c r="M295" s="22">
        <v>1</v>
      </c>
      <c r="N295" s="14">
        <f t="shared" si="33"/>
        <v>2.3639398685490966E-3</v>
      </c>
      <c r="V295" s="4"/>
      <c r="W295" s="4"/>
      <c r="X295" s="4"/>
    </row>
    <row r="296" spans="1:24" x14ac:dyDescent="0.3">
      <c r="A296">
        <v>2307</v>
      </c>
      <c r="B296">
        <v>287</v>
      </c>
      <c r="C296" s="11">
        <f t="shared" si="29"/>
        <v>1.6779706453383088</v>
      </c>
      <c r="D296" s="11">
        <f t="shared" si="30"/>
        <v>2.720789926345387</v>
      </c>
      <c r="E296" s="11">
        <f t="shared" si="31"/>
        <v>3.4292084480011149</v>
      </c>
      <c r="F296" s="11">
        <f t="shared" si="32"/>
        <v>5.9646475032892132</v>
      </c>
      <c r="G296" s="3">
        <f>G295*(1+Parameters!$B$13)</f>
        <v>24984359.560597371</v>
      </c>
      <c r="H296" s="5">
        <f>Parameters!$B$11*C296*Parameters!$B$9*G296</f>
        <v>387.36872268180161</v>
      </c>
      <c r="I296" s="2">
        <f>EXP(-Parameters!$B$16*'Permanent project'!B296)</f>
        <v>1.0266903456294372E-4</v>
      </c>
      <c r="J296" s="2">
        <f>EXP(-(Parameters!$B$5+Parameters!$B$6)*('Permanent project'!B296-Parameters!$B$2+0.5))*(1-EXP(-Parameters!$B$7*('Permanent project'!B296-Parameters!$B$2+0.5)*('Permanent project'!B296&gt;=Parameters!$B$2)))+('Permanent project'!B296&lt;Parameters!$B$2)</f>
        <v>5.8134266739821465E-2</v>
      </c>
      <c r="K296" s="2">
        <f>H296*I296*('Permanent project'!B296&gt;=Parameters!$B$2)</f>
        <v>3.9770772777621255E-2</v>
      </c>
      <c r="L296" s="2">
        <f>H296*I296*J296*('Permanent project'!B296&gt;=Parameters!$B$2)*('Permanent project'!B296&lt;=Parameters!$B$3)</f>
        <v>2.3120447131030641E-3</v>
      </c>
      <c r="M296" s="22">
        <v>1</v>
      </c>
      <c r="N296" s="14">
        <f t="shared" si="33"/>
        <v>2.3120447131030641E-3</v>
      </c>
      <c r="V296" s="4"/>
      <c r="W296" s="4"/>
      <c r="X296" s="4"/>
    </row>
    <row r="297" spans="1:24" x14ac:dyDescent="0.3">
      <c r="A297">
        <v>2308</v>
      </c>
      <c r="B297">
        <v>288</v>
      </c>
      <c r="C297" s="11">
        <f t="shared" si="29"/>
        <v>1.6779706453383088</v>
      </c>
      <c r="D297" s="11">
        <f t="shared" si="30"/>
        <v>2.720789926345387</v>
      </c>
      <c r="E297" s="11">
        <f t="shared" si="31"/>
        <v>3.4292084480011149</v>
      </c>
      <c r="F297" s="11">
        <f t="shared" si="32"/>
        <v>5.9646475032892132</v>
      </c>
      <c r="G297" s="3">
        <f>G296*(1+Parameters!$B$13)</f>
        <v>25484046.751809318</v>
      </c>
      <c r="H297" s="5">
        <f>Parameters!$B$11*C297*Parameters!$B$9*G297</f>
        <v>395.1160971354376</v>
      </c>
      <c r="I297" s="2">
        <f>EXP(-Parameters!$B$16*'Permanent project'!B297)</f>
        <v>9.9435635749927623E-5</v>
      </c>
      <c r="J297" s="2">
        <f>EXP(-(Parameters!$B$5+Parameters!$B$6)*('Permanent project'!B297-Parameters!$B$2+0.5))*(1-EXP(-Parameters!$B$7*('Permanent project'!B297-Parameters!$B$2+0.5)*('Permanent project'!B297&gt;=Parameters!$B$2)))+('Permanent project'!B297&lt;Parameters!$B$2)</f>
        <v>5.7555821120890048E-2</v>
      </c>
      <c r="K297" s="2">
        <f>H297*I297*('Permanent project'!B297&gt;=Parameters!$B$2)</f>
        <v>3.9288620313692395E-2</v>
      </c>
      <c r="L297" s="2">
        <f>H297*I297*J297*('Permanent project'!B297&gt;=Parameters!$B$2)*('Permanent project'!B297&lt;=Parameters!$B$3)</f>
        <v>2.2612888028614463E-3</v>
      </c>
      <c r="M297" s="22">
        <v>1</v>
      </c>
      <c r="N297" s="14">
        <f t="shared" si="33"/>
        <v>2.2612888028614463E-3</v>
      </c>
      <c r="V297" s="4"/>
      <c r="W297" s="4"/>
      <c r="X297" s="4"/>
    </row>
    <row r="298" spans="1:24" x14ac:dyDescent="0.3">
      <c r="A298">
        <v>2309</v>
      </c>
      <c r="B298">
        <v>289</v>
      </c>
      <c r="C298" s="11">
        <f t="shared" si="29"/>
        <v>1.6779706453383088</v>
      </c>
      <c r="D298" s="11">
        <f t="shared" si="30"/>
        <v>2.720789926345387</v>
      </c>
      <c r="E298" s="11">
        <f t="shared" si="31"/>
        <v>3.4292084480011149</v>
      </c>
      <c r="F298" s="11">
        <f t="shared" si="32"/>
        <v>5.9646475032892132</v>
      </c>
      <c r="G298" s="3">
        <f>G297*(1+Parameters!$B$13)</f>
        <v>25993727.686845504</v>
      </c>
      <c r="H298" s="5">
        <f>Parameters!$B$11*C298*Parameters!$B$9*G298</f>
        <v>403.01841907814634</v>
      </c>
      <c r="I298" s="2">
        <f>EXP(-Parameters!$B$16*'Permanent project'!B298)</f>
        <v>9.6304067717034635E-5</v>
      </c>
      <c r="J298" s="2">
        <f>EXP(-(Parameters!$B$5+Parameters!$B$6)*('Permanent project'!B298-Parameters!$B$2+0.5))*(1-EXP(-Parameters!$B$7*('Permanent project'!B298-Parameters!$B$2+0.5)*('Permanent project'!B298&gt;=Parameters!$B$2)))+('Permanent project'!B298&lt;Parameters!$B$2)</f>
        <v>5.6983131132034036E-2</v>
      </c>
      <c r="K298" s="2">
        <f>H298*I298*('Permanent project'!B298&gt;=Parameters!$B$2)</f>
        <v>3.8812313122114049E-2</v>
      </c>
      <c r="L298" s="2">
        <f>H298*I298*J298*('Permanent project'!B298&gt;=Parameters!$B$2)*('Permanent project'!B298&lt;=Parameters!$B$3)</f>
        <v>2.2116471281749903E-3</v>
      </c>
      <c r="M298" s="22">
        <v>1</v>
      </c>
      <c r="N298" s="14">
        <f t="shared" si="33"/>
        <v>2.2116471281749903E-3</v>
      </c>
      <c r="V298" s="4"/>
      <c r="W298" s="4"/>
      <c r="X298" s="4"/>
    </row>
    <row r="299" spans="1:24" x14ac:dyDescent="0.3">
      <c r="A299">
        <v>2310</v>
      </c>
      <c r="B299">
        <v>290</v>
      </c>
      <c r="C299" s="11">
        <f t="shared" si="29"/>
        <v>1.6779706453383088</v>
      </c>
      <c r="D299" s="11">
        <f t="shared" si="30"/>
        <v>2.720789926345387</v>
      </c>
      <c r="E299" s="11">
        <f t="shared" si="31"/>
        <v>3.4292084480011149</v>
      </c>
      <c r="F299" s="11">
        <f t="shared" si="32"/>
        <v>5.9646475032892132</v>
      </c>
      <c r="G299" s="3">
        <f>G298*(1+Parameters!$B$13)</f>
        <v>26513602.240582414</v>
      </c>
      <c r="H299" s="5">
        <f>Parameters!$B$11*C299*Parameters!$B$9*G299</f>
        <v>411.0787874597093</v>
      </c>
      <c r="I299" s="2">
        <f>EXP(-Parameters!$B$16*'Permanent project'!B299)</f>
        <v>9.3271123464948804E-5</v>
      </c>
      <c r="J299" s="2">
        <f>EXP(-(Parameters!$B$5+Parameters!$B$6)*('Permanent project'!B299-Parameters!$B$2+0.5))*(1-EXP(-Parameters!$B$7*('Permanent project'!B299-Parameters!$B$2+0.5)*('Permanent project'!B299&gt;=Parameters!$B$2)))+('Permanent project'!B299&lt;Parameters!$B$2)</f>
        <v>5.641613950377735E-2</v>
      </c>
      <c r="K299" s="2">
        <f>H299*I299*('Permanent project'!B299&gt;=Parameters!$B$2)</f>
        <v>3.8341780338975992E-2</v>
      </c>
      <c r="L299" s="2">
        <f>H299*I299*J299*('Permanent project'!B299&gt;=Parameters!$B$2)*('Permanent project'!B299&lt;=Parameters!$B$3)</f>
        <v>2.1630952284268572E-3</v>
      </c>
      <c r="M299" s="22">
        <v>1</v>
      </c>
      <c r="N299" s="14">
        <f t="shared" si="33"/>
        <v>2.1630952284268572E-3</v>
      </c>
      <c r="V299" s="4"/>
      <c r="W299" s="4"/>
      <c r="X299" s="4"/>
    </row>
    <row r="300" spans="1:24" x14ac:dyDescent="0.3">
      <c r="A300">
        <v>2311</v>
      </c>
      <c r="B300">
        <v>291</v>
      </c>
      <c r="C300" s="11">
        <f t="shared" si="29"/>
        <v>1.6779706453383088</v>
      </c>
      <c r="D300" s="11">
        <f t="shared" si="30"/>
        <v>2.720789926345387</v>
      </c>
      <c r="E300" s="11">
        <f t="shared" si="31"/>
        <v>3.4292084480011149</v>
      </c>
      <c r="F300" s="11">
        <f t="shared" si="32"/>
        <v>5.9646475032892132</v>
      </c>
      <c r="G300" s="3">
        <f>G299*(1+Parameters!$B$13)</f>
        <v>27043874.285394061</v>
      </c>
      <c r="H300" s="5">
        <f>Parameters!$B$11*C300*Parameters!$B$9*G300</f>
        <v>419.30036320890343</v>
      </c>
      <c r="I300" s="2">
        <f>EXP(-Parameters!$B$16*'Permanent project'!B300)</f>
        <v>9.0333696993724418E-5</v>
      </c>
      <c r="J300" s="2">
        <f>EXP(-(Parameters!$B$5+Parameters!$B$6)*('Permanent project'!B300-Parameters!$B$2+0.5))*(1-EXP(-Parameters!$B$7*('Permanent project'!B300-Parameters!$B$2+0.5)*('Permanent project'!B300&gt;=Parameters!$B$2)))+('Permanent project'!B300&lt;Parameters!$B$2)</f>
        <v>5.5854789536484623E-2</v>
      </c>
      <c r="K300" s="2">
        <f>H300*I300*('Permanent project'!B300&gt;=Parameters!$B$2)</f>
        <v>3.7876951959471675E-2</v>
      </c>
      <c r="L300" s="2">
        <f>H300*I300*J300*('Permanent project'!B300&gt;=Parameters!$B$2)*('Permanent project'!B300&lt;=Parameters!$B$3)</f>
        <v>2.1156091799798293E-3</v>
      </c>
      <c r="M300" s="22">
        <v>1</v>
      </c>
      <c r="N300" s="14">
        <f t="shared" si="33"/>
        <v>2.1156091799798293E-3</v>
      </c>
      <c r="V300" s="4"/>
      <c r="W300" s="4"/>
      <c r="X300" s="4"/>
    </row>
    <row r="301" spans="1:24" x14ac:dyDescent="0.3">
      <c r="A301">
        <v>2312</v>
      </c>
      <c r="B301">
        <v>292</v>
      </c>
      <c r="C301" s="11">
        <f t="shared" si="29"/>
        <v>1.6779706453383088</v>
      </c>
      <c r="D301" s="11">
        <f t="shared" si="30"/>
        <v>2.720789926345387</v>
      </c>
      <c r="E301" s="11">
        <f t="shared" si="31"/>
        <v>3.4292084480011149</v>
      </c>
      <c r="F301" s="11">
        <f t="shared" si="32"/>
        <v>5.9646475032892132</v>
      </c>
      <c r="G301" s="3">
        <f>G300*(1+Parameters!$B$13)</f>
        <v>27584751.771101944</v>
      </c>
      <c r="H301" s="5">
        <f>Parameters!$B$11*C301*Parameters!$B$9*G301</f>
        <v>427.68637047308152</v>
      </c>
      <c r="I301" s="2">
        <f>EXP(-Parameters!$B$16*'Permanent project'!B301)</f>
        <v>8.7488780121969912E-5</v>
      </c>
      <c r="J301" s="2">
        <f>EXP(-(Parameters!$B$5+Parameters!$B$6)*('Permanent project'!B301-Parameters!$B$2+0.5))*(1-EXP(-Parameters!$B$7*('Permanent project'!B301-Parameters!$B$2+0.5)*('Permanent project'!B301&gt;=Parameters!$B$2)))+('Permanent project'!B301&lt;Parameters!$B$2)</f>
        <v>5.5299025094691381E-2</v>
      </c>
      <c r="K301" s="2">
        <f>H301*I301*('Permanent project'!B301&gt;=Parameters!$B$2)</f>
        <v>3.7417758827482793E-2</v>
      </c>
      <c r="L301" s="2">
        <f>H301*I301*J301*('Permanent project'!B301&gt;=Parameters!$B$2)*('Permanent project'!B301&lt;=Parameters!$B$3)</f>
        <v>2.0691655843880809E-3</v>
      </c>
      <c r="M301" s="22">
        <v>1</v>
      </c>
      <c r="N301" s="14">
        <f t="shared" si="33"/>
        <v>2.0691655843880809E-3</v>
      </c>
      <c r="V301" s="4"/>
      <c r="W301" s="4"/>
      <c r="X301" s="4"/>
    </row>
    <row r="302" spans="1:24" x14ac:dyDescent="0.3">
      <c r="A302">
        <v>2313</v>
      </c>
      <c r="B302">
        <v>293</v>
      </c>
      <c r="C302" s="11">
        <f t="shared" si="29"/>
        <v>1.6779706453383088</v>
      </c>
      <c r="D302" s="11">
        <f t="shared" si="30"/>
        <v>2.720789926345387</v>
      </c>
      <c r="E302" s="11">
        <f t="shared" si="31"/>
        <v>3.4292084480011149</v>
      </c>
      <c r="F302" s="11">
        <f t="shared" si="32"/>
        <v>5.9646475032892132</v>
      </c>
      <c r="G302" s="3">
        <f>G301*(1+Parameters!$B$13)</f>
        <v>28136446.806523982</v>
      </c>
      <c r="H302" s="5">
        <f>Parameters!$B$11*C302*Parameters!$B$9*G302</f>
        <v>436.24009788254318</v>
      </c>
      <c r="I302" s="2">
        <f>EXP(-Parameters!$B$16*'Permanent project'!B302)</f>
        <v>8.4733459406207524E-5</v>
      </c>
      <c r="J302" s="2">
        <f>EXP(-(Parameters!$B$5+Parameters!$B$6)*('Permanent project'!B302-Parameters!$B$2+0.5))*(1-EXP(-Parameters!$B$7*('Permanent project'!B302-Parameters!$B$2+0.5)*('Permanent project'!B302&gt;=Parameters!$B$2)))+('Permanent project'!B302&lt;Parameters!$B$2)</f>
        <v>5.4748790601490266E-2</v>
      </c>
      <c r="K302" s="2">
        <f>H302*I302*('Permanent project'!B302&gt;=Parameters!$B$2)</f>
        <v>3.6964132625290469E-2</v>
      </c>
      <c r="L302" s="2">
        <f>H302*I302*J302*('Permanent project'!B302&gt;=Parameters!$B$2)*('Permanent project'!B302&lt;=Parameters!$B$3)</f>
        <v>2.0237415568677424E-3</v>
      </c>
      <c r="M302" s="22">
        <v>1</v>
      </c>
      <c r="N302" s="14">
        <f t="shared" si="33"/>
        <v>2.0237415568677424E-3</v>
      </c>
      <c r="V302" s="4"/>
      <c r="W302" s="4"/>
      <c r="X302" s="4"/>
    </row>
    <row r="303" spans="1:24" x14ac:dyDescent="0.3">
      <c r="A303">
        <v>2314</v>
      </c>
      <c r="B303">
        <v>294</v>
      </c>
      <c r="C303" s="11">
        <f t="shared" ref="C303:C366" si="34">C302</f>
        <v>1.6779706453383088</v>
      </c>
      <c r="D303" s="11">
        <f t="shared" ref="D303:D366" si="35">D302</f>
        <v>2.720789926345387</v>
      </c>
      <c r="E303" s="11">
        <f t="shared" ref="E303:E366" si="36">E302</f>
        <v>3.4292084480011149</v>
      </c>
      <c r="F303" s="11">
        <f t="shared" ref="F303:F366" si="37">F302</f>
        <v>5.9646475032892132</v>
      </c>
      <c r="G303" s="3">
        <f>G302*(1+Parameters!$B$13)</f>
        <v>28699175.742654461</v>
      </c>
      <c r="H303" s="5">
        <f>Parameters!$B$11*C303*Parameters!$B$9*G303</f>
        <v>444.96489984019405</v>
      </c>
      <c r="I303" s="2">
        <f>EXP(-Parameters!$B$16*'Permanent project'!B303)</f>
        <v>8.2064913157252483E-5</v>
      </c>
      <c r="J303" s="2">
        <f>EXP(-(Parameters!$B$5+Parameters!$B$6)*('Permanent project'!B303-Parameters!$B$2+0.5))*(1-EXP(-Parameters!$B$7*('Permanent project'!B303-Parameters!$B$2+0.5)*('Permanent project'!B303&gt;=Parameters!$B$2)))+('Permanent project'!B303&lt;Parameters!$B$2)</f>
        <v>5.4204031032973464E-2</v>
      </c>
      <c r="K303" s="2">
        <f>H303*I303*('Permanent project'!B303&gt;=Parameters!$B$2)</f>
        <v>3.6516005863411076E-2</v>
      </c>
      <c r="L303" s="2">
        <f>H303*I303*J303*('Permanent project'!B303&gt;=Parameters!$B$2)*('Permanent project'!B303&lt;=Parameters!$B$3)</f>
        <v>1.9793147150205751E-3</v>
      </c>
      <c r="M303" s="22">
        <v>1</v>
      </c>
      <c r="N303" s="14">
        <f t="shared" si="33"/>
        <v>1.9793147150205751E-3</v>
      </c>
      <c r="V303" s="4"/>
      <c r="W303" s="4"/>
      <c r="X303" s="4"/>
    </row>
    <row r="304" spans="1:24" x14ac:dyDescent="0.3">
      <c r="A304">
        <v>2315</v>
      </c>
      <c r="B304">
        <v>295</v>
      </c>
      <c r="C304" s="11">
        <f t="shared" si="34"/>
        <v>1.6779706453383088</v>
      </c>
      <c r="D304" s="11">
        <f t="shared" si="35"/>
        <v>2.720789926345387</v>
      </c>
      <c r="E304" s="11">
        <f t="shared" si="36"/>
        <v>3.4292084480011149</v>
      </c>
      <c r="F304" s="11">
        <f t="shared" si="37"/>
        <v>5.9646475032892132</v>
      </c>
      <c r="G304" s="3">
        <f>G303*(1+Parameters!$B$13)</f>
        <v>29273159.257507551</v>
      </c>
      <c r="H304" s="5">
        <f>Parameters!$B$11*C304*Parameters!$B$9*G304</f>
        <v>453.8641978369979</v>
      </c>
      <c r="I304" s="2">
        <f>EXP(-Parameters!$B$16*'Permanent project'!B304)</f>
        <v>7.9480408550556766E-5</v>
      </c>
      <c r="J304" s="2">
        <f>EXP(-(Parameters!$B$5+Parameters!$B$6)*('Permanent project'!B304-Parameters!$B$2+0.5))*(1-EXP(-Parameters!$B$7*('Permanent project'!B304-Parameters!$B$2+0.5)*('Permanent project'!B304&gt;=Parameters!$B$2)))+('Permanent project'!B304&lt;Parameters!$B$2)</f>
        <v>5.3664691912730107E-2</v>
      </c>
      <c r="K304" s="2">
        <f>H304*I304*('Permanent project'!B304&gt;=Parameters!$B$2)</f>
        <v>3.6073311870555319E-2</v>
      </c>
      <c r="L304" s="2">
        <f>H304*I304*J304*('Permanent project'!B304&gt;=Parameters!$B$2)*('Permanent project'!B304&lt;=Parameters!$B$3)</f>
        <v>1.9358631678051811E-3</v>
      </c>
      <c r="M304" s="22">
        <v>1</v>
      </c>
      <c r="N304" s="14">
        <f t="shared" si="33"/>
        <v>1.9358631678051811E-3</v>
      </c>
      <c r="V304" s="4"/>
      <c r="W304" s="4"/>
      <c r="X304" s="4"/>
    </row>
    <row r="305" spans="1:24" x14ac:dyDescent="0.3">
      <c r="A305">
        <v>2316</v>
      </c>
      <c r="B305">
        <v>296</v>
      </c>
      <c r="C305" s="11">
        <f t="shared" si="34"/>
        <v>1.6779706453383088</v>
      </c>
      <c r="D305" s="11">
        <f t="shared" si="35"/>
        <v>2.720789926345387</v>
      </c>
      <c r="E305" s="11">
        <f t="shared" si="36"/>
        <v>3.4292084480011149</v>
      </c>
      <c r="F305" s="11">
        <f t="shared" si="37"/>
        <v>5.9646475032892132</v>
      </c>
      <c r="G305" s="3">
        <f>G304*(1+Parameters!$B$13)</f>
        <v>29858622.442657702</v>
      </c>
      <c r="H305" s="5">
        <f>Parameters!$B$11*C305*Parameters!$B$9*G305</f>
        <v>462.94148179373786</v>
      </c>
      <c r="I305" s="2">
        <f>EXP(-Parameters!$B$16*'Permanent project'!B305)</f>
        <v>7.6977298827557959E-5</v>
      </c>
      <c r="J305" s="2">
        <f>EXP(-(Parameters!$B$5+Parameters!$B$6)*('Permanent project'!B305-Parameters!$B$2+0.5))*(1-EXP(-Parameters!$B$7*('Permanent project'!B305-Parameters!$B$2+0.5)*('Permanent project'!B305&gt;=Parameters!$B$2)))+('Permanent project'!B305&lt;Parameters!$B$2)</f>
        <v>5.3130719306398781E-2</v>
      </c>
      <c r="K305" s="2">
        <f>H305*I305*('Permanent project'!B305&gt;=Parameters!$B$2)</f>
        <v>3.5635984783709045E-2</v>
      </c>
      <c r="L305" s="2">
        <f>H305*I305*J305*('Permanent project'!B305&gt;=Parameters!$B$2)*('Permanent project'!B305&lt;=Parameters!$B$3)</f>
        <v>1.8933655047503432E-3</v>
      </c>
      <c r="M305" s="22">
        <v>1</v>
      </c>
      <c r="N305" s="14">
        <f>L305*M305</f>
        <v>1.8933655047503432E-3</v>
      </c>
      <c r="V305" s="4"/>
      <c r="W305" s="4"/>
      <c r="X305" s="4"/>
    </row>
    <row r="306" spans="1:24" x14ac:dyDescent="0.3">
      <c r="A306">
        <v>2317</v>
      </c>
      <c r="B306">
        <v>297</v>
      </c>
      <c r="C306" s="11">
        <f t="shared" si="34"/>
        <v>1.6779706453383088</v>
      </c>
      <c r="D306" s="11">
        <f t="shared" si="35"/>
        <v>2.720789926345387</v>
      </c>
      <c r="E306" s="11">
        <f t="shared" si="36"/>
        <v>3.4292084480011149</v>
      </c>
      <c r="F306" s="11">
        <f t="shared" si="37"/>
        <v>5.9646475032892132</v>
      </c>
      <c r="G306" s="3">
        <f>G305*(1+Parameters!$B$13)</f>
        <v>30455794.891510855</v>
      </c>
      <c r="H306" s="5">
        <f>Parameters!$B$11*C306*Parameters!$B$9*G306</f>
        <v>472.20031142961261</v>
      </c>
      <c r="I306" s="2">
        <f>EXP(-Parameters!$B$16*'Permanent project'!B306)</f>
        <v>7.4553020585167186E-5</v>
      </c>
      <c r="J306" s="2">
        <f>EXP(-(Parameters!$B$5+Parameters!$B$6)*('Permanent project'!B306-Parameters!$B$2+0.5))*(1-EXP(-Parameters!$B$7*('Permanent project'!B306-Parameters!$B$2+0.5)*('Permanent project'!B306&gt;=Parameters!$B$2)))+('Permanent project'!B306&lt;Parameters!$B$2)</f>
        <v>5.260205981627384E-2</v>
      </c>
      <c r="K306" s="2">
        <f>H306*I306*('Permanent project'!B306&gt;=Parameters!$B$2)</f>
        <v>3.5203959538334266E-2</v>
      </c>
      <c r="L306" s="2">
        <f>H306*I306*J306*('Permanent project'!B306&gt;=Parameters!$B$2)*('Permanent project'!B306&lt;=Parameters!$B$3)</f>
        <v>1.8518007854051431E-3</v>
      </c>
      <c r="M306" s="22">
        <v>1</v>
      </c>
      <c r="N306" s="14">
        <f>L306*M306</f>
        <v>1.8518007854051431E-3</v>
      </c>
      <c r="V306" s="4"/>
      <c r="W306" s="4"/>
      <c r="X306" s="4"/>
    </row>
    <row r="307" spans="1:24" x14ac:dyDescent="0.3">
      <c r="A307">
        <v>2318</v>
      </c>
      <c r="B307">
        <v>298</v>
      </c>
      <c r="C307" s="11">
        <f t="shared" si="34"/>
        <v>1.6779706453383088</v>
      </c>
      <c r="D307" s="11">
        <f t="shared" si="35"/>
        <v>2.720789926345387</v>
      </c>
      <c r="E307" s="11">
        <f t="shared" si="36"/>
        <v>3.4292084480011149</v>
      </c>
      <c r="F307" s="11">
        <f t="shared" si="37"/>
        <v>5.9646475032892132</v>
      </c>
      <c r="G307" s="3">
        <f>G306*(1+Parameters!$B$13)</f>
        <v>31064910.789341073</v>
      </c>
      <c r="H307" s="5">
        <f>Parameters!$B$11*C307*Parameters!$B$9*G307</f>
        <v>481.6443176582049</v>
      </c>
      <c r="I307" s="2">
        <f>EXP(-Parameters!$B$16*'Permanent project'!B307)</f>
        <v>7.2205091150620327E-5</v>
      </c>
      <c r="J307" s="2">
        <f>EXP(-(Parameters!$B$5+Parameters!$B$6)*('Permanent project'!B307-Parameters!$B$2+0.5))*(1-EXP(-Parameters!$B$7*('Permanent project'!B307-Parameters!$B$2+0.5)*('Permanent project'!B307&gt;=Parameters!$B$2)))+('Permanent project'!B307&lt;Parameters!$B$2)</f>
        <v>5.2078660575965691E-2</v>
      </c>
      <c r="K307" s="2">
        <f>H307*I307*('Permanent project'!B307&gt;=Parameters!$B$2)</f>
        <v>3.4777171858689018E-2</v>
      </c>
      <c r="L307" s="2">
        <f>H307*I307*J307*('Permanent project'!B307&gt;=Parameters!$B$2)*('Permanent project'!B307&lt;=Parameters!$B$3)</f>
        <v>1.8111485290206912E-3</v>
      </c>
      <c r="M307" s="22">
        <v>1</v>
      </c>
      <c r="N307" s="14">
        <f>L307*M307</f>
        <v>1.8111485290206912E-3</v>
      </c>
      <c r="V307" s="4"/>
      <c r="W307" s="4"/>
      <c r="X307" s="4"/>
    </row>
    <row r="308" spans="1:24" x14ac:dyDescent="0.3">
      <c r="A308">
        <v>2319</v>
      </c>
      <c r="B308">
        <v>299</v>
      </c>
      <c r="C308" s="11">
        <f t="shared" si="34"/>
        <v>1.6779706453383088</v>
      </c>
      <c r="D308" s="11">
        <f t="shared" si="35"/>
        <v>2.720789926345387</v>
      </c>
      <c r="E308" s="11">
        <f t="shared" si="36"/>
        <v>3.4292084480011149</v>
      </c>
      <c r="F308" s="11">
        <f t="shared" si="37"/>
        <v>5.9646475032892132</v>
      </c>
      <c r="G308" s="3">
        <f>G307*(1+Parameters!$B$13)</f>
        <v>31686209.005127896</v>
      </c>
      <c r="H308" s="5">
        <f>Parameters!$B$11*C308*Parameters!$B$9*G308</f>
        <v>491.27720401136901</v>
      </c>
      <c r="I308" s="2">
        <f>EXP(-Parameters!$B$16*'Permanent project'!B308)</f>
        <v>6.9931106039004202E-5</v>
      </c>
      <c r="J308" s="2">
        <f>EXP(-(Parameters!$B$5+Parameters!$B$6)*('Permanent project'!B308-Parameters!$B$2+0.5))*(1-EXP(-Parameters!$B$7*('Permanent project'!B308-Parameters!$B$2+0.5)*('Permanent project'!B308&gt;=Parameters!$B$2)))+('Permanent project'!B308&lt;Parameters!$B$2)</f>
        <v>5.1560469245114197E-2</v>
      </c>
      <c r="K308" s="2">
        <f>H308*I308*('Permanent project'!B308&gt;=Parameters!$B$2)</f>
        <v>3.4355558248264549E-2</v>
      </c>
      <c r="L308" s="2">
        <f>H308*I308*J308*('Permanent project'!B308&gt;=Parameters!$B$2)*('Permanent project'!B308&lt;=Parameters!$B$3)</f>
        <v>1.7713887044583736E-3</v>
      </c>
      <c r="M308" s="22">
        <v>1</v>
      </c>
      <c r="N308" s="14">
        <f>L308*M308</f>
        <v>1.7713887044583736E-3</v>
      </c>
      <c r="V308" s="4"/>
      <c r="W308" s="4"/>
      <c r="X308" s="4"/>
    </row>
    <row r="309" spans="1:24" x14ac:dyDescent="0.3">
      <c r="A309">
        <v>2320</v>
      </c>
      <c r="B309">
        <v>300</v>
      </c>
      <c r="C309" s="11">
        <f t="shared" si="34"/>
        <v>1.6779706453383088</v>
      </c>
      <c r="D309" s="11">
        <f t="shared" si="35"/>
        <v>2.720789926345387</v>
      </c>
      <c r="E309" s="11">
        <f t="shared" si="36"/>
        <v>3.4292084480011149</v>
      </c>
      <c r="F309" s="11">
        <f t="shared" si="37"/>
        <v>5.9646475032892132</v>
      </c>
      <c r="G309" s="3">
        <f>G308*(1+Parameters!$B$13)</f>
        <v>32319933.185230453</v>
      </c>
      <c r="H309" s="5">
        <f>Parameters!$B$11*C309*Parameters!$B$9*G309</f>
        <v>501.10274809159637</v>
      </c>
      <c r="I309" s="2">
        <f>EXP(-Parameters!$B$16*'Permanent project'!B309)</f>
        <v>6.7728736490853898E-5</v>
      </c>
      <c r="J309" s="2">
        <f>EXP(-(Parameters!$B$5+Parameters!$B$6)*('Permanent project'!B309-Parameters!$B$2+0.5))*(1-EXP(-Parameters!$B$7*('Permanent project'!B309-Parameters!$B$2+0.5)*('Permanent project'!B309&gt;=Parameters!$B$2)))+('Permanent project'!B309&lt;Parameters!$B$2)</f>
        <v>5.1047434004154395E-2</v>
      </c>
      <c r="K309" s="2">
        <f>H309*I309*('Permanent project'!B309&gt;=Parameters!$B$2)</f>
        <v>3.3939055980338473E-2</v>
      </c>
      <c r="L309" s="2">
        <f>H309*I309*J309*('Permanent project'!B309&gt;=Parameters!$B$2)*('Permanent project'!B309&lt;=Parameters!$B$3)</f>
        <v>1.7325017203196297E-3</v>
      </c>
      <c r="M309" s="22">
        <v>1</v>
      </c>
      <c r="N309" s="14">
        <f>L309*M309</f>
        <v>1.7325017203196297E-3</v>
      </c>
      <c r="V309" s="4"/>
      <c r="W309" s="4"/>
      <c r="X309" s="4"/>
    </row>
    <row r="310" spans="1:24" x14ac:dyDescent="0.3">
      <c r="A310">
        <v>2321</v>
      </c>
      <c r="B310">
        <v>301</v>
      </c>
      <c r="C310" s="11">
        <f t="shared" si="34"/>
        <v>1.6779706453383088</v>
      </c>
      <c r="D310" s="11">
        <f t="shared" si="35"/>
        <v>2.720789926345387</v>
      </c>
      <c r="E310" s="11">
        <f t="shared" si="36"/>
        <v>3.4292084480011149</v>
      </c>
      <c r="F310" s="11">
        <f t="shared" si="37"/>
        <v>5.9646475032892132</v>
      </c>
      <c r="G310" s="3">
        <f>G309*(1+Parameters!$B$13)</f>
        <v>32966331.848935064</v>
      </c>
      <c r="H310" s="5">
        <f>Parameters!$B$11*C310*Parameters!$B$9*G310</f>
        <v>511.12480305342831</v>
      </c>
      <c r="I310" s="2">
        <f>EXP(-Parameters!$B$16*'Permanent project'!B310)</f>
        <v>6.5595727087299532E-5</v>
      </c>
      <c r="J310" s="2">
        <f>EXP(-(Parameters!$B$5+Parameters!$B$6)*('Permanent project'!B310-Parameters!$B$2+0.5))*(1-EXP(-Parameters!$B$7*('Permanent project'!B310-Parameters!$B$2+0.5)*('Permanent project'!B310&gt;=Parameters!$B$2)))+('Permanent project'!B310&lt;Parameters!$B$2)</f>
        <v>5.0539503549134696E-2</v>
      </c>
      <c r="K310" s="2">
        <f>H310*I310*('Permanent project'!B310&gt;=Parameters!$B$2)</f>
        <v>3.3527603088642409E-2</v>
      </c>
      <c r="L310" s="2">
        <f>H310*I310*J310*('Permanent project'!B310&gt;=Parameters!$B$2)*('Permanent project'!B310&lt;=Parameters!$B$3)</f>
        <v>1.6944684152924224E-3</v>
      </c>
      <c r="M310" s="22">
        <v>1</v>
      </c>
      <c r="N310" s="14">
        <f t="shared" ref="N310:N373" si="38">L310*M310</f>
        <v>1.6944684152924224E-3</v>
      </c>
      <c r="V310" s="4"/>
      <c r="W310" s="4"/>
      <c r="X310" s="4"/>
    </row>
    <row r="311" spans="1:24" x14ac:dyDescent="0.3">
      <c r="A311">
        <v>2322</v>
      </c>
      <c r="B311">
        <v>302</v>
      </c>
      <c r="C311" s="11">
        <f t="shared" si="34"/>
        <v>1.6779706453383088</v>
      </c>
      <c r="D311" s="11">
        <f t="shared" si="35"/>
        <v>2.720789926345387</v>
      </c>
      <c r="E311" s="11">
        <f t="shared" si="36"/>
        <v>3.4292084480011149</v>
      </c>
      <c r="F311" s="11">
        <f t="shared" si="37"/>
        <v>5.9646475032892132</v>
      </c>
      <c r="G311" s="3">
        <f>G310*(1+Parameters!$B$13)</f>
        <v>33625658.485913768</v>
      </c>
      <c r="H311" s="5">
        <f>Parameters!$B$11*C311*Parameters!$B$9*G311</f>
        <v>521.34729911449699</v>
      </c>
      <c r="I311" s="2">
        <f>EXP(-Parameters!$B$16*'Permanent project'!B311)</f>
        <v>6.352989344032031E-5</v>
      </c>
      <c r="J311" s="2">
        <f>EXP(-(Parameters!$B$5+Parameters!$B$6)*('Permanent project'!B311-Parameters!$B$2+0.5))*(1-EXP(-Parameters!$B$7*('Permanent project'!B311-Parameters!$B$2+0.5)*('Permanent project'!B311&gt;=Parameters!$B$2)))+('Permanent project'!B311&lt;Parameters!$B$2)</f>
        <v>5.003662708658628E-2</v>
      </c>
      <c r="K311" s="2">
        <f>H311*I311*('Permanent project'!B311&gt;=Parameters!$B$2)</f>
        <v>3.3121138358142795E-2</v>
      </c>
      <c r="L311" s="2">
        <f>H311*I311*J311*('Permanent project'!B311&gt;=Parameters!$B$2)*('Permanent project'!B311&lt;=Parameters!$B$3)</f>
        <v>1.6572700487096196E-3</v>
      </c>
      <c r="M311" s="22">
        <v>1</v>
      </c>
      <c r="N311" s="14">
        <f t="shared" si="38"/>
        <v>1.6572700487096196E-3</v>
      </c>
      <c r="V311" s="4"/>
      <c r="W311" s="4"/>
      <c r="X311" s="4"/>
    </row>
    <row r="312" spans="1:24" x14ac:dyDescent="0.3">
      <c r="A312">
        <v>2323</v>
      </c>
      <c r="B312">
        <v>303</v>
      </c>
      <c r="C312" s="11">
        <f t="shared" si="34"/>
        <v>1.6779706453383088</v>
      </c>
      <c r="D312" s="11">
        <f t="shared" si="35"/>
        <v>2.720789926345387</v>
      </c>
      <c r="E312" s="11">
        <f t="shared" si="36"/>
        <v>3.4292084480011149</v>
      </c>
      <c r="F312" s="11">
        <f t="shared" si="37"/>
        <v>5.9646475032892132</v>
      </c>
      <c r="G312" s="3">
        <f>G311*(1+Parameters!$B$13)</f>
        <v>34298171.655632041</v>
      </c>
      <c r="H312" s="5">
        <f>Parameters!$B$11*C312*Parameters!$B$9*G312</f>
        <v>531.77424509678679</v>
      </c>
      <c r="I312" s="2">
        <f>EXP(-Parameters!$B$16*'Permanent project'!B312)</f>
        <v>6.152911995574026E-5</v>
      </c>
      <c r="J312" s="2">
        <f>EXP(-(Parameters!$B$5+Parameters!$B$6)*('Permanent project'!B312-Parameters!$B$2+0.5))*(1-EXP(-Parameters!$B$7*('Permanent project'!B312-Parameters!$B$2+0.5)*('Permanent project'!B312&gt;=Parameters!$B$2)))+('Permanent project'!B312&lt;Parameters!$B$2)</f>
        <v>4.9538754328443881E-2</v>
      </c>
      <c r="K312" s="2">
        <f>H312*I312*('Permanent project'!B312&gt;=Parameters!$B$2)</f>
        <v>3.2719601315933419E-2</v>
      </c>
      <c r="L312" s="2">
        <f>H312*I312*J312*('Permanent project'!B312&gt;=Parameters!$B$2)*('Permanent project'!B312&lt;=Parameters!$B$3)</f>
        <v>1.6208882913146547E-3</v>
      </c>
      <c r="M312" s="22">
        <v>1</v>
      </c>
      <c r="N312" s="14">
        <f t="shared" si="38"/>
        <v>1.6208882913146547E-3</v>
      </c>
      <c r="V312" s="4"/>
      <c r="W312" s="4"/>
      <c r="X312" s="4"/>
    </row>
    <row r="313" spans="1:24" x14ac:dyDescent="0.3">
      <c r="A313">
        <v>2324</v>
      </c>
      <c r="B313">
        <v>304</v>
      </c>
      <c r="C313" s="11">
        <f t="shared" si="34"/>
        <v>1.6779706453383088</v>
      </c>
      <c r="D313" s="11">
        <f t="shared" si="35"/>
        <v>2.720789926345387</v>
      </c>
      <c r="E313" s="11">
        <f t="shared" si="36"/>
        <v>3.4292084480011149</v>
      </c>
      <c r="F313" s="11">
        <f t="shared" si="37"/>
        <v>5.9646475032892132</v>
      </c>
      <c r="G313" s="3">
        <f>G312*(1+Parameters!$B$13)</f>
        <v>34984135.088744685</v>
      </c>
      <c r="H313" s="5">
        <f>Parameters!$B$11*C313*Parameters!$B$9*G313</f>
        <v>542.40972999872258</v>
      </c>
      <c r="I313" s="2">
        <f>EXP(-Parameters!$B$16*'Permanent project'!B313)</f>
        <v>5.9591357666674943E-5</v>
      </c>
      <c r="J313" s="2">
        <f>EXP(-(Parameters!$B$5+Parameters!$B$6)*('Permanent project'!B313-Parameters!$B$2+0.5))*(1-EXP(-Parameters!$B$7*('Permanent project'!B313-Parameters!$B$2+0.5)*('Permanent project'!B313&gt;=Parameters!$B$2)))+('Permanent project'!B313&lt;Parameters!$B$2)</f>
        <v>4.9045835487016728E-2</v>
      </c>
      <c r="K313" s="2">
        <f>H313*I313*('Permanent project'!B313&gt;=Parameters!$B$2)</f>
        <v>3.2322932222238462E-2</v>
      </c>
      <c r="L313" s="2">
        <f>H313*I313*J313*('Permanent project'!B313&gt;=Parameters!$B$2)*('Permanent project'!B313&lt;=Parameters!$B$3)</f>
        <v>1.5853052162298996E-3</v>
      </c>
      <c r="M313" s="22">
        <v>1</v>
      </c>
      <c r="N313" s="14">
        <f t="shared" si="38"/>
        <v>1.5853052162298996E-3</v>
      </c>
      <c r="V313" s="4"/>
      <c r="W313" s="4"/>
      <c r="X313" s="4"/>
    </row>
    <row r="314" spans="1:24" x14ac:dyDescent="0.3">
      <c r="A314">
        <v>2325</v>
      </c>
      <c r="B314">
        <v>305</v>
      </c>
      <c r="C314" s="11">
        <f t="shared" si="34"/>
        <v>1.6779706453383088</v>
      </c>
      <c r="D314" s="11">
        <f t="shared" si="35"/>
        <v>2.720789926345387</v>
      </c>
      <c r="E314" s="11">
        <f t="shared" si="36"/>
        <v>3.4292084480011149</v>
      </c>
      <c r="F314" s="11">
        <f t="shared" si="37"/>
        <v>5.9646475032892132</v>
      </c>
      <c r="G314" s="3">
        <f>G313*(1+Parameters!$B$13)</f>
        <v>35683817.79051958</v>
      </c>
      <c r="H314" s="5">
        <f>Parameters!$B$11*C314*Parameters!$B$9*G314</f>
        <v>553.25792459869706</v>
      </c>
      <c r="I314" s="2">
        <f>EXP(-Parameters!$B$16*'Permanent project'!B314)</f>
        <v>5.7714622135210329E-5</v>
      </c>
      <c r="J314" s="2">
        <f>EXP(-(Parameters!$B$5+Parameters!$B$6)*('Permanent project'!B314-Parameters!$B$2+0.5))*(1-EXP(-Parameters!$B$7*('Permanent project'!B314-Parameters!$B$2+0.5)*('Permanent project'!B314&gt;=Parameters!$B$2)))+('Permanent project'!B314&lt;Parameters!$B$2)</f>
        <v>4.8557821270009974E-2</v>
      </c>
      <c r="K314" s="2">
        <f>H314*I314*('Permanent project'!B314&gt;=Parameters!$B$2)</f>
        <v>3.1931072061524492E-2</v>
      </c>
      <c r="L314" s="2">
        <f>H314*I314*J314*('Permanent project'!B314&gt;=Parameters!$B$2)*('Permanent project'!B314&lt;=Parameters!$B$3)</f>
        <v>1.5505032901233151E-3</v>
      </c>
      <c r="M314" s="22">
        <v>1</v>
      </c>
      <c r="N314" s="14">
        <f t="shared" si="38"/>
        <v>1.5505032901233151E-3</v>
      </c>
      <c r="V314" s="4"/>
      <c r="W314" s="4"/>
      <c r="X314" s="4"/>
    </row>
    <row r="315" spans="1:24" x14ac:dyDescent="0.3">
      <c r="A315">
        <v>2326</v>
      </c>
      <c r="B315">
        <v>306</v>
      </c>
      <c r="C315" s="11">
        <f t="shared" si="34"/>
        <v>1.6779706453383088</v>
      </c>
      <c r="D315" s="11">
        <f t="shared" si="35"/>
        <v>2.720789926345387</v>
      </c>
      <c r="E315" s="11">
        <f t="shared" si="36"/>
        <v>3.4292084480011149</v>
      </c>
      <c r="F315" s="11">
        <f t="shared" si="37"/>
        <v>5.9646475032892132</v>
      </c>
      <c r="G315" s="3">
        <f>G314*(1+Parameters!$B$13)</f>
        <v>36397494.146329969</v>
      </c>
      <c r="H315" s="5">
        <f>Parameters!$B$11*C315*Parameters!$B$9*G315</f>
        <v>564.32308309067105</v>
      </c>
      <c r="I315" s="2">
        <f>EXP(-Parameters!$B$16*'Permanent project'!B315)</f>
        <v>5.589699142016496E-5</v>
      </c>
      <c r="J315" s="2">
        <f>EXP(-(Parameters!$B$5+Parameters!$B$6)*('Permanent project'!B315-Parameters!$B$2+0.5))*(1-EXP(-Parameters!$B$7*('Permanent project'!B315-Parameters!$B$2+0.5)*('Permanent project'!B315&gt;=Parameters!$B$2)))+('Permanent project'!B315&lt;Parameters!$B$2)</f>
        <v>4.8074662875595177E-2</v>
      </c>
      <c r="K315" s="2">
        <f>H315*I315*('Permanent project'!B315&gt;=Parameters!$B$2)</f>
        <v>3.1543962533720278E-2</v>
      </c>
      <c r="L315" s="2">
        <f>H315*I315*J315*('Permanent project'!B315&gt;=Parameters!$B$2)*('Permanent project'!B315&lt;=Parameters!$B$3)</f>
        <v>1.5164653645690074E-3</v>
      </c>
      <c r="M315" s="22">
        <v>1</v>
      </c>
      <c r="N315" s="14">
        <f t="shared" si="38"/>
        <v>1.5164653645690074E-3</v>
      </c>
      <c r="V315" s="4"/>
      <c r="W315" s="4"/>
      <c r="X315" s="4"/>
    </row>
    <row r="316" spans="1:24" x14ac:dyDescent="0.3">
      <c r="A316">
        <v>2327</v>
      </c>
      <c r="B316">
        <v>307</v>
      </c>
      <c r="C316" s="11">
        <f t="shared" si="34"/>
        <v>1.6779706453383088</v>
      </c>
      <c r="D316" s="11">
        <f t="shared" si="35"/>
        <v>2.720789926345387</v>
      </c>
      <c r="E316" s="11">
        <f t="shared" si="36"/>
        <v>3.4292084480011149</v>
      </c>
      <c r="F316" s="11">
        <f t="shared" si="37"/>
        <v>5.9646475032892132</v>
      </c>
      <c r="G316" s="3">
        <f>G315*(1+Parameters!$B$13)</f>
        <v>37125444.029256567</v>
      </c>
      <c r="H316" s="5">
        <f>Parameters!$B$11*C316*Parameters!$B$9*G316</f>
        <v>575.60954475248445</v>
      </c>
      <c r="I316" s="2">
        <f>EXP(-Parameters!$B$16*'Permanent project'!B316)</f>
        <v>5.4136604108854193E-5</v>
      </c>
      <c r="J316" s="2">
        <f>EXP(-(Parameters!$B$5+Parameters!$B$6)*('Permanent project'!B316-Parameters!$B$2+0.5))*(1-EXP(-Parameters!$B$7*('Permanent project'!B316-Parameters!$B$2+0.5)*('Permanent project'!B316&gt;=Parameters!$B$2)))+('Permanent project'!B316&lt;Parameters!$B$2)</f>
        <v>4.7596311987530317E-2</v>
      </c>
      <c r="K316" s="2">
        <f>H316*I316*('Permanent project'!B316&gt;=Parameters!$B$2)</f>
        <v>3.116154604554304E-2</v>
      </c>
      <c r="L316" s="2">
        <f>H316*I316*J316*('Permanent project'!B316&gt;=Parameters!$B$2)*('Permanent project'!B316&lt;=Parameters!$B$3)</f>
        <v>1.4831746675974581E-3</v>
      </c>
      <c r="M316" s="22">
        <v>1</v>
      </c>
      <c r="N316" s="14">
        <f t="shared" si="38"/>
        <v>1.4831746675974581E-3</v>
      </c>
      <c r="V316" s="4"/>
      <c r="W316" s="4"/>
      <c r="X316" s="4"/>
    </row>
    <row r="317" spans="1:24" x14ac:dyDescent="0.3">
      <c r="A317">
        <v>2328</v>
      </c>
      <c r="B317">
        <v>308</v>
      </c>
      <c r="C317" s="11">
        <f t="shared" si="34"/>
        <v>1.6779706453383088</v>
      </c>
      <c r="D317" s="11">
        <f t="shared" si="35"/>
        <v>2.720789926345387</v>
      </c>
      <c r="E317" s="11">
        <f t="shared" si="36"/>
        <v>3.4292084480011149</v>
      </c>
      <c r="F317" s="11">
        <f t="shared" si="37"/>
        <v>5.9646475032892132</v>
      </c>
      <c r="G317" s="3">
        <f>G316*(1+Parameters!$B$13)</f>
        <v>37867952.909841701</v>
      </c>
      <c r="H317" s="5">
        <f>Parameters!$B$11*C317*Parameters!$B$9*G317</f>
        <v>587.12173564753414</v>
      </c>
      <c r="I317" s="2">
        <f>EXP(-Parameters!$B$16*'Permanent project'!B317)</f>
        <v>5.2431657410841016E-5</v>
      </c>
      <c r="J317" s="2">
        <f>EXP(-(Parameters!$B$5+Parameters!$B$6)*('Permanent project'!B317-Parameters!$B$2+0.5))*(1-EXP(-Parameters!$B$7*('Permanent project'!B317-Parameters!$B$2+0.5)*('Permanent project'!B317&gt;=Parameters!$B$2)))+('Permanent project'!B317&lt;Parameters!$B$2)</f>
        <v>4.7122720770327912E-2</v>
      </c>
      <c r="K317" s="2">
        <f>H317*I317*('Permanent project'!B317&gt;=Parameters!$B$2)</f>
        <v>3.0783765701929873E-2</v>
      </c>
      <c r="L317" s="2">
        <f>H317*I317*J317*('Permanent project'!B317&gt;=Parameters!$B$2)*('Permanent project'!B317&lt;=Parameters!$B$3)</f>
        <v>1.4506147954312389E-3</v>
      </c>
      <c r="M317" s="22">
        <v>1</v>
      </c>
      <c r="N317" s="14">
        <f t="shared" si="38"/>
        <v>1.4506147954312389E-3</v>
      </c>
      <c r="V317" s="4"/>
      <c r="W317" s="4"/>
      <c r="X317" s="4"/>
    </row>
    <row r="318" spans="1:24" x14ac:dyDescent="0.3">
      <c r="A318">
        <v>2329</v>
      </c>
      <c r="B318">
        <v>309</v>
      </c>
      <c r="C318" s="11">
        <f t="shared" si="34"/>
        <v>1.6779706453383088</v>
      </c>
      <c r="D318" s="11">
        <f t="shared" si="35"/>
        <v>2.720789926345387</v>
      </c>
      <c r="E318" s="11">
        <f t="shared" si="36"/>
        <v>3.4292084480011149</v>
      </c>
      <c r="F318" s="11">
        <f t="shared" si="37"/>
        <v>5.9646475032892132</v>
      </c>
      <c r="G318" s="3">
        <f>G317*(1+Parameters!$B$13)</f>
        <v>38625311.968038537</v>
      </c>
      <c r="H318" s="5">
        <f>Parameters!$B$11*C318*Parameters!$B$9*G318</f>
        <v>598.86417036048488</v>
      </c>
      <c r="I318" s="2">
        <f>EXP(-Parameters!$B$16*'Permanent project'!B318)</f>
        <v>5.0780405311721067E-5</v>
      </c>
      <c r="J318" s="2">
        <f>EXP(-(Parameters!$B$5+Parameters!$B$6)*('Permanent project'!B318-Parameters!$B$2+0.5))*(1-EXP(-Parameters!$B$7*('Permanent project'!B318-Parameters!$B$2+0.5)*('Permanent project'!B318&gt;=Parameters!$B$2)))+('Permanent project'!B318&lt;Parameters!$B$2)</f>
        <v>4.6653841864471628E-2</v>
      </c>
      <c r="K318" s="2">
        <f>H318*I318*('Permanent project'!B318&gt;=Parameters!$B$2)</f>
        <v>3.0410565297572995E-2</v>
      </c>
      <c r="L318" s="2">
        <f>H318*I318*J318*('Permanent project'!B318&gt;=Parameters!$B$2)*('Permanent project'!B318&lt;=Parameters!$B$3)</f>
        <v>1.4187697044021591E-3</v>
      </c>
      <c r="M318" s="22">
        <v>1</v>
      </c>
      <c r="N318" s="14">
        <f t="shared" si="38"/>
        <v>1.4187697044021591E-3</v>
      </c>
      <c r="V318" s="4"/>
      <c r="W318" s="4"/>
      <c r="X318" s="4"/>
    </row>
    <row r="319" spans="1:24" x14ac:dyDescent="0.3">
      <c r="A319">
        <v>2330</v>
      </c>
      <c r="B319">
        <v>310</v>
      </c>
      <c r="C319" s="11">
        <f t="shared" si="34"/>
        <v>1.6779706453383088</v>
      </c>
      <c r="D319" s="11">
        <f t="shared" si="35"/>
        <v>2.720789926345387</v>
      </c>
      <c r="E319" s="11">
        <f t="shared" si="36"/>
        <v>3.4292084480011149</v>
      </c>
      <c r="F319" s="11">
        <f t="shared" si="37"/>
        <v>5.9646475032892132</v>
      </c>
      <c r="G319" s="3">
        <f>G318*(1+Parameters!$B$13)</f>
        <v>39397818.207399309</v>
      </c>
      <c r="H319" s="5">
        <f>Parameters!$B$11*C319*Parameters!$B$9*G319</f>
        <v>610.84145376769459</v>
      </c>
      <c r="I319" s="2">
        <f>EXP(-Parameters!$B$16*'Permanent project'!B319)</f>
        <v>4.9181156785051293E-5</v>
      </c>
      <c r="J319" s="2">
        <f>EXP(-(Parameters!$B$5+Parameters!$B$6)*('Permanent project'!B319-Parameters!$B$2+0.5))*(1-EXP(-Parameters!$B$7*('Permanent project'!B319-Parameters!$B$2+0.5)*('Permanent project'!B319&gt;=Parameters!$B$2)))+('Permanent project'!B319&lt;Parameters!$B$2)</f>
        <v>4.6189628381680101E-2</v>
      </c>
      <c r="K319" s="2">
        <f>H319*I319*('Permanent project'!B319&gt;=Parameters!$B$2)</f>
        <v>3.004188930855765E-2</v>
      </c>
      <c r="L319" s="2">
        <f>H319*I319*J319*('Permanent project'!B319&gt;=Parameters!$B$2)*('Permanent project'!B319&lt;=Parameters!$B$3)</f>
        <v>1.3876237030458465E-3</v>
      </c>
      <c r="M319" s="22">
        <v>1</v>
      </c>
      <c r="N319" s="14">
        <f t="shared" si="38"/>
        <v>1.3876237030458465E-3</v>
      </c>
      <c r="V319" s="4"/>
      <c r="W319" s="4"/>
      <c r="X319" s="4"/>
    </row>
    <row r="320" spans="1:24" x14ac:dyDescent="0.3">
      <c r="A320">
        <v>2331</v>
      </c>
      <c r="B320">
        <v>311</v>
      </c>
      <c r="C320" s="11">
        <f t="shared" si="34"/>
        <v>1.6779706453383088</v>
      </c>
      <c r="D320" s="11">
        <f t="shared" si="35"/>
        <v>2.720789926345387</v>
      </c>
      <c r="E320" s="11">
        <f t="shared" si="36"/>
        <v>3.4292084480011149</v>
      </c>
      <c r="F320" s="11">
        <f t="shared" si="37"/>
        <v>5.9646475032892132</v>
      </c>
      <c r="G320" s="3">
        <f>G319*(1+Parameters!$B$13)</f>
        <v>40185774.571547292</v>
      </c>
      <c r="H320" s="5">
        <f>Parameters!$B$11*C320*Parameters!$B$9*G320</f>
        <v>623.05828284304835</v>
      </c>
      <c r="I320" s="2">
        <f>EXP(-Parameters!$B$16*'Permanent project'!B320)</f>
        <v>4.7632274060591164E-5</v>
      </c>
      <c r="J320" s="2">
        <f>EXP(-(Parameters!$B$5+Parameters!$B$6)*('Permanent project'!B320-Parameters!$B$2+0.5))*(1-EXP(-Parameters!$B$7*('Permanent project'!B320-Parameters!$B$2+0.5)*('Permanent project'!B320&gt;=Parameters!$B$2)))+('Permanent project'!B320&lt;Parameters!$B$2)</f>
        <v>4.573003390021825E-2</v>
      </c>
      <c r="K320" s="2">
        <f>H320*I320*('Permanent project'!B320&gt;=Parameters!$B$2)</f>
        <v>2.9677682884101404E-2</v>
      </c>
      <c r="L320" s="2">
        <f>H320*I320*J320*('Permanent project'!B320&gt;=Parameters!$B$2)*('Permanent project'!B320&lt;=Parameters!$B$3)</f>
        <v>1.3571614443698842E-3</v>
      </c>
      <c r="M320" s="22">
        <v>1</v>
      </c>
      <c r="N320" s="14">
        <f t="shared" si="38"/>
        <v>1.3571614443698842E-3</v>
      </c>
      <c r="V320" s="4"/>
      <c r="W320" s="4"/>
      <c r="X320" s="4"/>
    </row>
    <row r="321" spans="1:24" x14ac:dyDescent="0.3">
      <c r="A321">
        <v>2332</v>
      </c>
      <c r="B321">
        <v>312</v>
      </c>
      <c r="C321" s="11">
        <f t="shared" si="34"/>
        <v>1.6779706453383088</v>
      </c>
      <c r="D321" s="11">
        <f t="shared" si="35"/>
        <v>2.720789926345387</v>
      </c>
      <c r="E321" s="11">
        <f t="shared" si="36"/>
        <v>3.4292084480011149</v>
      </c>
      <c r="F321" s="11">
        <f t="shared" si="37"/>
        <v>5.9646475032892132</v>
      </c>
      <c r="G321" s="3">
        <f>G320*(1+Parameters!$B$13)</f>
        <v>40989490.062978238</v>
      </c>
      <c r="H321" s="5">
        <f>Parameters!$B$11*C321*Parameters!$B$9*G321</f>
        <v>635.51944849990934</v>
      </c>
      <c r="I321" s="2">
        <f>EXP(-Parameters!$B$16*'Permanent project'!B321)</f>
        <v>4.6132170947082775E-5</v>
      </c>
      <c r="J321" s="2">
        <f>EXP(-(Parameters!$B$5+Parameters!$B$6)*('Permanent project'!B321-Parameters!$B$2+0.5))*(1-EXP(-Parameters!$B$7*('Permanent project'!B321-Parameters!$B$2+0.5)*('Permanent project'!B321&gt;=Parameters!$B$2)))+('Permanent project'!B321&lt;Parameters!$B$2)</f>
        <v>4.5275012460254886E-2</v>
      </c>
      <c r="K321" s="2">
        <f>H321*I321*('Permanent project'!B321&gt;=Parameters!$B$2)</f>
        <v>2.9317891838393586E-2</v>
      </c>
      <c r="L321" s="2">
        <f>H321*I321*J321*('Permanent project'!B321&gt;=Parameters!$B$2)*('Permanent project'!B321&lt;=Parameters!$B$3)</f>
        <v>1.3273679182916746E-3</v>
      </c>
      <c r="M321" s="22">
        <v>1</v>
      </c>
      <c r="N321" s="14">
        <f t="shared" si="38"/>
        <v>1.3273679182916746E-3</v>
      </c>
      <c r="V321" s="4"/>
      <c r="W321" s="4"/>
      <c r="X321" s="4"/>
    </row>
    <row r="322" spans="1:24" x14ac:dyDescent="0.3">
      <c r="A322">
        <v>2333</v>
      </c>
      <c r="B322">
        <v>313</v>
      </c>
      <c r="C322" s="11">
        <f t="shared" si="34"/>
        <v>1.6779706453383088</v>
      </c>
      <c r="D322" s="11">
        <f t="shared" si="35"/>
        <v>2.720789926345387</v>
      </c>
      <c r="E322" s="11">
        <f t="shared" si="36"/>
        <v>3.4292084480011149</v>
      </c>
      <c r="F322" s="11">
        <f t="shared" si="37"/>
        <v>5.9646475032892132</v>
      </c>
      <c r="G322" s="3">
        <f>G321*(1+Parameters!$B$13)</f>
        <v>41809279.8642378</v>
      </c>
      <c r="H322" s="5">
        <f>Parameters!$B$11*C322*Parameters!$B$9*G322</f>
        <v>648.22983746990747</v>
      </c>
      <c r="I322" s="2">
        <f>EXP(-Parameters!$B$16*'Permanent project'!B322)</f>
        <v>4.4679311207852393E-5</v>
      </c>
      <c r="J322" s="2">
        <f>EXP(-(Parameters!$B$5+Parameters!$B$6)*('Permanent project'!B322-Parameters!$B$2+0.5))*(1-EXP(-Parameters!$B$7*('Permanent project'!B322-Parameters!$B$2+0.5)*('Permanent project'!B322&gt;=Parameters!$B$2)))+('Permanent project'!B322&lt;Parameters!$B$2)</f>
        <v>4.482451855926687E-2</v>
      </c>
      <c r="K322" s="2">
        <f>H322*I322*('Permanent project'!B322&gt;=Parameters!$B$2)</f>
        <v>2.8962462642533573E-2</v>
      </c>
      <c r="L322" s="2">
        <f>H322*I322*J322*('Permanent project'!B322&gt;=Parameters!$B$2)*('Permanent project'!B322&lt;=Parameters!$B$3)</f>
        <v>1.2982284442423196E-3</v>
      </c>
      <c r="M322" s="22">
        <v>1</v>
      </c>
      <c r="N322" s="14">
        <f t="shared" si="38"/>
        <v>1.2982284442423196E-3</v>
      </c>
      <c r="V322" s="4"/>
      <c r="W322" s="4"/>
      <c r="X322" s="4"/>
    </row>
    <row r="323" spans="1:24" x14ac:dyDescent="0.3">
      <c r="A323">
        <v>2334</v>
      </c>
      <c r="B323">
        <v>314</v>
      </c>
      <c r="C323" s="11">
        <f t="shared" si="34"/>
        <v>1.6779706453383088</v>
      </c>
      <c r="D323" s="11">
        <f t="shared" si="35"/>
        <v>2.720789926345387</v>
      </c>
      <c r="E323" s="11">
        <f t="shared" si="36"/>
        <v>3.4292084480011149</v>
      </c>
      <c r="F323" s="11">
        <f t="shared" si="37"/>
        <v>5.9646475032892132</v>
      </c>
      <c r="G323" s="3">
        <f>G322*(1+Parameters!$B$13)</f>
        <v>42645465.461522557</v>
      </c>
      <c r="H323" s="5">
        <f>Parameters!$B$11*C323*Parameters!$B$9*G323</f>
        <v>661.19443421930566</v>
      </c>
      <c r="I323" s="2">
        <f>EXP(-Parameters!$B$16*'Permanent project'!B323)</f>
        <v>4.3272206987569908E-5</v>
      </c>
      <c r="J323" s="2">
        <f>EXP(-(Parameters!$B$5+Parameters!$B$6)*('Permanent project'!B323-Parameters!$B$2+0.5))*(1-EXP(-Parameters!$B$7*('Permanent project'!B323-Parameters!$B$2+0.5)*('Permanent project'!B323&gt;=Parameters!$B$2)))+('Permanent project'!B323&lt;Parameters!$B$2)</f>
        <v>4.4378507147488651E-2</v>
      </c>
      <c r="K323" s="2">
        <f>H323*I323*('Permanent project'!B323&gt;=Parameters!$B$2)</f>
        <v>2.861134241656697E-2</v>
      </c>
      <c r="L323" s="2">
        <f>H323*I323*J323*('Permanent project'!B323&gt;=Parameters!$B$2)*('Permanent project'!B323&lt;=Parameters!$B$3)</f>
        <v>1.2697286639328624E-3</v>
      </c>
      <c r="M323" s="22">
        <v>1</v>
      </c>
      <c r="N323" s="14">
        <f t="shared" si="38"/>
        <v>1.2697286639328624E-3</v>
      </c>
      <c r="V323" s="4"/>
      <c r="W323" s="4"/>
      <c r="X323" s="4"/>
    </row>
    <row r="324" spans="1:24" x14ac:dyDescent="0.3">
      <c r="A324">
        <v>2335</v>
      </c>
      <c r="B324">
        <v>315</v>
      </c>
      <c r="C324" s="11">
        <f t="shared" si="34"/>
        <v>1.6779706453383088</v>
      </c>
      <c r="D324" s="11">
        <f t="shared" si="35"/>
        <v>2.720789926345387</v>
      </c>
      <c r="E324" s="11">
        <f t="shared" si="36"/>
        <v>3.4292084480011149</v>
      </c>
      <c r="F324" s="11">
        <f t="shared" si="37"/>
        <v>5.9646475032892132</v>
      </c>
      <c r="G324" s="3">
        <f>G323*(1+Parameters!$B$13)</f>
        <v>43498374.770753011</v>
      </c>
      <c r="H324" s="5">
        <f>Parameters!$B$11*C324*Parameters!$B$9*G324</f>
        <v>674.41832290369189</v>
      </c>
      <c r="I324" s="2">
        <f>EXP(-Parameters!$B$16*'Permanent project'!B324)</f>
        <v>4.1909417288554901E-5</v>
      </c>
      <c r="J324" s="2">
        <f>EXP(-(Parameters!$B$5+Parameters!$B$6)*('Permanent project'!B324-Parameters!$B$2+0.5))*(1-EXP(-Parameters!$B$7*('Permanent project'!B324-Parameters!$B$2+0.5)*('Permanent project'!B324&gt;=Parameters!$B$2)))+('Permanent project'!B324&lt;Parameters!$B$2)</f>
        <v>4.393693362340742E-2</v>
      </c>
      <c r="K324" s="2">
        <f>H324*I324*('Permanent project'!B324&gt;=Parameters!$B$2)</f>
        <v>2.8264478921618187E-2</v>
      </c>
      <c r="L324" s="2">
        <f>H324*I324*J324*('Permanent project'!B324&gt;=Parameters!$B$2)*('Permanent project'!B324&lt;=Parameters!$B$3)</f>
        <v>1.2418545342793364E-3</v>
      </c>
      <c r="M324" s="22">
        <v>1</v>
      </c>
      <c r="N324" s="14">
        <f t="shared" si="38"/>
        <v>1.2418545342793364E-3</v>
      </c>
      <c r="V324" s="4"/>
      <c r="W324" s="4"/>
      <c r="X324" s="4"/>
    </row>
    <row r="325" spans="1:24" x14ac:dyDescent="0.3">
      <c r="A325">
        <v>2336</v>
      </c>
      <c r="B325">
        <v>316</v>
      </c>
      <c r="C325" s="11">
        <f t="shared" si="34"/>
        <v>1.6779706453383088</v>
      </c>
      <c r="D325" s="11">
        <f t="shared" si="35"/>
        <v>2.720789926345387</v>
      </c>
      <c r="E325" s="11">
        <f t="shared" si="36"/>
        <v>3.4292084480011149</v>
      </c>
      <c r="F325" s="11">
        <f t="shared" si="37"/>
        <v>5.9646475032892132</v>
      </c>
      <c r="G325" s="3">
        <f>G324*(1+Parameters!$B$13)</f>
        <v>44368342.266168073</v>
      </c>
      <c r="H325" s="5">
        <f>Parameters!$B$11*C325*Parameters!$B$9*G325</f>
        <v>687.90668936176564</v>
      </c>
      <c r="I325" s="2">
        <f>EXP(-Parameters!$B$16*'Permanent project'!B325)</f>
        <v>4.0589546495069135E-5</v>
      </c>
      <c r="J325" s="2">
        <f>EXP(-(Parameters!$B$5+Parameters!$B$6)*('Permanent project'!B325-Parameters!$B$2+0.5))*(1-EXP(-Parameters!$B$7*('Permanent project'!B325-Parameters!$B$2+0.5)*('Permanent project'!B325&gt;=Parameters!$B$2)))+('Permanent project'!B325&lt;Parameters!$B$2)</f>
        <v>4.3499753829302733E-2</v>
      </c>
      <c r="K325" s="2">
        <f>H325*I325*('Permanent project'!B325&gt;=Parameters!$B$2)</f>
        <v>2.7921820552118466E-2</v>
      </c>
      <c r="L325" s="2">
        <f>H325*I325*J325*('Permanent project'!B325&gt;=Parameters!$B$2)*('Permanent project'!B325&lt;=Parameters!$B$3)</f>
        <v>1.214592320483119E-3</v>
      </c>
      <c r="M325" s="22">
        <v>1</v>
      </c>
      <c r="N325" s="14">
        <f t="shared" si="38"/>
        <v>1.214592320483119E-3</v>
      </c>
      <c r="V325" s="4"/>
      <c r="W325" s="4"/>
      <c r="X325" s="4"/>
    </row>
    <row r="326" spans="1:24" x14ac:dyDescent="0.3">
      <c r="A326">
        <v>2337</v>
      </c>
      <c r="B326">
        <v>317</v>
      </c>
      <c r="C326" s="11">
        <f t="shared" si="34"/>
        <v>1.6779706453383088</v>
      </c>
      <c r="D326" s="11">
        <f t="shared" si="35"/>
        <v>2.720789926345387</v>
      </c>
      <c r="E326" s="11">
        <f t="shared" si="36"/>
        <v>3.4292084480011149</v>
      </c>
      <c r="F326" s="11">
        <f t="shared" si="37"/>
        <v>5.9646475032892132</v>
      </c>
      <c r="G326" s="3">
        <f>G325*(1+Parameters!$B$13)</f>
        <v>45255709.111491434</v>
      </c>
      <c r="H326" s="5">
        <f>Parameters!$B$11*C326*Parameters!$B$9*G326</f>
        <v>701.66482314900099</v>
      </c>
      <c r="I326" s="2">
        <f>EXP(-Parameters!$B$16*'Permanent project'!B326)</f>
        <v>3.9311242944084084E-5</v>
      </c>
      <c r="J326" s="2">
        <f>EXP(-(Parameters!$B$5+Parameters!$B$6)*('Permanent project'!B326-Parameters!$B$2+0.5))*(1-EXP(-Parameters!$B$7*('Permanent project'!B326-Parameters!$B$2+0.5)*('Permanent project'!B326&gt;=Parameters!$B$2)))+('Permanent project'!B326&lt;Parameters!$B$2)</f>
        <v>4.3066924046830921E-2</v>
      </c>
      <c r="K326" s="2">
        <f>H326*I326*('Permanent project'!B326&gt;=Parameters!$B$2)</f>
        <v>2.7583316328128171E-2</v>
      </c>
      <c r="L326" s="2">
        <f>H326*I326*J326*('Permanent project'!B326&gt;=Parameters!$B$2)*('Permanent project'!B326&lt;=Parameters!$B$3)</f>
        <v>1.187928589263207E-3</v>
      </c>
      <c r="M326" s="22">
        <v>1</v>
      </c>
      <c r="N326" s="14">
        <f t="shared" si="38"/>
        <v>1.187928589263207E-3</v>
      </c>
      <c r="V326" s="4"/>
      <c r="W326" s="4"/>
      <c r="X326" s="4"/>
    </row>
    <row r="327" spans="1:24" x14ac:dyDescent="0.3">
      <c r="A327">
        <v>2338</v>
      </c>
      <c r="B327">
        <v>318</v>
      </c>
      <c r="C327" s="11">
        <f t="shared" si="34"/>
        <v>1.6779706453383088</v>
      </c>
      <c r="D327" s="11">
        <f t="shared" si="35"/>
        <v>2.720789926345387</v>
      </c>
      <c r="E327" s="11">
        <f t="shared" si="36"/>
        <v>3.4292084480011149</v>
      </c>
      <c r="F327" s="11">
        <f t="shared" si="37"/>
        <v>5.9646475032892132</v>
      </c>
      <c r="G327" s="3">
        <f>G326*(1+Parameters!$B$13)</f>
        <v>46160823.293721266</v>
      </c>
      <c r="H327" s="5">
        <f>Parameters!$B$11*C327*Parameters!$B$9*G327</f>
        <v>715.69811961198104</v>
      </c>
      <c r="I327" s="2">
        <f>EXP(-Parameters!$B$16*'Permanent project'!B327)</f>
        <v>3.8073197541059844E-5</v>
      </c>
      <c r="J327" s="2">
        <f>EXP(-(Parameters!$B$5+Parameters!$B$6)*('Permanent project'!B327-Parameters!$B$2+0.5))*(1-EXP(-Parameters!$B$7*('Permanent project'!B327-Parameters!$B$2+0.5)*('Permanent project'!B327&gt;=Parameters!$B$2)))+('Permanent project'!B327&lt;Parameters!$B$2)</f>
        <v>4.2638400992652987E-2</v>
      </c>
      <c r="K327" s="2">
        <f>H327*I327*('Permanent project'!B327&gt;=Parameters!$B$2)</f>
        <v>2.724891588775203E-2</v>
      </c>
      <c r="L327" s="2">
        <f>H327*I327*J327*('Permanent project'!B327&gt;=Parameters!$B$2)*('Permanent project'!B327&lt;=Parameters!$B$3)</f>
        <v>1.161850202237044E-3</v>
      </c>
      <c r="M327" s="22">
        <v>1</v>
      </c>
      <c r="N327" s="14">
        <f t="shared" si="38"/>
        <v>1.161850202237044E-3</v>
      </c>
      <c r="V327" s="4"/>
      <c r="W327" s="4"/>
      <c r="X327" s="4"/>
    </row>
    <row r="328" spans="1:24" x14ac:dyDescent="0.3">
      <c r="A328">
        <v>2339</v>
      </c>
      <c r="B328">
        <v>319</v>
      </c>
      <c r="C328" s="11">
        <f t="shared" si="34"/>
        <v>1.6779706453383088</v>
      </c>
      <c r="D328" s="11">
        <f t="shared" si="35"/>
        <v>2.720789926345387</v>
      </c>
      <c r="E328" s="11">
        <f t="shared" si="36"/>
        <v>3.4292084480011149</v>
      </c>
      <c r="F328" s="11">
        <f t="shared" si="37"/>
        <v>5.9646475032892132</v>
      </c>
      <c r="G328" s="3">
        <f>G327*(1+Parameters!$B$13)</f>
        <v>47084039.759595692</v>
      </c>
      <c r="H328" s="5">
        <f>Parameters!$B$11*C328*Parameters!$B$9*G328</f>
        <v>730.0120820042207</v>
      </c>
      <c r="I328" s="2">
        <f>EXP(-Parameters!$B$16*'Permanent project'!B328)</f>
        <v>3.6874142419317977E-5</v>
      </c>
      <c r="J328" s="2">
        <f>EXP(-(Parameters!$B$5+Parameters!$B$6)*('Permanent project'!B328-Parameters!$B$2+0.5))*(1-EXP(-Parameters!$B$7*('Permanent project'!B328-Parameters!$B$2+0.5)*('Permanent project'!B328&gt;=Parameters!$B$2)))+('Permanent project'!B328&lt;Parameters!$B$2)</f>
        <v>4.2214141814106466E-2</v>
      </c>
      <c r="K328" s="2">
        <f>H328*I328*('Permanent project'!B328&gt;=Parameters!$B$2)</f>
        <v>2.6918569479646468E-2</v>
      </c>
      <c r="L328" s="2">
        <f>H328*I328*J328*('Permanent project'!B328&gt;=Parameters!$B$2)*('Permanent project'!B328&lt;=Parameters!$B$3)</f>
        <v>1.1363443094466741E-3</v>
      </c>
      <c r="M328" s="22">
        <v>1</v>
      </c>
      <c r="N328" s="14">
        <f t="shared" si="38"/>
        <v>1.1363443094466741E-3</v>
      </c>
      <c r="V328" s="4"/>
      <c r="W328" s="4"/>
      <c r="X328" s="4"/>
    </row>
    <row r="329" spans="1:24" x14ac:dyDescent="0.3">
      <c r="A329">
        <v>2340</v>
      </c>
      <c r="B329">
        <v>320</v>
      </c>
      <c r="C329" s="11">
        <f t="shared" si="34"/>
        <v>1.6779706453383088</v>
      </c>
      <c r="D329" s="11">
        <f t="shared" si="35"/>
        <v>2.720789926345387</v>
      </c>
      <c r="E329" s="11">
        <f t="shared" si="36"/>
        <v>3.4292084480011149</v>
      </c>
      <c r="F329" s="11">
        <f t="shared" si="37"/>
        <v>5.9646475032892132</v>
      </c>
      <c r="G329" s="3">
        <f>G328*(1+Parameters!$B$13)</f>
        <v>48025720.554787606</v>
      </c>
      <c r="H329" s="5">
        <f>Parameters!$B$11*C329*Parameters!$B$9*G329</f>
        <v>744.61232364430509</v>
      </c>
      <c r="I329" s="2">
        <f>EXP(-Parameters!$B$16*'Permanent project'!B329)</f>
        <v>3.5712849641635212E-5</v>
      </c>
      <c r="J329" s="2">
        <f>EXP(-(Parameters!$B$5+Parameters!$B$6)*('Permanent project'!B329-Parameters!$B$2+0.5))*(1-EXP(-Parameters!$B$7*('Permanent project'!B329-Parameters!$B$2+0.5)*('Permanent project'!B329&gt;=Parameters!$B$2)))+('Permanent project'!B329&lt;Parameters!$B$2)</f>
        <v>4.1794104084919896E-2</v>
      </c>
      <c r="K329" s="2">
        <f>H329*I329*('Permanent project'!B329&gt;=Parameters!$B$2)</f>
        <v>2.6592227955617682E-2</v>
      </c>
      <c r="L329" s="2">
        <f>H329*I329*J329*('Permanent project'!B329&gt;=Parameters!$B$2)*('Permanent project'!B329&lt;=Parameters!$B$3)</f>
        <v>1.111398343027002E-3</v>
      </c>
      <c r="M329" s="22">
        <v>1</v>
      </c>
      <c r="N329" s="14">
        <f t="shared" si="38"/>
        <v>1.111398343027002E-3</v>
      </c>
      <c r="V329" s="4"/>
      <c r="W329" s="4"/>
      <c r="X329" s="4"/>
    </row>
    <row r="330" spans="1:24" x14ac:dyDescent="0.3">
      <c r="A330">
        <v>2341</v>
      </c>
      <c r="B330">
        <v>321</v>
      </c>
      <c r="C330" s="11">
        <f t="shared" si="34"/>
        <v>1.6779706453383088</v>
      </c>
      <c r="D330" s="11">
        <f t="shared" si="35"/>
        <v>2.720789926345387</v>
      </c>
      <c r="E330" s="11">
        <f t="shared" si="36"/>
        <v>3.4292084480011149</v>
      </c>
      <c r="F330" s="11">
        <f t="shared" si="37"/>
        <v>5.9646475032892132</v>
      </c>
      <c r="G330" s="3">
        <f>G329*(1+Parameters!$B$13)</f>
        <v>48986234.965883359</v>
      </c>
      <c r="H330" s="5">
        <f>Parameters!$B$11*C330*Parameters!$B$9*G330</f>
        <v>759.50457011719129</v>
      </c>
      <c r="I330" s="2">
        <f>EXP(-Parameters!$B$16*'Permanent project'!B330)</f>
        <v>3.4588129942728413E-5</v>
      </c>
      <c r="J330" s="2">
        <f>EXP(-(Parameters!$B$5+Parameters!$B$6)*('Permanent project'!B330-Parameters!$B$2+0.5))*(1-EXP(-Parameters!$B$7*('Permanent project'!B330-Parameters!$B$2+0.5)*('Permanent project'!B330&gt;=Parameters!$B$2)))+('Permanent project'!B330&lt;Parameters!$B$2)</f>
        <v>4.1378245800970381E-2</v>
      </c>
      <c r="K330" s="2">
        <f>H330*I330*('Permanent project'!B330&gt;=Parameters!$B$2)</f>
        <v>2.6269842763309497E-2</v>
      </c>
      <c r="L330" s="2">
        <f>H330*I330*J330*('Permanent project'!B330&gt;=Parameters!$B$2)*('Permanent project'!B330&lt;=Parameters!$B$3)</f>
        <v>1.0870000110130634E-3</v>
      </c>
      <c r="M330" s="22">
        <v>1</v>
      </c>
      <c r="N330" s="14">
        <f t="shared" si="38"/>
        <v>1.0870000110130634E-3</v>
      </c>
      <c r="V330" s="4"/>
      <c r="W330" s="4"/>
      <c r="X330" s="4"/>
    </row>
    <row r="331" spans="1:24" x14ac:dyDescent="0.3">
      <c r="A331">
        <v>2342</v>
      </c>
      <c r="B331">
        <v>322</v>
      </c>
      <c r="C331" s="11">
        <f t="shared" si="34"/>
        <v>1.6779706453383088</v>
      </c>
      <c r="D331" s="11">
        <f t="shared" si="35"/>
        <v>2.720789926345387</v>
      </c>
      <c r="E331" s="11">
        <f t="shared" si="36"/>
        <v>3.4292084480011149</v>
      </c>
      <c r="F331" s="11">
        <f t="shared" si="37"/>
        <v>5.9646475032892132</v>
      </c>
      <c r="G331" s="3">
        <f>G330*(1+Parameters!$B$13)</f>
        <v>49965959.665201031</v>
      </c>
      <c r="H331" s="5">
        <f>Parameters!$B$11*C331*Parameters!$B$9*G331</f>
        <v>774.69466151953509</v>
      </c>
      <c r="I331" s="2">
        <f>EXP(-Parameters!$B$16*'Permanent project'!B331)</f>
        <v>3.3498831511343046E-5</v>
      </c>
      <c r="J331" s="2">
        <f>EXP(-(Parameters!$B$5+Parameters!$B$6)*('Permanent project'!B331-Parameters!$B$2+0.5))*(1-EXP(-Parameters!$B$7*('Permanent project'!B331-Parameters!$B$2+0.5)*('Permanent project'!B331&gt;=Parameters!$B$2)))+('Permanent project'!B331&lt;Parameters!$B$2)</f>
        <v>4.0966525376082925E-2</v>
      </c>
      <c r="K331" s="2">
        <f>H331*I331*('Permanent project'!B331&gt;=Parameters!$B$2)</f>
        <v>2.5951365938979839E-2</v>
      </c>
      <c r="L331" s="2">
        <f>H331*I331*J331*('Permanent project'!B331&gt;=Parameters!$B$2)*('Permanent project'!B331&lt;=Parameters!$B$3)</f>
        <v>1.0631372912832317E-3</v>
      </c>
      <c r="M331" s="22">
        <v>1</v>
      </c>
      <c r="N331" s="14">
        <f t="shared" si="38"/>
        <v>1.0631372912832317E-3</v>
      </c>
      <c r="V331" s="4"/>
      <c r="W331" s="4"/>
      <c r="X331" s="4"/>
    </row>
    <row r="332" spans="1:24" x14ac:dyDescent="0.3">
      <c r="A332">
        <v>2343</v>
      </c>
      <c r="B332">
        <v>323</v>
      </c>
      <c r="C332" s="11">
        <f t="shared" si="34"/>
        <v>1.6779706453383088</v>
      </c>
      <c r="D332" s="11">
        <f t="shared" si="35"/>
        <v>2.720789926345387</v>
      </c>
      <c r="E332" s="11">
        <f t="shared" si="36"/>
        <v>3.4292084480011149</v>
      </c>
      <c r="F332" s="11">
        <f t="shared" si="37"/>
        <v>5.9646475032892132</v>
      </c>
      <c r="G332" s="3">
        <f>G331*(1+Parameters!$B$13)</f>
        <v>50965278.858505055</v>
      </c>
      <c r="H332" s="5">
        <f>Parameters!$B$11*C332*Parameters!$B$9*G332</f>
        <v>790.18855474992586</v>
      </c>
      <c r="I332" s="2">
        <f>EXP(-Parameters!$B$16*'Permanent project'!B332)</f>
        <v>3.2443838810697775E-5</v>
      </c>
      <c r="J332" s="2">
        <f>EXP(-(Parameters!$B$5+Parameters!$B$6)*('Permanent project'!B332-Parameters!$B$2+0.5))*(1-EXP(-Parameters!$B$7*('Permanent project'!B332-Parameters!$B$2+0.5)*('Permanent project'!B332&gt;=Parameters!$B$2)))+('Permanent project'!B332&lt;Parameters!$B$2)</f>
        <v>4.0558901637871986E-2</v>
      </c>
      <c r="K332" s="2">
        <f>H332*I332*('Permanent project'!B332&gt;=Parameters!$B$2)</f>
        <v>2.5636750100364827E-2</v>
      </c>
      <c r="L332" s="2">
        <f>H332*I332*J332*('Permanent project'!B332&gt;=Parameters!$B$2)*('Permanent project'!B332&lt;=Parameters!$B$3)</f>
        <v>1.0397984256354017E-3</v>
      </c>
      <c r="M332" s="22">
        <v>1</v>
      </c>
      <c r="N332" s="14">
        <f t="shared" si="38"/>
        <v>1.0397984256354017E-3</v>
      </c>
      <c r="V332" s="4"/>
      <c r="W332" s="4"/>
      <c r="X332" s="4"/>
    </row>
    <row r="333" spans="1:24" x14ac:dyDescent="0.3">
      <c r="A333">
        <v>2344</v>
      </c>
      <c r="B333">
        <v>324</v>
      </c>
      <c r="C333" s="11">
        <f t="shared" si="34"/>
        <v>1.6779706453383088</v>
      </c>
      <c r="D333" s="11">
        <f t="shared" si="35"/>
        <v>2.720789926345387</v>
      </c>
      <c r="E333" s="11">
        <f t="shared" si="36"/>
        <v>3.4292084480011149</v>
      </c>
      <c r="F333" s="11">
        <f t="shared" si="37"/>
        <v>5.9646475032892132</v>
      </c>
      <c r="G333" s="3">
        <f>G332*(1+Parameters!$B$13)</f>
        <v>51984584.435675159</v>
      </c>
      <c r="H333" s="5">
        <f>Parameters!$B$11*C333*Parameters!$B$9*G333</f>
        <v>805.99232584492449</v>
      </c>
      <c r="I333" s="2">
        <f>EXP(-Parameters!$B$16*'Permanent project'!B333)</f>
        <v>3.1422071436077321E-5</v>
      </c>
      <c r="J333" s="2">
        <f>EXP(-(Parameters!$B$5+Parameters!$B$6)*('Permanent project'!B333-Parameters!$B$2+0.5))*(1-EXP(-Parameters!$B$7*('Permanent project'!B333-Parameters!$B$2+0.5)*('Permanent project'!B333&gt;=Parameters!$B$2)))+('Permanent project'!B333&lt;Parameters!$B$2)</f>
        <v>4.0155333823624025E-2</v>
      </c>
      <c r="K333" s="2">
        <f>H333*I333*('Permanent project'!B333&gt;=Parameters!$B$2)</f>
        <v>2.5325948439629327E-2</v>
      </c>
      <c r="L333" s="2">
        <f>H333*I333*J333*('Permanent project'!B333&gt;=Parameters!$B$2)*('Permanent project'!B333&lt;=Parameters!$B$3)</f>
        <v>1.0169719139932055E-3</v>
      </c>
      <c r="M333" s="22">
        <v>1</v>
      </c>
      <c r="N333" s="14">
        <f t="shared" si="38"/>
        <v>1.0169719139932055E-3</v>
      </c>
      <c r="V333" s="4"/>
      <c r="W333" s="4"/>
      <c r="X333" s="4"/>
    </row>
    <row r="334" spans="1:24" x14ac:dyDescent="0.3">
      <c r="A334">
        <v>2345</v>
      </c>
      <c r="B334">
        <v>325</v>
      </c>
      <c r="C334" s="11">
        <f t="shared" si="34"/>
        <v>1.6779706453383088</v>
      </c>
      <c r="D334" s="11">
        <f t="shared" si="35"/>
        <v>2.720789926345387</v>
      </c>
      <c r="E334" s="11">
        <f t="shared" si="36"/>
        <v>3.4292084480011149</v>
      </c>
      <c r="F334" s="11">
        <f t="shared" si="37"/>
        <v>5.9646475032892132</v>
      </c>
      <c r="G334" s="3">
        <f>G333*(1+Parameters!$B$13)</f>
        <v>53024276.124388665</v>
      </c>
      <c r="H334" s="5">
        <f>Parameters!$B$11*C334*Parameters!$B$9*G334</f>
        <v>822.11217236182301</v>
      </c>
      <c r="I334" s="2">
        <f>EXP(-Parameters!$B$16*'Permanent project'!B334)</f>
        <v>3.0432483008403625E-5</v>
      </c>
      <c r="J334" s="2">
        <f>EXP(-(Parameters!$B$5+Parameters!$B$6)*('Permanent project'!B334-Parameters!$B$2+0.5))*(1-EXP(-Parameters!$B$7*('Permanent project'!B334-Parameters!$B$2+0.5)*('Permanent project'!B334&gt;=Parameters!$B$2)))+('Permanent project'!B334&lt;Parameters!$B$2)</f>
        <v>3.9755781576221304E-2</v>
      </c>
      <c r="K334" s="2">
        <f>H334*I334*('Permanent project'!B334&gt;=Parameters!$B$2)</f>
        <v>2.5018914716402971E-2</v>
      </c>
      <c r="L334" s="2">
        <f>H334*I334*J334*('Permanent project'!B334&gt;=Parameters!$B$2)*('Permanent project'!B334&lt;=Parameters!$B$3)</f>
        <v>9.9464650873942522E-4</v>
      </c>
      <c r="M334" s="22">
        <v>1</v>
      </c>
      <c r="N334" s="14">
        <f t="shared" si="38"/>
        <v>9.9464650873942522E-4</v>
      </c>
      <c r="V334" s="4"/>
      <c r="W334" s="4"/>
      <c r="X334" s="4"/>
    </row>
    <row r="335" spans="1:24" x14ac:dyDescent="0.3">
      <c r="A335">
        <v>2346</v>
      </c>
      <c r="B335">
        <v>326</v>
      </c>
      <c r="C335" s="11">
        <f t="shared" si="34"/>
        <v>1.6779706453383088</v>
      </c>
      <c r="D335" s="11">
        <f t="shared" si="35"/>
        <v>2.720789926345387</v>
      </c>
      <c r="E335" s="11">
        <f t="shared" si="36"/>
        <v>3.4292084480011149</v>
      </c>
      <c r="F335" s="11">
        <f t="shared" si="37"/>
        <v>5.9646475032892132</v>
      </c>
      <c r="G335" s="3">
        <f>G334*(1+Parameters!$B$13)</f>
        <v>54084761.646876439</v>
      </c>
      <c r="H335" s="5">
        <f>Parameters!$B$11*C335*Parameters!$B$9*G335</f>
        <v>838.55441580905949</v>
      </c>
      <c r="I335" s="2">
        <f>EXP(-Parameters!$B$16*'Permanent project'!B335)</f>
        <v>2.9474060102652252E-5</v>
      </c>
      <c r="J335" s="2">
        <f>EXP(-(Parameters!$B$5+Parameters!$B$6)*('Permanent project'!B335-Parameters!$B$2+0.5))*(1-EXP(-Parameters!$B$7*('Permanent project'!B335-Parameters!$B$2+0.5)*('Permanent project'!B335&gt;=Parameters!$B$2)))+('Permanent project'!B335&lt;Parameters!$B$2)</f>
        <v>3.9360204940106149E-2</v>
      </c>
      <c r="K335" s="2">
        <f>H335*I335*('Permanent project'!B335&gt;=Parameters!$B$2)</f>
        <v>2.4715603250900667E-2</v>
      </c>
      <c r="L335" s="2">
        <f>H335*I335*J335*('Permanent project'!B335&gt;=Parameters!$B$2)*('Permanent project'!B335&lt;=Parameters!$B$3)</f>
        <v>9.72811209173804E-4</v>
      </c>
      <c r="M335" s="22">
        <v>1</v>
      </c>
      <c r="N335" s="14">
        <f t="shared" si="38"/>
        <v>9.72811209173804E-4</v>
      </c>
      <c r="V335" s="4"/>
      <c r="W335" s="4"/>
      <c r="X335" s="4"/>
    </row>
    <row r="336" spans="1:24" x14ac:dyDescent="0.3">
      <c r="A336">
        <v>2347</v>
      </c>
      <c r="B336">
        <v>327</v>
      </c>
      <c r="C336" s="11">
        <f t="shared" si="34"/>
        <v>1.6779706453383088</v>
      </c>
      <c r="D336" s="11">
        <f t="shared" si="35"/>
        <v>2.720789926345387</v>
      </c>
      <c r="E336" s="11">
        <f t="shared" si="36"/>
        <v>3.4292084480011149</v>
      </c>
      <c r="F336" s="11">
        <f t="shared" si="37"/>
        <v>5.9646475032892132</v>
      </c>
      <c r="G336" s="3">
        <f>G335*(1+Parameters!$B$13)</f>
        <v>55166456.879813969</v>
      </c>
      <c r="H336" s="5">
        <f>Parameters!$B$11*C336*Parameters!$B$9*G336</f>
        <v>855.32550412524063</v>
      </c>
      <c r="I336" s="2">
        <f>EXP(-Parameters!$B$16*'Permanent project'!B336)</f>
        <v>2.8545821210016576E-5</v>
      </c>
      <c r="J336" s="2">
        <f>EXP(-(Parameters!$B$5+Parameters!$B$6)*('Permanent project'!B336-Parameters!$B$2+0.5))*(1-EXP(-Parameters!$B$7*('Permanent project'!B336-Parameters!$B$2+0.5)*('Permanent project'!B336&gt;=Parameters!$B$2)))+('Permanent project'!B336&lt;Parameters!$B$2)</f>
        <v>3.8968564357285261E-2</v>
      </c>
      <c r="K336" s="2">
        <f>H336*I336*('Permanent project'!B336&gt;=Parameters!$B$2)</f>
        <v>2.4415968917126413E-2</v>
      </c>
      <c r="L336" s="2">
        <f>H336*I336*J336*('Permanent project'!B336&gt;=Parameters!$B$2)*('Permanent project'!B336&lt;=Parameters!$B$3)</f>
        <v>9.5145525609251712E-4</v>
      </c>
      <c r="M336" s="22">
        <v>1</v>
      </c>
      <c r="N336" s="14">
        <f t="shared" si="38"/>
        <v>9.5145525609251712E-4</v>
      </c>
      <c r="V336" s="4"/>
      <c r="W336" s="4"/>
      <c r="X336" s="4"/>
    </row>
    <row r="337" spans="1:24" x14ac:dyDescent="0.3">
      <c r="A337">
        <v>2348</v>
      </c>
      <c r="B337">
        <v>328</v>
      </c>
      <c r="C337" s="11">
        <f t="shared" si="34"/>
        <v>1.6779706453383088</v>
      </c>
      <c r="D337" s="11">
        <f t="shared" si="35"/>
        <v>2.720789926345387</v>
      </c>
      <c r="E337" s="11">
        <f t="shared" si="36"/>
        <v>3.4292084480011149</v>
      </c>
      <c r="F337" s="11">
        <f t="shared" si="37"/>
        <v>5.9646475032892132</v>
      </c>
      <c r="G337" s="3">
        <f>G336*(1+Parameters!$B$13)</f>
        <v>56269786.017410249</v>
      </c>
      <c r="H337" s="5">
        <f>Parameters!$B$11*C337*Parameters!$B$9*G337</f>
        <v>872.43201420774551</v>
      </c>
      <c r="I337" s="2">
        <f>EXP(-Parameters!$B$16*'Permanent project'!B337)</f>
        <v>2.7646815732757017E-5</v>
      </c>
      <c r="J337" s="2">
        <f>EXP(-(Parameters!$B$5+Parameters!$B$6)*('Permanent project'!B337-Parameters!$B$2+0.5))*(1-EXP(-Parameters!$B$7*('Permanent project'!B337-Parameters!$B$2+0.5)*('Permanent project'!B337&gt;=Parameters!$B$2)))+('Permanent project'!B337&lt;Parameters!$B$2)</f>
        <v>3.8580820663374038E-2</v>
      </c>
      <c r="K337" s="2">
        <f>H337*I337*('Permanent project'!B337&gt;=Parameters!$B$2)</f>
        <v>2.4119967136159593E-2</v>
      </c>
      <c r="L337" s="2">
        <f>H337*I337*J337*('Permanent project'!B337&gt;=Parameters!$B$2)*('Permanent project'!B337&lt;=Parameters!$B$3)</f>
        <v>9.3056812648664874E-4</v>
      </c>
      <c r="M337" s="22">
        <v>1</v>
      </c>
      <c r="N337" s="14">
        <f t="shared" si="38"/>
        <v>9.3056812648664874E-4</v>
      </c>
      <c r="V337" s="4"/>
      <c r="W337" s="4"/>
      <c r="X337" s="4"/>
    </row>
    <row r="338" spans="1:24" x14ac:dyDescent="0.3">
      <c r="A338">
        <v>2349</v>
      </c>
      <c r="B338">
        <v>329</v>
      </c>
      <c r="C338" s="11">
        <f t="shared" si="34"/>
        <v>1.6779706453383088</v>
      </c>
      <c r="D338" s="11">
        <f t="shared" si="35"/>
        <v>2.720789926345387</v>
      </c>
      <c r="E338" s="11">
        <f t="shared" si="36"/>
        <v>3.4292084480011149</v>
      </c>
      <c r="F338" s="11">
        <f t="shared" si="37"/>
        <v>5.9646475032892132</v>
      </c>
      <c r="G338" s="3">
        <f>G337*(1+Parameters!$B$13)</f>
        <v>57395181.737758458</v>
      </c>
      <c r="H338" s="5">
        <f>Parameters!$B$11*C338*Parameters!$B$9*G338</f>
        <v>889.88065449190049</v>
      </c>
      <c r="I338" s="2">
        <f>EXP(-Parameters!$B$16*'Permanent project'!B338)</f>
        <v>2.6776123010705882E-5</v>
      </c>
      <c r="J338" s="2">
        <f>EXP(-(Parameters!$B$5+Parameters!$B$6)*('Permanent project'!B338-Parameters!$B$2+0.5))*(1-EXP(-Parameters!$B$7*('Permanent project'!B338-Parameters!$B$2+0.5)*('Permanent project'!B338&gt;=Parameters!$B$2)))+('Permanent project'!B338&lt;Parameters!$B$2)</f>
        <v>3.8196935083679925E-2</v>
      </c>
      <c r="K338" s="2">
        <f>H338*I338*('Permanent project'!B338&gt;=Parameters!$B$2)</f>
        <v>2.3827553869522587E-2</v>
      </c>
      <c r="L338" s="2">
        <f>H338*I338*J338*('Permanent project'!B338&gt;=Parameters!$B$2)*('Permanent project'!B338&lt;=Parameters!$B$3)</f>
        <v>9.1013952835704065E-4</v>
      </c>
      <c r="M338" s="22">
        <v>1</v>
      </c>
      <c r="N338" s="14">
        <f t="shared" si="38"/>
        <v>9.1013952835704065E-4</v>
      </c>
      <c r="V338" s="4"/>
      <c r="W338" s="4"/>
      <c r="X338" s="4"/>
    </row>
    <row r="339" spans="1:24" x14ac:dyDescent="0.3">
      <c r="A339">
        <v>2350</v>
      </c>
      <c r="B339">
        <v>330</v>
      </c>
      <c r="C339" s="11">
        <f t="shared" si="34"/>
        <v>1.6779706453383088</v>
      </c>
      <c r="D339" s="11">
        <f t="shared" si="35"/>
        <v>2.720789926345387</v>
      </c>
      <c r="E339" s="11">
        <f t="shared" si="36"/>
        <v>3.4292084480011149</v>
      </c>
      <c r="F339" s="11">
        <f t="shared" si="37"/>
        <v>5.9646475032892132</v>
      </c>
      <c r="G339" s="3">
        <f>G338*(1+Parameters!$B$13)</f>
        <v>58543085.372513629</v>
      </c>
      <c r="H339" s="5">
        <f>Parameters!$B$11*C339*Parameters!$B$9*G339</f>
        <v>907.67826758173851</v>
      </c>
      <c r="I339" s="2">
        <f>EXP(-Parameters!$B$16*'Permanent project'!B339)</f>
        <v>2.5932851378430908E-5</v>
      </c>
      <c r="J339" s="2">
        <f>EXP(-(Parameters!$B$5+Parameters!$B$6)*('Permanent project'!B339-Parameters!$B$2+0.5))*(1-EXP(-Parameters!$B$7*('Permanent project'!B339-Parameters!$B$2+0.5)*('Permanent project'!B339&gt;=Parameters!$B$2)))+('Permanent project'!B339&lt;Parameters!$B$2)</f>
        <v>3.7816869229325083E-2</v>
      </c>
      <c r="K339" s="2">
        <f>H339*I339*('Permanent project'!B339&gt;=Parameters!$B$2)</f>
        <v>2.3538685612628868E-2</v>
      </c>
      <c r="L339" s="2">
        <f>H339*I339*J339*('Permanent project'!B339&gt;=Parameters!$B$2)*('Permanent project'!B339&lt;=Parameters!$B$3)</f>
        <v>8.9015939564298166E-4</v>
      </c>
      <c r="M339" s="22">
        <v>1</v>
      </c>
      <c r="N339" s="14">
        <f t="shared" si="38"/>
        <v>8.9015939564298166E-4</v>
      </c>
      <c r="V339" s="4"/>
      <c r="W339" s="4"/>
      <c r="X339" s="4"/>
    </row>
    <row r="340" spans="1:24" x14ac:dyDescent="0.3">
      <c r="A340">
        <v>2351</v>
      </c>
      <c r="B340">
        <v>331</v>
      </c>
      <c r="C340" s="11">
        <f t="shared" si="34"/>
        <v>1.6779706453383088</v>
      </c>
      <c r="D340" s="11">
        <f t="shared" si="35"/>
        <v>2.720789926345387</v>
      </c>
      <c r="E340" s="11">
        <f t="shared" si="36"/>
        <v>3.4292084480011149</v>
      </c>
      <c r="F340" s="11">
        <f t="shared" si="37"/>
        <v>5.9646475032892132</v>
      </c>
      <c r="G340" s="3">
        <f>G339*(1+Parameters!$B$13)</f>
        <v>59713947.0799639</v>
      </c>
      <c r="H340" s="5">
        <f>Parameters!$B$11*C340*Parameters!$B$9*G340</f>
        <v>925.83183293337322</v>
      </c>
      <c r="I340" s="2">
        <f>EXP(-Parameters!$B$16*'Permanent project'!B340)</f>
        <v>2.5116137252091926E-5</v>
      </c>
      <c r="J340" s="2">
        <f>EXP(-(Parameters!$B$5+Parameters!$B$6)*('Permanent project'!B340-Parameters!$B$2+0.5))*(1-EXP(-Parameters!$B$7*('Permanent project'!B340-Parameters!$B$2+0.5)*('Permanent project'!B340&gt;=Parameters!$B$2)))+('Permanent project'!B340&lt;Parameters!$B$2)</f>
        <v>3.7440585093407322E-2</v>
      </c>
      <c r="K340" s="2">
        <f>H340*I340*('Permanent project'!B340&gt;=Parameters!$B$2)</f>
        <v>2.3253319388310444E-2</v>
      </c>
      <c r="L340" s="2">
        <f>H340*I340*J340*('Permanent project'!B340&gt;=Parameters!$B$2)*('Permanent project'!B340&lt;=Parameters!$B$3)</f>
        <v>8.706178832622155E-4</v>
      </c>
      <c r="M340" s="22">
        <v>1</v>
      </c>
      <c r="N340" s="14">
        <f t="shared" si="38"/>
        <v>8.706178832622155E-4</v>
      </c>
      <c r="V340" s="4"/>
      <c r="W340" s="4"/>
      <c r="X340" s="4"/>
    </row>
    <row r="341" spans="1:24" x14ac:dyDescent="0.3">
      <c r="A341">
        <v>2352</v>
      </c>
      <c r="B341">
        <v>332</v>
      </c>
      <c r="C341" s="11">
        <f t="shared" si="34"/>
        <v>1.6779706453383088</v>
      </c>
      <c r="D341" s="11">
        <f t="shared" si="35"/>
        <v>2.720789926345387</v>
      </c>
      <c r="E341" s="11">
        <f t="shared" si="36"/>
        <v>3.4292084480011149</v>
      </c>
      <c r="F341" s="11">
        <f t="shared" si="37"/>
        <v>5.9646475032892132</v>
      </c>
      <c r="G341" s="3">
        <f>G340*(1+Parameters!$B$13)</f>
        <v>60908226.02156318</v>
      </c>
      <c r="H341" s="5">
        <f>Parameters!$B$11*C341*Parameters!$B$9*G341</f>
        <v>944.34846959204071</v>
      </c>
      <c r="I341" s="2">
        <f>EXP(-Parameters!$B$16*'Permanent project'!B341)</f>
        <v>2.4325144245055558E-5</v>
      </c>
      <c r="J341" s="2">
        <f>EXP(-(Parameters!$B$5+Parameters!$B$6)*('Permanent project'!B341-Parameters!$B$2+0.5))*(1-EXP(-Parameters!$B$7*('Permanent project'!B341-Parameters!$B$2+0.5)*('Permanent project'!B341&gt;=Parameters!$B$2)))+('Permanent project'!B341&lt;Parameters!$B$2)</f>
        <v>3.7068045047199502E-2</v>
      </c>
      <c r="K341" s="2">
        <f>H341*I341*('Permanent project'!B341&gt;=Parameters!$B$2)</f>
        <v>2.2971412740423854E-2</v>
      </c>
      <c r="L341" s="2">
        <f>H341*I341*J341*('Permanent project'!B341&gt;=Parameters!$B$2)*('Permanent project'!B341&lt;=Parameters!$B$3)</f>
        <v>8.5150536225984399E-4</v>
      </c>
      <c r="M341" s="22">
        <v>1</v>
      </c>
      <c r="N341" s="14">
        <f t="shared" si="38"/>
        <v>8.5150536225984399E-4</v>
      </c>
      <c r="V341" s="4"/>
      <c r="W341" s="4"/>
      <c r="X341" s="4"/>
    </row>
    <row r="342" spans="1:24" x14ac:dyDescent="0.3">
      <c r="A342">
        <v>2353</v>
      </c>
      <c r="B342">
        <v>333</v>
      </c>
      <c r="C342" s="11">
        <f t="shared" si="34"/>
        <v>1.6779706453383088</v>
      </c>
      <c r="D342" s="11">
        <f t="shared" si="35"/>
        <v>2.720789926345387</v>
      </c>
      <c r="E342" s="11">
        <f t="shared" si="36"/>
        <v>3.4292084480011149</v>
      </c>
      <c r="F342" s="11">
        <f t="shared" si="37"/>
        <v>5.9646475032892132</v>
      </c>
      <c r="G342" s="3">
        <f>G341*(1+Parameters!$B$13)</f>
        <v>62126390.541994445</v>
      </c>
      <c r="H342" s="5">
        <f>Parameters!$B$11*C342*Parameters!$B$9*G342</f>
        <v>963.23543898388164</v>
      </c>
      <c r="I342" s="2">
        <f>EXP(-Parameters!$B$16*'Permanent project'!B342)</f>
        <v>2.3559062311362222E-5</v>
      </c>
      <c r="J342" s="2">
        <f>EXP(-(Parameters!$B$5+Parameters!$B$6)*('Permanent project'!B342-Parameters!$B$2+0.5))*(1-EXP(-Parameters!$B$7*('Permanent project'!B342-Parameters!$B$2+0.5)*('Permanent project'!B342&gt;=Parameters!$B$2)))+('Permanent project'!B342&lt;Parameters!$B$2)</f>
        <v>3.6699211836386532E-2</v>
      </c>
      <c r="K342" s="2">
        <f>H342*I342*('Permanent project'!B342&gt;=Parameters!$B$2)</f>
        <v>2.269292372753361E-2</v>
      </c>
      <c r="L342" s="2">
        <f>H342*I342*J342*('Permanent project'!B342&gt;=Parameters!$B$2)*('Permanent project'!B342&lt;=Parameters!$B$3)</f>
        <v>8.3281241506371825E-4</v>
      </c>
      <c r="M342" s="22">
        <v>1</v>
      </c>
      <c r="N342" s="14">
        <f t="shared" si="38"/>
        <v>8.3281241506371825E-4</v>
      </c>
      <c r="V342" s="4"/>
      <c r="W342" s="4"/>
      <c r="X342" s="4"/>
    </row>
    <row r="343" spans="1:24" x14ac:dyDescent="0.3">
      <c r="A343">
        <v>2354</v>
      </c>
      <c r="B343">
        <v>334</v>
      </c>
      <c r="C343" s="11">
        <f t="shared" si="34"/>
        <v>1.6779706453383088</v>
      </c>
      <c r="D343" s="11">
        <f t="shared" si="35"/>
        <v>2.720789926345387</v>
      </c>
      <c r="E343" s="11">
        <f t="shared" si="36"/>
        <v>3.4292084480011149</v>
      </c>
      <c r="F343" s="11">
        <f t="shared" si="37"/>
        <v>5.9646475032892132</v>
      </c>
      <c r="G343" s="3">
        <f>G342*(1+Parameters!$B$13)</f>
        <v>63368918.352834336</v>
      </c>
      <c r="H343" s="5">
        <f>Parameters!$B$11*C343*Parameters!$B$9*G343</f>
        <v>982.5001477635592</v>
      </c>
      <c r="I343" s="2">
        <f>EXP(-Parameters!$B$16*'Permanent project'!B343)</f>
        <v>2.2817106916168266E-5</v>
      </c>
      <c r="J343" s="2">
        <f>EXP(-(Parameters!$B$5+Parameters!$B$6)*('Permanent project'!B343-Parameters!$B$2+0.5))*(1-EXP(-Parameters!$B$7*('Permanent project'!B343-Parameters!$B$2+0.5)*('Permanent project'!B343&gt;=Parameters!$B$2)))+('Permanent project'!B343&lt;Parameters!$B$2)</f>
        <v>3.6334048577339996E-2</v>
      </c>
      <c r="K343" s="2">
        <f>H343*I343*('Permanent project'!B343&gt;=Parameters!$B$2)</f>
        <v>2.2417810916672252E-2</v>
      </c>
      <c r="L343" s="2">
        <f>H343*I343*J343*('Permanent project'!B343&gt;=Parameters!$B$2)*('Permanent project'!B343&lt;=Parameters!$B$3)</f>
        <v>8.1452983084399249E-4</v>
      </c>
      <c r="M343" s="22">
        <v>1</v>
      </c>
      <c r="N343" s="14">
        <f t="shared" si="38"/>
        <v>8.1452983084399249E-4</v>
      </c>
      <c r="V343" s="4"/>
      <c r="W343" s="4"/>
      <c r="X343" s="4"/>
    </row>
    <row r="344" spans="1:24" x14ac:dyDescent="0.3">
      <c r="A344">
        <v>2355</v>
      </c>
      <c r="B344">
        <v>335</v>
      </c>
      <c r="C344" s="11">
        <f t="shared" si="34"/>
        <v>1.6779706453383088</v>
      </c>
      <c r="D344" s="11">
        <f t="shared" si="35"/>
        <v>2.720789926345387</v>
      </c>
      <c r="E344" s="11">
        <f t="shared" si="36"/>
        <v>3.4292084480011149</v>
      </c>
      <c r="F344" s="11">
        <f t="shared" si="37"/>
        <v>5.9646475032892132</v>
      </c>
      <c r="G344" s="3">
        <f>G343*(1+Parameters!$B$13)</f>
        <v>64636296.719891027</v>
      </c>
      <c r="H344" s="5">
        <f>Parameters!$B$11*C344*Parameters!$B$9*G344</f>
        <v>1002.1501507188304</v>
      </c>
      <c r="I344" s="2">
        <f>EXP(-Parameters!$B$16*'Permanent project'!B344)</f>
        <v>2.2098518232313746E-5</v>
      </c>
      <c r="J344" s="2">
        <f>EXP(-(Parameters!$B$5+Parameters!$B$6)*('Permanent project'!B344-Parameters!$B$2+0.5))*(1-EXP(-Parameters!$B$7*('Permanent project'!B344-Parameters!$B$2+0.5)*('Permanent project'!B344&gt;=Parameters!$B$2)))+('Permanent project'!B344&lt;Parameters!$B$2)</f>
        <v>3.5972518753429654E-2</v>
      </c>
      <c r="K344" s="2">
        <f>H344*I344*('Permanent project'!B344&gt;=Parameters!$B$2)</f>
        <v>2.2146033377176043E-2</v>
      </c>
      <c r="L344" s="2">
        <f>H344*I344*J344*('Permanent project'!B344&gt;=Parameters!$B$2)*('Permanent project'!B344&lt;=Parameters!$B$3)</f>
        <v>7.9664860097454428E-4</v>
      </c>
      <c r="M344" s="22">
        <v>1</v>
      </c>
      <c r="N344" s="14">
        <f t="shared" si="38"/>
        <v>7.9664860097454428E-4</v>
      </c>
      <c r="V344" s="4"/>
      <c r="W344" s="4"/>
      <c r="X344" s="4"/>
    </row>
    <row r="345" spans="1:24" x14ac:dyDescent="0.3">
      <c r="A345">
        <v>2356</v>
      </c>
      <c r="B345">
        <v>336</v>
      </c>
      <c r="C345" s="11">
        <f t="shared" si="34"/>
        <v>1.6779706453383088</v>
      </c>
      <c r="D345" s="11">
        <f t="shared" si="35"/>
        <v>2.720789926345387</v>
      </c>
      <c r="E345" s="11">
        <f t="shared" si="36"/>
        <v>3.4292084480011149</v>
      </c>
      <c r="F345" s="11">
        <f t="shared" si="37"/>
        <v>5.9646475032892132</v>
      </c>
      <c r="G345" s="3">
        <f>G344*(1+Parameters!$B$13)</f>
        <v>65929022.654288851</v>
      </c>
      <c r="H345" s="5">
        <f>Parameters!$B$11*C345*Parameters!$B$9*G345</f>
        <v>1022.1931537332072</v>
      </c>
      <c r="I345" s="2">
        <f>EXP(-Parameters!$B$16*'Permanent project'!B345)</f>
        <v>2.1402560362193017E-5</v>
      </c>
      <c r="J345" s="2">
        <f>EXP(-(Parameters!$B$5+Parameters!$B$6)*('Permanent project'!B345-Parameters!$B$2+0.5))*(1-EXP(-Parameters!$B$7*('Permanent project'!B345-Parameters!$B$2+0.5)*('Permanent project'!B345&gt;=Parameters!$B$2)))+('Permanent project'!B345&lt;Parameters!$B$2)</f>
        <v>3.5614586211371861E-2</v>
      </c>
      <c r="K345" s="2">
        <f>H345*I345*('Permanent project'!B345&gt;=Parameters!$B$2)</f>
        <v>2.1877550674595413E-2</v>
      </c>
      <c r="L345" s="2">
        <f>H345*I345*J345*('Permanent project'!B345&gt;=Parameters!$B$2)*('Permanent project'!B345&lt;=Parameters!$B$3)</f>
        <v>7.7915991459403492E-4</v>
      </c>
      <c r="M345" s="22">
        <v>1</v>
      </c>
      <c r="N345" s="14">
        <f t="shared" si="38"/>
        <v>7.7915991459403492E-4</v>
      </c>
      <c r="V345" s="4"/>
      <c r="W345" s="4"/>
      <c r="X345" s="4"/>
    </row>
    <row r="346" spans="1:24" x14ac:dyDescent="0.3">
      <c r="A346">
        <v>2357</v>
      </c>
      <c r="B346">
        <v>337</v>
      </c>
      <c r="C346" s="11">
        <f t="shared" si="34"/>
        <v>1.6779706453383088</v>
      </c>
      <c r="D346" s="11">
        <f t="shared" si="35"/>
        <v>2.720789926345387</v>
      </c>
      <c r="E346" s="11">
        <f t="shared" si="36"/>
        <v>3.4292084480011149</v>
      </c>
      <c r="F346" s="11">
        <f t="shared" si="37"/>
        <v>5.9646475032892132</v>
      </c>
      <c r="G346" s="3">
        <f>G345*(1+Parameters!$B$13)</f>
        <v>67247603.107374623</v>
      </c>
      <c r="H346" s="5">
        <f>Parameters!$B$11*C346*Parameters!$B$9*G346</f>
        <v>1042.6370168078713</v>
      </c>
      <c r="I346" s="2">
        <f>EXP(-Parameters!$B$16*'Permanent project'!B346)</f>
        <v>2.0728520584131272E-5</v>
      </c>
      <c r="J346" s="2">
        <f>EXP(-(Parameters!$B$5+Parameters!$B$6)*('Permanent project'!B346-Parameters!$B$2+0.5))*(1-EXP(-Parameters!$B$7*('Permanent project'!B346-Parameters!$B$2+0.5)*('Permanent project'!B346&gt;=Parameters!$B$2)))+('Permanent project'!B346&lt;Parameters!$B$2)</f>
        <v>3.5260215157614121E-2</v>
      </c>
      <c r="K346" s="2">
        <f>H346*I346*('Permanent project'!B346&gt;=Parameters!$B$2)</f>
        <v>2.1612322864679182E-2</v>
      </c>
      <c r="L346" s="2">
        <f>H346*I346*J346*('Permanent project'!B346&gt;=Parameters!$B$2)*('Permanent project'!B346&lt;=Parameters!$B$3)</f>
        <v>7.6205515426441112E-4</v>
      </c>
      <c r="M346" s="22">
        <v>1</v>
      </c>
      <c r="N346" s="14">
        <f t="shared" si="38"/>
        <v>7.6205515426441112E-4</v>
      </c>
      <c r="V346" s="4"/>
      <c r="W346" s="4"/>
      <c r="X346" s="4"/>
    </row>
    <row r="347" spans="1:24" x14ac:dyDescent="0.3">
      <c r="A347">
        <v>2358</v>
      </c>
      <c r="B347">
        <v>338</v>
      </c>
      <c r="C347" s="11">
        <f t="shared" si="34"/>
        <v>1.6779706453383088</v>
      </c>
      <c r="D347" s="11">
        <f t="shared" si="35"/>
        <v>2.720789926345387</v>
      </c>
      <c r="E347" s="11">
        <f t="shared" si="36"/>
        <v>3.4292084480011149</v>
      </c>
      <c r="F347" s="11">
        <f t="shared" si="37"/>
        <v>5.9646475032892132</v>
      </c>
      <c r="G347" s="3">
        <f>G346*(1+Parameters!$B$13)</f>
        <v>68592555.169522122</v>
      </c>
      <c r="H347" s="5">
        <f>Parameters!$B$11*C347*Parameters!$B$9*G347</f>
        <v>1063.4897571440288</v>
      </c>
      <c r="I347" s="2">
        <f>EXP(-Parameters!$B$16*'Permanent project'!B347)</f>
        <v>2.007570862249527E-5</v>
      </c>
      <c r="J347" s="2">
        <f>EXP(-(Parameters!$B$5+Parameters!$B$6)*('Permanent project'!B347-Parameters!$B$2+0.5))*(1-EXP(-Parameters!$B$7*('Permanent project'!B347-Parameters!$B$2+0.5)*('Permanent project'!B347&gt;=Parameters!$B$2)))+('Permanent project'!B347&lt;Parameters!$B$2)</f>
        <v>3.4909370154755759E-2</v>
      </c>
      <c r="K347" s="2">
        <f>H347*I347*('Permanent project'!B347&gt;=Parameters!$B$2)</f>
        <v>2.135031048743178E-2</v>
      </c>
      <c r="L347" s="2">
        <f>H347*I347*J347*('Permanent project'!B347&gt;=Parameters!$B$2)*('Permanent project'!B347&lt;=Parameters!$B$3)</f>
        <v>7.453258917247198E-4</v>
      </c>
      <c r="M347" s="22">
        <v>1</v>
      </c>
      <c r="N347" s="14">
        <f t="shared" si="38"/>
        <v>7.453258917247198E-4</v>
      </c>
      <c r="V347" s="4"/>
      <c r="W347" s="4"/>
      <c r="X347" s="4"/>
    </row>
    <row r="348" spans="1:24" x14ac:dyDescent="0.3">
      <c r="A348">
        <v>2359</v>
      </c>
      <c r="B348">
        <v>339</v>
      </c>
      <c r="C348" s="11">
        <f t="shared" si="34"/>
        <v>1.6779706453383088</v>
      </c>
      <c r="D348" s="11">
        <f t="shared" si="35"/>
        <v>2.720789926345387</v>
      </c>
      <c r="E348" s="11">
        <f t="shared" si="36"/>
        <v>3.4292084480011149</v>
      </c>
      <c r="F348" s="11">
        <f t="shared" si="37"/>
        <v>5.9646475032892132</v>
      </c>
      <c r="G348" s="3">
        <f>G347*(1+Parameters!$B$13)</f>
        <v>69964406.272912562</v>
      </c>
      <c r="H348" s="5">
        <f>Parameters!$B$11*C348*Parameters!$B$9*G348</f>
        <v>1084.7595522869092</v>
      </c>
      <c r="I348" s="2">
        <f>EXP(-Parameters!$B$16*'Permanent project'!B348)</f>
        <v>1.9443455940790768E-5</v>
      </c>
      <c r="J348" s="2">
        <f>EXP(-(Parameters!$B$5+Parameters!$B$6)*('Permanent project'!B348-Parameters!$B$2+0.5))*(1-EXP(-Parameters!$B$7*('Permanent project'!B348-Parameters!$B$2+0.5)*('Permanent project'!B348&gt;=Parameters!$B$2)))+('Permanent project'!B348&lt;Parameters!$B$2)</f>
        <v>3.4562016118004101E-2</v>
      </c>
      <c r="K348" s="2">
        <f>H348*I348*('Permanent project'!B348&gt;=Parameters!$B$2)</f>
        <v>2.1091474561242437E-2</v>
      </c>
      <c r="L348" s="2">
        <f>H348*I348*J348*('Permanent project'!B348&gt;=Parameters!$B$2)*('Permanent project'!B348&lt;=Parameters!$B$3)</f>
        <v>7.2896388373813454E-4</v>
      </c>
      <c r="M348" s="22">
        <v>1</v>
      </c>
      <c r="N348" s="14">
        <f t="shared" si="38"/>
        <v>7.2896388373813454E-4</v>
      </c>
      <c r="V348" s="4"/>
      <c r="W348" s="4"/>
      <c r="X348" s="4"/>
    </row>
    <row r="349" spans="1:24" x14ac:dyDescent="0.3">
      <c r="A349">
        <v>2360</v>
      </c>
      <c r="B349">
        <v>340</v>
      </c>
      <c r="C349" s="11">
        <f t="shared" si="34"/>
        <v>1.6779706453383088</v>
      </c>
      <c r="D349" s="11">
        <f t="shared" si="35"/>
        <v>2.720789926345387</v>
      </c>
      <c r="E349" s="11">
        <f t="shared" si="36"/>
        <v>3.4292084480011149</v>
      </c>
      <c r="F349" s="11">
        <f t="shared" si="37"/>
        <v>5.9646475032892132</v>
      </c>
      <c r="G349" s="3">
        <f>G348*(1+Parameters!$B$13)</f>
        <v>71363694.398370817</v>
      </c>
      <c r="H349" s="5">
        <f>Parameters!$B$11*C349*Parameters!$B$9*G349</f>
        <v>1106.4547433326475</v>
      </c>
      <c r="I349" s="2">
        <f>EXP(-Parameters!$B$16*'Permanent project'!B349)</f>
        <v>1.8831115057022737E-5</v>
      </c>
      <c r="J349" s="2">
        <f>EXP(-(Parameters!$B$5+Parameters!$B$6)*('Permanent project'!B349-Parameters!$B$2+0.5))*(1-EXP(-Parameters!$B$7*('Permanent project'!B349-Parameters!$B$2+0.5)*('Permanent project'!B349&gt;=Parameters!$B$2)))+('Permanent project'!B349&lt;Parameters!$B$2)</f>
        <v>3.4218118311666032E-2</v>
      </c>
      <c r="K349" s="2">
        <f>H349*I349*('Permanent project'!B349&gt;=Parameters!$B$2)</f>
        <v>2.0835776577085647E-2</v>
      </c>
      <c r="L349" s="2">
        <f>H349*I349*J349*('Permanent project'!B349&gt;=Parameters!$B$2)*('Permanent project'!B349&lt;=Parameters!$B$3)</f>
        <v>7.1296106803015661E-4</v>
      </c>
      <c r="M349" s="22">
        <v>1</v>
      </c>
      <c r="N349" s="14">
        <f t="shared" si="38"/>
        <v>7.1296106803015661E-4</v>
      </c>
      <c r="V349" s="4"/>
      <c r="W349" s="4"/>
      <c r="X349" s="4"/>
    </row>
    <row r="350" spans="1:24" x14ac:dyDescent="0.3">
      <c r="A350">
        <v>2361</v>
      </c>
      <c r="B350">
        <v>341</v>
      </c>
      <c r="C350" s="11">
        <f t="shared" si="34"/>
        <v>1.6779706453383088</v>
      </c>
      <c r="D350" s="11">
        <f t="shared" si="35"/>
        <v>2.720789926345387</v>
      </c>
      <c r="E350" s="11">
        <f t="shared" si="36"/>
        <v>3.4292084480011149</v>
      </c>
      <c r="F350" s="11">
        <f t="shared" si="37"/>
        <v>5.9646475032892132</v>
      </c>
      <c r="G350" s="3">
        <f>G349*(1+Parameters!$B$13)</f>
        <v>72790968.28633824</v>
      </c>
      <c r="H350" s="5">
        <f>Parameters!$B$11*C350*Parameters!$B$9*G350</f>
        <v>1128.5838381993005</v>
      </c>
      <c r="I350" s="2">
        <f>EXP(-Parameters!$B$16*'Permanent project'!B350)</f>
        <v>1.8238058880617203E-5</v>
      </c>
      <c r="J350" s="2">
        <f>EXP(-(Parameters!$B$5+Parameters!$B$6)*('Permanent project'!B350-Parameters!$B$2+0.5))*(1-EXP(-Parameters!$B$7*('Permanent project'!B350-Parameters!$B$2+0.5)*('Permanent project'!B350&gt;=Parameters!$B$2)))+('Permanent project'!B350&lt;Parameters!$B$2)</f>
        <v>3.3877642345674315E-2</v>
      </c>
      <c r="K350" s="2">
        <f>H350*I350*('Permanent project'!B350&gt;=Parameters!$B$2)</f>
        <v>2.0583178492791801E-2</v>
      </c>
      <c r="L350" s="2">
        <f>H350*I350*J350*('Permanent project'!B350&gt;=Parameters!$B$2)*('Permanent project'!B350&lt;=Parameters!$B$3)</f>
        <v>6.9730955931597636E-4</v>
      </c>
      <c r="M350" s="22">
        <v>1</v>
      </c>
      <c r="N350" s="14">
        <f t="shared" si="38"/>
        <v>6.9730955931597636E-4</v>
      </c>
      <c r="V350" s="4"/>
      <c r="W350" s="4"/>
      <c r="X350" s="4"/>
    </row>
    <row r="351" spans="1:24" x14ac:dyDescent="0.3">
      <c r="A351">
        <v>2362</v>
      </c>
      <c r="B351">
        <v>342</v>
      </c>
      <c r="C351" s="11">
        <f t="shared" si="34"/>
        <v>1.6779706453383088</v>
      </c>
      <c r="D351" s="11">
        <f t="shared" si="35"/>
        <v>2.720789926345387</v>
      </c>
      <c r="E351" s="11">
        <f t="shared" si="36"/>
        <v>3.4292084480011149</v>
      </c>
      <c r="F351" s="11">
        <f t="shared" si="37"/>
        <v>5.9646475032892132</v>
      </c>
      <c r="G351" s="3">
        <f>G350*(1+Parameters!$B$13)</f>
        <v>74246787.652065009</v>
      </c>
      <c r="H351" s="5">
        <f>Parameters!$B$11*C351*Parameters!$B$9*G351</f>
        <v>1151.1555149632866</v>
      </c>
      <c r="I351" s="2">
        <f>EXP(-Parameters!$B$16*'Permanent project'!B351)</f>
        <v>1.7663680070225723E-5</v>
      </c>
      <c r="J351" s="2">
        <f>EXP(-(Parameters!$B$5+Parameters!$B$6)*('Permanent project'!B351-Parameters!$B$2+0.5))*(1-EXP(-Parameters!$B$7*('Permanent project'!B351-Parameters!$B$2+0.5)*('Permanent project'!B351&gt;=Parameters!$B$2)))+('Permanent project'!B351&lt;Parameters!$B$2)</f>
        <v>3.3540554172148636E-2</v>
      </c>
      <c r="K351" s="2">
        <f>H351*I351*('Permanent project'!B351&gt;=Parameters!$B$2)</f>
        <v>2.0333642727387434E-2</v>
      </c>
      <c r="L351" s="2">
        <f>H351*I351*J351*('Permanent project'!B351&gt;=Parameters!$B$2)*('Permanent project'!B351&lt;=Parameters!$B$3)</f>
        <v>6.8200164541505441E-4</v>
      </c>
      <c r="M351" s="22">
        <v>1</v>
      </c>
      <c r="N351" s="14">
        <f t="shared" si="38"/>
        <v>6.8200164541505441E-4</v>
      </c>
      <c r="V351" s="4"/>
      <c r="W351" s="4"/>
      <c r="X351" s="4"/>
    </row>
    <row r="352" spans="1:24" x14ac:dyDescent="0.3">
      <c r="A352">
        <v>2363</v>
      </c>
      <c r="B352">
        <v>343</v>
      </c>
      <c r="C352" s="11">
        <f t="shared" si="34"/>
        <v>1.6779706453383088</v>
      </c>
      <c r="D352" s="11">
        <f t="shared" si="35"/>
        <v>2.720789926345387</v>
      </c>
      <c r="E352" s="11">
        <f t="shared" si="36"/>
        <v>3.4292084480011149</v>
      </c>
      <c r="F352" s="11">
        <f t="shared" si="37"/>
        <v>5.9646475032892132</v>
      </c>
      <c r="G352" s="3">
        <f>G351*(1+Parameters!$B$13)</f>
        <v>75731723.405106306</v>
      </c>
      <c r="H352" s="5">
        <f>Parameters!$B$11*C352*Parameters!$B$9*G352</f>
        <v>1174.1786252625523</v>
      </c>
      <c r="I352" s="2">
        <f>EXP(-Parameters!$B$16*'Permanent project'!B352)</f>
        <v>1.7107390411754758E-5</v>
      </c>
      <c r="J352" s="2">
        <f>EXP(-(Parameters!$B$5+Parameters!$B$6)*('Permanent project'!B352-Parameters!$B$2+0.5))*(1-EXP(-Parameters!$B$7*('Permanent project'!B352-Parameters!$B$2+0.5)*('Permanent project'!B352&gt;=Parameters!$B$2)))+('Permanent project'!B352&lt;Parameters!$B$2)</f>
        <v>3.3206820081990718E-2</v>
      </c>
      <c r="K352" s="2">
        <f>H352*I352*('Permanent project'!B352&gt;=Parameters!$B$2)</f>
        <v>2.0087132155503968E-2</v>
      </c>
      <c r="L352" s="2">
        <f>H352*I352*J352*('Permanent project'!B352&gt;=Parameters!$B$2)*('Permanent project'!B352&lt;=Parameters!$B$3)</f>
        <v>6.6702978345099069E-4</v>
      </c>
      <c r="M352" s="22">
        <v>1</v>
      </c>
      <c r="N352" s="14">
        <f t="shared" si="38"/>
        <v>6.6702978345099069E-4</v>
      </c>
      <c r="V352" s="4"/>
      <c r="W352" s="4"/>
      <c r="X352" s="4"/>
    </row>
    <row r="353" spans="1:24" x14ac:dyDescent="0.3">
      <c r="A353">
        <v>2364</v>
      </c>
      <c r="B353">
        <v>344</v>
      </c>
      <c r="C353" s="11">
        <f t="shared" si="34"/>
        <v>1.6779706453383088</v>
      </c>
      <c r="D353" s="11">
        <f t="shared" si="35"/>
        <v>2.720789926345387</v>
      </c>
      <c r="E353" s="11">
        <f t="shared" si="36"/>
        <v>3.4292084480011149</v>
      </c>
      <c r="F353" s="11">
        <f t="shared" si="37"/>
        <v>5.9646475032892132</v>
      </c>
      <c r="G353" s="3">
        <f>G352*(1+Parameters!$B$13)</f>
        <v>77246357.873208433</v>
      </c>
      <c r="H353" s="5">
        <f>Parameters!$B$11*C353*Parameters!$B$9*G353</f>
        <v>1197.6621977678035</v>
      </c>
      <c r="I353" s="2">
        <f>EXP(-Parameters!$B$16*'Permanent project'!B353)</f>
        <v>1.6568620215983034E-5</v>
      </c>
      <c r="J353" s="2">
        <f>EXP(-(Parameters!$B$5+Parameters!$B$6)*('Permanent project'!B353-Parameters!$B$2+0.5))*(1-EXP(-Parameters!$B$7*('Permanent project'!B353-Parameters!$B$2+0.5)*('Permanent project'!B353&gt;=Parameters!$B$2)))+('Permanent project'!B353&lt;Parameters!$B$2)</f>
        <v>3.2876406701513448E-2</v>
      </c>
      <c r="K353" s="2">
        <f>H353*I353*('Permanent project'!B353&gt;=Parameters!$B$2)</f>
        <v>1.98436101018543E-2</v>
      </c>
      <c r="L353" s="2">
        <f>H353*I353*J353*('Permanent project'!B353&gt;=Parameters!$B$2)*('Permanent project'!B353&lt;=Parameters!$B$3)</f>
        <v>6.5238659613482274E-4</v>
      </c>
      <c r="M353" s="22">
        <v>1</v>
      </c>
      <c r="N353" s="14">
        <f t="shared" si="38"/>
        <v>6.5238659613482274E-4</v>
      </c>
      <c r="V353" s="4"/>
      <c r="W353" s="4"/>
      <c r="X353" s="4"/>
    </row>
    <row r="354" spans="1:24" x14ac:dyDescent="0.3">
      <c r="A354">
        <v>2365</v>
      </c>
      <c r="B354">
        <v>345</v>
      </c>
      <c r="C354" s="11">
        <f t="shared" si="34"/>
        <v>1.6779706453383088</v>
      </c>
      <c r="D354" s="11">
        <f t="shared" si="35"/>
        <v>2.720789926345387</v>
      </c>
      <c r="E354" s="11">
        <f t="shared" si="36"/>
        <v>3.4292084480011149</v>
      </c>
      <c r="F354" s="11">
        <f t="shared" si="37"/>
        <v>5.9646475032892132</v>
      </c>
      <c r="G354" s="3">
        <f>G353*(1+Parameters!$B$13)</f>
        <v>78791285.03067261</v>
      </c>
      <c r="H354" s="5">
        <f>Parameters!$B$11*C354*Parameters!$B$9*G354</f>
        <v>1221.6154417231596</v>
      </c>
      <c r="I354" s="2">
        <f>EXP(-Parameters!$B$16*'Permanent project'!B354)</f>
        <v>1.6046817735150026E-5</v>
      </c>
      <c r="J354" s="2">
        <f>EXP(-(Parameters!$B$5+Parameters!$B$6)*('Permanent project'!B354-Parameters!$B$2+0.5))*(1-EXP(-Parameters!$B$7*('Permanent project'!B354-Parameters!$B$2+0.5)*('Permanent project'!B354&gt;=Parameters!$B$2)))+('Permanent project'!B354&lt;Parameters!$B$2)</f>
        <v>3.2549280989103417E-2</v>
      </c>
      <c r="K354" s="2">
        <f>H354*I354*('Permanent project'!B354&gt;=Parameters!$B$2)</f>
        <v>1.9603040335776329E-2</v>
      </c>
      <c r="L354" s="2">
        <f>H354*I354*J354*('Permanent project'!B354&gt;=Parameters!$B$2)*('Permanent project'!B354&lt;=Parameters!$B$3)</f>
        <v>6.3806486812991196E-4</v>
      </c>
      <c r="M354" s="22">
        <v>1</v>
      </c>
      <c r="N354" s="14">
        <f t="shared" si="38"/>
        <v>6.3806486812991196E-4</v>
      </c>
      <c r="V354" s="4"/>
      <c r="W354" s="4"/>
      <c r="X354" s="4"/>
    </row>
    <row r="355" spans="1:24" x14ac:dyDescent="0.3">
      <c r="A355">
        <v>2366</v>
      </c>
      <c r="B355">
        <v>346</v>
      </c>
      <c r="C355" s="11">
        <f t="shared" si="34"/>
        <v>1.6779706453383088</v>
      </c>
      <c r="D355" s="11">
        <f t="shared" si="35"/>
        <v>2.720789926345387</v>
      </c>
      <c r="E355" s="11">
        <f t="shared" si="36"/>
        <v>3.4292084480011149</v>
      </c>
      <c r="F355" s="11">
        <f t="shared" si="37"/>
        <v>5.9646475032892132</v>
      </c>
      <c r="G355" s="3">
        <f>G354*(1+Parameters!$B$13)</f>
        <v>80367110.731286064</v>
      </c>
      <c r="H355" s="5">
        <f>Parameters!$B$11*C355*Parameters!$B$9*G355</f>
        <v>1246.0477505576227</v>
      </c>
      <c r="I355" s="2">
        <f>EXP(-Parameters!$B$16*'Permanent project'!B355)</f>
        <v>1.5541448597918001E-5</v>
      </c>
      <c r="J355" s="2">
        <f>EXP(-(Parameters!$B$5+Parameters!$B$6)*('Permanent project'!B355-Parameters!$B$2+0.5))*(1-EXP(-Parameters!$B$7*('Permanent project'!B355-Parameters!$B$2+0.5)*('Permanent project'!B355&gt;=Parameters!$B$2)))+('Permanent project'!B355&lt;Parameters!$B$2)</f>
        <v>3.2225410231916801E-2</v>
      </c>
      <c r="K355" s="2">
        <f>H355*I355*('Permanent project'!B355&gt;=Parameters!$B$2)</f>
        <v>1.9365387065842645E-2</v>
      </c>
      <c r="L355" s="2">
        <f>H355*I355*J355*('Permanent project'!B355&gt;=Parameters!$B$2)*('Permanent project'!B355&lt;=Parameters!$B$3)</f>
        <v>6.2405754249663487E-4</v>
      </c>
      <c r="M355" s="22">
        <v>1</v>
      </c>
      <c r="N355" s="14">
        <f t="shared" si="38"/>
        <v>6.2405754249663487E-4</v>
      </c>
      <c r="V355" s="4"/>
      <c r="W355" s="4"/>
      <c r="X355" s="4"/>
    </row>
    <row r="356" spans="1:24" x14ac:dyDescent="0.3">
      <c r="A356">
        <v>2367</v>
      </c>
      <c r="B356">
        <v>347</v>
      </c>
      <c r="C356" s="11">
        <f t="shared" si="34"/>
        <v>1.6779706453383088</v>
      </c>
      <c r="D356" s="11">
        <f t="shared" si="35"/>
        <v>2.720789926345387</v>
      </c>
      <c r="E356" s="11">
        <f t="shared" si="36"/>
        <v>3.4292084480011149</v>
      </c>
      <c r="F356" s="11">
        <f t="shared" si="37"/>
        <v>5.9646475032892132</v>
      </c>
      <c r="G356" s="3">
        <f>G355*(1+Parameters!$B$13)</f>
        <v>81974452.94591178</v>
      </c>
      <c r="H356" s="5">
        <f>Parameters!$B$11*C356*Parameters!$B$9*G356</f>
        <v>1270.9687055687752</v>
      </c>
      <c r="I356" s="2">
        <f>EXP(-Parameters!$B$16*'Permanent project'!B356)</f>
        <v>1.50519952621291E-5</v>
      </c>
      <c r="J356" s="2">
        <f>EXP(-(Parameters!$B$5+Parameters!$B$6)*('Permanent project'!B356-Parameters!$B$2+0.5))*(1-EXP(-Parameters!$B$7*('Permanent project'!B356-Parameters!$B$2+0.5)*('Permanent project'!B356&gt;=Parameters!$B$2)))+('Permanent project'!B356&lt;Parameters!$B$2)</f>
        <v>3.1904762042607962E-2</v>
      </c>
      <c r="K356" s="2">
        <f>H356*I356*('Permanent project'!B356&gt;=Parameters!$B$2)</f>
        <v>1.9130614934535561E-2</v>
      </c>
      <c r="L356" s="2">
        <f>H356*I356*J356*('Permanent project'!B356&gt;=Parameters!$B$2)*('Permanent project'!B356&lt;=Parameters!$B$3)</f>
        <v>6.1035771721511917E-4</v>
      </c>
      <c r="M356" s="22">
        <v>1</v>
      </c>
      <c r="N356" s="14">
        <f t="shared" si="38"/>
        <v>6.1035771721511917E-4</v>
      </c>
      <c r="V356" s="4"/>
      <c r="W356" s="4"/>
      <c r="X356" s="4"/>
    </row>
    <row r="357" spans="1:24" x14ac:dyDescent="0.3">
      <c r="A357">
        <v>2368</v>
      </c>
      <c r="B357">
        <v>348</v>
      </c>
      <c r="C357" s="11">
        <f t="shared" si="34"/>
        <v>1.6779706453383088</v>
      </c>
      <c r="D357" s="11">
        <f t="shared" si="35"/>
        <v>2.720789926345387</v>
      </c>
      <c r="E357" s="11">
        <f t="shared" si="36"/>
        <v>3.4292084480011149</v>
      </c>
      <c r="F357" s="11">
        <f t="shared" si="37"/>
        <v>5.9646475032892132</v>
      </c>
      <c r="G357" s="3">
        <f>G356*(1+Parameters!$B$13)</f>
        <v>83613942.004830018</v>
      </c>
      <c r="H357" s="5">
        <f>Parameters!$B$11*C357*Parameters!$B$9*G357</f>
        <v>1296.3880796801507</v>
      </c>
      <c r="I357" s="2">
        <f>EXP(-Parameters!$B$16*'Permanent project'!B357)</f>
        <v>1.457795648479693E-5</v>
      </c>
      <c r="J357" s="2">
        <f>EXP(-(Parameters!$B$5+Parameters!$B$6)*('Permanent project'!B357-Parameters!$B$2+0.5))*(1-EXP(-Parameters!$B$7*('Permanent project'!B357-Parameters!$B$2+0.5)*('Permanent project'!B357&gt;=Parameters!$B$2)))+('Permanent project'!B357&lt;Parameters!$B$2)</f>
        <v>3.1587304356090785E-2</v>
      </c>
      <c r="K357" s="2">
        <f>H357*I357*('Permanent project'!B357&gt;=Parameters!$B$2)</f>
        <v>1.8898689012986691E-2</v>
      </c>
      <c r="L357" s="2">
        <f>H357*I357*J357*('Permanent project'!B357&gt;=Parameters!$B$2)*('Permanent project'!B357&lt;=Parameters!$B$3)</f>
        <v>5.9695864178431956E-4</v>
      </c>
      <c r="M357" s="22">
        <v>1</v>
      </c>
      <c r="N357" s="14">
        <f t="shared" si="38"/>
        <v>5.9695864178431956E-4</v>
      </c>
      <c r="V357" s="4"/>
      <c r="W357" s="4"/>
      <c r="X357" s="4"/>
    </row>
    <row r="358" spans="1:24" x14ac:dyDescent="0.3">
      <c r="A358">
        <v>2369</v>
      </c>
      <c r="B358">
        <v>349</v>
      </c>
      <c r="C358" s="11">
        <f t="shared" si="34"/>
        <v>1.6779706453383088</v>
      </c>
      <c r="D358" s="11">
        <f t="shared" si="35"/>
        <v>2.720789926345387</v>
      </c>
      <c r="E358" s="11">
        <f t="shared" si="36"/>
        <v>3.4292084480011149</v>
      </c>
      <c r="F358" s="11">
        <f t="shared" si="37"/>
        <v>5.9646475032892132</v>
      </c>
      <c r="G358" s="3">
        <f>G357*(1+Parameters!$B$13)</f>
        <v>85286220.844926625</v>
      </c>
      <c r="H358" s="5">
        <f>Parameters!$B$11*C358*Parameters!$B$9*G358</f>
        <v>1322.3158412737539</v>
      </c>
      <c r="I358" s="2">
        <f>EXP(-Parameters!$B$16*'Permanent project'!B358)</f>
        <v>1.4118846808789949E-5</v>
      </c>
      <c r="J358" s="2">
        <f>EXP(-(Parameters!$B$5+Parameters!$B$6)*('Permanent project'!B358-Parameters!$B$2+0.5))*(1-EXP(-Parameters!$B$7*('Permanent project'!B358-Parameters!$B$2+0.5)*('Permanent project'!B358&gt;=Parameters!$B$2)))+('Permanent project'!B358&lt;Parameters!$B$2)</f>
        <v>3.1273005426332059E-2</v>
      </c>
      <c r="K358" s="2">
        <f>H358*I358*('Permanent project'!B358&gt;=Parameters!$B$2)</f>
        <v>1.8669574795780335E-2</v>
      </c>
      <c r="L358" s="2">
        <f>H358*I358*J358*('Permanent project'!B358&gt;=Parameters!$B$2)*('Permanent project'!B358&lt;=Parameters!$B$3)</f>
        <v>5.8385371389575063E-4</v>
      </c>
      <c r="M358" s="22">
        <v>1</v>
      </c>
      <c r="N358" s="14">
        <f t="shared" si="38"/>
        <v>5.8385371389575063E-4</v>
      </c>
      <c r="V358" s="4"/>
      <c r="W358" s="4"/>
      <c r="X358" s="4"/>
    </row>
    <row r="359" spans="1:24" x14ac:dyDescent="0.3">
      <c r="A359">
        <v>2370</v>
      </c>
      <c r="B359">
        <v>350</v>
      </c>
      <c r="C359" s="11">
        <f t="shared" si="34"/>
        <v>1.6779706453383088</v>
      </c>
      <c r="D359" s="11">
        <f t="shared" si="35"/>
        <v>2.720789926345387</v>
      </c>
      <c r="E359" s="11">
        <f t="shared" si="36"/>
        <v>3.4292084480011149</v>
      </c>
      <c r="F359" s="11">
        <f t="shared" si="37"/>
        <v>5.9646475032892132</v>
      </c>
      <c r="G359" s="3">
        <f>G358*(1+Parameters!$B$13)</f>
        <v>86991945.261825159</v>
      </c>
      <c r="H359" s="5">
        <f>Parameters!$B$11*C359*Parameters!$B$9*G359</f>
        <v>1348.7621580992291</v>
      </c>
      <c r="I359" s="2">
        <f>EXP(-Parameters!$B$16*'Permanent project'!B359)</f>
        <v>1.3674196065680938E-5</v>
      </c>
      <c r="J359" s="2">
        <f>EXP(-(Parameters!$B$5+Parameters!$B$6)*('Permanent project'!B359-Parameters!$B$2+0.5))*(1-EXP(-Parameters!$B$7*('Permanent project'!B359-Parameters!$B$2+0.5)*('Permanent project'!B359&gt;=Parameters!$B$2)))+('Permanent project'!B359&lt;Parameters!$B$2)</f>
        <v>3.0961833823176882E-2</v>
      </c>
      <c r="K359" s="2">
        <f>H359*I359*('Permanent project'!B359&gt;=Parameters!$B$2)</f>
        <v>1.8443238195819809E-2</v>
      </c>
      <c r="L359" s="2">
        <f>H359*I359*J359*('Permanent project'!B359&gt;=Parameters!$B$2)*('Permanent project'!B359&lt;=Parameters!$B$3)</f>
        <v>5.7103647618024153E-4</v>
      </c>
      <c r="M359" s="22">
        <v>1</v>
      </c>
      <c r="N359" s="14">
        <f t="shared" si="38"/>
        <v>5.7103647618024153E-4</v>
      </c>
      <c r="V359" s="4"/>
      <c r="W359" s="4"/>
      <c r="X359" s="4"/>
    </row>
    <row r="360" spans="1:24" x14ac:dyDescent="0.3">
      <c r="A360">
        <v>2371</v>
      </c>
      <c r="B360">
        <v>351</v>
      </c>
      <c r="C360" s="11">
        <f t="shared" si="34"/>
        <v>1.6779706453383088</v>
      </c>
      <c r="D360" s="11">
        <f t="shared" si="35"/>
        <v>2.720789926345387</v>
      </c>
      <c r="E360" s="11">
        <f t="shared" si="36"/>
        <v>3.4292084480011149</v>
      </c>
      <c r="F360" s="11">
        <f t="shared" si="37"/>
        <v>5.9646475032892132</v>
      </c>
      <c r="G360" s="3">
        <f>G359*(1+Parameters!$B$13)</f>
        <v>88731784.167061657</v>
      </c>
      <c r="H360" s="5">
        <f>Parameters!$B$11*C360*Parameters!$B$9*G360</f>
        <v>1375.7374012612136</v>
      </c>
      <c r="I360" s="2">
        <f>EXP(-Parameters!$B$16*'Permanent project'!B360)</f>
        <v>1.3243548894253456E-5</v>
      </c>
      <c r="J360" s="2">
        <f>EXP(-(Parameters!$B$5+Parameters!$B$6)*('Permanent project'!B360-Parameters!$B$2+0.5))*(1-EXP(-Parameters!$B$7*('Permanent project'!B360-Parameters!$B$2+0.5)*('Permanent project'!B360&gt;=Parameters!$B$2)))+('Permanent project'!B360&lt;Parameters!$B$2)</f>
        <v>3.0653758429205646E-2</v>
      </c>
      <c r="K360" s="2">
        <f>H360*I360*('Permanent project'!B360&gt;=Parameters!$B$2)</f>
        <v>1.8219645539256066E-2</v>
      </c>
      <c r="L360" s="2">
        <f>H360*I360*J360*('Permanent project'!B360&gt;=Parameters!$B$2)*('Permanent project'!B360&lt;=Parameters!$B$3)</f>
        <v>5.5850061302610966E-4</v>
      </c>
      <c r="M360" s="22">
        <v>1</v>
      </c>
      <c r="N360" s="14">
        <f t="shared" si="38"/>
        <v>5.5850061302610966E-4</v>
      </c>
      <c r="V360" s="4"/>
      <c r="W360" s="4"/>
      <c r="X360" s="4"/>
    </row>
    <row r="361" spans="1:24" x14ac:dyDescent="0.3">
      <c r="A361">
        <v>2372</v>
      </c>
      <c r="B361">
        <v>352</v>
      </c>
      <c r="C361" s="11">
        <f t="shared" si="34"/>
        <v>1.6779706453383088</v>
      </c>
      <c r="D361" s="11">
        <f t="shared" si="35"/>
        <v>2.720789926345387</v>
      </c>
      <c r="E361" s="11">
        <f t="shared" si="36"/>
        <v>3.4292084480011149</v>
      </c>
      <c r="F361" s="11">
        <f t="shared" si="37"/>
        <v>5.9646475032892132</v>
      </c>
      <c r="G361" s="3">
        <f>G360*(1+Parameters!$B$13)</f>
        <v>90506419.850402892</v>
      </c>
      <c r="H361" s="5">
        <f>Parameters!$B$11*C361*Parameters!$B$9*G361</f>
        <v>1403.2521492864378</v>
      </c>
      <c r="I361" s="2">
        <f>EXP(-Parameters!$B$16*'Permanent project'!B361)</f>
        <v>1.2826464274172174E-5</v>
      </c>
      <c r="J361" s="2">
        <f>EXP(-(Parameters!$B$5+Parameters!$B$6)*('Permanent project'!B361-Parameters!$B$2+0.5))*(1-EXP(-Parameters!$B$7*('Permanent project'!B361-Parameters!$B$2+0.5)*('Permanent project'!B361&gt;=Parameters!$B$2)))+('Permanent project'!B361&lt;Parameters!$B$2)</f>
        <v>3.0348748436622202E-2</v>
      </c>
      <c r="K361" s="2">
        <f>H361*I361*('Permanent project'!B361&gt;=Parameters!$B$2)</f>
        <v>1.7998763560477814E-2</v>
      </c>
      <c r="L361" s="2">
        <f>H361*I361*J361*('Permanent project'!B361&gt;=Parameters!$B$2)*('Permanent project'!B361&lt;=Parameters!$B$3)</f>
        <v>5.4623994746718372E-4</v>
      </c>
      <c r="M361" s="22">
        <v>1</v>
      </c>
      <c r="N361" s="14">
        <f t="shared" si="38"/>
        <v>5.4623994746718372E-4</v>
      </c>
      <c r="V361" s="4"/>
      <c r="W361" s="4"/>
      <c r="X361" s="4"/>
    </row>
    <row r="362" spans="1:24" x14ac:dyDescent="0.3">
      <c r="A362">
        <v>2373</v>
      </c>
      <c r="B362">
        <v>353</v>
      </c>
      <c r="C362" s="11">
        <f t="shared" si="34"/>
        <v>1.6779706453383088</v>
      </c>
      <c r="D362" s="11">
        <f t="shared" si="35"/>
        <v>2.720789926345387</v>
      </c>
      <c r="E362" s="11">
        <f t="shared" si="36"/>
        <v>3.4292084480011149</v>
      </c>
      <c r="F362" s="11">
        <f t="shared" si="37"/>
        <v>5.9646475032892132</v>
      </c>
      <c r="G362" s="3">
        <f>G361*(1+Parameters!$B$13)</f>
        <v>92316548.247410953</v>
      </c>
      <c r="H362" s="5">
        <f>Parameters!$B$11*C362*Parameters!$B$9*G362</f>
        <v>1431.3171922721665</v>
      </c>
      <c r="I362" s="2">
        <f>EXP(-Parameters!$B$16*'Permanent project'!B362)</f>
        <v>1.2422515074339428E-5</v>
      </c>
      <c r="J362" s="2">
        <f>EXP(-(Parameters!$B$5+Parameters!$B$6)*('Permanent project'!B362-Parameters!$B$2+0.5))*(1-EXP(-Parameters!$B$7*('Permanent project'!B362-Parameters!$B$2+0.5)*('Permanent project'!B362&gt;=Parameters!$B$2)))+('Permanent project'!B362&lt;Parameters!$B$2)</f>
        <v>3.004677334417314E-2</v>
      </c>
      <c r="K362" s="2">
        <f>H362*I362*('Permanent project'!B362&gt;=Parameters!$B$2)</f>
        <v>1.7780559397162173E-2</v>
      </c>
      <c r="L362" s="2">
        <f>H362*I362*J362*('Permanent project'!B362&gt;=Parameters!$B$2)*('Permanent project'!B362&lt;=Parameters!$B$3)</f>
        <v>5.3424843813913963E-4</v>
      </c>
      <c r="M362" s="22">
        <v>1</v>
      </c>
      <c r="N362" s="14">
        <f t="shared" si="38"/>
        <v>5.3424843813913963E-4</v>
      </c>
      <c r="V362" s="4"/>
      <c r="W362" s="4"/>
      <c r="X362" s="4"/>
    </row>
    <row r="363" spans="1:24" x14ac:dyDescent="0.3">
      <c r="A363">
        <v>2374</v>
      </c>
      <c r="B363">
        <v>354</v>
      </c>
      <c r="C363" s="11">
        <f t="shared" si="34"/>
        <v>1.6779706453383088</v>
      </c>
      <c r="D363" s="11">
        <f t="shared" si="35"/>
        <v>2.720789926345387</v>
      </c>
      <c r="E363" s="11">
        <f t="shared" si="36"/>
        <v>3.4292084480011149</v>
      </c>
      <c r="F363" s="11">
        <f t="shared" si="37"/>
        <v>5.9646475032892132</v>
      </c>
      <c r="G363" s="3">
        <f>G362*(1+Parameters!$B$13)</f>
        <v>94162879.212359175</v>
      </c>
      <c r="H363" s="5">
        <f>Parameters!$B$11*C363*Parameters!$B$9*G363</f>
        <v>1459.9435361176099</v>
      </c>
      <c r="I363" s="2">
        <f>EXP(-Parameters!$B$16*'Permanent project'!B363)</f>
        <v>1.2031287615475789E-5</v>
      </c>
      <c r="J363" s="2">
        <f>EXP(-(Parameters!$B$5+Parameters!$B$6)*('Permanent project'!B363-Parameters!$B$2+0.5))*(1-EXP(-Parameters!$B$7*('Permanent project'!B363-Parameters!$B$2+0.5)*('Permanent project'!B363&gt;=Parameters!$B$2)))+('Permanent project'!B363&lt;Parameters!$B$2)</f>
        <v>2.9747802954097544E-2</v>
      </c>
      <c r="K363" s="2">
        <f>H363*I363*('Permanent project'!B363&gt;=Parameters!$B$2)</f>
        <v>1.756500058538573E-2</v>
      </c>
      <c r="L363" s="2">
        <f>H363*I363*J363*('Permanent project'!B363&gt;=Parameters!$B$2)*('Permanent project'!B363&lt;=Parameters!$B$3)</f>
        <v>5.2252017630266274E-4</v>
      </c>
      <c r="M363" s="22">
        <v>1</v>
      </c>
      <c r="N363" s="14">
        <f t="shared" si="38"/>
        <v>5.2252017630266274E-4</v>
      </c>
      <c r="V363" s="4"/>
      <c r="W363" s="4"/>
      <c r="X363" s="4"/>
    </row>
    <row r="364" spans="1:24" x14ac:dyDescent="0.3">
      <c r="A364">
        <v>2375</v>
      </c>
      <c r="B364">
        <v>355</v>
      </c>
      <c r="C364" s="11">
        <f t="shared" si="34"/>
        <v>1.6779706453383088</v>
      </c>
      <c r="D364" s="11">
        <f t="shared" si="35"/>
        <v>2.720789926345387</v>
      </c>
      <c r="E364" s="11">
        <f t="shared" si="36"/>
        <v>3.4292084480011149</v>
      </c>
      <c r="F364" s="11">
        <f t="shared" si="37"/>
        <v>5.9646475032892132</v>
      </c>
      <c r="G364" s="3">
        <f>G363*(1+Parameters!$B$13)</f>
        <v>96046136.796606362</v>
      </c>
      <c r="H364" s="5">
        <f>Parameters!$B$11*C364*Parameters!$B$9*G364</f>
        <v>1489.1424068399622</v>
      </c>
      <c r="I364" s="2">
        <f>EXP(-Parameters!$B$16*'Permanent project'!B364)</f>
        <v>1.1652381246476234E-5</v>
      </c>
      <c r="J364" s="2">
        <f>EXP(-(Parameters!$B$5+Parameters!$B$6)*('Permanent project'!B364-Parameters!$B$2+0.5))*(1-EXP(-Parameters!$B$7*('Permanent project'!B364-Parameters!$B$2+0.5)*('Permanent project'!B364&gt;=Parameters!$B$2)))+('Permanent project'!B364&lt;Parameters!$B$2)</f>
        <v>2.945180736910729E-2</v>
      </c>
      <c r="K364" s="2">
        <f>H364*I364*('Permanent project'!B364&gt;=Parameters!$B$2)</f>
        <v>1.7352055054794459E-2</v>
      </c>
      <c r="L364" s="2">
        <f>H364*I364*J364*('Permanent project'!B364&gt;=Parameters!$B$2)*('Permanent project'!B364&lt;=Parameters!$B$3)</f>
        <v>5.1104938293195087E-4</v>
      </c>
      <c r="M364" s="22">
        <v>1</v>
      </c>
      <c r="N364" s="14">
        <f t="shared" si="38"/>
        <v>5.1104938293195087E-4</v>
      </c>
      <c r="V364" s="4"/>
      <c r="W364" s="4"/>
      <c r="X364" s="4"/>
    </row>
    <row r="365" spans="1:24" x14ac:dyDescent="0.3">
      <c r="A365">
        <v>2376</v>
      </c>
      <c r="B365">
        <v>356</v>
      </c>
      <c r="C365" s="11">
        <f t="shared" si="34"/>
        <v>1.6779706453383088</v>
      </c>
      <c r="D365" s="11">
        <f t="shared" si="35"/>
        <v>2.720789926345387</v>
      </c>
      <c r="E365" s="11">
        <f t="shared" si="36"/>
        <v>3.4292084480011149</v>
      </c>
      <c r="F365" s="11">
        <f t="shared" si="37"/>
        <v>5.9646475032892132</v>
      </c>
      <c r="G365" s="3">
        <f>G364*(1+Parameters!$B$13)</f>
        <v>97967059.532538489</v>
      </c>
      <c r="H365" s="5">
        <f>Parameters!$B$11*C365*Parameters!$B$9*G365</f>
        <v>1518.9252549767614</v>
      </c>
      <c r="I365" s="2">
        <f>EXP(-Parameters!$B$16*'Permanent project'!B365)</f>
        <v>1.1285407934108437E-5</v>
      </c>
      <c r="J365" s="2">
        <f>EXP(-(Parameters!$B$5+Parameters!$B$6)*('Permanent project'!B365-Parameters!$B$2+0.5))*(1-EXP(-Parameters!$B$7*('Permanent project'!B365-Parameters!$B$2+0.5)*('Permanent project'!B365&gt;=Parameters!$B$2)))+('Permanent project'!B365&lt;Parameters!$B$2)</f>
        <v>2.915875698939719E-2</v>
      </c>
      <c r="K365" s="2">
        <f>H365*I365*('Permanent project'!B365&gt;=Parameters!$B$2)</f>
        <v>1.7141691123832424E-2</v>
      </c>
      <c r="L365" s="2">
        <f>H365*I365*J365*('Permanent project'!B365&gt;=Parameters!$B$2)*('Permanent project'!B365&lt;=Parameters!$B$3)</f>
        <v>4.9983040586713649E-4</v>
      </c>
      <c r="M365" s="22">
        <v>1</v>
      </c>
      <c r="N365" s="14">
        <f t="shared" si="38"/>
        <v>4.9983040586713649E-4</v>
      </c>
      <c r="V365" s="4"/>
      <c r="W365" s="4"/>
      <c r="X365" s="4"/>
    </row>
    <row r="366" spans="1:24" x14ac:dyDescent="0.3">
      <c r="A366">
        <v>2377</v>
      </c>
      <c r="B366">
        <v>357</v>
      </c>
      <c r="C366" s="11">
        <f t="shared" si="34"/>
        <v>1.6779706453383088</v>
      </c>
      <c r="D366" s="11">
        <f t="shared" si="35"/>
        <v>2.720789926345387</v>
      </c>
      <c r="E366" s="11">
        <f t="shared" si="36"/>
        <v>3.4292084480011149</v>
      </c>
      <c r="F366" s="11">
        <f t="shared" si="37"/>
        <v>5.9646475032892132</v>
      </c>
      <c r="G366" s="3">
        <f>G365*(1+Parameters!$B$13)</f>
        <v>99926400.723189265</v>
      </c>
      <c r="H366" s="5">
        <f>Parameters!$B$11*C366*Parameters!$B$9*G366</f>
        <v>1549.3037600762968</v>
      </c>
      <c r="I366" s="2">
        <f>EXP(-Parameters!$B$16*'Permanent project'!B366)</f>
        <v>1.0929991865632821E-5</v>
      </c>
      <c r="J366" s="2">
        <f>EXP(-(Parameters!$B$5+Parameters!$B$6)*('Permanent project'!B366-Parameters!$B$2+0.5))*(1-EXP(-Parameters!$B$7*('Permanent project'!B366-Parameters!$B$2+0.5)*('Permanent project'!B366&gt;=Parameters!$B$2)))+('Permanent project'!B366&lt;Parameters!$B$2)</f>
        <v>2.8868622509685086E-2</v>
      </c>
      <c r="K366" s="2">
        <f>H366*I366*('Permanent project'!B366&gt;=Parameters!$B$2)</f>
        <v>1.6933877495028268E-2</v>
      </c>
      <c r="L366" s="2">
        <f>H366*I366*J366*('Permanent project'!B366&gt;=Parameters!$B$2)*('Permanent project'!B366&lt;=Parameters!$B$3)</f>
        <v>4.8885771702922277E-4</v>
      </c>
      <c r="M366" s="22">
        <v>1</v>
      </c>
      <c r="N366" s="14">
        <f t="shared" si="38"/>
        <v>4.8885771702922277E-4</v>
      </c>
      <c r="V366" s="4"/>
      <c r="W366" s="4"/>
      <c r="X366" s="4"/>
    </row>
    <row r="367" spans="1:24" x14ac:dyDescent="0.3">
      <c r="A367">
        <v>2378</v>
      </c>
      <c r="B367">
        <v>358</v>
      </c>
      <c r="C367" s="11">
        <f t="shared" ref="C367:C430" si="39">C366</f>
        <v>1.6779706453383088</v>
      </c>
      <c r="D367" s="11">
        <f t="shared" ref="D367:D430" si="40">D366</f>
        <v>2.720789926345387</v>
      </c>
      <c r="E367" s="11">
        <f t="shared" ref="E367:E430" si="41">E366</f>
        <v>3.4292084480011149</v>
      </c>
      <c r="F367" s="11">
        <f t="shared" ref="F367:F430" si="42">F366</f>
        <v>5.9646475032892132</v>
      </c>
      <c r="G367" s="3">
        <f>G366*(1+Parameters!$B$13)</f>
        <v>101924928.73765305</v>
      </c>
      <c r="H367" s="5">
        <f>Parameters!$B$11*C367*Parameters!$B$9*G367</f>
        <v>1580.2898352778227</v>
      </c>
      <c r="I367" s="2">
        <f>EXP(-Parameters!$B$16*'Permanent project'!B367)</f>
        <v>1.0585769063937475E-5</v>
      </c>
      <c r="J367" s="2">
        <f>EXP(-(Parameters!$B$5+Parameters!$B$6)*('Permanent project'!B367-Parameters!$B$2+0.5))*(1-EXP(-Parameters!$B$7*('Permanent project'!B367-Parameters!$B$2+0.5)*('Permanent project'!B367&gt;=Parameters!$B$2)))+('Permanent project'!B367&lt;Parameters!$B$2)</f>
        <v>2.8581374916281203E-2</v>
      </c>
      <c r="K367" s="2">
        <f>H367*I367*('Permanent project'!B367&gt;=Parameters!$B$2)</f>
        <v>1.6728583250338824E-2</v>
      </c>
      <c r="L367" s="2">
        <f>H367*I367*J367*('Permanent project'!B367&gt;=Parameters!$B$2)*('Permanent project'!B367&lt;=Parameters!$B$3)</f>
        <v>4.7812590969615595E-4</v>
      </c>
      <c r="M367" s="22">
        <v>1</v>
      </c>
      <c r="N367" s="14">
        <f t="shared" si="38"/>
        <v>4.7812590969615595E-4</v>
      </c>
      <c r="V367" s="4"/>
      <c r="W367" s="4"/>
      <c r="X367" s="4"/>
    </row>
    <row r="368" spans="1:24" x14ac:dyDescent="0.3">
      <c r="A368">
        <v>2379</v>
      </c>
      <c r="B368">
        <v>359</v>
      </c>
      <c r="C368" s="11">
        <f t="shared" si="39"/>
        <v>1.6779706453383088</v>
      </c>
      <c r="D368" s="11">
        <f t="shared" si="40"/>
        <v>2.720789926345387</v>
      </c>
      <c r="E368" s="11">
        <f t="shared" si="41"/>
        <v>3.4292084480011149</v>
      </c>
      <c r="F368" s="11">
        <f t="shared" si="42"/>
        <v>5.9646475032892132</v>
      </c>
      <c r="G368" s="3">
        <f>G367*(1+Parameters!$B$13)</f>
        <v>103963427.31240611</v>
      </c>
      <c r="H368" s="5">
        <f>Parameters!$B$11*C368*Parameters!$B$9*G368</f>
        <v>1611.8956319833792</v>
      </c>
      <c r="I368" s="2">
        <f>EXP(-Parameters!$B$16*'Permanent project'!B368)</f>
        <v>1.0252387014793791E-5</v>
      </c>
      <c r="J368" s="2">
        <f>EXP(-(Parameters!$B$5+Parameters!$B$6)*('Permanent project'!B368-Parameters!$B$2+0.5))*(1-EXP(-Parameters!$B$7*('Permanent project'!B368-Parameters!$B$2+0.5)*('Permanent project'!B368&gt;=Parameters!$B$2)))+('Permanent project'!B368&lt;Parameters!$B$2)</f>
        <v>2.8296985484186854E-2</v>
      </c>
      <c r="K368" s="2">
        <f>H368*I368*('Permanent project'!B368&gt;=Parameters!$B$2)</f>
        <v>1.6525777846549228E-2</v>
      </c>
      <c r="L368" s="2">
        <f>H368*I368*J368*('Permanent project'!B368&gt;=Parameters!$B$2)*('Permanent project'!B368&lt;=Parameters!$B$3)</f>
        <v>4.676296958387002E-4</v>
      </c>
      <c r="M368" s="22">
        <v>1</v>
      </c>
      <c r="N368" s="14">
        <f t="shared" si="38"/>
        <v>4.676296958387002E-4</v>
      </c>
      <c r="V368" s="4"/>
      <c r="W368" s="4"/>
      <c r="X368" s="4"/>
    </row>
    <row r="369" spans="1:24" x14ac:dyDescent="0.3">
      <c r="A369">
        <v>2380</v>
      </c>
      <c r="B369">
        <v>360</v>
      </c>
      <c r="C369" s="11">
        <f t="shared" si="39"/>
        <v>1.6779706453383088</v>
      </c>
      <c r="D369" s="11">
        <f t="shared" si="40"/>
        <v>2.720789926345387</v>
      </c>
      <c r="E369" s="11">
        <f t="shared" si="41"/>
        <v>3.4292084480011149</v>
      </c>
      <c r="F369" s="11">
        <f t="shared" si="42"/>
        <v>5.9646475032892132</v>
      </c>
      <c r="G369" s="3">
        <f>G368*(1+Parameters!$B$13)</f>
        <v>106042695.85865423</v>
      </c>
      <c r="H369" s="5">
        <f>Parameters!$B$11*C369*Parameters!$B$9*G369</f>
        <v>1644.1335446230466</v>
      </c>
      <c r="I369" s="2">
        <f>EXP(-Parameters!$B$16*'Permanent project'!B369)</f>
        <v>9.9295043058510811E-6</v>
      </c>
      <c r="J369" s="2">
        <f>EXP(-(Parameters!$B$5+Parameters!$B$6)*('Permanent project'!B369-Parameters!$B$2+0.5))*(1-EXP(-Parameters!$B$7*('Permanent project'!B369-Parameters!$B$2+0.5)*('Permanent project'!B369&gt;=Parameters!$B$2)))+('Permanent project'!B369&lt;Parameters!$B$2)</f>
        <v>2.8015425774221808E-2</v>
      </c>
      <c r="K369" s="2">
        <f>H369*I369*('Permanent project'!B369&gt;=Parameters!$B$2)</f>
        <v>1.6325431110728744E-2</v>
      </c>
      <c r="L369" s="2">
        <f>H369*I369*J369*('Permanent project'!B369&gt;=Parameters!$B$2)*('Permanent project'!B369&lt;=Parameters!$B$3)</f>
        <v>4.5736390351479262E-4</v>
      </c>
      <c r="M369" s="22">
        <v>1</v>
      </c>
      <c r="N369" s="14">
        <f t="shared" si="38"/>
        <v>4.5736390351479262E-4</v>
      </c>
      <c r="V369" s="4"/>
      <c r="W369" s="4"/>
      <c r="X369" s="4"/>
    </row>
    <row r="370" spans="1:24" x14ac:dyDescent="0.3">
      <c r="A370">
        <v>2381</v>
      </c>
      <c r="B370">
        <v>361</v>
      </c>
      <c r="C370" s="11">
        <f t="shared" si="39"/>
        <v>1.6779706453383088</v>
      </c>
      <c r="D370" s="11">
        <f t="shared" si="40"/>
        <v>2.720789926345387</v>
      </c>
      <c r="E370" s="11">
        <f t="shared" si="41"/>
        <v>3.4292084480011149</v>
      </c>
      <c r="F370" s="11">
        <f t="shared" si="42"/>
        <v>5.9646475032892132</v>
      </c>
      <c r="G370" s="3">
        <f>G369*(1+Parameters!$B$13)</f>
        <v>108163549.77582732</v>
      </c>
      <c r="H370" s="5">
        <f>Parameters!$B$11*C370*Parameters!$B$9*G370</f>
        <v>1677.0162155155076</v>
      </c>
      <c r="I370" s="2">
        <f>EXP(-Parameters!$B$16*'Permanent project'!B370)</f>
        <v>9.6167902770005059E-6</v>
      </c>
      <c r="J370" s="2">
        <f>EXP(-(Parameters!$B$5+Parameters!$B$6)*('Permanent project'!B370-Parameters!$B$2+0.5))*(1-EXP(-Parameters!$B$7*('Permanent project'!B370-Parameters!$B$2+0.5)*('Permanent project'!B370&gt;=Parameters!$B$2)))+('Permanent project'!B370&lt;Parameters!$B$2)</f>
        <v>2.7736667630180466E-2</v>
      </c>
      <c r="K370" s="2">
        <f>H370*I370*('Permanent project'!B370&gt;=Parameters!$B$2)</f>
        <v>1.6127513235741717E-2</v>
      </c>
      <c r="L370" s="2">
        <f>H370*I370*J370*('Permanent project'!B370&gt;=Parameters!$B$2)*('Permanent project'!B370&lt;=Parameters!$B$3)</f>
        <v>4.4732347432110432E-4</v>
      </c>
      <c r="M370" s="22">
        <v>1</v>
      </c>
      <c r="N370" s="14">
        <f t="shared" si="38"/>
        <v>4.4732347432110432E-4</v>
      </c>
      <c r="V370" s="4"/>
      <c r="W370" s="4"/>
      <c r="X370" s="4"/>
    </row>
    <row r="371" spans="1:24" x14ac:dyDescent="0.3">
      <c r="A371">
        <v>2382</v>
      </c>
      <c r="B371">
        <v>362</v>
      </c>
      <c r="C371" s="11">
        <f t="shared" si="39"/>
        <v>1.6779706453383088</v>
      </c>
      <c r="D371" s="11">
        <f t="shared" si="40"/>
        <v>2.720789926345387</v>
      </c>
      <c r="E371" s="11">
        <f t="shared" si="41"/>
        <v>3.4292084480011149</v>
      </c>
      <c r="F371" s="11">
        <f t="shared" si="42"/>
        <v>5.9646475032892132</v>
      </c>
      <c r="G371" s="3">
        <f>G370*(1+Parameters!$B$13)</f>
        <v>110326820.77134387</v>
      </c>
      <c r="H371" s="5">
        <f>Parameters!$B$11*C371*Parameters!$B$9*G371</f>
        <v>1710.5565398258179</v>
      </c>
      <c r="I371" s="2">
        <f>EXP(-Parameters!$B$16*'Permanent project'!B371)</f>
        <v>9.3139246817502187E-6</v>
      </c>
      <c r="J371" s="2">
        <f>EXP(-(Parameters!$B$5+Parameters!$B$6)*('Permanent project'!B371-Parameters!$B$2+0.5))*(1-EXP(-Parameters!$B$7*('Permanent project'!B371-Parameters!$B$2+0.5)*('Permanent project'!B371&gt;=Parameters!$B$2)))+('Permanent project'!B371&lt;Parameters!$B$2)</f>
        <v>2.7460683176016094E-2</v>
      </c>
      <c r="K371" s="2">
        <f>H371*I371*('Permanent project'!B371&gt;=Parameters!$B$2)</f>
        <v>1.5931994775812936E-2</v>
      </c>
      <c r="L371" s="2">
        <f>H371*I371*J371*('Permanent project'!B371&gt;=Parameters!$B$2)*('Permanent project'!B371&lt;=Parameters!$B$3)</f>
        <v>4.3750346090054261E-4</v>
      </c>
      <c r="M371" s="22">
        <v>1</v>
      </c>
      <c r="N371" s="14">
        <f t="shared" si="38"/>
        <v>4.3750346090054261E-4</v>
      </c>
      <c r="V371" s="4"/>
      <c r="W371" s="4"/>
      <c r="X371" s="4"/>
    </row>
    <row r="372" spans="1:24" x14ac:dyDescent="0.3">
      <c r="A372">
        <v>2383</v>
      </c>
      <c r="B372">
        <v>363</v>
      </c>
      <c r="C372" s="11">
        <f t="shared" si="39"/>
        <v>1.6779706453383088</v>
      </c>
      <c r="D372" s="11">
        <f t="shared" si="40"/>
        <v>2.720789926345387</v>
      </c>
      <c r="E372" s="11">
        <f t="shared" si="41"/>
        <v>3.4292084480011149</v>
      </c>
      <c r="F372" s="11">
        <f t="shared" si="42"/>
        <v>5.9646475032892132</v>
      </c>
      <c r="G372" s="3">
        <f>G371*(1+Parameters!$B$13)</f>
        <v>112533357.18677075</v>
      </c>
      <c r="H372" s="5">
        <f>Parameters!$B$11*C372*Parameters!$B$9*G372</f>
        <v>1744.7676706223344</v>
      </c>
      <c r="I372" s="2">
        <f>EXP(-Parameters!$B$16*'Permanent project'!B372)</f>
        <v>9.0205973592649823E-6</v>
      </c>
      <c r="J372" s="2">
        <f>EXP(-(Parameters!$B$5+Parameters!$B$6)*('Permanent project'!B372-Parameters!$B$2+0.5))*(1-EXP(-Parameters!$B$7*('Permanent project'!B372-Parameters!$B$2+0.5)*('Permanent project'!B372&gt;=Parameters!$B$2)))+('Permanent project'!B372&lt;Parameters!$B$2)</f>
        <v>2.7187444813053317E-2</v>
      </c>
      <c r="K372" s="2">
        <f>H372*I372*('Permanent project'!B372&gt;=Parameters!$B$2)</f>
        <v>1.5738846642146743E-2</v>
      </c>
      <c r="L372" s="2">
        <f>H372*I372*J372*('Permanent project'!B372&gt;=Parameters!$B$2)*('Permanent project'!B372&lt;=Parameters!$B$3)</f>
        <v>4.2789902450447406E-4</v>
      </c>
      <c r="M372" s="22">
        <v>1</v>
      </c>
      <c r="N372" s="14">
        <f t="shared" si="38"/>
        <v>4.2789902450447406E-4</v>
      </c>
      <c r="V372" s="4"/>
      <c r="W372" s="4"/>
      <c r="X372" s="4"/>
    </row>
    <row r="373" spans="1:24" x14ac:dyDescent="0.3">
      <c r="A373">
        <v>2384</v>
      </c>
      <c r="B373">
        <v>364</v>
      </c>
      <c r="C373" s="11">
        <f t="shared" si="39"/>
        <v>1.6779706453383088</v>
      </c>
      <c r="D373" s="11">
        <f t="shared" si="40"/>
        <v>2.720789926345387</v>
      </c>
      <c r="E373" s="11">
        <f t="shared" si="41"/>
        <v>3.4292084480011149</v>
      </c>
      <c r="F373" s="11">
        <f t="shared" si="42"/>
        <v>5.9646475032892132</v>
      </c>
      <c r="G373" s="3">
        <f>G372*(1+Parameters!$B$13)</f>
        <v>114784024.33050618</v>
      </c>
      <c r="H373" s="5">
        <f>Parameters!$B$11*C373*Parameters!$B$9*G373</f>
        <v>1779.6630240347811</v>
      </c>
      <c r="I373" s="2">
        <f>EXP(-Parameters!$B$16*'Permanent project'!B373)</f>
        <v>8.7365079167343645E-6</v>
      </c>
      <c r="J373" s="2">
        <f>EXP(-(Parameters!$B$5+Parameters!$B$6)*('Permanent project'!B373-Parameters!$B$2+0.5))*(1-EXP(-Parameters!$B$7*('Permanent project'!B373-Parameters!$B$2+0.5)*('Permanent project'!B373&gt;=Parameters!$B$2)))+('Permanent project'!B373&lt;Parameters!$B$2)</f>
        <v>2.6916925217228112E-2</v>
      </c>
      <c r="K373" s="2">
        <f>H373*I373*('Permanent project'!B373&gt;=Parameters!$B$2)</f>
        <v>1.5548040098599284E-2</v>
      </c>
      <c r="L373" s="2">
        <f>H373*I373*J373*('Permanent project'!B373&gt;=Parameters!$B$2)*('Permanent project'!B373&lt;=Parameters!$B$3)</f>
        <v>4.1850543260846094E-4</v>
      </c>
      <c r="M373" s="22">
        <v>1</v>
      </c>
      <c r="N373" s="14">
        <f t="shared" si="38"/>
        <v>4.1850543260846094E-4</v>
      </c>
      <c r="V373" s="4"/>
      <c r="W373" s="4"/>
      <c r="X373" s="4"/>
    </row>
    <row r="374" spans="1:24" x14ac:dyDescent="0.3">
      <c r="A374">
        <v>2385</v>
      </c>
      <c r="B374">
        <v>365</v>
      </c>
      <c r="C374" s="11">
        <f t="shared" si="39"/>
        <v>1.6779706453383088</v>
      </c>
      <c r="D374" s="11">
        <f t="shared" si="40"/>
        <v>2.720789926345387</v>
      </c>
      <c r="E374" s="11">
        <f t="shared" si="41"/>
        <v>3.4292084480011149</v>
      </c>
      <c r="F374" s="11">
        <f t="shared" si="42"/>
        <v>5.9646475032892132</v>
      </c>
      <c r="G374" s="3">
        <f>G373*(1+Parameters!$B$13)</f>
        <v>117079704.81711631</v>
      </c>
      <c r="H374" s="5">
        <f>Parameters!$B$11*C374*Parameters!$B$9*G374</f>
        <v>1815.2562845154769</v>
      </c>
      <c r="I374" s="2">
        <f>EXP(-Parameters!$B$16*'Permanent project'!B374)</f>
        <v>8.4613654217442496E-6</v>
      </c>
      <c r="J374" s="2">
        <f>EXP(-(Parameters!$B$5+Parameters!$B$6)*('Permanent project'!B374-Parameters!$B$2+0.5))*(1-EXP(-Parameters!$B$7*('Permanent project'!B374-Parameters!$B$2+0.5)*('Permanent project'!B374&gt;=Parameters!$B$2)))+('Permanent project'!B374&lt;Parameters!$B$2)</f>
        <v>2.6649097336355485E-2</v>
      </c>
      <c r="K374" s="2">
        <f>H374*I374*('Permanent project'!B374&gt;=Parameters!$B$2)</f>
        <v>1.5359546757403197E-2</v>
      </c>
      <c r="L374" s="2">
        <f>H374*I374*J374*('Permanent project'!B374&gt;=Parameters!$B$2)*('Permanent project'!B374&lt;=Parameters!$B$3)</f>
        <v>4.0931805658034109E-4</v>
      </c>
      <c r="M374" s="22">
        <v>1</v>
      </c>
      <c r="N374" s="14">
        <f t="shared" ref="N374:N437" si="43">L374*M374</f>
        <v>4.0931805658034109E-4</v>
      </c>
      <c r="V374" s="4"/>
      <c r="W374" s="4"/>
      <c r="X374" s="4"/>
    </row>
    <row r="375" spans="1:24" x14ac:dyDescent="0.3">
      <c r="A375">
        <v>2386</v>
      </c>
      <c r="B375">
        <v>366</v>
      </c>
      <c r="C375" s="11">
        <f t="shared" si="39"/>
        <v>1.6779706453383088</v>
      </c>
      <c r="D375" s="11">
        <f t="shared" si="40"/>
        <v>2.720789926345387</v>
      </c>
      <c r="E375" s="11">
        <f t="shared" si="41"/>
        <v>3.4292084480011149</v>
      </c>
      <c r="F375" s="11">
        <f t="shared" si="42"/>
        <v>5.9646475032892132</v>
      </c>
      <c r="G375" s="3">
        <f>G374*(1+Parameters!$B$13)</f>
        <v>119421298.91345863</v>
      </c>
      <c r="H375" s="5">
        <f>Parameters!$B$11*C375*Parameters!$B$9*G375</f>
        <v>1851.5614102057864</v>
      </c>
      <c r="I375" s="2">
        <f>EXP(-Parameters!$B$16*'Permanent project'!B375)</f>
        <v>8.1948881043366314E-6</v>
      </c>
      <c r="J375" s="2">
        <f>EXP(-(Parameters!$B$5+Parameters!$B$6)*('Permanent project'!B375-Parameters!$B$2+0.5))*(1-EXP(-Parameters!$B$7*('Permanent project'!B375-Parameters!$B$2+0.5)*('Permanent project'!B375&gt;=Parameters!$B$2)))+('Permanent project'!B375&lt;Parameters!$B$2)</f>
        <v>2.6383934387424139E-2</v>
      </c>
      <c r="K375" s="2">
        <f>H375*I375*('Permanent project'!B375&gt;=Parameters!$B$2)</f>
        <v>1.5173338574944156E-2</v>
      </c>
      <c r="L375" s="2">
        <f>H375*I375*J375*('Permanent project'!B375&gt;=Parameters!$B$2)*('Permanent project'!B375&lt;=Parameters!$B$3)</f>
        <v>4.0033236939949828E-4</v>
      </c>
      <c r="M375" s="22">
        <v>1</v>
      </c>
      <c r="N375" s="14">
        <f t="shared" si="43"/>
        <v>4.0033236939949828E-4</v>
      </c>
      <c r="V375" s="4"/>
      <c r="W375" s="4"/>
      <c r="X375" s="4"/>
    </row>
    <row r="376" spans="1:24" x14ac:dyDescent="0.3">
      <c r="A376">
        <v>2387</v>
      </c>
      <c r="B376">
        <v>367</v>
      </c>
      <c r="C376" s="11">
        <f t="shared" si="39"/>
        <v>1.6779706453383088</v>
      </c>
      <c r="D376" s="11">
        <f t="shared" si="40"/>
        <v>2.720789926345387</v>
      </c>
      <c r="E376" s="11">
        <f t="shared" si="41"/>
        <v>3.4292084480011149</v>
      </c>
      <c r="F376" s="11">
        <f t="shared" si="42"/>
        <v>5.9646475032892132</v>
      </c>
      <c r="G376" s="3">
        <f>G375*(1+Parameters!$B$13)</f>
        <v>121809724.89172781</v>
      </c>
      <c r="H376" s="5">
        <f>Parameters!$B$11*C376*Parameters!$B$9*G376</f>
        <v>1888.5926384099021</v>
      </c>
      <c r="I376" s="2">
        <f>EXP(-Parameters!$B$16*'Permanent project'!B376)</f>
        <v>7.9368030684525457E-6</v>
      </c>
      <c r="J376" s="2">
        <f>EXP(-(Parameters!$B$5+Parameters!$B$6)*('Permanent project'!B376-Parameters!$B$2+0.5))*(1-EXP(-Parameters!$B$7*('Permanent project'!B376-Parameters!$B$2+0.5)*('Permanent project'!B376&gt;=Parameters!$B$2)))+('Permanent project'!B376&lt;Parameters!$B$2)</f>
        <v>2.6121409853918233E-2</v>
      </c>
      <c r="K376" s="2">
        <f>H376*I376*('Permanent project'!B376&gt;=Parameters!$B$2)</f>
        <v>1.49893878475886E-2</v>
      </c>
      <c r="L376" s="2">
        <f>H376*I376*J376*('Permanent project'!B376&gt;=Parameters!$B$2)*('Permanent project'!B376&lt;=Parameters!$B$3)</f>
        <v>3.9154394342620305E-4</v>
      </c>
      <c r="M376" s="22">
        <v>1</v>
      </c>
      <c r="N376" s="14">
        <f t="shared" si="43"/>
        <v>3.9154394342620305E-4</v>
      </c>
      <c r="V376" s="4"/>
      <c r="W376" s="4"/>
      <c r="X376" s="4"/>
    </row>
    <row r="377" spans="1:24" x14ac:dyDescent="0.3">
      <c r="A377">
        <v>2388</v>
      </c>
      <c r="B377">
        <v>368</v>
      </c>
      <c r="C377" s="11">
        <f t="shared" si="39"/>
        <v>1.6779706453383088</v>
      </c>
      <c r="D377" s="11">
        <f t="shared" si="40"/>
        <v>2.720789926345387</v>
      </c>
      <c r="E377" s="11">
        <f t="shared" si="41"/>
        <v>3.4292084480011149</v>
      </c>
      <c r="F377" s="11">
        <f t="shared" si="42"/>
        <v>5.9646475032892132</v>
      </c>
      <c r="G377" s="3">
        <f>G376*(1+Parameters!$B$13)</f>
        <v>124245919.38956237</v>
      </c>
      <c r="H377" s="5">
        <f>Parameters!$B$11*C377*Parameters!$B$9*G377</f>
        <v>1926.3644911781003</v>
      </c>
      <c r="I377" s="2">
        <f>EXP(-Parameters!$B$16*'Permanent project'!B377)</f>
        <v>7.6868460124626615E-6</v>
      </c>
      <c r="J377" s="2">
        <f>EXP(-(Parameters!$B$5+Parameters!$B$6)*('Permanent project'!B377-Parameters!$B$2+0.5))*(1-EXP(-Parameters!$B$7*('Permanent project'!B377-Parameters!$B$2+0.5)*('Permanent project'!B377&gt;=Parameters!$B$2)))+('Permanent project'!B377&lt;Parameters!$B$2)</f>
        <v>2.5861497483165623E-2</v>
      </c>
      <c r="K377" s="2">
        <f>H377*I377*('Permanent project'!B377&gt;=Parameters!$B$2)</f>
        <v>1.4807667207562044E-2</v>
      </c>
      <c r="L377" s="2">
        <f>H377*I377*J377*('Permanent project'!B377&gt;=Parameters!$B$2)*('Permanent project'!B377&lt;=Parameters!$B$3)</f>
        <v>3.8294844821991993E-4</v>
      </c>
      <c r="M377" s="22">
        <v>1</v>
      </c>
      <c r="N377" s="14">
        <f t="shared" si="43"/>
        <v>3.8294844821991993E-4</v>
      </c>
      <c r="V377" s="4"/>
      <c r="W377" s="4"/>
      <c r="X377" s="4"/>
    </row>
    <row r="378" spans="1:24" x14ac:dyDescent="0.3">
      <c r="A378">
        <v>2389</v>
      </c>
      <c r="B378">
        <v>369</v>
      </c>
      <c r="C378" s="11">
        <f t="shared" si="39"/>
        <v>1.6779706453383088</v>
      </c>
      <c r="D378" s="11">
        <f t="shared" si="40"/>
        <v>2.720789926345387</v>
      </c>
      <c r="E378" s="11">
        <f t="shared" si="41"/>
        <v>3.4292084480011149</v>
      </c>
      <c r="F378" s="11">
        <f t="shared" si="42"/>
        <v>5.9646475032892132</v>
      </c>
      <c r="G378" s="3">
        <f>G377*(1+Parameters!$B$13)</f>
        <v>126730837.77735361</v>
      </c>
      <c r="H378" s="5">
        <f>Parameters!$B$11*C378*Parameters!$B$9*G378</f>
        <v>1964.8917810016624</v>
      </c>
      <c r="I378" s="2">
        <f>EXP(-Parameters!$B$16*'Permanent project'!B378)</f>
        <v>7.4447609584993212E-6</v>
      </c>
      <c r="J378" s="2">
        <f>EXP(-(Parameters!$B$5+Parameters!$B$6)*('Permanent project'!B378-Parameters!$B$2+0.5))*(1-EXP(-Parameters!$B$7*('Permanent project'!B378-Parameters!$B$2+0.5)*('Permanent project'!B378&gt;=Parameters!$B$2)))+('Permanent project'!B378&lt;Parameters!$B$2)</f>
        <v>2.5604171283712656E-2</v>
      </c>
      <c r="K378" s="2">
        <f>H378*I378*('Permanent project'!B378&gt;=Parameters!$B$2)</f>
        <v>1.4628149618877375E-2</v>
      </c>
      <c r="L378" s="2">
        <f>H378*I378*J378*('Permanent project'!B378&gt;=Parameters!$B$2)*('Permanent project'!B378&lt;=Parameters!$B$3)</f>
        <v>3.7454164840551232E-4</v>
      </c>
      <c r="M378" s="22">
        <v>1</v>
      </c>
      <c r="N378" s="14">
        <f t="shared" si="43"/>
        <v>3.7454164840551232E-4</v>
      </c>
      <c r="V378" s="4"/>
      <c r="W378" s="4"/>
      <c r="X378" s="4"/>
    </row>
    <row r="379" spans="1:24" x14ac:dyDescent="0.3">
      <c r="A379">
        <v>2390</v>
      </c>
      <c r="B379">
        <v>370</v>
      </c>
      <c r="C379" s="11">
        <f t="shared" si="39"/>
        <v>1.6779706453383088</v>
      </c>
      <c r="D379" s="11">
        <f t="shared" si="40"/>
        <v>2.720789926345387</v>
      </c>
      <c r="E379" s="11">
        <f t="shared" si="41"/>
        <v>3.4292084480011149</v>
      </c>
      <c r="F379" s="11">
        <f t="shared" si="42"/>
        <v>5.9646475032892132</v>
      </c>
      <c r="G379" s="3">
        <f>G378*(1+Parameters!$B$13)</f>
        <v>129265454.53290069</v>
      </c>
      <c r="H379" s="5">
        <f>Parameters!$B$11*C379*Parameters!$B$9*G379</f>
        <v>2004.1896166216957</v>
      </c>
      <c r="I379" s="2">
        <f>EXP(-Parameters!$B$16*'Permanent project'!B379)</f>
        <v>7.2102999903128283E-6</v>
      </c>
      <c r="J379" s="2">
        <f>EXP(-(Parameters!$B$5+Parameters!$B$6)*('Permanent project'!B379-Parameters!$B$2+0.5))*(1-EXP(-Parameters!$B$7*('Permanent project'!B379-Parameters!$B$2+0.5)*('Permanent project'!B379&gt;=Parameters!$B$2)))+('Permanent project'!B379&lt;Parameters!$B$2)</f>
        <v>2.5349405522724931E-2</v>
      </c>
      <c r="K379" s="2">
        <f>H379*I379*('Permanent project'!B379&gt;=Parameters!$B$2)</f>
        <v>1.4450808373312484E-2</v>
      </c>
      <c r="L379" s="2">
        <f>H379*I379*J379*('Permanent project'!B379&gt;=Parameters!$B$2)*('Permanent project'!B379&lt;=Parameters!$B$3)</f>
        <v>3.6631940158628716E-4</v>
      </c>
      <c r="M379" s="22">
        <v>1</v>
      </c>
      <c r="N379" s="14">
        <f t="shared" si="43"/>
        <v>3.6631940158628716E-4</v>
      </c>
      <c r="V379" s="4"/>
      <c r="W379" s="4"/>
      <c r="X379" s="4"/>
    </row>
    <row r="380" spans="1:24" x14ac:dyDescent="0.3">
      <c r="A380">
        <v>2391</v>
      </c>
      <c r="B380">
        <v>371</v>
      </c>
      <c r="C380" s="11">
        <f t="shared" si="39"/>
        <v>1.6779706453383088</v>
      </c>
      <c r="D380" s="11">
        <f t="shared" si="40"/>
        <v>2.720789926345387</v>
      </c>
      <c r="E380" s="11">
        <f t="shared" si="41"/>
        <v>3.4292084480011149</v>
      </c>
      <c r="F380" s="11">
        <f t="shared" si="42"/>
        <v>5.9646475032892132</v>
      </c>
      <c r="G380" s="3">
        <f>G379*(1+Parameters!$B$13)</f>
        <v>131850763.6235587</v>
      </c>
      <c r="H380" s="5">
        <f>Parameters!$B$11*C380*Parameters!$B$9*G380</f>
        <v>2044.2734089541295</v>
      </c>
      <c r="I380" s="2">
        <f>EXP(-Parameters!$B$16*'Permanent project'!B380)</f>
        <v>6.9832229993835488E-6</v>
      </c>
      <c r="J380" s="2">
        <f>EXP(-(Parameters!$B$5+Parameters!$B$6)*('Permanent project'!B380-Parameters!$B$2+0.5))*(1-EXP(-Parameters!$B$7*('Permanent project'!B380-Parameters!$B$2+0.5)*('Permanent project'!B380&gt;=Parameters!$B$2)))+('Permanent project'!B380&lt;Parameters!$B$2)</f>
        <v>2.5097174723414068E-2</v>
      </c>
      <c r="K380" s="2">
        <f>H380*I380*('Permanent project'!B380&gt;=Parameters!$B$2)</f>
        <v>1.4275617086436689E-2</v>
      </c>
      <c r="L380" s="2">
        <f>H380*I380*J380*('Permanent project'!B380&gt;=Parameters!$B$2)*('Permanent project'!B380&lt;=Parameters!$B$3)</f>
        <v>3.5827765630285684E-4</v>
      </c>
      <c r="M380" s="22">
        <v>1</v>
      </c>
      <c r="N380" s="14">
        <f t="shared" si="43"/>
        <v>3.5827765630285684E-4</v>
      </c>
      <c r="V380" s="4"/>
      <c r="W380" s="4"/>
      <c r="X380" s="4"/>
    </row>
    <row r="381" spans="1:24" x14ac:dyDescent="0.3">
      <c r="A381">
        <v>2392</v>
      </c>
      <c r="B381">
        <v>372</v>
      </c>
      <c r="C381" s="11">
        <f t="shared" si="39"/>
        <v>1.6779706453383088</v>
      </c>
      <c r="D381" s="11">
        <f t="shared" si="40"/>
        <v>2.720789926345387</v>
      </c>
      <c r="E381" s="11">
        <f t="shared" si="41"/>
        <v>3.4292084480011149</v>
      </c>
      <c r="F381" s="11">
        <f t="shared" si="42"/>
        <v>5.9646475032892132</v>
      </c>
      <c r="G381" s="3">
        <f>G380*(1+Parameters!$B$13)</f>
        <v>134487778.89602989</v>
      </c>
      <c r="H381" s="5">
        <f>Parameters!$B$11*C381*Parameters!$B$9*G381</f>
        <v>2085.1588771332122</v>
      </c>
      <c r="I381" s="2">
        <f>EXP(-Parameters!$B$16*'Permanent project'!B381)</f>
        <v>6.7632974390298035E-6</v>
      </c>
      <c r="J381" s="2">
        <f>EXP(-(Parameters!$B$5+Parameters!$B$6)*('Permanent project'!B381-Parameters!$B$2+0.5))*(1-EXP(-Parameters!$B$7*('Permanent project'!B381-Parameters!$B$2+0.5)*('Permanent project'!B381&gt;=Parameters!$B$2)))+('Permanent project'!B381&lt;Parameters!$B$2)</f>
        <v>2.4847453662489916E-2</v>
      </c>
      <c r="K381" s="2">
        <f>H381*I381*('Permanent project'!B381&gt;=Parameters!$B$2)</f>
        <v>1.4102549693685315E-2</v>
      </c>
      <c r="L381" s="2">
        <f>H381*I381*J381*('Permanent project'!B381&gt;=Parameters!$B$2)*('Permanent project'!B381&lt;=Parameters!$B$3)</f>
        <v>3.5041245003680722E-4</v>
      </c>
      <c r="M381" s="22">
        <v>1</v>
      </c>
      <c r="N381" s="14">
        <f t="shared" si="43"/>
        <v>3.5041245003680722E-4</v>
      </c>
      <c r="V381" s="4"/>
      <c r="W381" s="4"/>
      <c r="X381" s="4"/>
    </row>
    <row r="382" spans="1:24" x14ac:dyDescent="0.3">
      <c r="A382">
        <v>2393</v>
      </c>
      <c r="B382">
        <v>373</v>
      </c>
      <c r="C382" s="11">
        <f t="shared" si="39"/>
        <v>1.6779706453383088</v>
      </c>
      <c r="D382" s="11">
        <f t="shared" si="40"/>
        <v>2.720789926345387</v>
      </c>
      <c r="E382" s="11">
        <f t="shared" si="41"/>
        <v>3.4292084480011149</v>
      </c>
      <c r="F382" s="11">
        <f t="shared" si="42"/>
        <v>5.9646475032892132</v>
      </c>
      <c r="G382" s="3">
        <f>G381*(1+Parameters!$B$13)</f>
        <v>137177534.47395048</v>
      </c>
      <c r="H382" s="5">
        <f>Parameters!$B$11*C382*Parameters!$B$9*G382</f>
        <v>2126.8620546758762</v>
      </c>
      <c r="I382" s="2">
        <f>EXP(-Parameters!$B$16*'Permanent project'!B382)</f>
        <v>6.550298086259745E-6</v>
      </c>
      <c r="J382" s="2">
        <f>EXP(-(Parameters!$B$5+Parameters!$B$6)*('Permanent project'!B382-Parameters!$B$2+0.5))*(1-EXP(-Parameters!$B$7*('Permanent project'!B382-Parameters!$B$2+0.5)*('Permanent project'!B382&gt;=Parameters!$B$2)))+('Permanent project'!B382&lt;Parameters!$B$2)</f>
        <v>2.4600217367638302E-2</v>
      </c>
      <c r="K382" s="2">
        <f>H382*I382*('Permanent project'!B382&gt;=Parameters!$B$2)</f>
        <v>1.3931580446481861E-2</v>
      </c>
      <c r="L382" s="2">
        <f>H382*I382*J382*('Permanent project'!B382&gt;=Parameters!$B$2)*('Permanent project'!B382&lt;=Parameters!$B$3)</f>
        <v>3.4271990725819322E-4</v>
      </c>
      <c r="M382" s="22">
        <v>1</v>
      </c>
      <c r="N382" s="14">
        <f t="shared" si="43"/>
        <v>3.4271990725819322E-4</v>
      </c>
      <c r="V382" s="4"/>
      <c r="W382" s="4"/>
      <c r="X382" s="4"/>
    </row>
    <row r="383" spans="1:24" x14ac:dyDescent="0.3">
      <c r="A383">
        <v>2394</v>
      </c>
      <c r="B383">
        <v>374</v>
      </c>
      <c r="C383" s="11">
        <f t="shared" si="39"/>
        <v>1.6779706453383088</v>
      </c>
      <c r="D383" s="11">
        <f t="shared" si="40"/>
        <v>2.720789926345387</v>
      </c>
      <c r="E383" s="11">
        <f t="shared" si="41"/>
        <v>3.4292084480011149</v>
      </c>
      <c r="F383" s="11">
        <f t="shared" si="42"/>
        <v>5.9646475032892132</v>
      </c>
      <c r="G383" s="3">
        <f>G382*(1+Parameters!$B$13)</f>
        <v>139921085.1634295</v>
      </c>
      <c r="H383" s="5">
        <f>Parameters!$B$11*C383*Parameters!$B$9*G383</f>
        <v>2169.399295769394</v>
      </c>
      <c r="I383" s="2">
        <f>EXP(-Parameters!$B$16*'Permanent project'!B383)</f>
        <v>6.3440068111233339E-6</v>
      </c>
      <c r="J383" s="2">
        <f>EXP(-(Parameters!$B$5+Parameters!$B$6)*('Permanent project'!B383-Parameters!$B$2+0.5))*(1-EXP(-Parameters!$B$7*('Permanent project'!B383-Parameters!$B$2+0.5)*('Permanent project'!B383&gt;=Parameters!$B$2)))+('Permanent project'!B383&lt;Parameters!$B$2)</f>
        <v>2.4355441115023704E-2</v>
      </c>
      <c r="K383" s="2">
        <f>H383*I383*('Permanent project'!B383&gt;=Parameters!$B$2)</f>
        <v>1.37626839084072E-2</v>
      </c>
      <c r="L383" s="2">
        <f>H383*I383*J383*('Permanent project'!B383&gt;=Parameters!$B$2)*('Permanent project'!B383&lt;=Parameters!$B$3)</f>
        <v>3.3519623751589585E-4</v>
      </c>
      <c r="M383" s="22">
        <v>1</v>
      </c>
      <c r="N383" s="14">
        <f t="shared" si="43"/>
        <v>3.3519623751589585E-4</v>
      </c>
      <c r="V383" s="4"/>
      <c r="W383" s="4"/>
      <c r="X383" s="4"/>
    </row>
    <row r="384" spans="1:24" x14ac:dyDescent="0.3">
      <c r="A384">
        <v>2395</v>
      </c>
      <c r="B384">
        <v>375</v>
      </c>
      <c r="C384" s="11">
        <f t="shared" si="39"/>
        <v>1.6779706453383088</v>
      </c>
      <c r="D384" s="11">
        <f t="shared" si="40"/>
        <v>2.720789926345387</v>
      </c>
      <c r="E384" s="11">
        <f t="shared" si="41"/>
        <v>3.4292084480011149</v>
      </c>
      <c r="F384" s="11">
        <f t="shared" si="42"/>
        <v>5.9646475032892132</v>
      </c>
      <c r="G384" s="3">
        <f>G383*(1+Parameters!$B$13)</f>
        <v>142719506.86669809</v>
      </c>
      <c r="H384" s="5">
        <f>Parameters!$B$11*C384*Parameters!$B$9*G384</f>
        <v>2212.7872816847821</v>
      </c>
      <c r="I384" s="2">
        <f>EXP(-Parameters!$B$16*'Permanent project'!B384)</f>
        <v>6.1442123533282098E-6</v>
      </c>
      <c r="J384" s="2">
        <f>EXP(-(Parameters!$B$5+Parameters!$B$6)*('Permanent project'!B384-Parameters!$B$2+0.5))*(1-EXP(-Parameters!$B$7*('Permanent project'!B384-Parameters!$B$2+0.5)*('Permanent project'!B384&gt;=Parameters!$B$2)))+('Permanent project'!B384&lt;Parameters!$B$2)</f>
        <v>2.4113100426816865E-2</v>
      </c>
      <c r="K384" s="2">
        <f>H384*I384*('Permanent project'!B384&gt;=Parameters!$B$2)</f>
        <v>1.3595834951415187E-2</v>
      </c>
      <c r="L384" s="2">
        <f>H384*I384*J384*('Permanent project'!B384&gt;=Parameters!$B$2)*('Permanent project'!B384&lt;=Parameters!$B$3)</f>
        <v>3.2783773356990121E-4</v>
      </c>
      <c r="M384" s="22">
        <v>1</v>
      </c>
      <c r="N384" s="14">
        <f t="shared" si="43"/>
        <v>3.2783773356990121E-4</v>
      </c>
      <c r="V384" s="4"/>
      <c r="W384" s="4"/>
      <c r="X384" s="4"/>
    </row>
    <row r="385" spans="1:24" x14ac:dyDescent="0.3">
      <c r="A385">
        <v>2396</v>
      </c>
      <c r="B385">
        <v>376</v>
      </c>
      <c r="C385" s="11">
        <f t="shared" si="39"/>
        <v>1.6779706453383088</v>
      </c>
      <c r="D385" s="11">
        <f t="shared" si="40"/>
        <v>2.720789926345387</v>
      </c>
      <c r="E385" s="11">
        <f t="shared" si="41"/>
        <v>3.4292084480011149</v>
      </c>
      <c r="F385" s="11">
        <f t="shared" si="42"/>
        <v>5.9646475032892132</v>
      </c>
      <c r="G385" s="3">
        <f>G384*(1+Parameters!$B$13)</f>
        <v>145573897.00403205</v>
      </c>
      <c r="H385" s="5">
        <f>Parameters!$B$11*C385*Parameters!$B$9*G385</f>
        <v>2257.0430273184775</v>
      </c>
      <c r="I385" s="2">
        <f>EXP(-Parameters!$B$16*'Permanent project'!B385)</f>
        <v>5.9507101058906875E-6</v>
      </c>
      <c r="J385" s="2">
        <f>EXP(-(Parameters!$B$5+Parameters!$B$6)*('Permanent project'!B385-Parameters!$B$2+0.5))*(1-EXP(-Parameters!$B$7*('Permanent project'!B385-Parameters!$B$2+0.5)*('Permanent project'!B385&gt;=Parameters!$B$2)))+('Permanent project'!B385&lt;Parameters!$B$2)</f>
        <v>2.3873171068747034E-2</v>
      </c>
      <c r="K385" s="2">
        <f>H385*I385*('Permanent project'!B385&gt;=Parameters!$B$2)</f>
        <v>1.3431008752094175E-2</v>
      </c>
      <c r="L385" s="2">
        <f>H385*I385*J385*('Permanent project'!B385&gt;=Parameters!$B$2)*('Permanent project'!B385&lt;=Parameters!$B$3)</f>
        <v>3.2064076956458287E-4</v>
      </c>
      <c r="M385" s="22">
        <v>1</v>
      </c>
      <c r="N385" s="14">
        <f t="shared" si="43"/>
        <v>3.2064076956458287E-4</v>
      </c>
      <c r="V385" s="4"/>
      <c r="W385" s="4"/>
      <c r="X385" s="4"/>
    </row>
    <row r="386" spans="1:24" x14ac:dyDescent="0.3">
      <c r="A386">
        <v>2397</v>
      </c>
      <c r="B386">
        <v>377</v>
      </c>
      <c r="C386" s="11">
        <f t="shared" si="39"/>
        <v>1.6779706453383088</v>
      </c>
      <c r="D386" s="11">
        <f t="shared" si="40"/>
        <v>2.720789926345387</v>
      </c>
      <c r="E386" s="11">
        <f t="shared" si="41"/>
        <v>3.4292084480011149</v>
      </c>
      <c r="F386" s="11">
        <f t="shared" si="42"/>
        <v>5.9646475032892132</v>
      </c>
      <c r="G386" s="3">
        <f>G385*(1+Parameters!$B$13)</f>
        <v>148485374.94411269</v>
      </c>
      <c r="H386" s="5">
        <f>Parameters!$B$11*C386*Parameters!$B$9*G386</f>
        <v>2302.1838878648473</v>
      </c>
      <c r="I386" s="2">
        <f>EXP(-Parameters!$B$16*'Permanent project'!B386)</f>
        <v>5.7633019056003295E-6</v>
      </c>
      <c r="J386" s="2">
        <f>EXP(-(Parameters!$B$5+Parameters!$B$6)*('Permanent project'!B386-Parameters!$B$2+0.5))*(1-EXP(-Parameters!$B$7*('Permanent project'!B386-Parameters!$B$2+0.5)*('Permanent project'!B386&gt;=Parameters!$B$2)))+('Permanent project'!B386&lt;Parameters!$B$2)</f>
        <v>2.3635629047678443E-2</v>
      </c>
      <c r="K386" s="2">
        <f>H386*I386*('Permanent project'!B386&gt;=Parameters!$B$2)</f>
        <v>1.326818078797385E-2</v>
      </c>
      <c r="L386" s="2">
        <f>H386*I386*J386*('Permanent project'!B386&gt;=Parameters!$B$2)*('Permanent project'!B386&lt;=Parameters!$B$3)</f>
        <v>3.1360179924208381E-4</v>
      </c>
      <c r="M386" s="22">
        <v>1</v>
      </c>
      <c r="N386" s="14">
        <f t="shared" si="43"/>
        <v>3.1360179924208381E-4</v>
      </c>
      <c r="V386" s="4"/>
      <c r="W386" s="4"/>
      <c r="X386" s="4"/>
    </row>
    <row r="387" spans="1:24" x14ac:dyDescent="0.3">
      <c r="A387">
        <v>2398</v>
      </c>
      <c r="B387">
        <v>378</v>
      </c>
      <c r="C387" s="11">
        <f t="shared" si="39"/>
        <v>1.6779706453383088</v>
      </c>
      <c r="D387" s="11">
        <f t="shared" si="40"/>
        <v>2.720789926345387</v>
      </c>
      <c r="E387" s="11">
        <f t="shared" si="41"/>
        <v>3.4292084480011149</v>
      </c>
      <c r="F387" s="11">
        <f t="shared" si="42"/>
        <v>5.9646475032892132</v>
      </c>
      <c r="G387" s="3">
        <f>G386*(1+Parameters!$B$13)</f>
        <v>151455082.44299495</v>
      </c>
      <c r="H387" s="5">
        <f>Parameters!$B$11*C387*Parameters!$B$9*G387</f>
        <v>2348.2275656221441</v>
      </c>
      <c r="I387" s="2">
        <f>EXP(-Parameters!$B$16*'Permanent project'!B387)</f>
        <v>5.5817958300835013E-6</v>
      </c>
      <c r="J387" s="2">
        <f>EXP(-(Parameters!$B$5+Parameters!$B$6)*('Permanent project'!B387-Parameters!$B$2+0.5))*(1-EXP(-Parameters!$B$7*('Permanent project'!B387-Parameters!$B$2+0.5)*('Permanent project'!B387&gt;=Parameters!$B$2)))+('Permanent project'!B387&lt;Parameters!$B$2)</f>
        <v>2.3400450609211056E-2</v>
      </c>
      <c r="K387" s="2">
        <f>H387*I387*('Permanent project'!B387&gt;=Parameters!$B$2)</f>
        <v>1.3107326833876816E-2</v>
      </c>
      <c r="L387" s="2">
        <f>H387*I387*J387*('Permanent project'!B387&gt;=Parameters!$B$2)*('Permanent project'!B387&lt;=Parameters!$B$3)</f>
        <v>3.0671735419492114E-4</v>
      </c>
      <c r="M387" s="22">
        <v>1</v>
      </c>
      <c r="N387" s="14">
        <f t="shared" si="43"/>
        <v>3.0671735419492114E-4</v>
      </c>
      <c r="V387" s="4"/>
      <c r="W387" s="4"/>
      <c r="X387" s="4"/>
    </row>
    <row r="388" spans="1:24" x14ac:dyDescent="0.3">
      <c r="A388">
        <v>2399</v>
      </c>
      <c r="B388">
        <v>379</v>
      </c>
      <c r="C388" s="11">
        <f t="shared" si="39"/>
        <v>1.6779706453383088</v>
      </c>
      <c r="D388" s="11">
        <f t="shared" si="40"/>
        <v>2.720789926345387</v>
      </c>
      <c r="E388" s="11">
        <f t="shared" si="41"/>
        <v>3.4292084480011149</v>
      </c>
      <c r="F388" s="11">
        <f t="shared" si="42"/>
        <v>5.9646475032892132</v>
      </c>
      <c r="G388" s="3">
        <f>G387*(1+Parameters!$B$13)</f>
        <v>154484184.09185484</v>
      </c>
      <c r="H388" s="5">
        <f>Parameters!$B$11*C388*Parameters!$B$9*G388</f>
        <v>2395.1921169345869</v>
      </c>
      <c r="I388" s="2">
        <f>EXP(-Parameters!$B$16*'Permanent project'!B388)</f>
        <v>5.4060060012580889E-6</v>
      </c>
      <c r="J388" s="2">
        <f>EXP(-(Parameters!$B$5+Parameters!$B$6)*('Permanent project'!B388-Parameters!$B$2+0.5))*(1-EXP(-Parameters!$B$7*('Permanent project'!B388-Parameters!$B$2+0.5)*('Permanent project'!B388&gt;=Parameters!$B$2)))+('Permanent project'!B388&lt;Parameters!$B$2)</f>
        <v>2.3167612235305019E-2</v>
      </c>
      <c r="K388" s="2">
        <f>H388*I388*('Permanent project'!B388&gt;=Parameters!$B$2)</f>
        <v>1.2948422958314443E-2</v>
      </c>
      <c r="L388" s="2">
        <f>H388*I388*J388*('Permanent project'!B388&gt;=Parameters!$B$2)*('Permanent project'!B388&lt;=Parameters!$B$3)</f>
        <v>2.9998404215695007E-4</v>
      </c>
      <c r="M388" s="22">
        <v>1</v>
      </c>
      <c r="N388" s="14">
        <f t="shared" si="43"/>
        <v>2.9998404215695007E-4</v>
      </c>
      <c r="V388" s="4"/>
      <c r="W388" s="4"/>
      <c r="X388" s="4"/>
    </row>
    <row r="389" spans="1:24" x14ac:dyDescent="0.3">
      <c r="A389">
        <v>2400</v>
      </c>
      <c r="B389">
        <v>380</v>
      </c>
      <c r="C389" s="11">
        <f t="shared" si="39"/>
        <v>1.6779706453383088</v>
      </c>
      <c r="D389" s="11">
        <f t="shared" si="40"/>
        <v>2.720789926345387</v>
      </c>
      <c r="E389" s="11">
        <f t="shared" si="41"/>
        <v>3.4292084480011149</v>
      </c>
      <c r="F389" s="11">
        <f t="shared" si="42"/>
        <v>5.9646475032892132</v>
      </c>
      <c r="G389" s="3">
        <f>G388*(1+Parameters!$B$13)</f>
        <v>157573867.77369195</v>
      </c>
      <c r="H389" s="5">
        <f>Parameters!$B$11*C389*Parameters!$B$9*G389</f>
        <v>2443.0959592732788</v>
      </c>
      <c r="I389" s="2">
        <f>EXP(-Parameters!$B$16*'Permanent project'!B389)</f>
        <v>5.2357523949781018E-6</v>
      </c>
      <c r="J389" s="2">
        <f>EXP(-(Parameters!$B$5+Parameters!$B$6)*('Permanent project'!B389-Parameters!$B$2+0.5))*(1-EXP(-Parameters!$B$7*('Permanent project'!B389-Parameters!$B$2+0.5)*('Permanent project'!B389&gt;=Parameters!$B$2)))+('Permanent project'!B389&lt;Parameters!$B$2)</f>
        <v>2.293709064192893E-2</v>
      </c>
      <c r="K389" s="2">
        <f>H389*I389*('Permanent project'!B389&gt;=Parameters!$B$2)</f>
        <v>1.2791445519926392E-2</v>
      </c>
      <c r="L389" s="2">
        <f>H389*I389*J389*('Permanent project'!B389&gt;=Parameters!$B$2)*('Permanent project'!B389&lt;=Parameters!$B$3)</f>
        <v>2.9339854533184739E-4</v>
      </c>
      <c r="M389" s="22">
        <v>1</v>
      </c>
      <c r="N389" s="14">
        <f t="shared" si="43"/>
        <v>2.9339854533184739E-4</v>
      </c>
      <c r="V389" s="4"/>
      <c r="W389" s="4"/>
      <c r="X389" s="4"/>
    </row>
    <row r="390" spans="1:24" x14ac:dyDescent="0.3">
      <c r="A390">
        <v>2401</v>
      </c>
      <c r="B390">
        <v>381</v>
      </c>
      <c r="C390" s="11">
        <f t="shared" si="39"/>
        <v>1.6779706453383088</v>
      </c>
      <c r="D390" s="11">
        <f t="shared" si="40"/>
        <v>2.720789926345387</v>
      </c>
      <c r="E390" s="11">
        <f t="shared" si="41"/>
        <v>3.4292084480011149</v>
      </c>
      <c r="F390" s="11">
        <f t="shared" si="42"/>
        <v>5.9646475032892132</v>
      </c>
      <c r="G390" s="3">
        <f>G389*(1+Parameters!$B$13)</f>
        <v>160725345.1291658</v>
      </c>
      <c r="H390" s="5">
        <f>Parameters!$B$11*C390*Parameters!$B$9*G390</f>
        <v>2491.9578784587447</v>
      </c>
      <c r="I390" s="2">
        <f>EXP(-Parameters!$B$16*'Permanent project'!B390)</f>
        <v>5.0708606566732146E-6</v>
      </c>
      <c r="J390" s="2">
        <f>EXP(-(Parameters!$B$5+Parameters!$B$6)*('Permanent project'!B390-Parameters!$B$2+0.5))*(1-EXP(-Parameters!$B$7*('Permanent project'!B390-Parameters!$B$2+0.5)*('Permanent project'!B390&gt;=Parameters!$B$2)))+('Permanent project'!B390&lt;Parameters!$B$2)</f>
        <v>2.2708862776731332E-2</v>
      </c>
      <c r="K390" s="2">
        <f>H390*I390*('Permanent project'!B390&gt;=Parameters!$B$2)</f>
        <v>1.2636371163963302E-2</v>
      </c>
      <c r="L390" s="2">
        <f>H390*I390*J390*('Permanent project'!B390&gt;=Parameters!$B$2)*('Permanent project'!B390&lt;=Parameters!$B$3)</f>
        <v>2.869576187582874E-4</v>
      </c>
      <c r="M390" s="22">
        <v>1</v>
      </c>
      <c r="N390" s="14">
        <f t="shared" si="43"/>
        <v>2.869576187582874E-4</v>
      </c>
      <c r="V390" s="4"/>
      <c r="W390" s="4"/>
      <c r="X390" s="4"/>
    </row>
    <row r="391" spans="1:24" x14ac:dyDescent="0.3">
      <c r="A391">
        <v>2402</v>
      </c>
      <c r="B391">
        <v>382</v>
      </c>
      <c r="C391" s="11">
        <f t="shared" si="39"/>
        <v>1.6779706453383088</v>
      </c>
      <c r="D391" s="11">
        <f t="shared" si="40"/>
        <v>2.720789926345387</v>
      </c>
      <c r="E391" s="11">
        <f t="shared" si="41"/>
        <v>3.4292084480011149</v>
      </c>
      <c r="F391" s="11">
        <f t="shared" si="42"/>
        <v>5.9646475032892132</v>
      </c>
      <c r="G391" s="3">
        <f>G390*(1+Parameters!$B$13)</f>
        <v>163939852.03174913</v>
      </c>
      <c r="H391" s="5">
        <f>Parameters!$B$11*C391*Parameters!$B$9*G391</f>
        <v>2541.7970360279196</v>
      </c>
      <c r="I391" s="2">
        <f>EXP(-Parameters!$B$16*'Permanent project'!B391)</f>
        <v>4.9111619227944502E-6</v>
      </c>
      <c r="J391" s="2">
        <f>EXP(-(Parameters!$B$5+Parameters!$B$6)*('Permanent project'!B391-Parameters!$B$2+0.5))*(1-EXP(-Parameters!$B$7*('Permanent project'!B391-Parameters!$B$2+0.5)*('Permanent project'!B391&gt;=Parameters!$B$2)))+('Permanent project'!B391&lt;Parameters!$B$2)</f>
        <v>2.2482905816735531E-2</v>
      </c>
      <c r="K391" s="2">
        <f>H391*I391*('Permanent project'!B391&gt;=Parameters!$B$2)</f>
        <v>1.2483176818812112E-2</v>
      </c>
      <c r="L391" s="2">
        <f>H391*I391*J391*('Permanent project'!B391&gt;=Parameters!$B$2)*('Permanent project'!B391&lt;=Parameters!$B$3)</f>
        <v>2.8065808871100895E-4</v>
      </c>
      <c r="M391" s="22">
        <v>1</v>
      </c>
      <c r="N391" s="14">
        <f t="shared" si="43"/>
        <v>2.8065808871100895E-4</v>
      </c>
      <c r="V391" s="4"/>
      <c r="W391" s="4"/>
      <c r="X391" s="4"/>
    </row>
    <row r="392" spans="1:24" x14ac:dyDescent="0.3">
      <c r="A392">
        <v>2403</v>
      </c>
      <c r="B392">
        <v>383</v>
      </c>
      <c r="C392" s="11">
        <f t="shared" si="39"/>
        <v>1.6779706453383088</v>
      </c>
      <c r="D392" s="11">
        <f t="shared" si="40"/>
        <v>2.720789926345387</v>
      </c>
      <c r="E392" s="11">
        <f t="shared" si="41"/>
        <v>3.4292084480011149</v>
      </c>
      <c r="F392" s="11">
        <f t="shared" si="42"/>
        <v>5.9646475032892132</v>
      </c>
      <c r="G392" s="3">
        <f>G391*(1+Parameters!$B$13)</f>
        <v>167218649.07238412</v>
      </c>
      <c r="H392" s="5">
        <f>Parameters!$B$11*C392*Parameters!$B$9*G392</f>
        <v>2592.6329767484781</v>
      </c>
      <c r="I392" s="2">
        <f>EXP(-Parameters!$B$16*'Permanent project'!B392)</f>
        <v>4.7564926478831524E-6</v>
      </c>
      <c r="J392" s="2">
        <f>EXP(-(Parameters!$B$5+Parameters!$B$6)*('Permanent project'!B392-Parameters!$B$2+0.5))*(1-EXP(-Parameters!$B$7*('Permanent project'!B392-Parameters!$B$2+0.5)*('Permanent project'!B392&gt;=Parameters!$B$2)))+('Permanent project'!B392&lt;Parameters!$B$2)</f>
        <v>2.2259197166057211E-2</v>
      </c>
      <c r="K392" s="2">
        <f>H392*I392*('Permanent project'!B392&gt;=Parameters!$B$2)</f>
        <v>1.2331839692563547E-2</v>
      </c>
      <c r="L392" s="2">
        <f>H392*I392*J392*('Permanent project'!B392&gt;=Parameters!$B$2)*('Permanent project'!B392&lt;=Parameters!$B$3)</f>
        <v>2.7449685113698234E-4</v>
      </c>
      <c r="M392" s="22">
        <v>1</v>
      </c>
      <c r="N392" s="14">
        <f t="shared" si="43"/>
        <v>2.7449685113698234E-4</v>
      </c>
      <c r="V392" s="4"/>
      <c r="W392" s="4"/>
      <c r="X392" s="4"/>
    </row>
    <row r="393" spans="1:24" x14ac:dyDescent="0.3">
      <c r="A393">
        <v>2404</v>
      </c>
      <c r="B393">
        <v>384</v>
      </c>
      <c r="C393" s="11">
        <f t="shared" si="39"/>
        <v>1.6779706453383088</v>
      </c>
      <c r="D393" s="11">
        <f t="shared" si="40"/>
        <v>2.720789926345387</v>
      </c>
      <c r="E393" s="11">
        <f t="shared" si="41"/>
        <v>3.4292084480011149</v>
      </c>
      <c r="F393" s="11">
        <f t="shared" si="42"/>
        <v>5.9646475032892132</v>
      </c>
      <c r="G393" s="3">
        <f>G392*(1+Parameters!$B$13)</f>
        <v>170563022.05383182</v>
      </c>
      <c r="H393" s="5">
        <f>Parameters!$B$11*C393*Parameters!$B$9*G393</f>
        <v>2644.485636283448</v>
      </c>
      <c r="I393" s="2">
        <f>EXP(-Parameters!$B$16*'Permanent project'!B393)</f>
        <v>4.6066944370861444E-6</v>
      </c>
      <c r="J393" s="2">
        <f>EXP(-(Parameters!$B$5+Parameters!$B$6)*('Permanent project'!B393-Parameters!$B$2+0.5))*(1-EXP(-Parameters!$B$7*('Permanent project'!B393-Parameters!$B$2+0.5)*('Permanent project'!B393&gt;=Parameters!$B$2)))+('Permanent project'!B393&lt;Parameters!$B$2)</f>
        <v>2.2037714453644896E-2</v>
      </c>
      <c r="K393" s="2">
        <f>H393*I393*('Permanent project'!B393&gt;=Parameters!$B$2)</f>
        <v>1.2182337269621172E-2</v>
      </c>
      <c r="L393" s="2">
        <f>H393*I393*J393*('Permanent project'!B393&gt;=Parameters!$B$2)*('Permanent project'!B393&lt;=Parameters!$B$3)</f>
        <v>2.684708701259074E-4</v>
      </c>
      <c r="M393" s="22">
        <v>1</v>
      </c>
      <c r="N393" s="14">
        <f t="shared" si="43"/>
        <v>2.684708701259074E-4</v>
      </c>
      <c r="V393" s="4"/>
      <c r="W393" s="4"/>
      <c r="X393" s="4"/>
    </row>
    <row r="394" spans="1:24" x14ac:dyDescent="0.3">
      <c r="A394">
        <v>2405</v>
      </c>
      <c r="B394">
        <v>385</v>
      </c>
      <c r="C394" s="11">
        <f t="shared" si="39"/>
        <v>1.6779706453383088</v>
      </c>
      <c r="D394" s="11">
        <f t="shared" si="40"/>
        <v>2.720789926345387</v>
      </c>
      <c r="E394" s="11">
        <f t="shared" si="41"/>
        <v>3.4292084480011149</v>
      </c>
      <c r="F394" s="11">
        <f t="shared" si="42"/>
        <v>5.9646475032892132</v>
      </c>
      <c r="G394" s="3">
        <f>G393*(1+Parameters!$B$13)</f>
        <v>173974282.49490845</v>
      </c>
      <c r="H394" s="5">
        <f>Parameters!$B$11*C394*Parameters!$B$9*G394</f>
        <v>2697.3753490091171</v>
      </c>
      <c r="I394" s="2">
        <f>EXP(-Parameters!$B$16*'Permanent project'!B394)</f>
        <v>4.461613883945555E-6</v>
      </c>
      <c r="J394" s="2">
        <f>EXP(-(Parameters!$B$5+Parameters!$B$6)*('Permanent project'!B394-Parameters!$B$2+0.5))*(1-EXP(-Parameters!$B$7*('Permanent project'!B394-Parameters!$B$2+0.5)*('Permanent project'!B394&gt;=Parameters!$B$2)))+('Permanent project'!B394&lt;Parameters!$B$2)</f>
        <v>2.1818435531042762E-2</v>
      </c>
      <c r="K394" s="2">
        <f>H394*I394*('Permanent project'!B394&gt;=Parameters!$B$2)</f>
        <v>1.2034647307351563E-2</v>
      </c>
      <c r="L394" s="2">
        <f>H394*I394*J394*('Permanent project'!B394&gt;=Parameters!$B$2)*('Permanent project'!B394&lt;=Parameters!$B$3)</f>
        <v>2.6257717641428748E-4</v>
      </c>
      <c r="M394" s="22">
        <v>1</v>
      </c>
      <c r="N394" s="14">
        <f t="shared" si="43"/>
        <v>2.6257717641428748E-4</v>
      </c>
      <c r="V394" s="4"/>
      <c r="W394" s="4"/>
      <c r="X394" s="4"/>
    </row>
    <row r="395" spans="1:24" x14ac:dyDescent="0.3">
      <c r="A395">
        <v>2406</v>
      </c>
      <c r="B395">
        <v>386</v>
      </c>
      <c r="C395" s="11">
        <f t="shared" si="39"/>
        <v>1.6779706453383088</v>
      </c>
      <c r="D395" s="11">
        <f t="shared" si="40"/>
        <v>2.720789926345387</v>
      </c>
      <c r="E395" s="11">
        <f t="shared" si="41"/>
        <v>3.4292084480011149</v>
      </c>
      <c r="F395" s="11">
        <f t="shared" si="42"/>
        <v>5.9646475032892132</v>
      </c>
      <c r="G395" s="3">
        <f>G394*(1+Parameters!$B$13)</f>
        <v>177453768.14480662</v>
      </c>
      <c r="H395" s="5">
        <f>Parameters!$B$11*C395*Parameters!$B$9*G395</f>
        <v>2751.3228559892991</v>
      </c>
      <c r="I395" s="2">
        <f>EXP(-Parameters!$B$16*'Permanent project'!B395)</f>
        <v>4.3211024132972029E-6</v>
      </c>
      <c r="J395" s="2">
        <f>EXP(-(Parameters!$B$5+Parameters!$B$6)*('Permanent project'!B395-Parameters!$B$2+0.5))*(1-EXP(-Parameters!$B$7*('Permanent project'!B395-Parameters!$B$2+0.5)*('Permanent project'!B395&gt;=Parameters!$B$2)))+('Permanent project'!B395&lt;Parameters!$B$2)</f>
        <v>2.1601338470175833E-2</v>
      </c>
      <c r="K395" s="2">
        <f>H395*I395*('Permanent project'!B395&gt;=Parameters!$B$2)</f>
        <v>1.1888747832775113E-2</v>
      </c>
      <c r="L395" s="2">
        <f>H395*I395*J395*('Permanent project'!B395&gt;=Parameters!$B$2)*('Permanent project'!B395&lt;=Parameters!$B$3)</f>
        <v>2.568128659223446E-4</v>
      </c>
      <c r="M395" s="22">
        <v>1</v>
      </c>
      <c r="N395" s="14">
        <f t="shared" si="43"/>
        <v>2.568128659223446E-4</v>
      </c>
      <c r="V395" s="4"/>
      <c r="W395" s="4"/>
      <c r="X395" s="4"/>
    </row>
    <row r="396" spans="1:24" x14ac:dyDescent="0.3">
      <c r="A396">
        <v>2407</v>
      </c>
      <c r="B396">
        <v>387</v>
      </c>
      <c r="C396" s="11">
        <f t="shared" si="39"/>
        <v>1.6779706453383088</v>
      </c>
      <c r="D396" s="11">
        <f t="shared" si="40"/>
        <v>2.720789926345387</v>
      </c>
      <c r="E396" s="11">
        <f t="shared" si="41"/>
        <v>3.4292084480011149</v>
      </c>
      <c r="F396" s="11">
        <f t="shared" si="42"/>
        <v>5.9646475032892132</v>
      </c>
      <c r="G396" s="3">
        <f>G395*(1+Parameters!$B$13)</f>
        <v>181002843.50770277</v>
      </c>
      <c r="H396" s="5">
        <f>Parameters!$B$11*C396*Parameters!$B$9*G396</f>
        <v>2806.3493131090854</v>
      </c>
      <c r="I396" s="2">
        <f>EXP(-Parameters!$B$16*'Permanent project'!B396)</f>
        <v>4.1850161291166459E-6</v>
      </c>
      <c r="J396" s="2">
        <f>EXP(-(Parameters!$B$5+Parameters!$B$6)*('Permanent project'!B396-Parameters!$B$2+0.5))*(1-EXP(-Parameters!$B$7*('Permanent project'!B396-Parameters!$B$2+0.5)*('Permanent project'!B396&gt;=Parameters!$B$2)))+('Permanent project'!B396&lt;Parameters!$B$2)</f>
        <v>2.1386401561157089E-2</v>
      </c>
      <c r="K396" s="2">
        <f>H396*I396*('Permanent project'!B396&gt;=Parameters!$B$2)</f>
        <v>1.1744617139296943E-2</v>
      </c>
      <c r="L396" s="2">
        <f>H396*I396*J396*('Permanent project'!B396&gt;=Parameters!$B$2)*('Permanent project'!B396&lt;=Parameters!$B$3)</f>
        <v>2.5117509832305241E-4</v>
      </c>
      <c r="M396" s="22">
        <v>1</v>
      </c>
      <c r="N396" s="14">
        <f t="shared" si="43"/>
        <v>2.5117509832305241E-4</v>
      </c>
      <c r="V396" s="4"/>
      <c r="W396" s="4"/>
      <c r="X396" s="4"/>
    </row>
    <row r="397" spans="1:24" x14ac:dyDescent="0.3">
      <c r="A397">
        <v>2408</v>
      </c>
      <c r="B397">
        <v>388</v>
      </c>
      <c r="C397" s="11">
        <f t="shared" si="39"/>
        <v>1.6779706453383088</v>
      </c>
      <c r="D397" s="11">
        <f t="shared" si="40"/>
        <v>2.720789926345387</v>
      </c>
      <c r="E397" s="11">
        <f t="shared" si="41"/>
        <v>3.4292084480011149</v>
      </c>
      <c r="F397" s="11">
        <f t="shared" si="42"/>
        <v>5.9646475032892132</v>
      </c>
      <c r="G397" s="3">
        <f>G396*(1+Parameters!$B$13)</f>
        <v>184622900.37785682</v>
      </c>
      <c r="H397" s="5">
        <f>Parameters!$B$11*C397*Parameters!$B$9*G397</f>
        <v>2862.476299371267</v>
      </c>
      <c r="I397" s="2">
        <f>EXP(-Parameters!$B$16*'Permanent project'!B397)</f>
        <v>4.0532156671570761E-6</v>
      </c>
      <c r="J397" s="2">
        <f>EXP(-(Parameters!$B$5+Parameters!$B$6)*('Permanent project'!B397-Parameters!$B$2+0.5))*(1-EXP(-Parameters!$B$7*('Permanent project'!B397-Parameters!$B$2+0.5)*('Permanent project'!B397&gt;=Parameters!$B$2)))+('Permanent project'!B397&lt;Parameters!$B$2)</f>
        <v>2.1173603310116529E-2</v>
      </c>
      <c r="K397" s="2">
        <f>H397*I397*('Permanent project'!B397&gt;=Parameters!$B$2)</f>
        <v>1.1602233783477429E-2</v>
      </c>
      <c r="L397" s="2">
        <f>H397*I397*J397*('Permanent project'!B397&gt;=Parameters!$B$2)*('Permanent project'!B397&lt;=Parameters!$B$3)</f>
        <v>2.4566109564258353E-4</v>
      </c>
      <c r="M397" s="22">
        <v>1</v>
      </c>
      <c r="N397" s="14">
        <f t="shared" si="43"/>
        <v>2.4566109564258353E-4</v>
      </c>
      <c r="V397" s="4"/>
      <c r="W397" s="4"/>
      <c r="X397" s="4"/>
    </row>
    <row r="398" spans="1:24" x14ac:dyDescent="0.3">
      <c r="A398">
        <v>2409</v>
      </c>
      <c r="B398">
        <v>389</v>
      </c>
      <c r="C398" s="11">
        <f t="shared" si="39"/>
        <v>1.6779706453383088</v>
      </c>
      <c r="D398" s="11">
        <f t="shared" si="40"/>
        <v>2.720789926345387</v>
      </c>
      <c r="E398" s="11">
        <f t="shared" si="41"/>
        <v>3.4292084480011149</v>
      </c>
      <c r="F398" s="11">
        <f t="shared" si="42"/>
        <v>5.9646475032892132</v>
      </c>
      <c r="G398" s="3">
        <f>G397*(1+Parameters!$B$13)</f>
        <v>188315358.38541397</v>
      </c>
      <c r="H398" s="5">
        <f>Parameters!$B$11*C398*Parameters!$B$9*G398</f>
        <v>2919.7258253586929</v>
      </c>
      <c r="I398" s="2">
        <f>EXP(-Parameters!$B$16*'Permanent project'!B398)</f>
        <v>3.9255660522281545E-6</v>
      </c>
      <c r="J398" s="2">
        <f>EXP(-(Parameters!$B$5+Parameters!$B$6)*('Permanent project'!B398-Parameters!$B$2+0.5))*(1-EXP(-Parameters!$B$7*('Permanent project'!B398-Parameters!$B$2+0.5)*('Permanent project'!B398&gt;=Parameters!$B$2)))+('Permanent project'!B398&lt;Parameters!$B$2)</f>
        <v>2.0962922437051699E-2</v>
      </c>
      <c r="K398" s="2">
        <f>H398*I398*('Permanent project'!B398&gt;=Parameters!$B$2)</f>
        <v>1.1461576581841914E-2</v>
      </c>
      <c r="L398" s="2">
        <f>H398*I398*J398*('Permanent project'!B398&gt;=Parameters!$B$2)*('Permanent project'!B398&lt;=Parameters!$B$3)</f>
        <v>2.4026814089148017E-4</v>
      </c>
      <c r="M398" s="22">
        <v>1</v>
      </c>
      <c r="N398" s="14">
        <f t="shared" si="43"/>
        <v>2.4026814089148017E-4</v>
      </c>
      <c r="V398" s="4"/>
      <c r="W398" s="4"/>
      <c r="X398" s="4"/>
    </row>
    <row r="399" spans="1:24" x14ac:dyDescent="0.3">
      <c r="A399">
        <v>2410</v>
      </c>
      <c r="B399">
        <v>390</v>
      </c>
      <c r="C399" s="11">
        <f t="shared" si="39"/>
        <v>1.6779706453383088</v>
      </c>
      <c r="D399" s="11">
        <f t="shared" si="40"/>
        <v>2.720789926345387</v>
      </c>
      <c r="E399" s="11">
        <f t="shared" si="41"/>
        <v>3.4292084480011149</v>
      </c>
      <c r="F399" s="11">
        <f t="shared" si="42"/>
        <v>5.9646475032892132</v>
      </c>
      <c r="G399" s="3">
        <f>G398*(1+Parameters!$B$13)</f>
        <v>192081665.55312225</v>
      </c>
      <c r="H399" s="5">
        <f>Parameters!$B$11*C399*Parameters!$B$9*G399</f>
        <v>2978.1203418658665</v>
      </c>
      <c r="I399" s="2">
        <f>EXP(-Parameters!$B$16*'Permanent project'!B399)</f>
        <v>3.8019365599696187E-6</v>
      </c>
      <c r="J399" s="2">
        <f>EXP(-(Parameters!$B$5+Parameters!$B$6)*('Permanent project'!B399-Parameters!$B$2+0.5))*(1-EXP(-Parameters!$B$7*('Permanent project'!B399-Parameters!$B$2+0.5)*('Permanent project'!B399&gt;=Parameters!$B$2)))+('Permanent project'!B399&lt;Parameters!$B$2)</f>
        <v>2.0754337873699742E-2</v>
      </c>
      <c r="K399" s="2">
        <f>H399*I399*('Permanent project'!B399&gt;=Parameters!$B$2)</f>
        <v>1.1322624607729058E-2</v>
      </c>
      <c r="L399" s="2">
        <f>H399*I399*J399*('Permanent project'!B399&gt;=Parameters!$B$2)*('Permanent project'!B399&lt;=Parameters!$B$3)</f>
        <v>2.3499357672587587E-4</v>
      </c>
      <c r="M399" s="22">
        <v>1</v>
      </c>
      <c r="N399" s="14">
        <f t="shared" si="43"/>
        <v>2.3499357672587587E-4</v>
      </c>
      <c r="V399" s="4"/>
      <c r="W399" s="4"/>
      <c r="X399" s="4"/>
    </row>
    <row r="400" spans="1:24" x14ac:dyDescent="0.3">
      <c r="A400">
        <v>2411</v>
      </c>
      <c r="B400">
        <v>391</v>
      </c>
      <c r="C400" s="11">
        <f t="shared" si="39"/>
        <v>1.6779706453383088</v>
      </c>
      <c r="D400" s="11">
        <f t="shared" si="40"/>
        <v>2.720789926345387</v>
      </c>
      <c r="E400" s="11">
        <f t="shared" si="41"/>
        <v>3.4292084480011149</v>
      </c>
      <c r="F400" s="11">
        <f t="shared" si="42"/>
        <v>5.9646475032892132</v>
      </c>
      <c r="G400" s="3">
        <f>G399*(1+Parameters!$B$13)</f>
        <v>195923298.86418471</v>
      </c>
      <c r="H400" s="5">
        <f>Parameters!$B$11*C400*Parameters!$B$9*G400</f>
        <v>3037.6827487031842</v>
      </c>
      <c r="I400" s="2">
        <f>EXP(-Parameters!$B$16*'Permanent project'!B400)</f>
        <v>3.6822005829781175E-6</v>
      </c>
      <c r="J400" s="2">
        <f>EXP(-(Parameters!$B$5+Parameters!$B$6)*('Permanent project'!B400-Parameters!$B$2+0.5))*(1-EXP(-Parameters!$B$7*('Permanent project'!B400-Parameters!$B$2+0.5)*('Permanent project'!B400&gt;=Parameters!$B$2)))+('Permanent project'!B400&lt;Parameters!$B$2)</f>
        <v>2.0547828761430489E-2</v>
      </c>
      <c r="K400" s="2">
        <f>H400*I400*('Permanent project'!B400&gt;=Parameters!$B$2)</f>
        <v>1.1185357188177435E-2</v>
      </c>
      <c r="L400" s="2">
        <f>H400*I400*J400*('Permanent project'!B400&gt;=Parameters!$B$2)*('Permanent project'!B400&lt;=Parameters!$B$3)</f>
        <v>2.2983480413810557E-4</v>
      </c>
      <c r="M400" s="22">
        <v>1</v>
      </c>
      <c r="N400" s="14">
        <f t="shared" si="43"/>
        <v>2.2983480413810557E-4</v>
      </c>
      <c r="V400" s="4"/>
      <c r="W400" s="4"/>
      <c r="X400" s="4"/>
    </row>
    <row r="401" spans="1:24" x14ac:dyDescent="0.3">
      <c r="A401">
        <v>2412</v>
      </c>
      <c r="B401">
        <v>392</v>
      </c>
      <c r="C401" s="11">
        <f t="shared" si="39"/>
        <v>1.6779706453383088</v>
      </c>
      <c r="D401" s="11">
        <f t="shared" si="40"/>
        <v>2.720789926345387</v>
      </c>
      <c r="E401" s="11">
        <f t="shared" si="41"/>
        <v>3.4292084480011149</v>
      </c>
      <c r="F401" s="11">
        <f t="shared" si="42"/>
        <v>5.9646475032892132</v>
      </c>
      <c r="G401" s="3">
        <f>G400*(1+Parameters!$B$13)</f>
        <v>199841764.84146839</v>
      </c>
      <c r="H401" s="5">
        <f>Parameters!$B$11*C401*Parameters!$B$9*G401</f>
        <v>3098.4364036772477</v>
      </c>
      <c r="I401" s="2">
        <f>EXP(-Parameters!$B$16*'Permanent project'!B401)</f>
        <v>3.5662355011501652E-6</v>
      </c>
      <c r="J401" s="2">
        <f>EXP(-(Parameters!$B$5+Parameters!$B$6)*('Permanent project'!B401-Parameters!$B$2+0.5))*(1-EXP(-Parameters!$B$7*('Permanent project'!B401-Parameters!$B$2+0.5)*('Permanent project'!B401&gt;=Parameters!$B$2)))+('Permanent project'!B401&lt;Parameters!$B$2)</f>
        <v>2.0343374449160633E-2</v>
      </c>
      <c r="K401" s="2">
        <f>H401*I401*('Permanent project'!B401&gt;=Parameters!$B$2)</f>
        <v>1.1049753900849845E-2</v>
      </c>
      <c r="L401" s="2">
        <f>H401*I401*J401*('Permanent project'!B401&gt;=Parameters!$B$2)*('Permanent project'!B401&lt;=Parameters!$B$3)</f>
        <v>2.2478928117606177E-4</v>
      </c>
      <c r="M401" s="22">
        <v>1</v>
      </c>
      <c r="N401" s="14">
        <f t="shared" si="43"/>
        <v>2.2478928117606177E-4</v>
      </c>
      <c r="V401" s="4"/>
      <c r="W401" s="4"/>
      <c r="X401" s="4"/>
    </row>
    <row r="402" spans="1:24" x14ac:dyDescent="0.3">
      <c r="A402">
        <v>2413</v>
      </c>
      <c r="B402">
        <v>393</v>
      </c>
      <c r="C402" s="11">
        <f t="shared" si="39"/>
        <v>1.6779706453383088</v>
      </c>
      <c r="D402" s="11">
        <f t="shared" si="40"/>
        <v>2.720789926345387</v>
      </c>
      <c r="E402" s="11">
        <f t="shared" si="41"/>
        <v>3.4292084480011149</v>
      </c>
      <c r="F402" s="11">
        <f t="shared" si="42"/>
        <v>5.9646475032892132</v>
      </c>
      <c r="G402" s="3">
        <f>G401*(1+Parameters!$B$13)</f>
        <v>203838600.13829777</v>
      </c>
      <c r="H402" s="5">
        <f>Parameters!$B$11*C402*Parameters!$B$9*G402</f>
        <v>3160.4051317507929</v>
      </c>
      <c r="I402" s="2">
        <f>EXP(-Parameters!$B$16*'Permanent project'!B402)</f>
        <v>3.4539225561084407E-6</v>
      </c>
      <c r="J402" s="2">
        <f>EXP(-(Parameters!$B$5+Parameters!$B$6)*('Permanent project'!B402-Parameters!$B$2+0.5))*(1-EXP(-Parameters!$B$7*('Permanent project'!B402-Parameters!$B$2+0.5)*('Permanent project'!B402&gt;=Parameters!$B$2)))+('Permanent project'!B402&lt;Parameters!$B$2)</f>
        <v>2.0140954491288551E-2</v>
      </c>
      <c r="K402" s="2">
        <f>H402*I402*('Permanent project'!B402&gt;=Parameters!$B$2)</f>
        <v>1.0915794570994931E-2</v>
      </c>
      <c r="L402" s="2">
        <f>H402*I402*J402*('Permanent project'!B402&gt;=Parameters!$B$2)*('Permanent project'!B402&lt;=Parameters!$B$3)</f>
        <v>2.1985452169066353E-4</v>
      </c>
      <c r="M402" s="22">
        <v>1</v>
      </c>
      <c r="N402" s="14">
        <f t="shared" si="43"/>
        <v>2.1985452169066353E-4</v>
      </c>
      <c r="V402" s="4"/>
      <c r="W402" s="4"/>
      <c r="X402" s="4"/>
    </row>
    <row r="403" spans="1:24" x14ac:dyDescent="0.3">
      <c r="A403">
        <v>2414</v>
      </c>
      <c r="B403">
        <v>394</v>
      </c>
      <c r="C403" s="11">
        <f t="shared" si="39"/>
        <v>1.6779706453383088</v>
      </c>
      <c r="D403" s="11">
        <f t="shared" si="40"/>
        <v>2.720789926345387</v>
      </c>
      <c r="E403" s="11">
        <f t="shared" si="41"/>
        <v>3.4292084480011149</v>
      </c>
      <c r="F403" s="11">
        <f t="shared" si="42"/>
        <v>5.9646475032892132</v>
      </c>
      <c r="G403" s="3">
        <f>G402*(1+Parameters!$B$13)</f>
        <v>207915372.14106372</v>
      </c>
      <c r="H403" s="5">
        <f>Parameters!$B$11*C403*Parameters!$B$9*G403</f>
        <v>3223.6132343858085</v>
      </c>
      <c r="I403" s="2">
        <f>EXP(-Parameters!$B$16*'Permanent project'!B403)</f>
        <v>3.3451467295828315E-6</v>
      </c>
      <c r="J403" s="2">
        <f>EXP(-(Parameters!$B$5+Parameters!$B$6)*('Permanent project'!B403-Parameters!$B$2+0.5))*(1-EXP(-Parameters!$B$7*('Permanent project'!B403-Parameters!$B$2+0.5)*('Permanent project'!B403&gt;=Parameters!$B$2)))+('Permanent project'!B403&lt;Parameters!$B$2)</f>
        <v>1.9940548645649796E-2</v>
      </c>
      <c r="K403" s="2">
        <f>H403*I403*('Permanent project'!B403&gt;=Parameters!$B$2)</f>
        <v>1.078345926844562E-2</v>
      </c>
      <c r="L403" s="2">
        <f>H403*I403*J403*('Permanent project'!B403&gt;=Parameters!$B$2)*('Permanent project'!B403&lt;=Parameters!$B$3)</f>
        <v>2.1502809411082306E-4</v>
      </c>
      <c r="M403" s="22">
        <v>1</v>
      </c>
      <c r="N403" s="14">
        <f t="shared" si="43"/>
        <v>2.1502809411082306E-4</v>
      </c>
      <c r="V403" s="4"/>
      <c r="W403" s="4"/>
      <c r="X403" s="4"/>
    </row>
    <row r="404" spans="1:24" x14ac:dyDescent="0.3">
      <c r="A404">
        <v>2415</v>
      </c>
      <c r="B404">
        <v>395</v>
      </c>
      <c r="C404" s="11">
        <f t="shared" si="39"/>
        <v>1.6779706453383088</v>
      </c>
      <c r="D404" s="11">
        <f t="shared" si="40"/>
        <v>2.720789926345387</v>
      </c>
      <c r="E404" s="11">
        <f t="shared" si="41"/>
        <v>3.4292084480011149</v>
      </c>
      <c r="F404" s="11">
        <f t="shared" si="42"/>
        <v>5.9646475032892132</v>
      </c>
      <c r="G404" s="3">
        <f>G403*(1+Parameters!$B$13)</f>
        <v>212073679.58388498</v>
      </c>
      <c r="H404" s="5">
        <f>Parameters!$B$11*C404*Parameters!$B$9*G404</f>
        <v>3288.0854990735247</v>
      </c>
      <c r="I404" s="2">
        <f>EXP(-Parameters!$B$16*'Permanent project'!B404)</f>
        <v>3.2397966256216737E-6</v>
      </c>
      <c r="J404" s="2">
        <f>EXP(-(Parameters!$B$5+Parameters!$B$6)*('Permanent project'!B404-Parameters!$B$2+0.5))*(1-EXP(-Parameters!$B$7*('Permanent project'!B404-Parameters!$B$2+0.5)*('Permanent project'!B404&gt;=Parameters!$B$2)))+('Permanent project'!B404&lt;Parameters!$B$2)</f>
        <v>1.9742136871492774E-2</v>
      </c>
      <c r="K404" s="2">
        <f>H404*I404*('Permanent project'!B404&gt;=Parameters!$B$2)</f>
        <v>1.0652728304653962E-2</v>
      </c>
      <c r="L404" s="2">
        <f>H404*I404*J404*('Permanent project'!B404&gt;=Parameters!$B$2)*('Permanent project'!B404&lt;=Parameters!$B$3)</f>
        <v>2.103076202453037E-4</v>
      </c>
      <c r="M404" s="22">
        <v>1</v>
      </c>
      <c r="N404" s="14">
        <f t="shared" si="43"/>
        <v>2.103076202453037E-4</v>
      </c>
      <c r="V404" s="4"/>
      <c r="W404" s="4"/>
      <c r="X404" s="4"/>
    </row>
    <row r="405" spans="1:24" x14ac:dyDescent="0.3">
      <c r="A405">
        <v>2416</v>
      </c>
      <c r="B405">
        <v>396</v>
      </c>
      <c r="C405" s="11">
        <f t="shared" si="39"/>
        <v>1.6779706453383088</v>
      </c>
      <c r="D405" s="11">
        <f t="shared" si="40"/>
        <v>2.720789926345387</v>
      </c>
      <c r="E405" s="11">
        <f t="shared" si="41"/>
        <v>3.4292084480011149</v>
      </c>
      <c r="F405" s="11">
        <f t="shared" si="42"/>
        <v>5.9646475032892132</v>
      </c>
      <c r="G405" s="3">
        <f>G404*(1+Parameters!$B$13)</f>
        <v>216315153.17556268</v>
      </c>
      <c r="H405" s="5">
        <f>Parameters!$B$11*C405*Parameters!$B$9*G405</f>
        <v>3353.8472090549949</v>
      </c>
      <c r="I405" s="2">
        <f>EXP(-Parameters!$B$16*'Permanent project'!B405)</f>
        <v>3.1377643565125648E-6</v>
      </c>
      <c r="J405" s="2">
        <f>EXP(-(Parameters!$B$5+Parameters!$B$6)*('Permanent project'!B405-Parameters!$B$2+0.5))*(1-EXP(-Parameters!$B$7*('Permanent project'!B405-Parameters!$B$2+0.5)*('Permanent project'!B405&gt;=Parameters!$B$2)))+('Permanent project'!B405&lt;Parameters!$B$2)</f>
        <v>1.9545699327474745E-2</v>
      </c>
      <c r="K405" s="2">
        <f>H405*I405*('Permanent project'!B405&gt;=Parameters!$B$2)</f>
        <v>1.0523582229761907E-2</v>
      </c>
      <c r="L405" s="2">
        <f>H405*I405*J405*('Permanent project'!B405&gt;=Parameters!$B$2)*('Permanent project'!B405&lt;=Parameters!$B$3)</f>
        <v>2.0569077411088248E-4</v>
      </c>
      <c r="M405" s="22">
        <v>1</v>
      </c>
      <c r="N405" s="14">
        <f t="shared" si="43"/>
        <v>2.0569077411088248E-4</v>
      </c>
      <c r="V405" s="4"/>
      <c r="W405" s="4"/>
      <c r="X405" s="4"/>
    </row>
    <row r="406" spans="1:24" x14ac:dyDescent="0.3">
      <c r="A406">
        <v>2417</v>
      </c>
      <c r="B406">
        <v>397</v>
      </c>
      <c r="C406" s="11">
        <f t="shared" si="39"/>
        <v>1.6779706453383088</v>
      </c>
      <c r="D406" s="11">
        <f t="shared" si="40"/>
        <v>2.720789926345387</v>
      </c>
      <c r="E406" s="11">
        <f t="shared" si="41"/>
        <v>3.4292084480011149</v>
      </c>
      <c r="F406" s="11">
        <f t="shared" si="42"/>
        <v>5.9646475032892132</v>
      </c>
      <c r="G406" s="3">
        <f>G405*(1+Parameters!$B$13)</f>
        <v>220641456.23907393</v>
      </c>
      <c r="H406" s="5">
        <f>Parameters!$B$11*C406*Parameters!$B$9*G406</f>
        <v>3420.9241532360948</v>
      </c>
      <c r="I406" s="2">
        <f>EXP(-Parameters!$B$16*'Permanent project'!B406)</f>
        <v>3.0389454322959168E-6</v>
      </c>
      <c r="J406" s="2">
        <f>EXP(-(Parameters!$B$5+Parameters!$B$6)*('Permanent project'!B406-Parameters!$B$2+0.5))*(1-EXP(-Parameters!$B$7*('Permanent project'!B406-Parameters!$B$2+0.5)*('Permanent project'!B406&gt;=Parameters!$B$2)))+('Permanent project'!B406&lt;Parameters!$B$2)</f>
        <v>1.9351216369677592E-2</v>
      </c>
      <c r="K406" s="2">
        <f>H406*I406*('Permanent project'!B406&gt;=Parameters!$B$2)</f>
        <v>1.0396001829707607E-2</v>
      </c>
      <c r="L406" s="2">
        <f>H406*I406*J406*('Permanent project'!B406&gt;=Parameters!$B$2)*('Permanent project'!B406&lt;=Parameters!$B$3)</f>
        <v>2.0117528078623603E-4</v>
      </c>
      <c r="M406" s="22">
        <v>1</v>
      </c>
      <c r="N406" s="14">
        <f t="shared" si="43"/>
        <v>2.0117528078623603E-4</v>
      </c>
      <c r="V406" s="4"/>
      <c r="W406" s="4"/>
      <c r="X406" s="4"/>
    </row>
    <row r="407" spans="1:24" x14ac:dyDescent="0.3">
      <c r="A407">
        <v>2418</v>
      </c>
      <c r="B407">
        <v>398</v>
      </c>
      <c r="C407" s="11">
        <f t="shared" si="39"/>
        <v>1.6779706453383088</v>
      </c>
      <c r="D407" s="11">
        <f t="shared" si="40"/>
        <v>2.720789926345387</v>
      </c>
      <c r="E407" s="11">
        <f t="shared" si="41"/>
        <v>3.4292084480011149</v>
      </c>
      <c r="F407" s="11">
        <f t="shared" si="42"/>
        <v>5.9646475032892132</v>
      </c>
      <c r="G407" s="3">
        <f>G406*(1+Parameters!$B$13)</f>
        <v>225054285.36385542</v>
      </c>
      <c r="H407" s="5">
        <f>Parameters!$B$11*C407*Parameters!$B$9*G407</f>
        <v>3489.342636300817</v>
      </c>
      <c r="I407" s="2">
        <f>EXP(-Parameters!$B$16*'Permanent project'!B407)</f>
        <v>2.943238653758108E-6</v>
      </c>
      <c r="J407" s="2">
        <f>EXP(-(Parameters!$B$5+Parameters!$B$6)*('Permanent project'!B407-Parameters!$B$2+0.5))*(1-EXP(-Parameters!$B$7*('Permanent project'!B407-Parameters!$B$2+0.5)*('Permanent project'!B407&gt;=Parameters!$B$2)))+('Permanent project'!B407&lt;Parameters!$B$2)</f>
        <v>1.9158668549643484E-2</v>
      </c>
      <c r="K407" s="2">
        <f>H407*I407*('Permanent project'!B407&gt;=Parameters!$B$2)</f>
        <v>1.0269968123366785E-2</v>
      </c>
      <c r="L407" s="2">
        <f>H407*I407*J407*('Permanent project'!B407&gt;=Parameters!$B$2)*('Permanent project'!B407&lt;=Parameters!$B$3)</f>
        <v>1.9675891529098832E-4</v>
      </c>
      <c r="M407" s="22">
        <v>1</v>
      </c>
      <c r="N407" s="14">
        <f t="shared" si="43"/>
        <v>1.9675891529098832E-4</v>
      </c>
      <c r="V407" s="4"/>
      <c r="W407" s="4"/>
      <c r="X407" s="4"/>
    </row>
    <row r="408" spans="1:24" x14ac:dyDescent="0.3">
      <c r="A408">
        <v>2419</v>
      </c>
      <c r="B408">
        <v>399</v>
      </c>
      <c r="C408" s="11">
        <f t="shared" si="39"/>
        <v>1.6779706453383088</v>
      </c>
      <c r="D408" s="11">
        <f t="shared" si="40"/>
        <v>2.720789926345387</v>
      </c>
      <c r="E408" s="11">
        <f t="shared" si="41"/>
        <v>3.4292084480011149</v>
      </c>
      <c r="F408" s="11">
        <f t="shared" si="42"/>
        <v>5.9646475032892132</v>
      </c>
      <c r="G408" s="3">
        <f>G407*(1+Parameters!$B$13)</f>
        <v>229555371.07113254</v>
      </c>
      <c r="H408" s="5">
        <f>Parameters!$B$11*C408*Parameters!$B$9*G408</f>
        <v>3559.1294890268332</v>
      </c>
      <c r="I408" s="2">
        <f>EXP(-Parameters!$B$16*'Permanent project'!B408)</f>
        <v>2.8505460087946441E-6</v>
      </c>
      <c r="J408" s="2">
        <f>EXP(-(Parameters!$B$5+Parameters!$B$6)*('Permanent project'!B408-Parameters!$B$2+0.5))*(1-EXP(-Parameters!$B$7*('Permanent project'!B408-Parameters!$B$2+0.5)*('Permanent project'!B408&gt;=Parameters!$B$2)))+('Permanent project'!B408&lt;Parameters!$B$2)</f>
        <v>1.8968036612429941E-2</v>
      </c>
      <c r="K408" s="2">
        <f>H408*I408*('Permanent project'!B408&gt;=Parameters!$B$2)</f>
        <v>1.014546235972876E-2</v>
      </c>
      <c r="L408" s="2">
        <f>H408*I408*J408*('Permanent project'!B408&gt;=Parameters!$B$2)*('Permanent project'!B408&lt;=Parameters!$B$3)</f>
        <v>1.9243950148936499E-4</v>
      </c>
      <c r="M408" s="22">
        <v>1</v>
      </c>
      <c r="N408" s="14">
        <f t="shared" si="43"/>
        <v>1.9243950148936499E-4</v>
      </c>
      <c r="V408" s="4"/>
      <c r="W408" s="4"/>
      <c r="X408" s="4"/>
    </row>
    <row r="409" spans="1:24" x14ac:dyDescent="0.3">
      <c r="A409">
        <v>2420</v>
      </c>
      <c r="B409">
        <v>400</v>
      </c>
      <c r="C409" s="11">
        <f t="shared" si="39"/>
        <v>1.6779706453383088</v>
      </c>
      <c r="D409" s="11">
        <f t="shared" si="40"/>
        <v>2.720789926345387</v>
      </c>
      <c r="E409" s="11">
        <f t="shared" si="41"/>
        <v>3.4292084480011149</v>
      </c>
      <c r="F409" s="11">
        <f t="shared" si="42"/>
        <v>5.9646475032892132</v>
      </c>
      <c r="G409" s="3">
        <f>G408*(1+Parameters!$B$13)</f>
        <v>234146478.4925552</v>
      </c>
      <c r="H409" s="5">
        <f>Parameters!$B$11*C409*Parameters!$B$9*G409</f>
        <v>3630.3120788073702</v>
      </c>
      <c r="I409" s="2">
        <f>EXP(-Parameters!$B$16*'Permanent project'!B409)</f>
        <v>2.7607725720371986E-6</v>
      </c>
      <c r="J409" s="2">
        <f>EXP(-(Parameters!$B$5+Parameters!$B$6)*('Permanent project'!B409-Parameters!$B$2+0.5))*(1-EXP(-Parameters!$B$7*('Permanent project'!B409-Parameters!$B$2+0.5)*('Permanent project'!B409&gt;=Parameters!$B$2)))+('Permanent project'!B409&lt;Parameters!$B$2)</f>
        <v>1.8779301494684399E-2</v>
      </c>
      <c r="K409" s="2">
        <f>H409*I409*('Permanent project'!B409&gt;=Parameters!$B$2)</f>
        <v>1.0022466015106733E-2</v>
      </c>
      <c r="L409" s="2">
        <f>H409*I409*J409*('Permanent project'!B409&gt;=Parameters!$B$2)*('Permanent project'!B409&lt;=Parameters!$B$3)</f>
        <v>1.8821491101791746E-4</v>
      </c>
      <c r="M409" s="22">
        <v>1</v>
      </c>
      <c r="N409" s="14">
        <f t="shared" si="43"/>
        <v>1.8821491101791746E-4</v>
      </c>
      <c r="V409" s="4"/>
      <c r="W409" s="4"/>
      <c r="X409" s="4"/>
    </row>
    <row r="410" spans="1:24" x14ac:dyDescent="0.3">
      <c r="A410">
        <v>2421</v>
      </c>
      <c r="B410">
        <v>401</v>
      </c>
      <c r="C410" s="11">
        <f t="shared" si="39"/>
        <v>1.6779706453383088</v>
      </c>
      <c r="D410" s="11">
        <f t="shared" si="40"/>
        <v>2.720789926345387</v>
      </c>
      <c r="E410" s="11">
        <f t="shared" si="41"/>
        <v>3.4292084480011149</v>
      </c>
      <c r="F410" s="11">
        <f t="shared" si="42"/>
        <v>5.9646475032892132</v>
      </c>
      <c r="G410" s="3">
        <f>G409*(1+Parameters!$B$13)</f>
        <v>238829408.0624063</v>
      </c>
      <c r="H410" s="5">
        <f>Parameters!$B$11*C410*Parameters!$B$9*G410</f>
        <v>3702.9183203835178</v>
      </c>
      <c r="I410" s="2">
        <f>EXP(-Parameters!$B$16*'Permanent project'!B410)</f>
        <v>2.6738264076417425E-6</v>
      </c>
      <c r="J410" s="2">
        <f>EXP(-(Parameters!$B$5+Parameters!$B$6)*('Permanent project'!B410-Parameters!$B$2+0.5))*(1-EXP(-Parameters!$B$7*('Permanent project'!B410-Parameters!$B$2+0.5)*('Permanent project'!B410&gt;=Parameters!$B$2)))+('Permanent project'!B410&lt;Parameters!$B$2)</f>
        <v>1.8592444322737798E-2</v>
      </c>
      <c r="K410" s="2">
        <f>H410*I410*('Permanent project'!B410&gt;=Parameters!$B$2)</f>
        <v>9.9009607903818558E-3</v>
      </c>
      <c r="L410" s="2">
        <f>H410*I410*J410*('Permanent project'!B410&gt;=Parameters!$B$2)*('Permanent project'!B410&lt;=Parameters!$B$3)</f>
        <v>1.8408306223678469E-4</v>
      </c>
      <c r="M410" s="22">
        <v>1</v>
      </c>
      <c r="N410" s="14">
        <f t="shared" si="43"/>
        <v>1.8408306223678469E-4</v>
      </c>
      <c r="V410" s="4"/>
      <c r="W410" s="4"/>
      <c r="X410" s="4"/>
    </row>
    <row r="411" spans="1:24" x14ac:dyDescent="0.3">
      <c r="A411">
        <v>2422</v>
      </c>
      <c r="B411">
        <v>402</v>
      </c>
      <c r="C411" s="11">
        <f t="shared" si="39"/>
        <v>1.6779706453383088</v>
      </c>
      <c r="D411" s="11">
        <f t="shared" si="40"/>
        <v>2.720789926345387</v>
      </c>
      <c r="E411" s="11">
        <f t="shared" si="41"/>
        <v>3.4292084480011149</v>
      </c>
      <c r="F411" s="11">
        <f t="shared" si="42"/>
        <v>5.9646475032892132</v>
      </c>
      <c r="G411" s="3">
        <f>G410*(1+Parameters!$B$13)</f>
        <v>243605996.22365442</v>
      </c>
      <c r="H411" s="5">
        <f>Parameters!$B$11*C411*Parameters!$B$9*G411</f>
        <v>3776.9766867911876</v>
      </c>
      <c r="I411" s="2">
        <f>EXP(-Parameters!$B$16*'Permanent project'!B411)</f>
        <v>2.5896184751382035E-6</v>
      </c>
      <c r="J411" s="2">
        <f>EXP(-(Parameters!$B$5+Parameters!$B$6)*('Permanent project'!B411-Parameters!$B$2+0.5))*(1-EXP(-Parameters!$B$7*('Permanent project'!B411-Parameters!$B$2+0.5)*('Permanent project'!B411&gt;=Parameters!$B$2)))+('Permanent project'!B411&lt;Parameters!$B$2)</f>
        <v>1.8407446410717215E-2</v>
      </c>
      <c r="K411" s="2">
        <f>H411*I411*('Permanent project'!B411&gt;=Parameters!$B$2)</f>
        <v>9.7809286082807395E-3</v>
      </c>
      <c r="L411" s="2">
        <f>H411*I411*J411*('Permanent project'!B411&gt;=Parameters!$B$2)*('Permanent project'!B411&lt;=Parameters!$B$3)</f>
        <v>1.8004191920397862E-4</v>
      </c>
      <c r="M411" s="22">
        <v>1</v>
      </c>
      <c r="N411" s="14">
        <f t="shared" si="43"/>
        <v>1.8004191920397862E-4</v>
      </c>
      <c r="V411" s="4"/>
      <c r="W411" s="4"/>
      <c r="X411" s="4"/>
    </row>
    <row r="412" spans="1:24" x14ac:dyDescent="0.3">
      <c r="A412">
        <v>2423</v>
      </c>
      <c r="B412">
        <v>403</v>
      </c>
      <c r="C412" s="11">
        <f t="shared" si="39"/>
        <v>1.6779706453383088</v>
      </c>
      <c r="D412" s="11">
        <f t="shared" si="40"/>
        <v>2.720789926345387</v>
      </c>
      <c r="E412" s="11">
        <f t="shared" si="41"/>
        <v>3.4292084480011149</v>
      </c>
      <c r="F412" s="11">
        <f t="shared" si="42"/>
        <v>5.9646475032892132</v>
      </c>
      <c r="G412" s="3">
        <f>G411*(1+Parameters!$B$13)</f>
        <v>248478116.14812753</v>
      </c>
      <c r="H412" s="5">
        <f>Parameters!$B$11*C412*Parameters!$B$9*G412</f>
        <v>3852.5162205270117</v>
      </c>
      <c r="I412" s="2">
        <f>EXP(-Parameters!$B$16*'Permanent project'!B412)</f>
        <v>2.5080625382452449E-6</v>
      </c>
      <c r="J412" s="2">
        <f>EXP(-(Parameters!$B$5+Parameters!$B$6)*('Permanent project'!B412-Parameters!$B$2+0.5))*(1-EXP(-Parameters!$B$7*('Permanent project'!B412-Parameters!$B$2+0.5)*('Permanent project'!B412&gt;=Parameters!$B$2)))+('Permanent project'!B412&lt;Parameters!$B$2)</f>
        <v>1.8224289258677303E-2</v>
      </c>
      <c r="K412" s="2">
        <f>H412*I412*('Permanent project'!B412&gt;=Parameters!$B$2)</f>
        <v>9.6623516106859545E-3</v>
      </c>
      <c r="L412" s="2">
        <f>H412*I412*J412*('Permanent project'!B412&gt;=Parameters!$B$2)*('Permanent project'!B412&lt;=Parameters!$B$3)</f>
        <v>1.7608949067218738E-4</v>
      </c>
      <c r="M412" s="22">
        <v>1</v>
      </c>
      <c r="N412" s="14">
        <f t="shared" si="43"/>
        <v>1.7608949067218738E-4</v>
      </c>
      <c r="V412" s="4"/>
      <c r="W412" s="4"/>
      <c r="X412" s="4"/>
    </row>
    <row r="413" spans="1:24" x14ac:dyDescent="0.3">
      <c r="A413">
        <v>2424</v>
      </c>
      <c r="B413">
        <v>404</v>
      </c>
      <c r="C413" s="11">
        <f t="shared" si="39"/>
        <v>1.6779706453383088</v>
      </c>
      <c r="D413" s="11">
        <f t="shared" si="40"/>
        <v>2.720789926345387</v>
      </c>
      <c r="E413" s="11">
        <f t="shared" si="41"/>
        <v>3.4292084480011149</v>
      </c>
      <c r="F413" s="11">
        <f t="shared" si="42"/>
        <v>5.9646475032892132</v>
      </c>
      <c r="G413" s="3">
        <f>G412*(1+Parameters!$B$13)</f>
        <v>253447678.47109008</v>
      </c>
      <c r="H413" s="5">
        <f>Parameters!$B$11*C413*Parameters!$B$9*G413</f>
        <v>3929.566544937552</v>
      </c>
      <c r="I413" s="2">
        <f>EXP(-Parameters!$B$16*'Permanent project'!B413)</f>
        <v>2.4290750765567789E-6</v>
      </c>
      <c r="J413" s="2">
        <f>EXP(-(Parameters!$B$5+Parameters!$B$6)*('Permanent project'!B413-Parameters!$B$2+0.5))*(1-EXP(-Parameters!$B$7*('Permanent project'!B413-Parameters!$B$2+0.5)*('Permanent project'!B413&gt;=Parameters!$B$2)))+('Permanent project'!B413&lt;Parameters!$B$2)</f>
        <v>1.8042954550750216E-2</v>
      </c>
      <c r="K413" s="2">
        <f>H413*I413*('Permanent project'!B413&gt;=Parameters!$B$2)</f>
        <v>9.5452121559791402E-3</v>
      </c>
      <c r="L413" s="2">
        <f>H413*I413*J413*('Permanent project'!B413&gt;=Parameters!$B$2)*('Permanent project'!B413&lt;=Parameters!$B$3)</f>
        <v>1.7222382910760012E-4</v>
      </c>
      <c r="M413" s="22">
        <v>1</v>
      </c>
      <c r="N413" s="14">
        <f t="shared" si="43"/>
        <v>1.7222382910760012E-4</v>
      </c>
      <c r="V413" s="4"/>
      <c r="W413" s="4"/>
      <c r="X413" s="4"/>
    </row>
    <row r="414" spans="1:24" x14ac:dyDescent="0.3">
      <c r="A414">
        <v>2425</v>
      </c>
      <c r="B414">
        <v>405</v>
      </c>
      <c r="C414" s="11">
        <f t="shared" si="39"/>
        <v>1.6779706453383088</v>
      </c>
      <c r="D414" s="11">
        <f t="shared" si="40"/>
        <v>2.720789926345387</v>
      </c>
      <c r="E414" s="11">
        <f t="shared" si="41"/>
        <v>3.4292084480011149</v>
      </c>
      <c r="F414" s="11">
        <f t="shared" si="42"/>
        <v>5.9646475032892132</v>
      </c>
      <c r="G414" s="3">
        <f>G413*(1+Parameters!$B$13)</f>
        <v>258516632.04051188</v>
      </c>
      <c r="H414" s="5">
        <f>Parameters!$B$11*C414*Parameters!$B$9*G414</f>
        <v>4008.157875836303</v>
      </c>
      <c r="I414" s="2">
        <f>EXP(-Parameters!$B$16*'Permanent project'!B414)</f>
        <v>2.3525752000097709E-6</v>
      </c>
      <c r="J414" s="2">
        <f>EXP(-(Parameters!$B$5+Parameters!$B$6)*('Permanent project'!B414-Parameters!$B$2+0.5))*(1-EXP(-Parameters!$B$7*('Permanent project'!B414-Parameters!$B$2+0.5)*('Permanent project'!B414&gt;=Parameters!$B$2)))+('Permanent project'!B414&lt;Parameters!$B$2)</f>
        <v>1.7863424153314034E-2</v>
      </c>
      <c r="K414" s="2">
        <f>H414*I414*('Permanent project'!B414&gt;=Parameters!$B$2)</f>
        <v>9.4294928164163298E-3</v>
      </c>
      <c r="L414" s="2">
        <f>H414*I414*J414*('Permanent project'!B414&gt;=Parameters!$B$2)*('Permanent project'!B414&lt;=Parameters!$B$3)</f>
        <v>1.6844302973027263E-4</v>
      </c>
      <c r="M414" s="22">
        <v>1</v>
      </c>
      <c r="N414" s="14">
        <f t="shared" si="43"/>
        <v>1.6844302973027263E-4</v>
      </c>
    </row>
    <row r="415" spans="1:24" x14ac:dyDescent="0.3">
      <c r="A415">
        <v>2426</v>
      </c>
      <c r="B415">
        <v>406</v>
      </c>
      <c r="C415" s="11">
        <f t="shared" si="39"/>
        <v>1.6779706453383088</v>
      </c>
      <c r="D415" s="11">
        <f t="shared" si="40"/>
        <v>2.720789926345387</v>
      </c>
      <c r="E415" s="11">
        <f t="shared" si="41"/>
        <v>3.4292084480011149</v>
      </c>
      <c r="F415" s="11">
        <f t="shared" si="42"/>
        <v>5.9646475032892132</v>
      </c>
      <c r="G415" s="3">
        <f>G414*(1+Parameters!$B$13)</f>
        <v>263686964.68132213</v>
      </c>
      <c r="H415" s="5">
        <f>Parameters!$B$11*C415*Parameters!$B$9*G415</f>
        <v>4088.3210333530292</v>
      </c>
      <c r="I415" s="2">
        <f>EXP(-Parameters!$B$16*'Permanent project'!B415)</f>
        <v>2.2784845660457478E-6</v>
      </c>
      <c r="J415" s="2">
        <f>EXP(-(Parameters!$B$5+Parameters!$B$6)*('Permanent project'!B415-Parameters!$B$2+0.5))*(1-EXP(-Parameters!$B$7*('Permanent project'!B415-Parameters!$B$2+0.5)*('Permanent project'!B415&gt;=Parameters!$B$2)))+('Permanent project'!B415&lt;Parameters!$B$2)</f>
        <v>1.7685680113179437E-2</v>
      </c>
      <c r="K415" s="2">
        <f>H415*I415*('Permanent project'!B415&gt;=Parameters!$B$2)</f>
        <v>9.3151763755350801E-3</v>
      </c>
      <c r="L415" s="2">
        <f>H415*I415*J415*('Permanent project'!B415&gt;=Parameters!$B$2)*('Permanent project'!B415&lt;=Parameters!$B$3)</f>
        <v>1.6474522957555968E-4</v>
      </c>
      <c r="M415" s="22">
        <v>1</v>
      </c>
      <c r="N415" s="14">
        <f t="shared" si="43"/>
        <v>1.6474522957555968E-4</v>
      </c>
    </row>
    <row r="416" spans="1:24" x14ac:dyDescent="0.3">
      <c r="A416">
        <v>2427</v>
      </c>
      <c r="B416">
        <v>407</v>
      </c>
      <c r="C416" s="11">
        <f t="shared" si="39"/>
        <v>1.6779706453383088</v>
      </c>
      <c r="D416" s="11">
        <f t="shared" si="40"/>
        <v>2.720789926345387</v>
      </c>
      <c r="E416" s="11">
        <f t="shared" si="41"/>
        <v>3.4292084480011149</v>
      </c>
      <c r="F416" s="11">
        <f t="shared" si="42"/>
        <v>5.9646475032892132</v>
      </c>
      <c r="G416" s="3">
        <f>G415*(1+Parameters!$B$13)</f>
        <v>268960703.97494859</v>
      </c>
      <c r="H416" s="5">
        <f>Parameters!$B$11*C416*Parameters!$B$9*G416</f>
        <v>4170.0874540200903</v>
      </c>
      <c r="I416" s="2">
        <f>EXP(-Parameters!$B$16*'Permanent project'!B416)</f>
        <v>2.2067272993811708E-6</v>
      </c>
      <c r="J416" s="2">
        <f>EXP(-(Parameters!$B$5+Parameters!$B$6)*('Permanent project'!B416-Parameters!$B$2+0.5))*(1-EXP(-Parameters!$B$7*('Permanent project'!B416-Parameters!$B$2+0.5)*('Permanent project'!B416&gt;=Parameters!$B$2)))+('Permanent project'!B416&lt;Parameters!$B$2)</f>
        <v>1.7509704655794274E-2</v>
      </c>
      <c r="K416" s="2">
        <f>H416*I416*('Permanent project'!B416&gt;=Parameters!$B$2)</f>
        <v>9.2022458255930552E-3</v>
      </c>
      <c r="L416" s="2">
        <f>H416*I416*J416*('Permanent project'!B416&gt;=Parameters!$B$2)*('Permanent project'!B416&lt;=Parameters!$B$3)</f>
        <v>1.6112860657615014E-4</v>
      </c>
      <c r="M416" s="22">
        <v>1</v>
      </c>
      <c r="N416" s="14">
        <f t="shared" si="43"/>
        <v>1.6112860657615014E-4</v>
      </c>
    </row>
    <row r="417" spans="1:14" x14ac:dyDescent="0.3">
      <c r="A417">
        <v>2428</v>
      </c>
      <c r="B417">
        <v>408</v>
      </c>
      <c r="C417" s="11">
        <f t="shared" si="39"/>
        <v>1.6779706453383088</v>
      </c>
      <c r="D417" s="11">
        <f t="shared" si="40"/>
        <v>2.720789926345387</v>
      </c>
      <c r="E417" s="11">
        <f t="shared" si="41"/>
        <v>3.4292084480011149</v>
      </c>
      <c r="F417" s="11">
        <f t="shared" si="42"/>
        <v>5.9646475032892132</v>
      </c>
      <c r="G417" s="3">
        <f>G416*(1+Parameters!$B$13)</f>
        <v>274339918.05444753</v>
      </c>
      <c r="H417" s="5">
        <f>Parameters!$B$11*C417*Parameters!$B$9*G417</f>
        <v>4253.489203100492</v>
      </c>
      <c r="I417" s="2">
        <f>EXP(-Parameters!$B$16*'Permanent project'!B417)</f>
        <v>2.1372299143045159E-6</v>
      </c>
      <c r="J417" s="2">
        <f>EXP(-(Parameters!$B$5+Parameters!$B$6)*('Permanent project'!B417-Parameters!$B$2+0.5))*(1-EXP(-Parameters!$B$7*('Permanent project'!B417-Parameters!$B$2+0.5)*('Permanent project'!B417&gt;=Parameters!$B$2)))+('Permanent project'!B417&lt;Parameters!$B$2)</f>
        <v>1.7335480183466159E-2</v>
      </c>
      <c r="K417" s="2">
        <f>H417*I417*('Permanent project'!B417&gt;=Parameters!$B$2)</f>
        <v>9.0906843650376476E-3</v>
      </c>
      <c r="L417" s="2">
        <f>H417*I417*J417*('Permanent project'!B417&gt;=Parameters!$B$2)*('Permanent project'!B417&lt;=Parameters!$B$3)</f>
        <v>1.575913786642558E-4</v>
      </c>
      <c r="M417" s="22">
        <v>1</v>
      </c>
      <c r="N417" s="14">
        <f t="shared" si="43"/>
        <v>1.575913786642558E-4</v>
      </c>
    </row>
    <row r="418" spans="1:14" x14ac:dyDescent="0.3">
      <c r="A418">
        <v>2429</v>
      </c>
      <c r="B418">
        <v>409</v>
      </c>
      <c r="C418" s="11">
        <f t="shared" si="39"/>
        <v>1.6779706453383088</v>
      </c>
      <c r="D418" s="11">
        <f t="shared" si="40"/>
        <v>2.720789926345387</v>
      </c>
      <c r="E418" s="11">
        <f t="shared" si="41"/>
        <v>3.4292084480011149</v>
      </c>
      <c r="F418" s="11">
        <f t="shared" si="42"/>
        <v>5.9646475032892132</v>
      </c>
      <c r="G418" s="3">
        <f>G417*(1+Parameters!$B$13)</f>
        <v>279826716.41553646</v>
      </c>
      <c r="H418" s="5">
        <f>Parameters!$B$11*C418*Parameters!$B$9*G418</f>
        <v>4338.5589871625007</v>
      </c>
      <c r="I418" s="2">
        <f>EXP(-Parameters!$B$16*'Permanent project'!B418)</f>
        <v>2.0699212394204832E-6</v>
      </c>
      <c r="J418" s="2">
        <f>EXP(-(Parameters!$B$5+Parameters!$B$6)*('Permanent project'!B418-Parameters!$B$2+0.5))*(1-EXP(-Parameters!$B$7*('Permanent project'!B418-Parameters!$B$2+0.5)*('Permanent project'!B418&gt;=Parameters!$B$2)))+('Permanent project'!B418&lt;Parameters!$B$2)</f>
        <v>1.7162989273602654E-2</v>
      </c>
      <c r="K418" s="2">
        <f>H418*I418*('Permanent project'!B418&gt;=Parameters!$B$2)</f>
        <v>8.9804753960062798E-3</v>
      </c>
      <c r="L418" s="2">
        <f>H418*I418*J418*('Permanent project'!B418&gt;=Parameters!$B$2)*('Permanent project'!B418&lt;=Parameters!$B$3)</f>
        <v>1.5413180289350833E-4</v>
      </c>
      <c r="M418" s="22">
        <v>1</v>
      </c>
      <c r="N418" s="14">
        <f t="shared" si="43"/>
        <v>1.5413180289350833E-4</v>
      </c>
    </row>
    <row r="419" spans="1:14" x14ac:dyDescent="0.3">
      <c r="A419">
        <v>2430</v>
      </c>
      <c r="B419">
        <v>410</v>
      </c>
      <c r="C419" s="11">
        <f t="shared" si="39"/>
        <v>1.6779706453383088</v>
      </c>
      <c r="D419" s="11">
        <f t="shared" si="40"/>
        <v>2.720789926345387</v>
      </c>
      <c r="E419" s="11">
        <f t="shared" si="41"/>
        <v>3.4292084480011149</v>
      </c>
      <c r="F419" s="11">
        <f t="shared" si="42"/>
        <v>5.9646475032892132</v>
      </c>
      <c r="G419" s="3">
        <f>G418*(1+Parameters!$B$13)</f>
        <v>285423250.74384719</v>
      </c>
      <c r="H419" s="5">
        <f>Parameters!$B$11*C419*Parameters!$B$9*G419</f>
        <v>4425.330166905751</v>
      </c>
      <c r="I419" s="2">
        <f>EXP(-Parameters!$B$16*'Permanent project'!B419)</f>
        <v>2.0047323447642686E-6</v>
      </c>
      <c r="J419" s="2">
        <f>EXP(-(Parameters!$B$5+Parameters!$B$6)*('Permanent project'!B419-Parameters!$B$2+0.5))*(1-EXP(-Parameters!$B$7*('Permanent project'!B419-Parameters!$B$2+0.5)*('Permanent project'!B419&gt;=Parameters!$B$2)))+('Permanent project'!B419&lt;Parameters!$B$2)</f>
        <v>1.6992214676969066E-2</v>
      </c>
      <c r="K419" s="2">
        <f>H419*I419*('Permanent project'!B419&gt;=Parameters!$B$2)</f>
        <v>8.8716025218570187E-3</v>
      </c>
      <c r="L419" s="2">
        <f>H419*I419*J419*('Permanent project'!B419&gt;=Parameters!$B$2)*('Permanent project'!B419&lt;=Parameters!$B$3)</f>
        <v>1.5074817458013461E-4</v>
      </c>
      <c r="M419" s="22">
        <v>1</v>
      </c>
      <c r="N419" s="14">
        <f t="shared" si="43"/>
        <v>1.5074817458013461E-4</v>
      </c>
    </row>
    <row r="420" spans="1:14" x14ac:dyDescent="0.3">
      <c r="A420">
        <v>2431</v>
      </c>
      <c r="B420">
        <v>411</v>
      </c>
      <c r="C420" s="11">
        <f t="shared" si="39"/>
        <v>1.6779706453383088</v>
      </c>
      <c r="D420" s="11">
        <f t="shared" si="40"/>
        <v>2.720789926345387</v>
      </c>
      <c r="E420" s="11">
        <f t="shared" si="41"/>
        <v>3.4292084480011149</v>
      </c>
      <c r="F420" s="11">
        <f t="shared" si="42"/>
        <v>5.9646475032892132</v>
      </c>
      <c r="G420" s="3">
        <f>G419*(1+Parameters!$B$13)</f>
        <v>291131715.75872415</v>
      </c>
      <c r="H420" s="5">
        <f>Parameters!$B$11*C420*Parameters!$B$9*G420</f>
        <v>4513.8367702438663</v>
      </c>
      <c r="I420" s="2">
        <f>EXP(-Parameters!$B$16*'Permanent project'!B420)</f>
        <v>1.941596471211257E-6</v>
      </c>
      <c r="J420" s="2">
        <f>EXP(-(Parameters!$B$5+Parameters!$B$6)*('Permanent project'!B420-Parameters!$B$2+0.5))*(1-EXP(-Parameters!$B$7*('Permanent project'!B420-Parameters!$B$2+0.5)*('Permanent project'!B420&gt;=Parameters!$B$2)))+('Permanent project'!B420&lt;Parameters!$B$2)</f>
        <v>1.6823139315963402E-2</v>
      </c>
      <c r="K420" s="2">
        <f>H420*I420*('Permanent project'!B420&gt;=Parameters!$B$2)</f>
        <v>8.7640495447291085E-3</v>
      </c>
      <c r="L420" s="2">
        <f>H420*I420*J420*('Permanent project'!B420&gt;=Parameters!$B$2)*('Permanent project'!B420&lt;=Parameters!$B$3)</f>
        <v>1.4743882646298342E-4</v>
      </c>
      <c r="M420" s="22">
        <v>1</v>
      </c>
      <c r="N420" s="14">
        <f t="shared" si="43"/>
        <v>1.4743882646298342E-4</v>
      </c>
    </row>
    <row r="421" spans="1:14" x14ac:dyDescent="0.3">
      <c r="A421">
        <v>2432</v>
      </c>
      <c r="B421">
        <v>412</v>
      </c>
      <c r="C421" s="11">
        <f t="shared" si="39"/>
        <v>1.6779706453383088</v>
      </c>
      <c r="D421" s="11">
        <f t="shared" si="40"/>
        <v>2.720789926345387</v>
      </c>
      <c r="E421" s="11">
        <f t="shared" si="41"/>
        <v>3.4292084480011149</v>
      </c>
      <c r="F421" s="11">
        <f t="shared" si="42"/>
        <v>5.9646475032892132</v>
      </c>
      <c r="G421" s="3">
        <f>G420*(1+Parameters!$B$13)</f>
        <v>296954350.07389861</v>
      </c>
      <c r="H421" s="5">
        <f>Parameters!$B$11*C421*Parameters!$B$9*G421</f>
        <v>4604.1135056487437</v>
      </c>
      <c r="I421" s="2">
        <f>EXP(-Parameters!$B$16*'Permanent project'!B421)</f>
        <v>1.8804489621098457E-6</v>
      </c>
      <c r="J421" s="2">
        <f>EXP(-(Parameters!$B$5+Parameters!$B$6)*('Permanent project'!B421-Parameters!$B$2+0.5))*(1-EXP(-Parameters!$B$7*('Permanent project'!B421-Parameters!$B$2+0.5)*('Permanent project'!B421&gt;=Parameters!$B$2)))+('Permanent project'!B421&lt;Parameters!$B$2)</f>
        <v>1.6655746282908664E-2</v>
      </c>
      <c r="K421" s="2">
        <f>H421*I421*('Permanent project'!B421&gt;=Parameters!$B$2)</f>
        <v>8.6578004631331033E-3</v>
      </c>
      <c r="L421" s="2">
        <f>H421*I421*J421*('Permanent project'!B421&gt;=Parameters!$B$2)*('Permanent project'!B421&lt;=Parameters!$B$3)</f>
        <v>1.442021278819941E-4</v>
      </c>
      <c r="M421" s="22">
        <v>1</v>
      </c>
      <c r="N421" s="14">
        <f t="shared" si="43"/>
        <v>1.442021278819941E-4</v>
      </c>
    </row>
    <row r="422" spans="1:14" x14ac:dyDescent="0.3">
      <c r="A422">
        <v>2433</v>
      </c>
      <c r="B422">
        <v>413</v>
      </c>
      <c r="C422" s="11">
        <f t="shared" si="39"/>
        <v>1.6779706453383088</v>
      </c>
      <c r="D422" s="11">
        <f t="shared" si="40"/>
        <v>2.720789926345387</v>
      </c>
      <c r="E422" s="11">
        <f t="shared" si="41"/>
        <v>3.4292084480011149</v>
      </c>
      <c r="F422" s="11">
        <f t="shared" si="42"/>
        <v>5.9646475032892132</v>
      </c>
      <c r="G422" s="3">
        <f>G421*(1+Parameters!$B$13)</f>
        <v>302893437.07537657</v>
      </c>
      <c r="H422" s="5">
        <f>Parameters!$B$11*C422*Parameters!$B$9*G422</f>
        <v>4696.1957757617183</v>
      </c>
      <c r="I422" s="2">
        <f>EXP(-Parameters!$B$16*'Permanent project'!B422)</f>
        <v>1.8212271970673812E-6</v>
      </c>
      <c r="J422" s="2">
        <f>EXP(-(Parameters!$B$5+Parameters!$B$6)*('Permanent project'!B422-Parameters!$B$2+0.5))*(1-EXP(-Parameters!$B$7*('Permanent project'!B422-Parameters!$B$2+0.5)*('Permanent project'!B422&gt;=Parameters!$B$2)))+('Permanent project'!B422&lt;Parameters!$B$2)</f>
        <v>1.6490018838362035E-2</v>
      </c>
      <c r="K422" s="2">
        <f>H422*I422*('Permanent project'!B422&gt;=Parameters!$B$2)</f>
        <v>8.5528394695701896E-3</v>
      </c>
      <c r="L422" s="2">
        <f>H422*I422*J422*('Permanent project'!B422&gt;=Parameters!$B$2)*('Permanent project'!B422&lt;=Parameters!$B$3)</f>
        <v>1.4103648397469879E-4</v>
      </c>
      <c r="M422" s="22">
        <v>1</v>
      </c>
      <c r="N422" s="14">
        <f t="shared" si="43"/>
        <v>1.4103648397469879E-4</v>
      </c>
    </row>
    <row r="423" spans="1:14" x14ac:dyDescent="0.3">
      <c r="A423">
        <v>2434</v>
      </c>
      <c r="B423">
        <v>414</v>
      </c>
      <c r="C423" s="11">
        <f t="shared" si="39"/>
        <v>1.6779706453383088</v>
      </c>
      <c r="D423" s="11">
        <f t="shared" si="40"/>
        <v>2.720789926345387</v>
      </c>
      <c r="E423" s="11">
        <f t="shared" si="41"/>
        <v>3.4292084480011149</v>
      </c>
      <c r="F423" s="11">
        <f t="shared" si="42"/>
        <v>5.9646475032892132</v>
      </c>
      <c r="G423" s="3">
        <f>G422*(1+Parameters!$B$13)</f>
        <v>308951305.8168841</v>
      </c>
      <c r="H423" s="5">
        <f>Parameters!$B$11*C423*Parameters!$B$9*G423</f>
        <v>4790.1196912769519</v>
      </c>
      <c r="I423" s="2">
        <f>EXP(-Parameters!$B$16*'Permanent project'!B423)</f>
        <v>1.7638705278214065E-6</v>
      </c>
      <c r="J423" s="2">
        <f>EXP(-(Parameters!$B$5+Parameters!$B$6)*('Permanent project'!B423-Parameters!$B$2+0.5))*(1-EXP(-Parameters!$B$7*('Permanent project'!B423-Parameters!$B$2+0.5)*('Permanent project'!B423&gt;=Parameters!$B$2)))+('Permanent project'!B423&lt;Parameters!$B$2)</f>
        <v>1.6325940409440985E-2</v>
      </c>
      <c r="K423" s="2">
        <f>H423*I423*('Permanent project'!B423&gt;=Parameters!$B$2)</f>
        <v>8.4491509481803891E-3</v>
      </c>
      <c r="L423" s="2">
        <f>H423*I423*J423*('Permanent project'!B423&gt;=Parameters!$B$2)*('Permanent project'!B423&lt;=Parameters!$B$3)</f>
        <v>1.3794033489036484E-4</v>
      </c>
      <c r="M423" s="22">
        <v>1</v>
      </c>
      <c r="N423" s="14">
        <f t="shared" si="43"/>
        <v>1.3794033489036484E-4</v>
      </c>
    </row>
    <row r="424" spans="1:14" x14ac:dyDescent="0.3">
      <c r="A424">
        <v>2435</v>
      </c>
      <c r="B424">
        <v>415</v>
      </c>
      <c r="C424" s="11">
        <f t="shared" si="39"/>
        <v>1.6779706453383088</v>
      </c>
      <c r="D424" s="11">
        <f t="shared" si="40"/>
        <v>2.720789926345387</v>
      </c>
      <c r="E424" s="11">
        <f t="shared" si="41"/>
        <v>3.4292084480011149</v>
      </c>
      <c r="F424" s="11">
        <f t="shared" si="42"/>
        <v>5.9646475032892132</v>
      </c>
      <c r="G424" s="3">
        <f>G423*(1+Parameters!$B$13)</f>
        <v>315130331.93322182</v>
      </c>
      <c r="H424" s="5">
        <f>Parameters!$B$11*C424*Parameters!$B$9*G424</f>
        <v>4885.922085102492</v>
      </c>
      <c r="I424" s="2">
        <f>EXP(-Parameters!$B$16*'Permanent project'!B424)</f>
        <v>1.7083202161305406E-6</v>
      </c>
      <c r="J424" s="2">
        <f>EXP(-(Parameters!$B$5+Parameters!$B$6)*('Permanent project'!B424-Parameters!$B$2+0.5))*(1-EXP(-Parameters!$B$7*('Permanent project'!B424-Parameters!$B$2+0.5)*('Permanent project'!B424&gt;=Parameters!$B$2)))+('Permanent project'!B424&lt;Parameters!$B$2)</f>
        <v>1.6163494588165874E-2</v>
      </c>
      <c r="K424" s="2">
        <f>H424*I424*('Permanent project'!B424&gt;=Parameters!$B$2)</f>
        <v>8.3467194724192711E-3</v>
      </c>
      <c r="L424" s="2">
        <f>H424*I424*J424*('Permanent project'!B424&gt;=Parameters!$B$2)*('Permanent project'!B424&lt;=Parameters!$B$3)</f>
        <v>1.349121550213876E-4</v>
      </c>
      <c r="M424" s="22">
        <v>1</v>
      </c>
      <c r="N424" s="14">
        <f t="shared" si="43"/>
        <v>1.349121550213876E-4</v>
      </c>
    </row>
    <row r="425" spans="1:14" x14ac:dyDescent="0.3">
      <c r="A425">
        <v>2436</v>
      </c>
      <c r="B425">
        <v>416</v>
      </c>
      <c r="C425" s="11">
        <f t="shared" si="39"/>
        <v>1.6779706453383088</v>
      </c>
      <c r="D425" s="11">
        <f t="shared" si="40"/>
        <v>2.720789926345387</v>
      </c>
      <c r="E425" s="11">
        <f t="shared" si="41"/>
        <v>3.4292084480011149</v>
      </c>
      <c r="F425" s="11">
        <f t="shared" si="42"/>
        <v>5.9646475032892132</v>
      </c>
      <c r="G425" s="3">
        <f>G424*(1+Parameters!$B$13)</f>
        <v>321432938.57188624</v>
      </c>
      <c r="H425" s="5">
        <f>Parameters!$B$11*C425*Parameters!$B$9*G425</f>
        <v>4983.6405268045419</v>
      </c>
      <c r="I425" s="2">
        <f>EXP(-Parameters!$B$16*'Permanent project'!B425)</f>
        <v>1.6545193736213858E-6</v>
      </c>
      <c r="J425" s="2">
        <f>EXP(-(Parameters!$B$5+Parameters!$B$6)*('Permanent project'!B425-Parameters!$B$2+0.5))*(1-EXP(-Parameters!$B$7*('Permanent project'!B425-Parameters!$B$2+0.5)*('Permanent project'!B425&gt;=Parameters!$B$2)))+('Permanent project'!B425&lt;Parameters!$B$2)</f>
        <v>1.6002665129819207E-2</v>
      </c>
      <c r="K425" s="2">
        <f>H425*I425*('Permanent project'!B425&gt;=Parameters!$B$2)</f>
        <v>8.2455298027628039E-3</v>
      </c>
      <c r="L425" s="2">
        <f>H425*I425*J425*('Permanent project'!B425&gt;=Parameters!$B$2)*('Permanent project'!B425&lt;=Parameters!$B$3)</f>
        <v>1.3195045225155737E-4</v>
      </c>
      <c r="M425" s="22">
        <v>1</v>
      </c>
      <c r="N425" s="14">
        <f t="shared" si="43"/>
        <v>1.3195045225155737E-4</v>
      </c>
    </row>
    <row r="426" spans="1:14" x14ac:dyDescent="0.3">
      <c r="A426">
        <v>2437</v>
      </c>
      <c r="B426">
        <v>417</v>
      </c>
      <c r="C426" s="11">
        <f t="shared" si="39"/>
        <v>1.6779706453383088</v>
      </c>
      <c r="D426" s="11">
        <f t="shared" si="40"/>
        <v>2.720789926345387</v>
      </c>
      <c r="E426" s="11">
        <f t="shared" si="41"/>
        <v>3.4292084480011149</v>
      </c>
      <c r="F426" s="11">
        <f t="shared" si="42"/>
        <v>5.9646475032892132</v>
      </c>
      <c r="G426" s="3">
        <f>G425*(1+Parameters!$B$13)</f>
        <v>327861597.34332395</v>
      </c>
      <c r="H426" s="5">
        <f>Parameters!$B$11*C426*Parameters!$B$9*G426</f>
        <v>5083.3133373406317</v>
      </c>
      <c r="I426" s="2">
        <f>EXP(-Parameters!$B$16*'Permanent project'!B426)</f>
        <v>1.6024129035298661E-6</v>
      </c>
      <c r="J426" s="2">
        <f>EXP(-(Parameters!$B$5+Parameters!$B$6)*('Permanent project'!B426-Parameters!$B$2+0.5))*(1-EXP(-Parameters!$B$7*('Permanent project'!B426-Parameters!$B$2+0.5)*('Permanent project'!B426&gt;=Parameters!$B$2)))+('Permanent project'!B426&lt;Parameters!$B$2)</f>
        <v>1.5843435951321101E-2</v>
      </c>
      <c r="K426" s="2">
        <f>H426*I426*('Permanent project'!B426&gt;=Parameters!$B$2)</f>
        <v>8.1455668844400957E-3</v>
      </c>
      <c r="L426" s="2">
        <f>H426*I426*J426*('Permanent project'!B426&gt;=Parameters!$B$2)*('Permanent project'!B426&lt;=Parameters!$B$3)</f>
        <v>1.2905376722082882E-4</v>
      </c>
      <c r="M426" s="22">
        <v>1</v>
      </c>
      <c r="N426" s="14">
        <f t="shared" si="43"/>
        <v>1.2905376722082882E-4</v>
      </c>
    </row>
    <row r="427" spans="1:14" x14ac:dyDescent="0.3">
      <c r="A427">
        <v>2438</v>
      </c>
      <c r="B427">
        <v>418</v>
      </c>
      <c r="C427" s="11">
        <f t="shared" si="39"/>
        <v>1.6779706453383088</v>
      </c>
      <c r="D427" s="11">
        <f t="shared" si="40"/>
        <v>2.720789926345387</v>
      </c>
      <c r="E427" s="11">
        <f t="shared" si="41"/>
        <v>3.4292084480011149</v>
      </c>
      <c r="F427" s="11">
        <f t="shared" si="42"/>
        <v>5.9646475032892132</v>
      </c>
      <c r="G427" s="3">
        <f>G426*(1+Parameters!$B$13)</f>
        <v>334418829.29019046</v>
      </c>
      <c r="H427" s="5">
        <f>Parameters!$B$11*C427*Parameters!$B$9*G427</f>
        <v>5184.9796040874453</v>
      </c>
      <c r="I427" s="2">
        <f>EXP(-Parameters!$B$16*'Permanent project'!B427)</f>
        <v>1.5519474442773136E-6</v>
      </c>
      <c r="J427" s="2">
        <f>EXP(-(Parameters!$B$5+Parameters!$B$6)*('Permanent project'!B427-Parameters!$B$2+0.5))*(1-EXP(-Parameters!$B$7*('Permanent project'!B427-Parameters!$B$2+0.5)*('Permanent project'!B427&gt;=Parameters!$B$2)))+('Permanent project'!B427&lt;Parameters!$B$2)</f>
        <v>1.5685791129621054E-2</v>
      </c>
      <c r="K427" s="2">
        <f>H427*I427*('Permanent project'!B427&gt;=Parameters!$B$2)</f>
        <v>8.0468158451935078E-3</v>
      </c>
      <c r="L427" s="2">
        <f>H427*I427*J427*('Permanent project'!B427&gt;=Parameters!$B$2)*('Permanent project'!B427&lt;=Parameters!$B$3)</f>
        <v>1.2622067260623047E-4</v>
      </c>
      <c r="M427" s="22">
        <v>1</v>
      </c>
      <c r="N427" s="14">
        <f t="shared" si="43"/>
        <v>1.2622067260623047E-4</v>
      </c>
    </row>
    <row r="428" spans="1:14" x14ac:dyDescent="0.3">
      <c r="A428">
        <v>2439</v>
      </c>
      <c r="B428">
        <v>419</v>
      </c>
      <c r="C428" s="11">
        <f t="shared" si="39"/>
        <v>1.6779706453383088</v>
      </c>
      <c r="D428" s="11">
        <f t="shared" si="40"/>
        <v>2.720789926345387</v>
      </c>
      <c r="E428" s="11">
        <f t="shared" si="41"/>
        <v>3.4292084480011149</v>
      </c>
      <c r="F428" s="11">
        <f t="shared" si="42"/>
        <v>5.9646475032892132</v>
      </c>
      <c r="G428" s="3">
        <f>G427*(1+Parameters!$B$13)</f>
        <v>341107205.87599427</v>
      </c>
      <c r="H428" s="5">
        <f>Parameters!$B$11*C428*Parameters!$B$9*G428</f>
        <v>5288.6791961691943</v>
      </c>
      <c r="I428" s="2">
        <f>EXP(-Parameters!$B$16*'Permanent project'!B428)</f>
        <v>1.5030713148235669E-6</v>
      </c>
      <c r="J428" s="2">
        <f>EXP(-(Parameters!$B$5+Parameters!$B$6)*('Permanent project'!B428-Parameters!$B$2+0.5))*(1-EXP(-Parameters!$B$7*('Permanent project'!B428-Parameters!$B$2+0.5)*('Permanent project'!B428&gt;=Parameters!$B$2)))+('Permanent project'!B428&lt;Parameters!$B$2)</f>
        <v>1.5529714900105502E-2</v>
      </c>
      <c r="K428" s="2">
        <f>H428*I428*('Permanent project'!B428&gt;=Parameters!$B$2)</f>
        <v>7.9492619930660764E-3</v>
      </c>
      <c r="L428" s="2">
        <f>H428*I428*J428*('Permanent project'!B428&gt;=Parameters!$B$2)*('Permanent project'!B428&lt;=Parameters!$B$3)</f>
        <v>1.2344977241856062E-4</v>
      </c>
      <c r="M428" s="22">
        <v>1</v>
      </c>
      <c r="N428" s="14">
        <f t="shared" si="43"/>
        <v>1.2344977241856062E-4</v>
      </c>
    </row>
    <row r="429" spans="1:14" x14ac:dyDescent="0.3">
      <c r="A429">
        <v>2440</v>
      </c>
      <c r="B429">
        <v>420</v>
      </c>
      <c r="C429" s="11">
        <f t="shared" si="39"/>
        <v>1.6779706453383088</v>
      </c>
      <c r="D429" s="11">
        <f t="shared" si="40"/>
        <v>2.720789926345387</v>
      </c>
      <c r="E429" s="11">
        <f t="shared" si="41"/>
        <v>3.4292084480011149</v>
      </c>
      <c r="F429" s="11">
        <f t="shared" si="42"/>
        <v>5.9646475032892132</v>
      </c>
      <c r="G429" s="3">
        <f>G428*(1+Parameters!$B$13)</f>
        <v>347929349.99351418</v>
      </c>
      <c r="H429" s="5">
        <f>Parameters!$B$11*C429*Parameters!$B$9*G429</f>
        <v>5394.4527800925789</v>
      </c>
      <c r="I429" s="2">
        <f>EXP(-Parameters!$B$16*'Permanent project'!B429)</f>
        <v>1.4557344617410582E-6</v>
      </c>
      <c r="J429" s="2">
        <f>EXP(-(Parameters!$B$5+Parameters!$B$6)*('Permanent project'!B429-Parameters!$B$2+0.5))*(1-EXP(-Parameters!$B$7*('Permanent project'!B429-Parameters!$B$2+0.5)*('Permanent project'!B429&gt;=Parameters!$B$2)))+('Permanent project'!B429&lt;Parameters!$B$2)</f>
        <v>1.5375191655021433E-2</v>
      </c>
      <c r="K429" s="2">
        <f>H429*I429*('Permanent project'!B429&gt;=Parameters!$B$2)</f>
        <v>7.852890814215625E-3</v>
      </c>
      <c r="L429" s="2">
        <f>H429*I429*J429*('Permanent project'!B429&gt;=Parameters!$B$2)*('Permanent project'!B429&lt;=Parameters!$B$3)</f>
        <v>1.2073970131452254E-4</v>
      </c>
      <c r="M429" s="22">
        <v>1</v>
      </c>
      <c r="N429" s="14">
        <f t="shared" si="43"/>
        <v>1.2073970131452254E-4</v>
      </c>
    </row>
    <row r="430" spans="1:14" x14ac:dyDescent="0.3">
      <c r="A430">
        <v>2441</v>
      </c>
      <c r="B430">
        <v>421</v>
      </c>
      <c r="C430" s="11">
        <f t="shared" si="39"/>
        <v>1.6779706453383088</v>
      </c>
      <c r="D430" s="11">
        <f t="shared" si="40"/>
        <v>2.720789926345387</v>
      </c>
      <c r="E430" s="11">
        <f t="shared" si="41"/>
        <v>3.4292084480011149</v>
      </c>
      <c r="F430" s="11">
        <f t="shared" si="42"/>
        <v>5.9646475032892132</v>
      </c>
      <c r="G430" s="3">
        <f>G429*(1+Parameters!$B$13)</f>
        <v>354887936.99338448</v>
      </c>
      <c r="H430" s="5">
        <f>Parameters!$B$11*C430*Parameters!$B$9*G430</f>
        <v>5502.3418356944303</v>
      </c>
      <c r="I430" s="2">
        <f>EXP(-Parameters!$B$16*'Permanent project'!B430)</f>
        <v>1.4098884079557327E-6</v>
      </c>
      <c r="J430" s="2">
        <f>EXP(-(Parameters!$B$5+Parameters!$B$6)*('Permanent project'!B430-Parameters!$B$2+0.5))*(1-EXP(-Parameters!$B$7*('Permanent project'!B430-Parameters!$B$2+0.5)*('Permanent project'!B430&gt;=Parameters!$B$2)))+('Permanent project'!B430&lt;Parameters!$B$2)</f>
        <v>1.5222205941915557E-2</v>
      </c>
      <c r="K430" s="2">
        <f>H430*I430*('Permanent project'!B430&gt;=Parameters!$B$2)</f>
        <v>7.757687970755444E-3</v>
      </c>
      <c r="L430" s="2">
        <f>H430*I430*J430*('Permanent project'!B430&gt;=Parameters!$B$2)*('Permanent project'!B430&lt;=Parameters!$B$3)</f>
        <v>1.1808912392396035E-4</v>
      </c>
      <c r="M430" s="22">
        <v>1</v>
      </c>
      <c r="N430" s="14">
        <f t="shared" si="43"/>
        <v>1.1808912392396035E-4</v>
      </c>
    </row>
    <row r="431" spans="1:14" x14ac:dyDescent="0.3">
      <c r="A431">
        <v>2442</v>
      </c>
      <c r="B431">
        <v>422</v>
      </c>
      <c r="C431" s="11">
        <f t="shared" ref="C431:C459" si="44">C430</f>
        <v>1.6779706453383088</v>
      </c>
      <c r="D431" s="11">
        <f t="shared" ref="D431:D459" si="45">D430</f>
        <v>2.720789926345387</v>
      </c>
      <c r="E431" s="11">
        <f t="shared" ref="E431:E459" si="46">E430</f>
        <v>3.4292084480011149</v>
      </c>
      <c r="F431" s="11">
        <f t="shared" ref="F431:F459" si="47">F430</f>
        <v>5.9646475032892132</v>
      </c>
      <c r="G431" s="3">
        <f>G430*(1+Parameters!$B$13)</f>
        <v>361985695.73325217</v>
      </c>
      <c r="H431" s="5">
        <f>Parameters!$B$11*C431*Parameters!$B$9*G431</f>
        <v>5612.3886724083186</v>
      </c>
      <c r="I431" s="2">
        <f>EXP(-Parameters!$B$16*'Permanent project'!B431)</f>
        <v>1.365486203102288E-6</v>
      </c>
      <c r="J431" s="2">
        <f>EXP(-(Parameters!$B$5+Parameters!$B$6)*('Permanent project'!B431-Parameters!$B$2+0.5))*(1-EXP(-Parameters!$B$7*('Permanent project'!B431-Parameters!$B$2+0.5)*('Permanent project'!B431&gt;=Parameters!$B$2)))+('Permanent project'!B431&lt;Parameters!$B$2)</f>
        <v>1.5070742462089098E-2</v>
      </c>
      <c r="K431" s="2">
        <f>H431*I431*('Permanent project'!B431&gt;=Parameters!$B$2)</f>
        <v>7.663639298621126E-3</v>
      </c>
      <c r="L431" s="2">
        <f>H431*I431*J431*('Permanent project'!B431&gt;=Parameters!$B$2)*('Permanent project'!B431&lt;=Parameters!$B$3)</f>
        <v>1.1549673419186412E-4</v>
      </c>
      <c r="M431" s="22">
        <v>1</v>
      </c>
      <c r="N431" s="14">
        <f t="shared" si="43"/>
        <v>1.1549673419186412E-4</v>
      </c>
    </row>
    <row r="432" spans="1:14" x14ac:dyDescent="0.3">
      <c r="A432">
        <v>2443</v>
      </c>
      <c r="B432">
        <v>423</v>
      </c>
      <c r="C432" s="11">
        <f t="shared" si="44"/>
        <v>1.6779706453383088</v>
      </c>
      <c r="D432" s="11">
        <f t="shared" si="45"/>
        <v>2.720789926345387</v>
      </c>
      <c r="E432" s="11">
        <f t="shared" si="46"/>
        <v>3.4292084480011149</v>
      </c>
      <c r="F432" s="11">
        <f t="shared" si="47"/>
        <v>5.9646475032892132</v>
      </c>
      <c r="G432" s="3">
        <f>G431*(1+Parameters!$B$13)</f>
        <v>369225409.64791721</v>
      </c>
      <c r="H432" s="5">
        <f>Parameters!$B$11*C432*Parameters!$B$9*G432</f>
        <v>5724.6364458564849</v>
      </c>
      <c r="I432" s="2">
        <f>EXP(-Parameters!$B$16*'Permanent project'!B432)</f>
        <v>1.3224823754428978E-6</v>
      </c>
      <c r="J432" s="2">
        <f>EXP(-(Parameters!$B$5+Parameters!$B$6)*('Permanent project'!B432-Parameters!$B$2+0.5))*(1-EXP(-Parameters!$B$7*('Permanent project'!B432-Parameters!$B$2+0.5)*('Permanent project'!B432&gt;=Parameters!$B$2)))+('Permanent project'!B432&lt;Parameters!$B$2)</f>
        <v>1.4920786069067842E-2</v>
      </c>
      <c r="K432" s="2">
        <f>H432*I432*('Permanent project'!B432&gt;=Parameters!$B$2)</f>
        <v>7.5707308054632719E-3</v>
      </c>
      <c r="L432" s="2">
        <f>H432*I432*J432*('Permanent project'!B432&gt;=Parameters!$B$2)*('Permanent project'!B432&lt;=Parameters!$B$3)</f>
        <v>1.1296125473481915E-4</v>
      </c>
      <c r="M432" s="22">
        <v>1</v>
      </c>
      <c r="N432" s="14">
        <f t="shared" si="43"/>
        <v>1.1296125473481915E-4</v>
      </c>
    </row>
    <row r="433" spans="1:14" x14ac:dyDescent="0.3">
      <c r="A433">
        <v>2444</v>
      </c>
      <c r="B433">
        <v>424</v>
      </c>
      <c r="C433" s="11">
        <f t="shared" si="44"/>
        <v>1.6779706453383088</v>
      </c>
      <c r="D433" s="11">
        <f t="shared" si="45"/>
        <v>2.720789926345387</v>
      </c>
      <c r="E433" s="11">
        <f t="shared" si="46"/>
        <v>3.4292084480011149</v>
      </c>
      <c r="F433" s="11">
        <f t="shared" si="47"/>
        <v>5.9646475032892132</v>
      </c>
      <c r="G433" s="3">
        <f>G432*(1+Parameters!$B$13)</f>
        <v>376609917.84087557</v>
      </c>
      <c r="H433" s="5">
        <f>Parameters!$B$11*C433*Parameters!$B$9*G433</f>
        <v>5839.129174773615</v>
      </c>
      <c r="I433" s="2">
        <f>EXP(-Parameters!$B$16*'Permanent project'!B433)</f>
        <v>1.2808328853001792E-6</v>
      </c>
      <c r="J433" s="2">
        <f>EXP(-(Parameters!$B$5+Parameters!$B$6)*('Permanent project'!B433-Parameters!$B$2+0.5))*(1-EXP(-Parameters!$B$7*('Permanent project'!B433-Parameters!$B$2+0.5)*('Permanent project'!B433&gt;=Parameters!$B$2)))+('Permanent project'!B433&lt;Parameters!$B$2)</f>
        <v>1.4772321767087523E-2</v>
      </c>
      <c r="K433" s="2">
        <f>H433*I433*('Permanent project'!B433&gt;=Parameters!$B$2)</f>
        <v>7.4789486685657436E-3</v>
      </c>
      <c r="L433" s="2">
        <f>H433*I433*J433*('Permanent project'!B433&gt;=Parameters!$B$2)*('Permanent project'!B433&lt;=Parameters!$B$3)</f>
        <v>1.1048143621158399E-4</v>
      </c>
      <c r="M433" s="22">
        <v>1</v>
      </c>
      <c r="N433" s="14">
        <f t="shared" si="43"/>
        <v>1.1048143621158399E-4</v>
      </c>
    </row>
    <row r="434" spans="1:14" x14ac:dyDescent="0.3">
      <c r="A434">
        <v>2445</v>
      </c>
      <c r="B434">
        <v>425</v>
      </c>
      <c r="C434" s="11">
        <f t="shared" si="44"/>
        <v>1.6779706453383088</v>
      </c>
      <c r="D434" s="11">
        <f t="shared" si="45"/>
        <v>2.720789926345387</v>
      </c>
      <c r="E434" s="11">
        <f t="shared" si="46"/>
        <v>3.4292084480011149</v>
      </c>
      <c r="F434" s="11">
        <f t="shared" si="47"/>
        <v>5.9646475032892132</v>
      </c>
      <c r="G434" s="3">
        <f>G433*(1+Parameters!$B$13)</f>
        <v>384142116.19769311</v>
      </c>
      <c r="H434" s="5">
        <f>Parameters!$B$11*C434*Parameters!$B$9*G434</f>
        <v>5955.9117582690878</v>
      </c>
      <c r="I434" s="2">
        <f>EXP(-Parameters!$B$16*'Permanent project'!B434)</f>
        <v>1.2404950799567134E-6</v>
      </c>
      <c r="J434" s="2">
        <f>EXP(-(Parameters!$B$5+Parameters!$B$6)*('Permanent project'!B434-Parameters!$B$2+0.5))*(1-EXP(-Parameters!$B$7*('Permanent project'!B434-Parameters!$B$2+0.5)*('Permanent project'!B434&gt;=Parameters!$B$2)))+('Permanent project'!B434&lt;Parameters!$B$2)</f>
        <v>1.4625334709594222E-2</v>
      </c>
      <c r="K434" s="2">
        <f>H434*I434*('Permanent project'!B434&gt;=Parameters!$B$2)</f>
        <v>7.3882792327891415E-3</v>
      </c>
      <c r="L434" s="2">
        <f>H434*I434*J434*('Permanent project'!B434&gt;=Parameters!$B$2)*('Permanent project'!B434&lt;=Parameters!$B$3)</f>
        <v>1.0805605670748519E-4</v>
      </c>
      <c r="M434" s="22">
        <v>1</v>
      </c>
      <c r="N434" s="14">
        <f t="shared" si="43"/>
        <v>1.0805605670748519E-4</v>
      </c>
    </row>
    <row r="435" spans="1:14" x14ac:dyDescent="0.3">
      <c r="A435">
        <v>2446</v>
      </c>
      <c r="B435">
        <v>426</v>
      </c>
      <c r="C435" s="11">
        <f t="shared" si="44"/>
        <v>1.6779706453383088</v>
      </c>
      <c r="D435" s="11">
        <f t="shared" si="45"/>
        <v>2.720789926345387</v>
      </c>
      <c r="E435" s="11">
        <f t="shared" si="46"/>
        <v>3.4292084480011149</v>
      </c>
      <c r="F435" s="11">
        <f t="shared" si="47"/>
        <v>5.9646475032892132</v>
      </c>
      <c r="G435" s="3">
        <f>G434*(1+Parameters!$B$13)</f>
        <v>391824958.52164698</v>
      </c>
      <c r="H435" s="5">
        <f>Parameters!$B$11*C435*Parameters!$B$9*G435</f>
        <v>6075.0299934344694</v>
      </c>
      <c r="I435" s="2">
        <f>EXP(-Parameters!$B$16*'Permanent project'!B435)</f>
        <v>1.2014276499749373E-6</v>
      </c>
      <c r="J435" s="2">
        <f>EXP(-(Parameters!$B$5+Parameters!$B$6)*('Permanent project'!B435-Parameters!$B$2+0.5))*(1-EXP(-Parameters!$B$7*('Permanent project'!B435-Parameters!$B$2+0.5)*('Permanent project'!B435&gt;=Parameters!$B$2)))+('Permanent project'!B435&lt;Parameters!$B$2)</f>
        <v>1.4479810197759686E-2</v>
      </c>
      <c r="K435" s="2">
        <f>H435*I435*('Permanent project'!B435&gt;=Parameters!$B$2)</f>
        <v>7.2987090085392331E-3</v>
      </c>
      <c r="L435" s="2">
        <f>H435*I435*J435*('Permanent project'!B435&gt;=Parameters!$B$2)*('Permanent project'!B435&lt;=Parameters!$B$3)</f>
        <v>1.0568392113232688E-4</v>
      </c>
      <c r="M435" s="22">
        <v>1</v>
      </c>
      <c r="N435" s="14">
        <f t="shared" si="43"/>
        <v>1.0568392113232688E-4</v>
      </c>
    </row>
    <row r="436" spans="1:14" x14ac:dyDescent="0.3">
      <c r="A436">
        <v>2447</v>
      </c>
      <c r="B436">
        <v>427</v>
      </c>
      <c r="C436" s="11">
        <f t="shared" si="44"/>
        <v>1.6779706453383088</v>
      </c>
      <c r="D436" s="11">
        <f t="shared" si="45"/>
        <v>2.720789926345387</v>
      </c>
      <c r="E436" s="11">
        <f t="shared" si="46"/>
        <v>3.4292084480011149</v>
      </c>
      <c r="F436" s="11">
        <f t="shared" si="47"/>
        <v>5.9646475032892132</v>
      </c>
      <c r="G436" s="3">
        <f>G435*(1+Parameters!$B$13)</f>
        <v>399661457.6920799</v>
      </c>
      <c r="H436" s="5">
        <f>Parameters!$B$11*C436*Parameters!$B$9*G436</f>
        <v>6196.5305933031586</v>
      </c>
      <c r="I436" s="2">
        <f>EXP(-Parameters!$B$16*'Permanent project'!B436)</f>
        <v>1.1635905868926691E-6</v>
      </c>
      <c r="J436" s="2">
        <f>EXP(-(Parameters!$B$5+Parameters!$B$6)*('Permanent project'!B436-Parameters!$B$2+0.5))*(1-EXP(-Parameters!$B$7*('Permanent project'!B436-Parameters!$B$2+0.5)*('Permanent project'!B436&gt;=Parameters!$B$2)))+('Permanent project'!B436&lt;Parameters!$B$2)</f>
        <v>1.4335733679011489E-2</v>
      </c>
      <c r="K436" s="2">
        <f>H436*I436*('Permanent project'!B436&gt;=Parameters!$B$2)</f>
        <v>7.2102246697600013E-3</v>
      </c>
      <c r="L436" s="2">
        <f>H436*I436*J436*('Permanent project'!B436&gt;=Parameters!$B$2)*('Permanent project'!B436&lt;=Parameters!$B$3)</f>
        <v>1.0336386063151795E-4</v>
      </c>
      <c r="M436" s="22">
        <v>1</v>
      </c>
      <c r="N436" s="14">
        <f t="shared" si="43"/>
        <v>1.0336386063151795E-4</v>
      </c>
    </row>
    <row r="437" spans="1:14" x14ac:dyDescent="0.3">
      <c r="A437">
        <v>2448</v>
      </c>
      <c r="B437">
        <v>428</v>
      </c>
      <c r="C437" s="11">
        <f t="shared" si="44"/>
        <v>1.6779706453383088</v>
      </c>
      <c r="D437" s="11">
        <f t="shared" si="45"/>
        <v>2.720789926345387</v>
      </c>
      <c r="E437" s="11">
        <f t="shared" si="46"/>
        <v>3.4292084480011149</v>
      </c>
      <c r="F437" s="11">
        <f t="shared" si="47"/>
        <v>5.9646475032892132</v>
      </c>
      <c r="G437" s="3">
        <f>G436*(1+Parameters!$B$13)</f>
        <v>407654686.84592152</v>
      </c>
      <c r="H437" s="5">
        <f>Parameters!$B$11*C437*Parameters!$B$9*G437</f>
        <v>6320.461205169222</v>
      </c>
      <c r="I437" s="2">
        <f>EXP(-Parameters!$B$16*'Permanent project'!B437)</f>
        <v>1.1269451422509465E-6</v>
      </c>
      <c r="J437" s="2">
        <f>EXP(-(Parameters!$B$5+Parameters!$B$6)*('Permanent project'!B437-Parameters!$B$2+0.5))*(1-EXP(-Parameters!$B$7*('Permanent project'!B437-Parameters!$B$2+0.5)*('Permanent project'!B437&gt;=Parameters!$B$2)))+('Permanent project'!B437&lt;Parameters!$B$2)</f>
        <v>1.4193090745577676E-2</v>
      </c>
      <c r="K437" s="2">
        <f>H437*I437*('Permanent project'!B437&gt;=Parameters!$B$2)</f>
        <v>7.1228130519510177E-3</v>
      </c>
      <c r="L437" s="2">
        <f>H437*I437*J437*('Permanent project'!B437&gt;=Parameters!$B$2)*('Permanent project'!B437&lt;=Parameters!$B$3)</f>
        <v>1.0109473201012587E-4</v>
      </c>
      <c r="M437" s="22">
        <v>1</v>
      </c>
      <c r="N437" s="14">
        <f t="shared" si="43"/>
        <v>1.0109473201012587E-4</v>
      </c>
    </row>
    <row r="438" spans="1:14" x14ac:dyDescent="0.3">
      <c r="A438">
        <v>2449</v>
      </c>
      <c r="B438">
        <v>429</v>
      </c>
      <c r="C438" s="11">
        <f t="shared" si="44"/>
        <v>1.6779706453383088</v>
      </c>
      <c r="D438" s="11">
        <f t="shared" si="45"/>
        <v>2.720789926345387</v>
      </c>
      <c r="E438" s="11">
        <f t="shared" si="46"/>
        <v>3.4292084480011149</v>
      </c>
      <c r="F438" s="11">
        <f t="shared" si="47"/>
        <v>5.9646475032892132</v>
      </c>
      <c r="G438" s="3">
        <f>G437*(1+Parameters!$B$13)</f>
        <v>415807780.58283997</v>
      </c>
      <c r="H438" s="5">
        <f>Parameters!$B$11*C438*Parameters!$B$9*G438</f>
        <v>6446.870429272607</v>
      </c>
      <c r="I438" s="2">
        <f>EXP(-Parameters!$B$16*'Permanent project'!B438)</f>
        <v>1.0914537879122194E-6</v>
      </c>
      <c r="J438" s="2">
        <f>EXP(-(Parameters!$B$5+Parameters!$B$6)*('Permanent project'!B438-Parameters!$B$2+0.5))*(1-EXP(-Parameters!$B$7*('Permanent project'!B438-Parameters!$B$2+0.5)*('Permanent project'!B438&gt;=Parameters!$B$2)))+('Permanent project'!B438&lt;Parameters!$B$2)</f>
        <v>1.4051867133046037E-2</v>
      </c>
      <c r="K438" s="2">
        <f>H438*I438*('Permanent project'!B438&gt;=Parameters!$B$2)</f>
        <v>7.0364611502088626E-3</v>
      </c>
      <c r="L438" s="2">
        <f>H438*I438*J438*('Permanent project'!B438&gt;=Parameters!$B$2)*('Permanent project'!B438&lt;=Parameters!$B$3)</f>
        <v>9.8875417169575229E-5</v>
      </c>
      <c r="M438" s="22">
        <v>1</v>
      </c>
      <c r="N438" s="14">
        <f t="shared" ref="N438:N459" si="48">L438*M438</f>
        <v>9.8875417169575229E-5</v>
      </c>
    </row>
    <row r="439" spans="1:14" x14ac:dyDescent="0.3">
      <c r="A439">
        <v>2450</v>
      </c>
      <c r="B439">
        <v>430</v>
      </c>
      <c r="C439" s="11">
        <f t="shared" si="44"/>
        <v>1.6779706453383088</v>
      </c>
      <c r="D439" s="11">
        <f t="shared" si="45"/>
        <v>2.720789926345387</v>
      </c>
      <c r="E439" s="11">
        <f t="shared" si="46"/>
        <v>3.4292084480011149</v>
      </c>
      <c r="F439" s="11">
        <f t="shared" si="47"/>
        <v>5.9646475032892132</v>
      </c>
      <c r="G439" s="3">
        <f>G438*(1+Parameters!$B$13)</f>
        <v>424123936.19449675</v>
      </c>
      <c r="H439" s="5">
        <f>Parameters!$B$11*C439*Parameters!$B$9*G439</f>
        <v>6575.8078378580594</v>
      </c>
      <c r="I439" s="2">
        <f>EXP(-Parameters!$B$16*'Permanent project'!B439)</f>
        <v>1.0570801776282568E-6</v>
      </c>
      <c r="J439" s="2">
        <f>EXP(-(Parameters!$B$5+Parameters!$B$6)*('Permanent project'!B439-Parameters!$B$2+0.5))*(1-EXP(-Parameters!$B$7*('Permanent project'!B439-Parameters!$B$2+0.5)*('Permanent project'!B439&gt;=Parameters!$B$2)))+('Permanent project'!B439&lt;Parameters!$B$2)</f>
        <v>1.3912048718937619E-2</v>
      </c>
      <c r="K439" s="2">
        <f>H439*I439*('Permanent project'!B439&gt;=Parameters!$B$2)</f>
        <v>6.9511561172922809E-3</v>
      </c>
      <c r="L439" s="2">
        <f>H439*I439*J439*('Permanent project'!B439&gt;=Parameters!$B$2)*('Permanent project'!B439&lt;=Parameters!$B$3)</f>
        <v>9.6704822556711466E-5</v>
      </c>
      <c r="M439" s="22">
        <v>1</v>
      </c>
      <c r="N439" s="14">
        <f t="shared" si="48"/>
        <v>9.6704822556711466E-5</v>
      </c>
    </row>
    <row r="440" spans="1:14" x14ac:dyDescent="0.3">
      <c r="A440">
        <v>2451</v>
      </c>
      <c r="B440">
        <v>431</v>
      </c>
      <c r="C440" s="11">
        <f t="shared" si="44"/>
        <v>1.6779706453383088</v>
      </c>
      <c r="D440" s="11">
        <f t="shared" si="45"/>
        <v>2.720789926345387</v>
      </c>
      <c r="E440" s="11">
        <f t="shared" si="46"/>
        <v>3.4292084480011149</v>
      </c>
      <c r="F440" s="11">
        <f t="shared" si="47"/>
        <v>5.9646475032892132</v>
      </c>
      <c r="G440" s="3">
        <f>G439*(1+Parameters!$B$13)</f>
        <v>432606414.9183867</v>
      </c>
      <c r="H440" s="5">
        <f>Parameters!$B$11*C440*Parameters!$B$9*G440</f>
        <v>6707.3239946152207</v>
      </c>
      <c r="I440" s="2">
        <f>EXP(-Parameters!$B$16*'Permanent project'!B440)</f>
        <v>1.0237891098184141E-6</v>
      </c>
      <c r="J440" s="2">
        <f>EXP(-(Parameters!$B$5+Parameters!$B$6)*('Permanent project'!B440-Parameters!$B$2+0.5))*(1-EXP(-Parameters!$B$7*('Permanent project'!B440-Parameters!$B$2+0.5)*('Permanent project'!B440&gt;=Parameters!$B$2)))+('Permanent project'!B440&lt;Parameters!$B$2)</f>
        <v>1.3773621521294518E-2</v>
      </c>
      <c r="K440" s="2">
        <f>H440*I440*('Permanent project'!B440&gt;=Parameters!$B$2)</f>
        <v>6.8668852617108063E-3</v>
      </c>
      <c r="L440" s="2">
        <f>H440*I440*J440*('Permanent project'!B440&gt;=Parameters!$B$2)*('Permanent project'!B440&lt;=Parameters!$B$3)</f>
        <v>9.4581878624960095E-5</v>
      </c>
      <c r="M440" s="22">
        <v>1</v>
      </c>
      <c r="N440" s="14">
        <f t="shared" si="48"/>
        <v>9.4581878624960095E-5</v>
      </c>
    </row>
    <row r="441" spans="1:14" x14ac:dyDescent="0.3">
      <c r="A441">
        <v>2452</v>
      </c>
      <c r="B441">
        <v>432</v>
      </c>
      <c r="C441" s="11">
        <f t="shared" si="44"/>
        <v>1.6779706453383088</v>
      </c>
      <c r="D441" s="11">
        <f t="shared" si="45"/>
        <v>2.720789926345387</v>
      </c>
      <c r="E441" s="11">
        <f t="shared" si="46"/>
        <v>3.4292084480011149</v>
      </c>
      <c r="F441" s="11">
        <f t="shared" si="47"/>
        <v>5.9646475032892132</v>
      </c>
      <c r="G441" s="3">
        <f>G440*(1+Parameters!$B$13)</f>
        <v>441258543.21675444</v>
      </c>
      <c r="H441" s="5">
        <f>Parameters!$B$11*C441*Parameters!$B$9*G441</f>
        <v>6841.4704745075251</v>
      </c>
      <c r="I441" s="2">
        <f>EXP(-Parameters!$B$16*'Permanent project'!B441)</f>
        <v>9.9154649152013639E-7</v>
      </c>
      <c r="J441" s="2">
        <f>EXP(-(Parameters!$B$5+Parameters!$B$6)*('Permanent project'!B441-Parameters!$B$2+0.5))*(1-EXP(-Parameters!$B$7*('Permanent project'!B441-Parameters!$B$2+0.5)*('Permanent project'!B441&gt;=Parameters!$B$2)))+('Permanent project'!B441&lt;Parameters!$B$2)</f>
        <v>1.3636571697281604E-2</v>
      </c>
      <c r="K441" s="2">
        <f>H441*I441*('Permanent project'!B441&gt;=Parameters!$B$2)</f>
        <v>6.7836360458365394E-3</v>
      </c>
      <c r="L441" s="2">
        <f>H441*I441*J441*('Permanent project'!B441&gt;=Parameters!$B$2)*('Permanent project'!B441&lt;=Parameters!$B$3)</f>
        <v>9.250553930731385E-5</v>
      </c>
      <c r="M441" s="22">
        <v>1</v>
      </c>
      <c r="N441" s="14">
        <f t="shared" si="48"/>
        <v>9.250553930731385E-5</v>
      </c>
    </row>
    <row r="442" spans="1:14" x14ac:dyDescent="0.3">
      <c r="A442">
        <v>2453</v>
      </c>
      <c r="B442">
        <v>433</v>
      </c>
      <c r="C442" s="11">
        <f t="shared" si="44"/>
        <v>1.6779706453383088</v>
      </c>
      <c r="D442" s="11">
        <f t="shared" si="45"/>
        <v>2.720789926345387</v>
      </c>
      <c r="E442" s="11">
        <f t="shared" si="46"/>
        <v>3.4292084480011149</v>
      </c>
      <c r="F442" s="11">
        <f t="shared" si="47"/>
        <v>5.9646475032892132</v>
      </c>
      <c r="G442" s="3">
        <f>G441*(1+Parameters!$B$13)</f>
        <v>450083714.08108956</v>
      </c>
      <c r="H442" s="5">
        <f>Parameters!$B$11*C442*Parameters!$B$9*G442</f>
        <v>6978.2998839976763</v>
      </c>
      <c r="I442" s="2">
        <f>EXP(-Parameters!$B$16*'Permanent project'!B442)</f>
        <v>9.6031930347478735E-7</v>
      </c>
      <c r="J442" s="2">
        <f>EXP(-(Parameters!$B$5+Parameters!$B$6)*('Permanent project'!B442-Parameters!$B$2+0.5))*(1-EXP(-Parameters!$B$7*('Permanent project'!B442-Parameters!$B$2+0.5)*('Permanent project'!B442&gt;=Parameters!$B$2)))+('Permanent project'!B442&lt;Parameters!$B$2)</f>
        <v>1.3500885541802265E-2</v>
      </c>
      <c r="K442" s="2">
        <f>H442*I442*('Permanent project'!B442&gt;=Parameters!$B$2)</f>
        <v>6.7013960840388376E-3</v>
      </c>
      <c r="L442" s="2">
        <f>H442*I442*J442*('Permanent project'!B442&gt;=Parameters!$B$2)*('Permanent project'!B442&lt;=Parameters!$B$3)</f>
        <v>9.0474781500890261E-5</v>
      </c>
      <c r="M442" s="22">
        <v>1</v>
      </c>
      <c r="N442" s="14">
        <f t="shared" si="48"/>
        <v>9.0474781500890261E-5</v>
      </c>
    </row>
    <row r="443" spans="1:14" x14ac:dyDescent="0.3">
      <c r="A443">
        <v>2454</v>
      </c>
      <c r="B443">
        <v>434</v>
      </c>
      <c r="C443" s="11">
        <f t="shared" si="44"/>
        <v>1.6779706453383088</v>
      </c>
      <c r="D443" s="11">
        <f t="shared" si="45"/>
        <v>2.720789926345387</v>
      </c>
      <c r="E443" s="11">
        <f t="shared" si="46"/>
        <v>3.4292084480011149</v>
      </c>
      <c r="F443" s="11">
        <f t="shared" si="47"/>
        <v>5.9646475032892132</v>
      </c>
      <c r="G443" s="3">
        <f>G442*(1+Parameters!$B$13)</f>
        <v>459085388.36271137</v>
      </c>
      <c r="H443" s="5">
        <f>Parameters!$B$11*C443*Parameters!$B$9*G443</f>
        <v>7117.8658816776297</v>
      </c>
      <c r="I443" s="2">
        <f>EXP(-Parameters!$B$16*'Permanent project'!B443)</f>
        <v>9.3007556631304208E-7</v>
      </c>
      <c r="J443" s="2">
        <f>EXP(-(Parameters!$B$5+Parameters!$B$6)*('Permanent project'!B443-Parameters!$B$2+0.5))*(1-EXP(-Parameters!$B$7*('Permanent project'!B443-Parameters!$B$2+0.5)*('Permanent project'!B443&gt;=Parameters!$B$2)))+('Permanent project'!B443&lt;Parameters!$B$2)</f>
        <v>1.3366549486127871E-2</v>
      </c>
      <c r="K443" s="2">
        <f>H443*I443*('Permanent project'!B443&gt;=Parameters!$B$2)</f>
        <v>6.6201531408416016E-3</v>
      </c>
      <c r="L443" s="2">
        <f>H443*I443*J443*('Permanent project'!B443&gt;=Parameters!$B$2)*('Permanent project'!B443&lt;=Parameters!$B$3)</f>
        <v>8.8488604562804112E-5</v>
      </c>
      <c r="M443" s="22">
        <v>1</v>
      </c>
      <c r="N443" s="14">
        <f t="shared" si="48"/>
        <v>8.8488604562804112E-5</v>
      </c>
    </row>
    <row r="444" spans="1:14" x14ac:dyDescent="0.3">
      <c r="A444">
        <v>2455</v>
      </c>
      <c r="B444">
        <v>435</v>
      </c>
      <c r="C444" s="11">
        <f t="shared" si="44"/>
        <v>1.6779706453383088</v>
      </c>
      <c r="D444" s="11">
        <f t="shared" si="45"/>
        <v>2.720789926345387</v>
      </c>
      <c r="E444" s="11">
        <f t="shared" si="46"/>
        <v>3.4292084480011149</v>
      </c>
      <c r="F444" s="11">
        <f t="shared" si="47"/>
        <v>5.9646475032892132</v>
      </c>
      <c r="G444" s="3">
        <f>G443*(1+Parameters!$B$13)</f>
        <v>468267096.1299656</v>
      </c>
      <c r="H444" s="5">
        <f>Parameters!$B$11*C444*Parameters!$B$9*G444</f>
        <v>7260.2231993111827</v>
      </c>
      <c r="I444" s="2">
        <f>EXP(-Parameters!$B$16*'Permanent project'!B444)</f>
        <v>9.0078430780521837E-7</v>
      </c>
      <c r="J444" s="2">
        <f>EXP(-(Parameters!$B$5+Parameters!$B$6)*('Permanent project'!B444-Parameters!$B$2+0.5))*(1-EXP(-Parameters!$B$7*('Permanent project'!B444-Parameters!$B$2+0.5)*('Permanent project'!B444&gt;=Parameters!$B$2)))+('Permanent project'!B444&lt;Parameters!$B$2)</f>
        <v>1.3233550096540928E-2</v>
      </c>
      <c r="K444" s="2">
        <f>H444*I444*('Permanent project'!B444&gt;=Parameters!$B$2)</f>
        <v>6.539895129102912E-3</v>
      </c>
      <c r="L444" s="2">
        <f>H444*I444*J444*('Permanent project'!B444&gt;=Parameters!$B$2)*('Permanent project'!B444&lt;=Parameters!$B$3)</f>
        <v>8.6546029817107382E-5</v>
      </c>
      <c r="M444" s="22">
        <v>1</v>
      </c>
      <c r="N444" s="14">
        <f t="shared" si="48"/>
        <v>8.6546029817107382E-5</v>
      </c>
    </row>
    <row r="445" spans="1:14" x14ac:dyDescent="0.3">
      <c r="A445">
        <v>2456</v>
      </c>
      <c r="B445">
        <v>436</v>
      </c>
      <c r="C445" s="11">
        <f t="shared" si="44"/>
        <v>1.6779706453383088</v>
      </c>
      <c r="D445" s="11">
        <f t="shared" si="45"/>
        <v>2.720789926345387</v>
      </c>
      <c r="E445" s="11">
        <f t="shared" si="46"/>
        <v>3.4292084480011149</v>
      </c>
      <c r="F445" s="11">
        <f t="shared" si="47"/>
        <v>5.9646475032892132</v>
      </c>
      <c r="G445" s="3">
        <f>G444*(1+Parameters!$B$13)</f>
        <v>477632438.05256492</v>
      </c>
      <c r="H445" s="5">
        <f>Parameters!$B$11*C445*Parameters!$B$9*G445</f>
        <v>7405.4276632974061</v>
      </c>
      <c r="I445" s="2">
        <f>EXP(-Parameters!$B$16*'Permanent project'!B445)</f>
        <v>8.7241553114300787E-7</v>
      </c>
      <c r="J445" s="2">
        <f>EXP(-(Parameters!$B$5+Parameters!$B$6)*('Permanent project'!B445-Parameters!$B$2+0.5))*(1-EXP(-Parameters!$B$7*('Permanent project'!B445-Parameters!$B$2+0.5)*('Permanent project'!B445&gt;=Parameters!$B$2)))+('Permanent project'!B445&lt;Parameters!$B$2)</f>
        <v>1.3101874072991637E-2</v>
      </c>
      <c r="K445" s="2">
        <f>H445*I445*('Permanent project'!B445&gt;=Parameters!$B$2)</f>
        <v>6.4606101082167302E-3</v>
      </c>
      <c r="L445" s="2">
        <f>H445*I445*J445*('Permanent project'!B445&gt;=Parameters!$B$2)*('Permanent project'!B445&lt;=Parameters!$B$3)</f>
        <v>8.4646100072552474E-5</v>
      </c>
      <c r="M445" s="22">
        <v>1</v>
      </c>
      <c r="N445" s="14">
        <f t="shared" si="48"/>
        <v>8.4646100072552474E-5</v>
      </c>
    </row>
    <row r="446" spans="1:14" x14ac:dyDescent="0.3">
      <c r="A446">
        <v>2457</v>
      </c>
      <c r="B446">
        <v>437</v>
      </c>
      <c r="C446" s="11">
        <f t="shared" si="44"/>
        <v>1.6779706453383088</v>
      </c>
      <c r="D446" s="11">
        <f t="shared" si="45"/>
        <v>2.720789926345387</v>
      </c>
      <c r="E446" s="11">
        <f t="shared" si="46"/>
        <v>3.4292084480011149</v>
      </c>
      <c r="F446" s="11">
        <f t="shared" si="47"/>
        <v>5.9646475032892132</v>
      </c>
      <c r="G446" s="3">
        <f>G445*(1+Parameters!$B$13)</f>
        <v>487185086.81361622</v>
      </c>
      <c r="H446" s="5">
        <f>Parameters!$B$11*C446*Parameters!$B$9*G446</f>
        <v>7553.5362165633542</v>
      </c>
      <c r="I446" s="2">
        <f>EXP(-Parameters!$B$16*'Permanent project'!B446)</f>
        <v>8.4494018422012229E-7</v>
      </c>
      <c r="J446" s="2">
        <f>EXP(-(Parameters!$B$5+Parameters!$B$6)*('Permanent project'!B446-Parameters!$B$2+0.5))*(1-EXP(-Parameters!$B$7*('Permanent project'!B446-Parameters!$B$2+0.5)*('Permanent project'!B446&gt;=Parameters!$B$2)))+('Permanent project'!B446&lt;Parameters!$B$2)</f>
        <v>1.2971508247767908E-2</v>
      </c>
      <c r="K446" s="2">
        <f>H446*I446*('Permanent project'!B446&gt;=Parameters!$B$2)</f>
        <v>6.382286282336406E-3</v>
      </c>
      <c r="L446" s="2">
        <f>H446*I446*J446*('Permanent project'!B446&gt;=Parameters!$B$2)*('Permanent project'!B446&lt;=Parameters!$B$3)</f>
        <v>8.278787915094267E-5</v>
      </c>
      <c r="M446" s="22">
        <v>1</v>
      </c>
      <c r="N446" s="14">
        <f t="shared" si="48"/>
        <v>8.278787915094267E-5</v>
      </c>
    </row>
    <row r="447" spans="1:14" x14ac:dyDescent="0.3">
      <c r="A447">
        <v>2458</v>
      </c>
      <c r="B447">
        <v>438</v>
      </c>
      <c r="C447" s="11">
        <f t="shared" si="44"/>
        <v>1.6779706453383088</v>
      </c>
      <c r="D447" s="11">
        <f t="shared" si="45"/>
        <v>2.720789926345387</v>
      </c>
      <c r="E447" s="11">
        <f t="shared" si="46"/>
        <v>3.4292084480011149</v>
      </c>
      <c r="F447" s="11">
        <f t="shared" si="47"/>
        <v>5.9646475032892132</v>
      </c>
      <c r="G447" s="3">
        <f>G446*(1+Parameters!$B$13)</f>
        <v>496928788.54988855</v>
      </c>
      <c r="H447" s="5">
        <f>Parameters!$B$11*C447*Parameters!$B$9*G447</f>
        <v>7704.6069408946214</v>
      </c>
      <c r="I447" s="2">
        <f>EXP(-Parameters!$B$16*'Permanent project'!B447)</f>
        <v>8.183301298803982E-7</v>
      </c>
      <c r="J447" s="2">
        <f>EXP(-(Parameters!$B$5+Parameters!$B$6)*('Permanent project'!B447-Parameters!$B$2+0.5))*(1-EXP(-Parameters!$B$7*('Permanent project'!B447-Parameters!$B$2+0.5)*('Permanent project'!B447&gt;=Parameters!$B$2)))+('Permanent project'!B447&lt;Parameters!$B$2)</f>
        <v>1.2842439584178571E-2</v>
      </c>
      <c r="K447" s="2">
        <f>H447*I447*('Permanent project'!B447&gt;=Parameters!$B$2)</f>
        <v>6.3049119986197128E-3</v>
      </c>
      <c r="L447" s="2">
        <f>H447*I447*J447*('Permanent project'!B447&gt;=Parameters!$B$2)*('Permanent project'!B447&lt;=Parameters!$B$3)</f>
        <v>8.0970451425836225E-5</v>
      </c>
      <c r="M447" s="22">
        <v>1</v>
      </c>
      <c r="N447" s="14">
        <f t="shared" si="48"/>
        <v>8.0970451425836225E-5</v>
      </c>
    </row>
    <row r="448" spans="1:14" x14ac:dyDescent="0.3">
      <c r="A448">
        <v>2459</v>
      </c>
      <c r="B448">
        <v>439</v>
      </c>
      <c r="C448" s="11">
        <f t="shared" si="44"/>
        <v>1.6779706453383088</v>
      </c>
      <c r="D448" s="11">
        <f t="shared" si="45"/>
        <v>2.720789926345387</v>
      </c>
      <c r="E448" s="11">
        <f t="shared" si="46"/>
        <v>3.4292084480011149</v>
      </c>
      <c r="F448" s="11">
        <f t="shared" si="47"/>
        <v>5.9646475032892132</v>
      </c>
      <c r="G448" s="3">
        <f>G447*(1+Parameters!$B$13)</f>
        <v>506867364.32088631</v>
      </c>
      <c r="H448" s="5">
        <f>Parameters!$B$11*C448*Parameters!$B$9*G448</f>
        <v>7858.6990797125136</v>
      </c>
      <c r="I448" s="2">
        <f>EXP(-Parameters!$B$16*'Permanent project'!B448)</f>
        <v>7.9255811710289031E-7</v>
      </c>
      <c r="J448" s="2">
        <f>EXP(-(Parameters!$B$5+Parameters!$B$6)*('Permanent project'!B448-Parameters!$B$2+0.5))*(1-EXP(-Parameters!$B$7*('Permanent project'!B448-Parameters!$B$2+0.5)*('Permanent project'!B448&gt;=Parameters!$B$2)))+('Permanent project'!B448&lt;Parameters!$B$2)</f>
        <v>1.2714655175249731E-2</v>
      </c>
      <c r="K448" s="2">
        <f>H448*I448*('Permanent project'!B448&gt;=Parameters!$B$2)</f>
        <v>6.2284757454951663E-3</v>
      </c>
      <c r="L448" s="2">
        <f>H448*I448*J448*('Permanent project'!B448&gt;=Parameters!$B$2)*('Permanent project'!B448&lt;=Parameters!$B$3)</f>
        <v>7.9192921371377546E-5</v>
      </c>
      <c r="M448" s="22">
        <v>1</v>
      </c>
      <c r="N448" s="14">
        <f t="shared" si="48"/>
        <v>7.9192921371377546E-5</v>
      </c>
    </row>
    <row r="449" spans="1:14" x14ac:dyDescent="0.3">
      <c r="A449">
        <v>2460</v>
      </c>
      <c r="B449">
        <v>440</v>
      </c>
      <c r="C449" s="11">
        <f t="shared" si="44"/>
        <v>1.6779706453383088</v>
      </c>
      <c r="D449" s="11">
        <f t="shared" si="45"/>
        <v>2.720789926345387</v>
      </c>
      <c r="E449" s="11">
        <f t="shared" si="46"/>
        <v>3.4292084480011149</v>
      </c>
      <c r="F449" s="11">
        <f t="shared" si="47"/>
        <v>5.9646475032892132</v>
      </c>
      <c r="G449" s="3">
        <f>G448*(1+Parameters!$B$13)</f>
        <v>517004711.60730404</v>
      </c>
      <c r="H449" s="5">
        <f>Parameters!$B$11*C449*Parameters!$B$9*G449</f>
        <v>8015.8730613067637</v>
      </c>
      <c r="I449" s="2">
        <f>EXP(-Parameters!$B$16*'Permanent project'!B449)</f>
        <v>7.6759775309444467E-7</v>
      </c>
      <c r="J449" s="2">
        <f>EXP(-(Parameters!$B$5+Parameters!$B$6)*('Permanent project'!B449-Parameters!$B$2+0.5))*(1-EXP(-Parameters!$B$7*('Permanent project'!B449-Parameters!$B$2+0.5)*('Permanent project'!B449&gt;=Parameters!$B$2)))+('Permanent project'!B449&lt;Parameters!$B$2)</f>
        <v>1.2588142242433998E-2</v>
      </c>
      <c r="K449" s="2">
        <f>H449*I449*('Permanent project'!B449&gt;=Parameters!$B$2)</f>
        <v>6.1529661509493599E-3</v>
      </c>
      <c r="L449" s="2">
        <f>H449*I449*J449*('Permanent project'!B449&gt;=Parameters!$B$2)*('Permanent project'!B449&lt;=Parameters!$B$3)</f>
        <v>7.7454413121032169E-5</v>
      </c>
      <c r="M449" s="22">
        <v>1</v>
      </c>
      <c r="N449" s="14">
        <f t="shared" si="48"/>
        <v>7.7454413121032169E-5</v>
      </c>
    </row>
    <row r="450" spans="1:14" x14ac:dyDescent="0.3">
      <c r="A450">
        <v>2461</v>
      </c>
      <c r="B450">
        <v>441</v>
      </c>
      <c r="C450" s="11">
        <f t="shared" si="44"/>
        <v>1.6779706453383088</v>
      </c>
      <c r="D450" s="11">
        <f t="shared" si="45"/>
        <v>2.720789926345387</v>
      </c>
      <c r="E450" s="11">
        <f t="shared" si="46"/>
        <v>3.4292084480011149</v>
      </c>
      <c r="F450" s="11">
        <f t="shared" si="47"/>
        <v>5.9646475032892132</v>
      </c>
      <c r="G450" s="3">
        <f>G449*(1+Parameters!$B$13)</f>
        <v>527344805.83945012</v>
      </c>
      <c r="H450" s="5">
        <f>Parameters!$B$11*C450*Parameters!$B$9*G450</f>
        <v>8176.1905225328992</v>
      </c>
      <c r="I450" s="2">
        <f>EXP(-Parameters!$B$16*'Permanent project'!B450)</f>
        <v>7.4342347626117242E-7</v>
      </c>
      <c r="J450" s="2">
        <f>EXP(-(Parameters!$B$5+Parameters!$B$6)*('Permanent project'!B450-Parameters!$B$2+0.5))*(1-EXP(-Parameters!$B$7*('Permanent project'!B450-Parameters!$B$2+0.5)*('Permanent project'!B450&gt;=Parameters!$B$2)))+('Permanent project'!B450&lt;Parameters!$B$2)</f>
        <v>1.2462888134332661E-2</v>
      </c>
      <c r="K450" s="2">
        <f>H450*I450*('Permanent project'!B450&gt;=Parameters!$B$2)</f>
        <v>6.0783719808350598E-3</v>
      </c>
      <c r="L450" s="2">
        <f>H450*I450*J450*('Permanent project'!B450&gt;=Parameters!$B$2)*('Permanent project'!B450&lt;=Parameters!$B$3)</f>
        <v>7.5754070036009388E-5</v>
      </c>
      <c r="M450" s="22">
        <v>1</v>
      </c>
      <c r="N450" s="14">
        <f t="shared" si="48"/>
        <v>7.5754070036009388E-5</v>
      </c>
    </row>
    <row r="451" spans="1:14" x14ac:dyDescent="0.3">
      <c r="A451">
        <v>2462</v>
      </c>
      <c r="B451">
        <v>442</v>
      </c>
      <c r="C451" s="11">
        <f t="shared" si="44"/>
        <v>1.6779706453383088</v>
      </c>
      <c r="D451" s="11">
        <f t="shared" si="45"/>
        <v>2.720789926345387</v>
      </c>
      <c r="E451" s="11">
        <f t="shared" si="46"/>
        <v>3.4292084480011149</v>
      </c>
      <c r="F451" s="11">
        <f t="shared" si="47"/>
        <v>5.9646475032892132</v>
      </c>
      <c r="G451" s="3">
        <f>G450*(1+Parameters!$B$13)</f>
        <v>537891701.9562391</v>
      </c>
      <c r="H451" s="5">
        <f>Parameters!$B$11*C451*Parameters!$B$9*G451</f>
        <v>8339.7143329835562</v>
      </c>
      <c r="I451" s="2">
        <f>EXP(-Parameters!$B$16*'Permanent project'!B451)</f>
        <v>7.2001053003114357E-7</v>
      </c>
      <c r="J451" s="2">
        <f>EXP(-(Parameters!$B$5+Parameters!$B$6)*('Permanent project'!B451-Parameters!$B$2+0.5))*(1-EXP(-Parameters!$B$7*('Permanent project'!B451-Parameters!$B$2+0.5)*('Permanent project'!B451&gt;=Parameters!$B$2)))+('Permanent project'!B451&lt;Parameters!$B$2)</f>
        <v>1.2338880325430523E-2</v>
      </c>
      <c r="K451" s="2">
        <f>H451*I451*('Permanent project'!B451&gt;=Parameters!$B$2)</f>
        <v>6.0046821371998156E-3</v>
      </c>
      <c r="L451" s="2">
        <f>H451*I451*J451*('Permanent project'!B451&gt;=Parameters!$B$2)*('Permanent project'!B451&lt;=Parameters!$B$3)</f>
        <v>7.4091054283158907E-5</v>
      </c>
      <c r="M451" s="22">
        <v>1</v>
      </c>
      <c r="N451" s="14">
        <f t="shared" si="48"/>
        <v>7.4091054283158907E-5</v>
      </c>
    </row>
    <row r="452" spans="1:14" x14ac:dyDescent="0.3">
      <c r="A452">
        <v>2463</v>
      </c>
      <c r="B452">
        <v>443</v>
      </c>
      <c r="C452" s="11">
        <f t="shared" si="44"/>
        <v>1.6779706453383088</v>
      </c>
      <c r="D452" s="11">
        <f t="shared" si="45"/>
        <v>2.720789926345387</v>
      </c>
      <c r="E452" s="11">
        <f t="shared" si="46"/>
        <v>3.4292084480011149</v>
      </c>
      <c r="F452" s="11">
        <f t="shared" si="47"/>
        <v>5.9646475032892132</v>
      </c>
      <c r="G452" s="3">
        <f>G451*(1+Parameters!$B$13)</f>
        <v>548649535.99536395</v>
      </c>
      <c r="H452" s="5">
        <f>Parameters!$B$11*C452*Parameters!$B$9*G452</f>
        <v>8506.5086196432294</v>
      </c>
      <c r="I452" s="2">
        <f>EXP(-Parameters!$B$16*'Permanent project'!B452)</f>
        <v>6.973349375014943E-7</v>
      </c>
      <c r="J452" s="2">
        <f>EXP(-(Parameters!$B$5+Parameters!$B$6)*('Permanent project'!B452-Parameters!$B$2+0.5))*(1-EXP(-Parameters!$B$7*('Permanent project'!B452-Parameters!$B$2+0.5)*('Permanent project'!B452&gt;=Parameters!$B$2)))+('Permanent project'!B452&lt;Parameters!$B$2)</f>
        <v>1.2216106414843372E-2</v>
      </c>
      <c r="K452" s="2">
        <f>H452*I452*('Permanent project'!B452&gt;=Parameters!$B$2)</f>
        <v>5.9318856566348338E-3</v>
      </c>
      <c r="L452" s="2">
        <f>H452*I452*J452*('Permanent project'!B452&gt;=Parameters!$B$2)*('Permanent project'!B452&lt;=Parameters!$B$3)</f>
        <v>7.2464546422134187E-5</v>
      </c>
      <c r="M452" s="22">
        <v>1</v>
      </c>
      <c r="N452" s="14">
        <f t="shared" si="48"/>
        <v>7.2464546422134187E-5</v>
      </c>
    </row>
    <row r="453" spans="1:14" x14ac:dyDescent="0.3">
      <c r="A453">
        <v>2464</v>
      </c>
      <c r="B453">
        <v>444</v>
      </c>
      <c r="C453" s="11">
        <f t="shared" si="44"/>
        <v>1.6779706453383088</v>
      </c>
      <c r="D453" s="11">
        <f t="shared" si="45"/>
        <v>2.720789926345387</v>
      </c>
      <c r="E453" s="11">
        <f t="shared" si="46"/>
        <v>3.4292084480011149</v>
      </c>
      <c r="F453" s="11">
        <f t="shared" si="47"/>
        <v>5.9646475032892132</v>
      </c>
      <c r="G453" s="3">
        <f>G452*(1+Parameters!$B$13)</f>
        <v>559622526.71527123</v>
      </c>
      <c r="H453" s="5">
        <f>Parameters!$B$11*C453*Parameters!$B$9*G453</f>
        <v>8676.6387920360939</v>
      </c>
      <c r="I453" s="2">
        <f>EXP(-Parameters!$B$16*'Permanent project'!B453)</f>
        <v>6.7537347688398301E-7</v>
      </c>
      <c r="J453" s="2">
        <f>EXP(-(Parameters!$B$5+Parameters!$B$6)*('Permanent project'!B453-Parameters!$B$2+0.5))*(1-EXP(-Parameters!$B$7*('Permanent project'!B453-Parameters!$B$2+0.5)*('Permanent project'!B453&gt;=Parameters!$B$2)))+('Permanent project'!B453&lt;Parameters!$B$2)</f>
        <v>1.2094554125077829E-2</v>
      </c>
      <c r="K453" s="2">
        <f>H453*I453*('Permanent project'!B453&gt;=Parameters!$B$2)</f>
        <v>5.8599717086438591E-3</v>
      </c>
      <c r="L453" s="2">
        <f>H453*I453*J453*('Permanent project'!B453&gt;=Parameters!$B$2)*('Permanent project'!B453&lt;=Parameters!$B$3)</f>
        <v>7.0873745001617957E-5</v>
      </c>
      <c r="M453" s="22">
        <v>1</v>
      </c>
      <c r="N453" s="14">
        <f t="shared" si="48"/>
        <v>7.0873745001617957E-5</v>
      </c>
    </row>
    <row r="454" spans="1:14" x14ac:dyDescent="0.3">
      <c r="A454">
        <v>2465</v>
      </c>
      <c r="B454">
        <v>445</v>
      </c>
      <c r="C454" s="11">
        <f t="shared" si="44"/>
        <v>1.6779706453383088</v>
      </c>
      <c r="D454" s="11">
        <f t="shared" si="45"/>
        <v>2.720789926345387</v>
      </c>
      <c r="E454" s="11">
        <f t="shared" si="46"/>
        <v>3.4292084480011149</v>
      </c>
      <c r="F454" s="11">
        <f t="shared" si="47"/>
        <v>5.9646475032892132</v>
      </c>
      <c r="G454" s="3">
        <f>G453*(1+Parameters!$B$13)</f>
        <v>570814977.24957669</v>
      </c>
      <c r="H454" s="5">
        <f>Parameters!$B$11*C454*Parameters!$B$9*G454</f>
        <v>8850.171567876816</v>
      </c>
      <c r="I454" s="2">
        <f>EXP(-Parameters!$B$16*'Permanent project'!B454)</f>
        <v>6.5410365772385037E-7</v>
      </c>
      <c r="J454" s="2">
        <f>EXP(-(Parameters!$B$5+Parameters!$B$6)*('Permanent project'!B454-Parameters!$B$2+0.5))*(1-EXP(-Parameters!$B$7*('Permanent project'!B454-Parameters!$B$2+0.5)*('Permanent project'!B454&gt;=Parameters!$B$2)))+('Permanent project'!B454&lt;Parameters!$B$2)</f>
        <v>1.1974211300803622E-2</v>
      </c>
      <c r="K454" s="2">
        <f>H454*I454*('Permanent project'!B454&gt;=Parameters!$B$2)</f>
        <v>5.7889295940318488E-3</v>
      </c>
      <c r="L454" s="2">
        <f>H454*I454*J454*('Permanent project'!B454&gt;=Parameters!$B$2)*('Permanent project'!B454&lt;=Parameters!$B$3)</f>
        <v>6.9317866164412683E-5</v>
      </c>
      <c r="M454" s="22">
        <v>1</v>
      </c>
      <c r="N454" s="14">
        <f t="shared" si="48"/>
        <v>6.9317866164412683E-5</v>
      </c>
    </row>
    <row r="455" spans="1:14" x14ac:dyDescent="0.3">
      <c r="A455">
        <v>2466</v>
      </c>
      <c r="B455">
        <v>446</v>
      </c>
      <c r="C455" s="11">
        <f t="shared" si="44"/>
        <v>1.6779706453383088</v>
      </c>
      <c r="D455" s="11">
        <f t="shared" si="45"/>
        <v>2.720789926345387</v>
      </c>
      <c r="E455" s="11">
        <f t="shared" si="46"/>
        <v>3.4292084480011149</v>
      </c>
      <c r="F455" s="11">
        <f t="shared" si="47"/>
        <v>5.9646475032892132</v>
      </c>
      <c r="G455" s="3">
        <f>G454*(1+Parameters!$B$13)</f>
        <v>582231276.79456818</v>
      </c>
      <c r="H455" s="5">
        <f>Parameters!$B$11*C455*Parameters!$B$9*G455</f>
        <v>9027.1749992343521</v>
      </c>
      <c r="I455" s="2">
        <f>EXP(-Parameters!$B$16*'Permanent project'!B455)</f>
        <v>6.3350369786762762E-7</v>
      </c>
      <c r="J455" s="2">
        <f>EXP(-(Parameters!$B$5+Parameters!$B$6)*('Permanent project'!B455-Parameters!$B$2+0.5))*(1-EXP(-Parameters!$B$7*('Permanent project'!B455-Parameters!$B$2+0.5)*('Permanent project'!B455&gt;=Parameters!$B$2)))+('Permanent project'!B455&lt;Parameters!$B$2)</f>
        <v>1.1855065907638027E-2</v>
      </c>
      <c r="K455" s="2">
        <f>H455*I455*('Permanent project'!B455&gt;=Parameters!$B$2)</f>
        <v>5.7187487433131602E-3</v>
      </c>
      <c r="L455" s="2">
        <f>H455*I455*J455*('Permanent project'!B455&gt;=Parameters!$B$2)*('Permanent project'!B455&lt;=Parameters!$B$3)</f>
        <v>6.7796143261199656E-5</v>
      </c>
      <c r="M455" s="22">
        <v>1</v>
      </c>
      <c r="N455" s="14">
        <f t="shared" si="48"/>
        <v>6.7796143261199656E-5</v>
      </c>
    </row>
    <row r="456" spans="1:14" x14ac:dyDescent="0.3">
      <c r="A456">
        <v>2467</v>
      </c>
      <c r="B456">
        <v>447</v>
      </c>
      <c r="C456" s="11">
        <f t="shared" si="44"/>
        <v>1.6779706453383088</v>
      </c>
      <c r="D456" s="11">
        <f t="shared" si="45"/>
        <v>2.720789926345387</v>
      </c>
      <c r="E456" s="11">
        <f t="shared" si="46"/>
        <v>3.4292084480011149</v>
      </c>
      <c r="F456" s="11">
        <f t="shared" si="47"/>
        <v>5.9646475032892132</v>
      </c>
      <c r="G456" s="3">
        <f>G455*(1+Parameters!$B$13)</f>
        <v>593875902.33045959</v>
      </c>
      <c r="H456" s="5">
        <f>Parameters!$B$11*C456*Parameters!$B$9*G456</f>
        <v>9207.7184992190396</v>
      </c>
      <c r="I456" s="2">
        <f>EXP(-Parameters!$B$16*'Permanent project'!B456)</f>
        <v>6.1355250115630871E-7</v>
      </c>
      <c r="J456" s="2">
        <f>EXP(-(Parameters!$B$5+Parameters!$B$6)*('Permanent project'!B456-Parameters!$B$2+0.5))*(1-EXP(-Parameters!$B$7*('Permanent project'!B456-Parameters!$B$2+0.5)*('Permanent project'!B456&gt;=Parameters!$B$2)))+('Permanent project'!B456&lt;Parameters!$B$2)</f>
        <v>1.1737106030942461E-2</v>
      </c>
      <c r="K456" s="2">
        <f>H456*I456*('Permanent project'!B456&gt;=Parameters!$B$2)</f>
        <v>5.6494187151390545E-3</v>
      </c>
      <c r="L456" s="2">
        <f>H456*I456*J456*('Permanent project'!B456&gt;=Parameters!$B$2)*('Permanent project'!B456&lt;=Parameters!$B$3)</f>
        <v>6.6307826472777803E-5</v>
      </c>
      <c r="M456" s="22">
        <v>1</v>
      </c>
      <c r="N456" s="14">
        <f t="shared" si="48"/>
        <v>6.6307826472777803E-5</v>
      </c>
    </row>
    <row r="457" spans="1:14" x14ac:dyDescent="0.3">
      <c r="A457">
        <v>2468</v>
      </c>
      <c r="B457">
        <v>448</v>
      </c>
      <c r="C457" s="11">
        <f t="shared" si="44"/>
        <v>1.6779706453383088</v>
      </c>
      <c r="D457" s="11">
        <f t="shared" si="45"/>
        <v>2.720789926345387</v>
      </c>
      <c r="E457" s="11">
        <f t="shared" si="46"/>
        <v>3.4292084480011149</v>
      </c>
      <c r="F457" s="11">
        <f t="shared" si="47"/>
        <v>5.9646475032892132</v>
      </c>
      <c r="G457" s="3">
        <f>G456*(1+Parameters!$B$13)</f>
        <v>605753420.37706876</v>
      </c>
      <c r="H457" s="5">
        <f>Parameters!$B$11*C457*Parameters!$B$9*G457</f>
        <v>9391.8728692034201</v>
      </c>
      <c r="I457" s="2">
        <f>EXP(-Parameters!$B$16*'Permanent project'!B457)</f>
        <v>5.9422963582103941E-7</v>
      </c>
      <c r="J457" s="2">
        <f>EXP(-(Parameters!$B$5+Parameters!$B$6)*('Permanent project'!B457-Parameters!$B$2+0.5))*(1-EXP(-Parameters!$B$7*('Permanent project'!B457-Parameters!$B$2+0.5)*('Permanent project'!B457&gt;=Parameters!$B$2)))+('Permanent project'!B457&lt;Parameters!$B$2)</f>
        <v>1.1620319874630945E-2</v>
      </c>
      <c r="K457" s="2">
        <f>H457*I457*('Permanent project'!B457&gt;=Parameters!$B$2)</f>
        <v>5.5809291947442486E-3</v>
      </c>
      <c r="L457" s="2">
        <f>H457*I457*J457*('Permanent project'!B457&gt;=Parameters!$B$2)*('Permanent project'!B457&lt;=Parameters!$B$3)</f>
        <v>6.4852182440594663E-5</v>
      </c>
      <c r="M457" s="22">
        <v>1</v>
      </c>
      <c r="N457" s="14">
        <f t="shared" si="48"/>
        <v>6.4852182440594663E-5</v>
      </c>
    </row>
    <row r="458" spans="1:14" x14ac:dyDescent="0.3">
      <c r="A458">
        <v>2469</v>
      </c>
      <c r="B458">
        <v>449</v>
      </c>
      <c r="C458" s="11">
        <f t="shared" si="44"/>
        <v>1.6779706453383088</v>
      </c>
      <c r="D458" s="11">
        <f t="shared" si="45"/>
        <v>2.720789926345387</v>
      </c>
      <c r="E458" s="11">
        <f t="shared" si="46"/>
        <v>3.4292084480011149</v>
      </c>
      <c r="F458" s="11">
        <f t="shared" si="47"/>
        <v>5.9646475032892132</v>
      </c>
      <c r="G458" s="3">
        <f>G457*(1+Parameters!$B$13)</f>
        <v>617868488.78461015</v>
      </c>
      <c r="H458" s="5">
        <f>Parameters!$B$11*C458*Parameters!$B$9*G458</f>
        <v>9579.7103265874885</v>
      </c>
      <c r="I458" s="2">
        <f>EXP(-Parameters!$B$16*'Permanent project'!B458)</f>
        <v>5.755153135592012E-7</v>
      </c>
      <c r="J458" s="2">
        <f>EXP(-(Parameters!$B$5+Parameters!$B$6)*('Permanent project'!B458-Parameters!$B$2+0.5))*(1-EXP(-Parameters!$B$7*('Permanent project'!B458-Parameters!$B$2+0.5)*('Permanent project'!B458&gt;=Parameters!$B$2)))+('Permanent project'!B458&lt;Parameters!$B$2)</f>
        <v>1.1504695759990522E-2</v>
      </c>
      <c r="K458" s="2">
        <f>H458*I458*('Permanent project'!B458&gt;=Parameters!$B$2)</f>
        <v>5.5132699924123158E-3</v>
      </c>
      <c r="L458" s="2">
        <f>H458*I458*J458*('Permanent project'!B458&gt;=Parameters!$B$2)*('Permanent project'!B458&lt;=Parameters!$B$3)</f>
        <v>6.3428493905388949E-5</v>
      </c>
      <c r="M458" s="22">
        <v>1</v>
      </c>
      <c r="N458" s="14">
        <f t="shared" si="48"/>
        <v>6.3428493905388949E-5</v>
      </c>
    </row>
    <row r="459" spans="1:14" x14ac:dyDescent="0.3">
      <c r="A459">
        <v>2470</v>
      </c>
      <c r="B459">
        <v>450</v>
      </c>
      <c r="C459" s="11">
        <f t="shared" si="44"/>
        <v>1.6779706453383088</v>
      </c>
      <c r="D459" s="11">
        <f t="shared" si="45"/>
        <v>2.720789926345387</v>
      </c>
      <c r="E459" s="11">
        <f t="shared" si="46"/>
        <v>3.4292084480011149</v>
      </c>
      <c r="F459" s="11">
        <f t="shared" si="47"/>
        <v>5.9646475032892132</v>
      </c>
      <c r="G459" s="3">
        <f>G458*(1+Parameters!$B$13)</f>
        <v>630225858.56030238</v>
      </c>
      <c r="H459" s="5">
        <f>Parameters!$B$11*C459*Parameters!$B$9*G459</f>
        <v>9771.3045331192388</v>
      </c>
      <c r="I459" s="2">
        <f>EXP(-Parameters!$B$16*'Permanent project'!B459)</f>
        <v>5.5739036926945956E-7</v>
      </c>
      <c r="J459" s="2">
        <f>EXP(-(Parameters!$B$5+Parameters!$B$6)*('Permanent project'!B459-Parameters!$B$2+0.5))*(1-EXP(-Parameters!$B$7*('Permanent project'!B459-Parameters!$B$2+0.5)*('Permanent project'!B459&gt;=Parameters!$B$2)))+('Permanent project'!B459&lt;Parameters!$B$2)</f>
        <v>1.1390222124513367E-2</v>
      </c>
      <c r="K459" s="2">
        <f>H459*I459*('Permanent project'!B459&gt;=Parameters!$B$2)</f>
        <v>5.4464310419596769E-3</v>
      </c>
      <c r="L459" s="2">
        <f>H459*I459*J459*('Permanent project'!B459&gt;=Parameters!$B$2)*('Permanent project'!B459&lt;=Parameters!$B$3)</f>
        <v>6.2036059353765501E-5</v>
      </c>
      <c r="M459" s="22">
        <v>1</v>
      </c>
      <c r="N459" s="14">
        <f t="shared" si="48"/>
        <v>6.2036059353765501E-5</v>
      </c>
    </row>
    <row r="460" spans="1:14" x14ac:dyDescent="0.3">
      <c r="H460" s="5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B1826-BD7A-44EF-A90D-633A9E62A304}">
  <dimension ref="A1:Q456"/>
  <sheetViews>
    <sheetView workbookViewId="0">
      <selection activeCell="P3" sqref="P3"/>
    </sheetView>
  </sheetViews>
  <sheetFormatPr defaultRowHeight="14.4" x14ac:dyDescent="0.3"/>
  <cols>
    <col min="16" max="17" width="8.88671875" style="31"/>
  </cols>
  <sheetData>
    <row r="1" spans="1:17" x14ac:dyDescent="0.3">
      <c r="A1" s="1" t="s">
        <v>100</v>
      </c>
    </row>
    <row r="3" spans="1:17" x14ac:dyDescent="0.3">
      <c r="A3" s="1"/>
      <c r="B3" s="1" t="s">
        <v>5</v>
      </c>
      <c r="C3" s="10" t="s">
        <v>1</v>
      </c>
      <c r="D3" s="1"/>
      <c r="E3" s="1"/>
      <c r="F3" s="7"/>
      <c r="G3" s="1" t="s">
        <v>16</v>
      </c>
      <c r="H3" s="1" t="s">
        <v>65</v>
      </c>
      <c r="I3" s="1" t="s">
        <v>66</v>
      </c>
      <c r="J3" s="1" t="s">
        <v>68</v>
      </c>
      <c r="K3" s="1" t="s">
        <v>67</v>
      </c>
      <c r="L3" s="1" t="s">
        <v>7</v>
      </c>
      <c r="M3" s="1" t="s">
        <v>8</v>
      </c>
      <c r="N3" s="1" t="s">
        <v>70</v>
      </c>
      <c r="O3" s="1" t="s">
        <v>69</v>
      </c>
      <c r="P3" s="32" t="s">
        <v>71</v>
      </c>
    </row>
    <row r="4" spans="1:17" x14ac:dyDescent="0.3">
      <c r="A4" s="1"/>
      <c r="B4" s="1"/>
      <c r="C4" s="10" t="s">
        <v>38</v>
      </c>
      <c r="D4" s="1" t="s">
        <v>39</v>
      </c>
      <c r="E4" s="1" t="s">
        <v>40</v>
      </c>
      <c r="F4" s="7" t="s">
        <v>41</v>
      </c>
      <c r="G4" s="1"/>
      <c r="J4" s="1"/>
      <c r="K4" s="1"/>
      <c r="L4" s="1"/>
      <c r="M4" s="1"/>
      <c r="N4" s="1"/>
      <c r="O4" s="1"/>
      <c r="P4" s="32"/>
    </row>
    <row r="5" spans="1:17" x14ac:dyDescent="0.3">
      <c r="A5" s="1" t="s">
        <v>11</v>
      </c>
      <c r="B5" s="1"/>
      <c r="C5" s="10"/>
      <c r="D5" s="1"/>
      <c r="E5" s="1"/>
      <c r="F5" s="7"/>
      <c r="G5" s="1"/>
      <c r="J5" s="1"/>
      <c r="K5" s="1"/>
      <c r="L5" s="1"/>
      <c r="M5" s="1"/>
      <c r="N5" s="30">
        <f>SUM(N6:N457)</f>
        <v>37.603076532218324</v>
      </c>
      <c r="O5" s="30">
        <f>SUM(O6:O457)</f>
        <v>37.195622837093232</v>
      </c>
      <c r="P5" s="36">
        <f>1-O5/N5</f>
        <v>1.0835647843228657E-2</v>
      </c>
      <c r="Q5" s="33"/>
    </row>
    <row r="6" spans="1:17" x14ac:dyDescent="0.3">
      <c r="A6">
        <v>2020</v>
      </c>
      <c r="B6">
        <v>0</v>
      </c>
      <c r="C6" s="11">
        <v>1.218161</v>
      </c>
      <c r="D6" s="2">
        <v>1.2422663</v>
      </c>
      <c r="E6" s="2">
        <v>1.2309999</v>
      </c>
      <c r="F6" s="8">
        <v>1.2658011</v>
      </c>
      <c r="G6" s="3">
        <f>Parameters!$B$18</f>
        <v>85000</v>
      </c>
      <c r="H6" s="29">
        <v>0</v>
      </c>
      <c r="I6" s="29">
        <v>0</v>
      </c>
      <c r="J6" s="5">
        <f>Parameters!$B$11*$C6*(-H6)*$G6</f>
        <v>0</v>
      </c>
      <c r="K6" s="5">
        <f>Parameters!$B$11*$C6*(-I6)*$G6</f>
        <v>0</v>
      </c>
      <c r="L6" s="2">
        <f>EXP(-Parameters!$B$16*B6)</f>
        <v>1</v>
      </c>
      <c r="M6" s="2">
        <f>EXP(-(Parameters!$B$5+Parameters!$B$6)*('Permanent project'!E10-Parameters!$B$2))*(1-EXP(-Parameters!$B$7*('Permanent project'!E10-Parameters!$B$2)*('Permanent project'!E10&gt;Parameters!$B$2)))+('Permanent project'!E10&lt;=Parameters!$B$2)</f>
        <v>1</v>
      </c>
      <c r="N6" s="2">
        <f t="shared" ref="N6:N37" si="0">J6*$L6*$M6</f>
        <v>0</v>
      </c>
      <c r="O6" s="2">
        <f t="shared" ref="O6:O37" si="1">K6*$L6*$M6</f>
        <v>0</v>
      </c>
      <c r="P6" s="34"/>
      <c r="Q6" s="35"/>
    </row>
    <row r="7" spans="1:17" x14ac:dyDescent="0.3">
      <c r="A7">
        <v>2021</v>
      </c>
      <c r="B7">
        <v>1</v>
      </c>
      <c r="C7" s="11">
        <v>1.24649162800173</v>
      </c>
      <c r="D7" s="2">
        <v>1.26436356626769</v>
      </c>
      <c r="E7" s="2">
        <v>1.25453403342154</v>
      </c>
      <c r="F7" s="8">
        <v>1.2960356238178801</v>
      </c>
      <c r="G7" s="3">
        <f>G6*(1+Parameters!$B$13)</f>
        <v>86700</v>
      </c>
      <c r="H7" s="29">
        <v>-1.7147098024072901E-4</v>
      </c>
      <c r="I7" s="29">
        <v>0</v>
      </c>
      <c r="J7" s="5">
        <f>Parameters!$B$11*$C7*(-H7)*$G7</f>
        <v>0.28537755634138734</v>
      </c>
      <c r="K7" s="5">
        <f>Parameters!$B$11*$C7*(-I7)*$G7</f>
        <v>0</v>
      </c>
      <c r="L7" s="2">
        <f>EXP(-Parameters!$B$16*B7)</f>
        <v>0.9685065820791976</v>
      </c>
      <c r="M7" s="2">
        <f>EXP(-(Parameters!$B$5+Parameters!$B$6)*('Permanent project'!E11-Parameters!$B$2))*(1-EXP(-Parameters!$B$7*('Permanent project'!E11-Parameters!$B$2)*('Permanent project'!E11&gt;Parameters!$B$2)))+('Permanent project'!E11&lt;=Parameters!$B$2)</f>
        <v>1</v>
      </c>
      <c r="N7" s="2">
        <f t="shared" si="0"/>
        <v>0.2763900416943107</v>
      </c>
      <c r="O7" s="2">
        <f t="shared" si="1"/>
        <v>0</v>
      </c>
      <c r="P7" s="34"/>
      <c r="Q7" s="35"/>
    </row>
    <row r="8" spans="1:17" x14ac:dyDescent="0.3">
      <c r="A8">
        <v>2022</v>
      </c>
      <c r="B8">
        <v>2</v>
      </c>
      <c r="C8" s="11">
        <v>1.27421329852923</v>
      </c>
      <c r="D8" s="2">
        <v>1.2871224711876901</v>
      </c>
      <c r="E8" s="2">
        <v>1.2787261493415401</v>
      </c>
      <c r="F8" s="8">
        <v>1.3270637205353799</v>
      </c>
      <c r="G8" s="3">
        <f>G7*(1+Parameters!$B$13)</f>
        <v>88434</v>
      </c>
      <c r="H8" s="29">
        <v>-2.9573332999479598E-4</v>
      </c>
      <c r="I8" s="29">
        <v>0</v>
      </c>
      <c r="J8" s="5">
        <f>Parameters!$B$11*$C8*(-H8)*$G8</f>
        <v>0.51319497696207372</v>
      </c>
      <c r="K8" s="5">
        <f>Parameters!$B$11*$C8*(-I8)*$G8</f>
        <v>0</v>
      </c>
      <c r="L8" s="2">
        <f>EXP(-Parameters!$B$16*B8)</f>
        <v>0.93800499953072947</v>
      </c>
      <c r="M8" s="2">
        <f>EXP(-(Parameters!$B$5+Parameters!$B$6)*('Permanent project'!E12-Parameters!$B$2))*(1-EXP(-Parameters!$B$7*('Permanent project'!E12-Parameters!$B$2)*('Permanent project'!E12&gt;Parameters!$B$2)))+('Permanent project'!E12&lt;=Parameters!$B$2)</f>
        <v>1</v>
      </c>
      <c r="N8" s="2">
        <f t="shared" si="0"/>
        <v>0.48137945412448269</v>
      </c>
      <c r="O8" s="2">
        <f t="shared" si="1"/>
        <v>0</v>
      </c>
      <c r="P8" s="34"/>
      <c r="Q8" s="35"/>
    </row>
    <row r="9" spans="1:17" x14ac:dyDescent="0.3">
      <c r="A9">
        <v>2023</v>
      </c>
      <c r="B9">
        <v>3</v>
      </c>
      <c r="C9" s="11">
        <v>1.30131327663519</v>
      </c>
      <c r="D9" s="2">
        <v>1.3104844789097401</v>
      </c>
      <c r="E9" s="2">
        <v>1.30353295237128</v>
      </c>
      <c r="F9" s="8">
        <v>1.3588779158303199</v>
      </c>
      <c r="G9" s="3">
        <f>G8*(1+Parameters!$B$13)</f>
        <v>90202.680000000008</v>
      </c>
      <c r="H9" s="29">
        <v>-3.7873987415793002E-4</v>
      </c>
      <c r="I9" s="29">
        <f t="shared" ref="I9:I40" si="2">AVERAGE($H$9:$H$58)</f>
        <v>-4.7372318508076631E-4</v>
      </c>
      <c r="J9" s="5">
        <f>Parameters!$B$11*$C9*(-H9)*$G9</f>
        <v>0.68464123581716851</v>
      </c>
      <c r="K9" s="5">
        <f>Parameters!$B$11*$C9*(-I9)*$G9</f>
        <v>0.85634085291399542</v>
      </c>
      <c r="L9" s="2">
        <f>EXP(-Parameters!$B$16*B9)</f>
        <v>0.90846401606870619</v>
      </c>
      <c r="M9" s="2">
        <f>EXP(-(Parameters!$B$5+Parameters!$B$6)*('Permanent project'!E13-Parameters!$B$2))*(1-EXP(-Parameters!$B$7*('Permanent project'!E13-Parameters!$B$2)*('Permanent project'!E13&gt;Parameters!$B$2)))+('Permanent project'!E13&lt;=Parameters!$B$2)</f>
        <v>1</v>
      </c>
      <c r="N9" s="2">
        <f t="shared" si="0"/>
        <v>0.62197192665670709</v>
      </c>
      <c r="O9" s="2">
        <f t="shared" si="1"/>
        <v>0.77795485036194956</v>
      </c>
      <c r="P9" s="34"/>
      <c r="Q9" s="35"/>
    </row>
    <row r="10" spans="1:17" x14ac:dyDescent="0.3">
      <c r="A10">
        <v>2024</v>
      </c>
      <c r="B10">
        <v>4</v>
      </c>
      <c r="C10" s="11">
        <v>1.3277788273723099</v>
      </c>
      <c r="D10" s="2">
        <v>1.3343910535835899</v>
      </c>
      <c r="E10" s="2">
        <v>1.3289111471220501</v>
      </c>
      <c r="F10" s="8">
        <v>1.39147073538051</v>
      </c>
      <c r="G10" s="3">
        <f>G9*(1+Parameters!$B$13)</f>
        <v>92006.733600000007</v>
      </c>
      <c r="H10" s="29">
        <v>-4.3198524004059999E-4</v>
      </c>
      <c r="I10" s="29">
        <f t="shared" si="2"/>
        <v>-4.7372318508076631E-4</v>
      </c>
      <c r="J10" s="5">
        <f>Parameters!$B$11*$C10*(-H10)*$G10</f>
        <v>0.81270883488668233</v>
      </c>
      <c r="K10" s="5">
        <f>Parameters!$B$11*$C10*(-I10)*$G10</f>
        <v>0.89123188044483603</v>
      </c>
      <c r="L10" s="2">
        <f>EXP(-Parameters!$B$16*B10)</f>
        <v>0.87985337914464379</v>
      </c>
      <c r="M10" s="2">
        <f>EXP(-(Parameters!$B$5+Parameters!$B$6)*('Permanent project'!E14-Parameters!$B$2))*(1-EXP(-Parameters!$B$7*('Permanent project'!E14-Parameters!$B$2)*('Permanent project'!E14&gt;Parameters!$B$2)))+('Permanent project'!E14&lt;=Parameters!$B$2)</f>
        <v>1</v>
      </c>
      <c r="N10" s="2">
        <f t="shared" si="0"/>
        <v>0.71506461463575377</v>
      </c>
      <c r="O10" s="2">
        <f t="shared" si="1"/>
        <v>0.78415338161082415</v>
      </c>
      <c r="P10" s="34"/>
      <c r="Q10" s="35"/>
    </row>
    <row r="11" spans="1:17" x14ac:dyDescent="0.3">
      <c r="A11">
        <v>2025</v>
      </c>
      <c r="B11">
        <v>5</v>
      </c>
      <c r="C11" s="11">
        <v>1.3535972157932701</v>
      </c>
      <c r="D11" s="2">
        <v>1.3587836593589699</v>
      </c>
      <c r="E11" s="2">
        <v>1.3548174382051299</v>
      </c>
      <c r="F11" s="8">
        <v>1.4248347048637799</v>
      </c>
      <c r="G11" s="3">
        <f>G10*(1+Parameters!$B$13)</f>
        <v>93846.868272000007</v>
      </c>
      <c r="H11" s="29">
        <v>-4.6950747611966803E-4</v>
      </c>
      <c r="I11" s="29">
        <f t="shared" si="2"/>
        <v>-4.7372318508076631E-4</v>
      </c>
      <c r="J11" s="5">
        <f>Parameters!$B$11*$C11*(-H11)*$G11</f>
        <v>0.91848584954183843</v>
      </c>
      <c r="K11" s="5">
        <f>Parameters!$B$11*$C11*(-I11)*$G11</f>
        <v>0.92673293659262823</v>
      </c>
      <c r="L11" s="2">
        <f>EXP(-Parameters!$B$16*B11)</f>
        <v>0.85214378896621135</v>
      </c>
      <c r="M11" s="2">
        <f>EXP(-(Parameters!$B$5+Parameters!$B$6)*('Permanent project'!E15-Parameters!$B$2))*(1-EXP(-Parameters!$B$7*('Permanent project'!E15-Parameters!$B$2)*('Permanent project'!E15&gt;Parameters!$B$2)))+('Permanent project'!E15&lt;=Parameters!$B$2)</f>
        <v>1</v>
      </c>
      <c r="N11" s="2">
        <f t="shared" si="0"/>
        <v>0.78268201194043174</v>
      </c>
      <c r="O11" s="2">
        <f t="shared" si="1"/>
        <v>0.78970971594782591</v>
      </c>
      <c r="P11" s="34"/>
      <c r="Q11" s="35"/>
    </row>
    <row r="12" spans="1:17" x14ac:dyDescent="0.3">
      <c r="A12">
        <v>2026</v>
      </c>
      <c r="B12">
        <v>6</v>
      </c>
      <c r="C12" s="11">
        <v>1.3787557069507701</v>
      </c>
      <c r="D12" s="2">
        <v>1.3836037603856399</v>
      </c>
      <c r="E12" s="2">
        <v>1.3812085302318</v>
      </c>
      <c r="F12" s="8">
        <v>1.45896234995795</v>
      </c>
      <c r="G12" s="3">
        <f>G11*(1+Parameters!$B$13)</f>
        <v>95723.805637440004</v>
      </c>
      <c r="H12" s="29">
        <v>-4.9692549841604504E-4</v>
      </c>
      <c r="I12" s="29">
        <f t="shared" si="2"/>
        <v>-4.7372318508076631E-4</v>
      </c>
      <c r="J12" s="5">
        <f>Parameters!$B$11*$C12*(-H12)*$G12</f>
        <v>1.009995135795269</v>
      </c>
      <c r="K12" s="5">
        <f>Parameters!$B$11*$C12*(-I12)*$G12</f>
        <v>0.96283671127785941</v>
      </c>
      <c r="L12" s="2">
        <f>EXP(-Parameters!$B$16*B12)</f>
        <v>0.82530686849168233</v>
      </c>
      <c r="M12" s="2">
        <f>EXP(-(Parameters!$B$5+Parameters!$B$6)*('Permanent project'!E16-Parameters!$B$2))*(1-EXP(-Parameters!$B$7*('Permanent project'!E16-Parameters!$B$2)*('Permanent project'!E16&gt;Parameters!$B$2)))+('Permanent project'!E16&lt;=Parameters!$B$2)</f>
        <v>1</v>
      </c>
      <c r="N12" s="2">
        <f t="shared" si="0"/>
        <v>0.83355592271502488</v>
      </c>
      <c r="O12" s="2">
        <f t="shared" si="1"/>
        <v>0.79463575105356021</v>
      </c>
      <c r="P12" s="34"/>
      <c r="Q12" s="35"/>
    </row>
    <row r="13" spans="1:17" x14ac:dyDescent="0.3">
      <c r="A13">
        <v>2027</v>
      </c>
      <c r="B13">
        <v>7</v>
      </c>
      <c r="C13" s="11">
        <v>1.4032415658974999</v>
      </c>
      <c r="D13" s="2">
        <v>1.40879282081333</v>
      </c>
      <c r="E13" s="2">
        <v>1.40804112781333</v>
      </c>
      <c r="F13" s="8">
        <v>1.49384619634083</v>
      </c>
      <c r="G13" s="3">
        <f>G12*(1+Parameters!$B$13)</f>
        <v>97638.281750188806</v>
      </c>
      <c r="H13" s="29">
        <v>-5.1150718425687605E-4</v>
      </c>
      <c r="I13" s="29">
        <f t="shared" si="2"/>
        <v>-4.7372318508076631E-4</v>
      </c>
      <c r="J13" s="5">
        <f>Parameters!$B$11*$C13*(-H13)*$G13</f>
        <v>1.0792573807379469</v>
      </c>
      <c r="K13" s="5">
        <f>Parameters!$B$11*$C13*(-I13)*$G13</f>
        <v>0.99953482504431246</v>
      </c>
      <c r="L13" s="2">
        <f>EXP(-Parameters!$B$16*B13)</f>
        <v>0.79931513436936508</v>
      </c>
      <c r="M13" s="2">
        <f>EXP(-(Parameters!$B$5+Parameters!$B$6)*('Permanent project'!E17-Parameters!$B$2))*(1-EXP(-Parameters!$B$7*('Permanent project'!E17-Parameters!$B$2)*('Permanent project'!E17&gt;Parameters!$B$2)))+('Permanent project'!E17&lt;=Parameters!$B$2)</f>
        <v>1</v>
      </c>
      <c r="N13" s="2">
        <f t="shared" si="0"/>
        <v>0.862666758303681</v>
      </c>
      <c r="O13" s="2">
        <f t="shared" si="1"/>
        <v>0.79894331298715437</v>
      </c>
      <c r="P13" s="34"/>
      <c r="Q13" s="35"/>
    </row>
    <row r="14" spans="1:17" x14ac:dyDescent="0.3">
      <c r="A14">
        <v>2028</v>
      </c>
      <c r="B14">
        <v>8</v>
      </c>
      <c r="C14" s="11">
        <v>1.42704205768615</v>
      </c>
      <c r="D14" s="2">
        <v>1.4342923047917999</v>
      </c>
      <c r="E14" s="2">
        <v>1.4352719355610299</v>
      </c>
      <c r="F14" s="8">
        <v>1.5294787696902601</v>
      </c>
      <c r="G14" s="3">
        <f>G13*(1+Parameters!$B$13)</f>
        <v>99591.047385192578</v>
      </c>
      <c r="H14" s="29">
        <v>-5.2090185298570002E-4</v>
      </c>
      <c r="I14" s="29">
        <f t="shared" si="2"/>
        <v>-4.7372318508076631E-4</v>
      </c>
      <c r="J14" s="5">
        <f>Parameters!$B$11*$C14*(-H14)*$G14</f>
        <v>1.1400757176566998</v>
      </c>
      <c r="K14" s="5">
        <f>Parameters!$B$11*$C14*(-I14)*$G14</f>
        <v>1.0368177749914795</v>
      </c>
      <c r="L14" s="2">
        <f>EXP(-Parameters!$B$16*B14)</f>
        <v>0.77414196879224839</v>
      </c>
      <c r="M14" s="2">
        <f>EXP(-(Parameters!$B$5+Parameters!$B$6)*('Permanent project'!E18-Parameters!$B$2))*(1-EXP(-Parameters!$B$7*('Permanent project'!E18-Parameters!$B$2)*('Permanent project'!E18&gt;Parameters!$B$2)))+('Permanent project'!E18&lt;=Parameters!$B$2)</f>
        <v>1</v>
      </c>
      <c r="N14" s="2">
        <f t="shared" si="0"/>
        <v>0.88258046063899309</v>
      </c>
      <c r="O14" s="2">
        <f t="shared" si="1"/>
        <v>0.8026441536107024</v>
      </c>
      <c r="P14" s="34"/>
      <c r="Q14" s="35"/>
    </row>
    <row r="15" spans="1:17" x14ac:dyDescent="0.3">
      <c r="A15">
        <v>2029</v>
      </c>
      <c r="B15">
        <v>9</v>
      </c>
      <c r="C15" s="11">
        <v>1.4501444473694201</v>
      </c>
      <c r="D15" s="2">
        <v>1.46004367647077</v>
      </c>
      <c r="E15" s="2">
        <v>1.4628576580861501</v>
      </c>
      <c r="F15" s="8">
        <v>1.5658525956840399</v>
      </c>
      <c r="G15" s="3">
        <f>G14*(1+Parameters!$B$13)</f>
        <v>101582.86833289643</v>
      </c>
      <c r="H15" s="29">
        <v>-5.2626290150201702E-4</v>
      </c>
      <c r="I15" s="29">
        <f t="shared" si="2"/>
        <v>-4.7372318508076631E-4</v>
      </c>
      <c r="J15" s="5">
        <f>Parameters!$B$11*$C15*(-H15)*$G15</f>
        <v>1.193864977699258</v>
      </c>
      <c r="K15" s="5">
        <f>Parameters!$B$11*$C15*(-I15)*$G15</f>
        <v>1.0746748786165443</v>
      </c>
      <c r="L15" s="2">
        <f>EXP(-Parameters!$B$16*B15)</f>
        <v>0.74976159223904126</v>
      </c>
      <c r="M15" s="2">
        <f>EXP(-(Parameters!$B$5+Parameters!$B$6)*('Permanent project'!E19-Parameters!$B$2))*(1-EXP(-Parameters!$B$7*('Permanent project'!E19-Parameters!$B$2)*('Permanent project'!E19&gt;Parameters!$B$2)))+('Permanent project'!E19&lt;=Parameters!$B$2)</f>
        <v>1</v>
      </c>
      <c r="N15" s="2">
        <f t="shared" si="0"/>
        <v>0.89511410659822321</v>
      </c>
      <c r="O15" s="2">
        <f t="shared" si="1"/>
        <v>0.80574994813083867</v>
      </c>
      <c r="P15" s="34"/>
      <c r="Q15" s="35"/>
    </row>
    <row r="16" spans="1:17" x14ac:dyDescent="0.3">
      <c r="A16">
        <v>2030</v>
      </c>
      <c r="B16">
        <v>10</v>
      </c>
      <c r="C16" s="11">
        <v>1.4725360000000001</v>
      </c>
      <c r="D16" s="2">
        <v>1.4859884000000001</v>
      </c>
      <c r="E16" s="2">
        <v>1.4907550000000001</v>
      </c>
      <c r="F16" s="8">
        <v>1.6029602000000001</v>
      </c>
      <c r="G16" s="3">
        <f>G15*(1+Parameters!$B$13)</f>
        <v>103614.52569955436</v>
      </c>
      <c r="H16" s="29">
        <v>-5.3007780668692397E-4</v>
      </c>
      <c r="I16" s="29">
        <f t="shared" si="2"/>
        <v>-4.7372318508076631E-4</v>
      </c>
      <c r="J16" s="5">
        <f>Parameters!$B$11*$C16*(-H16)*$G16</f>
        <v>1.2455091052491001</v>
      </c>
      <c r="K16" s="5">
        <f>Parameters!$B$11*$C16*(-I16)*$G16</f>
        <v>1.1130942154953907</v>
      </c>
      <c r="L16" s="2">
        <f>EXP(-Parameters!$B$16*B16)</f>
        <v>0.72614903707369094</v>
      </c>
      <c r="M16" s="2">
        <f>EXP(-(Parameters!$B$5+Parameters!$B$6)*('Permanent project'!E20-Parameters!$B$2))*(1-EXP(-Parameters!$B$7*('Permanent project'!E20-Parameters!$B$2)*('Permanent project'!E20&gt;Parameters!$B$2)))+('Permanent project'!E20&lt;=Parameters!$B$2)</f>
        <v>1</v>
      </c>
      <c r="N16" s="2">
        <f t="shared" si="0"/>
        <v>0.9044252374431484</v>
      </c>
      <c r="O16" s="2">
        <f t="shared" si="1"/>
        <v>0.80827229275427337</v>
      </c>
      <c r="P16" s="34"/>
      <c r="Q16" s="35"/>
    </row>
    <row r="17" spans="1:17" x14ac:dyDescent="0.3">
      <c r="A17">
        <v>2031</v>
      </c>
      <c r="B17">
        <v>11</v>
      </c>
      <c r="C17" s="11">
        <v>1.49420398063058</v>
      </c>
      <c r="D17" s="2">
        <v>1.51206793952923</v>
      </c>
      <c r="E17" s="2">
        <v>1.5189206659138501</v>
      </c>
      <c r="F17" s="8">
        <v>1.6407941083159601</v>
      </c>
      <c r="G17" s="3">
        <f>G16*(1+Parameters!$B$13)</f>
        <v>105686.81621354545</v>
      </c>
      <c r="H17" s="29">
        <v>-5.3231627644798605E-4</v>
      </c>
      <c r="I17" s="29">
        <f t="shared" si="2"/>
        <v>-4.7372318508076631E-4</v>
      </c>
      <c r="J17" s="5">
        <f>Parameters!$B$11*$C17*(-H17)*$G17</f>
        <v>1.2945569798367627</v>
      </c>
      <c r="K17" s="5">
        <f>Parameters!$B$11*$C17*(-I17)*$G17</f>
        <v>1.1520625667299729</v>
      </c>
      <c r="L17" s="2">
        <f>EXP(-Parameters!$B$16*B17)</f>
        <v>0.70328012197634093</v>
      </c>
      <c r="M17" s="2">
        <f>EXP(-(Parameters!$B$5+Parameters!$B$6)*('Permanent project'!E21-Parameters!$B$2))*(1-EXP(-Parameters!$B$7*('Permanent project'!E21-Parameters!$B$2)*('Permanent project'!E21&gt;Parameters!$B$2)))+('Permanent project'!E21&lt;=Parameters!$B$2)</f>
        <v>1</v>
      </c>
      <c r="N17" s="2">
        <f t="shared" si="0"/>
        <v>0.91043619068492199</v>
      </c>
      <c r="O17" s="2">
        <f t="shared" si="1"/>
        <v>0.81022270245423178</v>
      </c>
      <c r="P17" s="34"/>
      <c r="Q17" s="35"/>
    </row>
    <row r="18" spans="1:17" x14ac:dyDescent="0.3">
      <c r="A18">
        <v>2032</v>
      </c>
      <c r="B18">
        <v>12</v>
      </c>
      <c r="C18" s="11">
        <v>1.5151356543138501</v>
      </c>
      <c r="D18" s="2">
        <v>1.53822375920821</v>
      </c>
      <c r="E18" s="2">
        <v>1.5473113604389701</v>
      </c>
      <c r="F18" s="8">
        <v>1.6793468463097401</v>
      </c>
      <c r="G18" s="3">
        <f>G17*(1+Parameters!$B$13)</f>
        <v>107800.55253781636</v>
      </c>
      <c r="H18" s="29">
        <v>-5.2689269552161897E-4</v>
      </c>
      <c r="I18" s="29">
        <f t="shared" si="2"/>
        <v>-4.7372318508076631E-4</v>
      </c>
      <c r="J18" s="5">
        <f>Parameters!$B$11*$C18*(-H18)*$G18</f>
        <v>1.3253036794985664</v>
      </c>
      <c r="K18" s="5">
        <f>Parameters!$B$11*$C18*(-I18)*$G18</f>
        <v>1.1915653520870637</v>
      </c>
      <c r="L18" s="2">
        <f>EXP(-Parameters!$B$16*B18)</f>
        <v>0.68113142717954711</v>
      </c>
      <c r="M18" s="2">
        <f>EXP(-(Parameters!$B$5+Parameters!$B$6)*('Permanent project'!E22-Parameters!$B$2))*(1-EXP(-Parameters!$B$7*('Permanent project'!E22-Parameters!$B$2)*('Permanent project'!E22&gt;Parameters!$B$2)))+('Permanent project'!E22&lt;=Parameters!$B$2)</f>
        <v>1</v>
      </c>
      <c r="N18" s="2">
        <f t="shared" si="0"/>
        <v>0.9027059866631636</v>
      </c>
      <c r="O18" s="2">
        <f t="shared" si="1"/>
        <v>0.81161260884476127</v>
      </c>
      <c r="P18" s="34"/>
      <c r="Q18" s="35"/>
    </row>
    <row r="19" spans="1:17" x14ac:dyDescent="0.3">
      <c r="A19">
        <v>2033</v>
      </c>
      <c r="B19">
        <v>13</v>
      </c>
      <c r="C19" s="11">
        <v>1.5353182861025001</v>
      </c>
      <c r="D19" s="2">
        <v>1.5643973231866699</v>
      </c>
      <c r="E19" s="2">
        <v>1.5758837881866701</v>
      </c>
      <c r="F19" s="8">
        <v>1.71861093965917</v>
      </c>
      <c r="G19" s="3">
        <f>G18*(1+Parameters!$B$13)</f>
        <v>109956.56358857268</v>
      </c>
      <c r="H19" s="29">
        <v>-5.2531818931642602E-4</v>
      </c>
      <c r="I19" s="29">
        <f t="shared" si="2"/>
        <v>-4.7372318508076631E-4</v>
      </c>
      <c r="J19" s="5">
        <f>Parameters!$B$11*$C19*(-H19)*$G19</f>
        <v>1.3657233687458075</v>
      </c>
      <c r="K19" s="5">
        <f>Parameters!$B$11*$C19*(-I19)*$G19</f>
        <v>1.2315865647511242</v>
      </c>
      <c r="L19" s="2">
        <f>EXP(-Parameters!$B$16*B19)</f>
        <v>0.65968027048438904</v>
      </c>
      <c r="M19" s="2">
        <f>EXP(-(Parameters!$B$5+Parameters!$B$6)*('Permanent project'!E23-Parameters!$B$2))*(1-EXP(-Parameters!$B$7*('Permanent project'!E23-Parameters!$B$2)*('Permanent project'!E23&gt;Parameters!$B$2)))+('Permanent project'!E23&lt;=Parameters!$B$2)</f>
        <v>1</v>
      </c>
      <c r="N19" s="2">
        <f t="shared" si="0"/>
        <v>0.90094076130108525</v>
      </c>
      <c r="O19" s="2">
        <f t="shared" si="1"/>
        <v>0.81245335815996111</v>
      </c>
      <c r="P19" s="34"/>
      <c r="Q19" s="35"/>
    </row>
    <row r="20" spans="1:17" x14ac:dyDescent="0.3">
      <c r="A20">
        <v>2034</v>
      </c>
      <c r="B20">
        <v>14</v>
      </c>
      <c r="C20" s="11">
        <v>1.5547391410492299</v>
      </c>
      <c r="D20" s="2">
        <v>1.59053009561436</v>
      </c>
      <c r="E20" s="2">
        <v>1.6045946537682101</v>
      </c>
      <c r="F20" s="8">
        <v>1.75857891404205</v>
      </c>
      <c r="G20" s="3">
        <f>G19*(1+Parameters!$B$13)</f>
        <v>112155.69486034414</v>
      </c>
      <c r="H20" s="29">
        <v>-5.2478012500669605E-4</v>
      </c>
      <c r="I20" s="29">
        <f t="shared" si="2"/>
        <v>-4.7372318508076631E-4</v>
      </c>
      <c r="J20" s="5">
        <f>Parameters!$B$11*$C20*(-H20)*$G20</f>
        <v>1.4092140421406887</v>
      </c>
      <c r="K20" s="5">
        <f>Parameters!$B$11*$C20*(-I20)*$G20</f>
        <v>1.272108703611651</v>
      </c>
      <c r="L20" s="2">
        <f>EXP(-Parameters!$B$16*B20)</f>
        <v>0.63890468403191625</v>
      </c>
      <c r="M20" s="2">
        <f>EXP(-(Parameters!$B$5+Parameters!$B$6)*('Permanent project'!E24-Parameters!$B$2))*(1-EXP(-Parameters!$B$7*('Permanent project'!E24-Parameters!$B$2)*('Permanent project'!E24&gt;Parameters!$B$2)))+('Permanent project'!E24&lt;=Parameters!$B$2)</f>
        <v>1</v>
      </c>
      <c r="N20" s="2">
        <f t="shared" si="0"/>
        <v>0.90035345232723618</v>
      </c>
      <c r="O20" s="2">
        <f t="shared" si="1"/>
        <v>0.8127562093352525</v>
      </c>
      <c r="P20" s="34"/>
      <c r="Q20" s="35"/>
    </row>
    <row r="21" spans="1:17" x14ac:dyDescent="0.3">
      <c r="A21">
        <v>2035</v>
      </c>
      <c r="B21">
        <v>15</v>
      </c>
      <c r="C21" s="11">
        <v>1.5733854842067301</v>
      </c>
      <c r="D21" s="2">
        <v>1.6165635406410299</v>
      </c>
      <c r="E21" s="2">
        <v>1.63340066179487</v>
      </c>
      <c r="F21" s="8">
        <v>1.7992432951362201</v>
      </c>
      <c r="G21" s="3">
        <f>G20*(1+Parameters!$B$13)</f>
        <v>114398.80875755103</v>
      </c>
      <c r="H21" s="29">
        <v>-5.1841923395454801E-4</v>
      </c>
      <c r="I21" s="29">
        <f t="shared" si="2"/>
        <v>-4.7372318508076631E-4</v>
      </c>
      <c r="J21" s="5">
        <f>Parameters!$B$11*$C21*(-H21)*$G21</f>
        <v>1.4370056248580609</v>
      </c>
      <c r="K21" s="5">
        <f>Parameters!$B$11*$C21*(-I21)*$G21</f>
        <v>1.3131127030028771</v>
      </c>
      <c r="L21" s="2">
        <f>EXP(-Parameters!$B$16*B21)</f>
        <v>0.61878339180614084</v>
      </c>
      <c r="M21" s="2">
        <f>EXP(-(Parameters!$B$5+Parameters!$B$6)*('Permanent project'!E25-Parameters!$B$2))*(1-EXP(-Parameters!$B$7*('Permanent project'!E25-Parameters!$B$2)*('Permanent project'!E25&gt;Parameters!$B$2)))+('Permanent project'!E25&lt;=Parameters!$B$2)</f>
        <v>1</v>
      </c>
      <c r="N21" s="2">
        <f t="shared" si="0"/>
        <v>0.88919521459417372</v>
      </c>
      <c r="O21" s="2">
        <f t="shared" si="1"/>
        <v>0.81253233218784993</v>
      </c>
      <c r="P21" s="34"/>
      <c r="Q21" s="35"/>
    </row>
    <row r="22" spans="1:17" x14ac:dyDescent="0.3">
      <c r="A22">
        <v>2036</v>
      </c>
      <c r="B22">
        <v>16</v>
      </c>
      <c r="C22" s="11">
        <v>1.59124458062769</v>
      </c>
      <c r="D22" s="2">
        <v>1.6424391224164101</v>
      </c>
      <c r="E22" s="2">
        <v>1.66225851687795</v>
      </c>
      <c r="F22" s="8">
        <v>1.84059660861949</v>
      </c>
      <c r="G22" s="3">
        <f>G21*(1+Parameters!$B$13)</f>
        <v>116686.78493270205</v>
      </c>
      <c r="H22" s="29">
        <v>-5.1629490998217299E-4</v>
      </c>
      <c r="I22" s="29">
        <f t="shared" si="2"/>
        <v>-4.7372318508076631E-4</v>
      </c>
      <c r="J22" s="5">
        <f>Parameters!$B$11*$C22*(-H22)*$G22</f>
        <v>1.4763086887458503</v>
      </c>
      <c r="K22" s="5">
        <f>Parameters!$B$11*$C22*(-I22)*$G22</f>
        <v>1.3545778598112501</v>
      </c>
      <c r="L22" s="2">
        <f>EXP(-Parameters!$B$16*B22)</f>
        <v>0.59929578784553839</v>
      </c>
      <c r="M22" s="2">
        <f>EXP(-(Parameters!$B$5+Parameters!$B$6)*('Permanent project'!E26-Parameters!$B$2))*(1-EXP(-Parameters!$B$7*('Permanent project'!E26-Parameters!$B$2)*('Permanent project'!E26&gt;Parameters!$B$2)))+('Permanent project'!E26&lt;=Parameters!$B$2)</f>
        <v>1</v>
      </c>
      <c r="N22" s="2">
        <f t="shared" si="0"/>
        <v>0.88474557872515802</v>
      </c>
      <c r="O22" s="2">
        <f t="shared" si="1"/>
        <v>0.81179280569370638</v>
      </c>
      <c r="P22" s="34"/>
      <c r="Q22" s="35"/>
    </row>
    <row r="23" spans="1:17" x14ac:dyDescent="0.3">
      <c r="A23">
        <v>2037</v>
      </c>
      <c r="B23">
        <v>17</v>
      </c>
      <c r="C23" s="11">
        <v>1.60830369536481</v>
      </c>
      <c r="D23" s="2">
        <v>1.66809830509026</v>
      </c>
      <c r="E23" s="2">
        <v>1.69112492362872</v>
      </c>
      <c r="F23" s="8">
        <v>1.8826313801696799</v>
      </c>
      <c r="G23" s="3">
        <f>G22*(1+Parameters!$B$13)</f>
        <v>119020.52063135609</v>
      </c>
      <c r="H23" s="29">
        <v>-5.1066596495554797E-4</v>
      </c>
      <c r="I23" s="29">
        <f t="shared" si="2"/>
        <v>-4.7372318508076631E-4</v>
      </c>
      <c r="J23" s="5">
        <f>Parameters!$B$11*$C23*(-H23)*$G23</f>
        <v>1.5053848468501294</v>
      </c>
      <c r="K23" s="5">
        <f>Parameters!$B$11*$C23*(-I23)*$G23</f>
        <v>1.3964817578634625</v>
      </c>
      <c r="L23" s="2">
        <f>EXP(-Parameters!$B$16*B23)</f>
        <v>0.58042191514074237</v>
      </c>
      <c r="M23" s="2">
        <f>EXP(-(Parameters!$B$5+Parameters!$B$6)*('Permanent project'!E27-Parameters!$B$2))*(1-EXP(-Parameters!$B$7*('Permanent project'!E27-Parameters!$B$2)*('Permanent project'!E27&gt;Parameters!$B$2)))+('Permanent project'!E27&lt;=Parameters!$B$2)</f>
        <v>1</v>
      </c>
      <c r="N23" s="2">
        <f t="shared" si="0"/>
        <v>0.8737583558326053</v>
      </c>
      <c r="O23" s="2">
        <f t="shared" si="1"/>
        <v>0.8105486163582214</v>
      </c>
      <c r="P23" s="34"/>
      <c r="Q23" s="35"/>
    </row>
    <row r="24" spans="1:17" x14ac:dyDescent="0.3">
      <c r="A24">
        <v>2038</v>
      </c>
      <c r="B24">
        <v>18</v>
      </c>
      <c r="C24" s="11">
        <v>1.62455009347077</v>
      </c>
      <c r="D24" s="2">
        <v>1.6934825528123101</v>
      </c>
      <c r="E24" s="2">
        <v>1.7199565866584601</v>
      </c>
      <c r="F24" s="8">
        <v>1.92534013546462</v>
      </c>
      <c r="G24" s="3">
        <f>G23*(1+Parameters!$B$13)</f>
        <v>121400.93104398322</v>
      </c>
      <c r="H24" s="29">
        <v>-5.0867252379140895E-4</v>
      </c>
      <c r="I24" s="29">
        <f t="shared" si="2"/>
        <v>-4.7372318508076631E-4</v>
      </c>
      <c r="J24" s="5">
        <f>Parameters!$B$11*$C24*(-H24)*$G24</f>
        <v>1.5449489209660334</v>
      </c>
      <c r="K24" s="5">
        <f>Parameters!$B$11*$C24*(-I24)*$G24</f>
        <v>1.4388001895051112</v>
      </c>
      <c r="L24" s="2">
        <f>EXP(-Parameters!$B$16*B24)</f>
        <v>0.56214244519682244</v>
      </c>
      <c r="M24" s="2">
        <f>EXP(-(Parameters!$B$5+Parameters!$B$6)*('Permanent project'!E28-Parameters!$B$2))*(1-EXP(-Parameters!$B$7*('Permanent project'!E28-Parameters!$B$2)*('Permanent project'!E28&gt;Parameters!$B$2)))+('Permanent project'!E28&lt;=Parameters!$B$2)</f>
        <v>1</v>
      </c>
      <c r="N24" s="2">
        <f t="shared" si="0"/>
        <v>0.86848136413603838</v>
      </c>
      <c r="O24" s="2">
        <f t="shared" si="1"/>
        <v>0.80881065667805474</v>
      </c>
      <c r="P24" s="34"/>
      <c r="Q24" s="35"/>
    </row>
    <row r="25" spans="1:17" x14ac:dyDescent="0.3">
      <c r="A25">
        <v>2039</v>
      </c>
      <c r="B25">
        <v>19</v>
      </c>
      <c r="C25" s="11">
        <v>1.6399710399982701</v>
      </c>
      <c r="D25" s="2">
        <v>1.71853332973231</v>
      </c>
      <c r="E25" s="2">
        <v>1.74871021057846</v>
      </c>
      <c r="F25" s="8">
        <v>1.9687154001821201</v>
      </c>
      <c r="G25" s="3">
        <f>G24*(1+Parameters!$B$13)</f>
        <v>123828.94966486288</v>
      </c>
      <c r="H25" s="29">
        <v>-5.0476524307212505E-4</v>
      </c>
      <c r="I25" s="29">
        <f t="shared" si="2"/>
        <v>-4.7372318508076631E-4</v>
      </c>
      <c r="J25" s="5">
        <f>Parameters!$B$11*$C25*(-H25)*$G25</f>
        <v>1.5785870356614233</v>
      </c>
      <c r="K25" s="5">
        <f>Parameters!$B$11*$C25*(-I25)*$G25</f>
        <v>1.4815070742774596</v>
      </c>
      <c r="L25" s="2">
        <f>EXP(-Parameters!$B$16*B25)</f>
        <v>0.54443865823921711</v>
      </c>
      <c r="M25" s="2">
        <f>EXP(-(Parameters!$B$5+Parameters!$B$6)*('Permanent project'!E29-Parameters!$B$2))*(1-EXP(-Parameters!$B$7*('Permanent project'!E29-Parameters!$B$2)*('Permanent project'!E29&gt;Parameters!$B$2)))+('Permanent project'!E29&lt;=Parameters!$B$2)</f>
        <v>1</v>
      </c>
      <c r="N25" s="2">
        <f t="shared" si="0"/>
        <v>0.85944380760932848</v>
      </c>
      <c r="O25" s="2">
        <f t="shared" si="1"/>
        <v>0.80658972369152826</v>
      </c>
      <c r="P25" s="34"/>
      <c r="Q25" s="35"/>
    </row>
    <row r="26" spans="1:17" x14ac:dyDescent="0.3">
      <c r="A26">
        <v>2040</v>
      </c>
      <c r="B26">
        <v>20</v>
      </c>
      <c r="C26" s="11">
        <v>1.6545538</v>
      </c>
      <c r="D26" s="2">
        <v>1.7431920999999999</v>
      </c>
      <c r="E26" s="2">
        <v>1.7773425</v>
      </c>
      <c r="F26" s="8">
        <v>2.0127497000000001</v>
      </c>
      <c r="G26" s="3">
        <f>G25*(1+Parameters!$B$13)</f>
        <v>126305.52865816014</v>
      </c>
      <c r="H26" s="29">
        <v>-5.0024346350947498E-4</v>
      </c>
      <c r="I26" s="29">
        <f t="shared" si="2"/>
        <v>-4.7372318508076631E-4</v>
      </c>
      <c r="J26" s="5">
        <f>Parameters!$B$11*$C26*(-H26)*$G26</f>
        <v>1.6099240855100443</v>
      </c>
      <c r="K26" s="5">
        <f>Parameters!$B$11*$C26*(-I26)*$G26</f>
        <v>1.5245743745967264</v>
      </c>
      <c r="L26" s="2">
        <f>EXP(-Parameters!$B$16*B26)</f>
        <v>0.52729242404304855</v>
      </c>
      <c r="M26" s="2">
        <f>EXP(-(Parameters!$B$5+Parameters!$B$6)*('Permanent project'!E30-Parameters!$B$2))*(1-EXP(-Parameters!$B$7*('Permanent project'!E30-Parameters!$B$2)*('Permanent project'!E30&gt;Parameters!$B$2)))+('Permanent project'!E30&lt;=Parameters!$B$2)</f>
        <v>1</v>
      </c>
      <c r="N26" s="2">
        <f t="shared" si="0"/>
        <v>0.84890077357387939</v>
      </c>
      <c r="O26" s="2">
        <f t="shared" si="1"/>
        <v>0.80389651761502257</v>
      </c>
      <c r="P26" s="34"/>
      <c r="Q26" s="35"/>
    </row>
    <row r="27" spans="1:17" x14ac:dyDescent="0.3">
      <c r="A27">
        <v>2041</v>
      </c>
      <c r="B27">
        <v>21</v>
      </c>
      <c r="C27" s="11">
        <v>1.66829347617596</v>
      </c>
      <c r="D27" s="2">
        <v>1.7674114798153799</v>
      </c>
      <c r="E27" s="2">
        <v>1.80581650322308</v>
      </c>
      <c r="F27" s="8">
        <v>2.0574283553182702</v>
      </c>
      <c r="G27" s="3">
        <f>G26*(1+Parameters!$B$13)</f>
        <v>128831.63923132334</v>
      </c>
      <c r="H27" s="29">
        <v>-4.9517427130374404E-4</v>
      </c>
      <c r="I27" s="29">
        <f t="shared" si="2"/>
        <v>-4.7372318508076631E-4</v>
      </c>
      <c r="J27" s="5">
        <f>Parameters!$B$11*$C27*(-H27)*$G27</f>
        <v>1.6389804610438736</v>
      </c>
      <c r="K27" s="5">
        <f>Parameters!$B$11*$C27*(-I27)*$G27</f>
        <v>1.5679793747090351</v>
      </c>
      <c r="L27" s="2">
        <f>EXP(-Parameters!$B$16*B27)</f>
        <v>0.51068618336618787</v>
      </c>
      <c r="M27" s="2">
        <f>EXP(-(Parameters!$B$5+Parameters!$B$6)*('Permanent project'!E31-Parameters!$B$2))*(1-EXP(-Parameters!$B$7*('Permanent project'!E31-Parameters!$B$2)*('Permanent project'!E31&gt;Parameters!$B$2)))+('Permanent project'!E31&lt;=Parameters!$B$2)</f>
        <v>1</v>
      </c>
      <c r="N27" s="2">
        <f t="shared" si="0"/>
        <v>0.83700467626225084</v>
      </c>
      <c r="O27" s="2">
        <f t="shared" si="1"/>
        <v>0.80074540246705894</v>
      </c>
      <c r="P27" s="34"/>
      <c r="Q27" s="35"/>
    </row>
    <row r="28" spans="1:17" x14ac:dyDescent="0.3">
      <c r="A28">
        <v>2042</v>
      </c>
      <c r="B28">
        <v>22</v>
      </c>
      <c r="C28" s="11">
        <v>1.6812165218153801</v>
      </c>
      <c r="D28" s="2">
        <v>1.7911886935794901</v>
      </c>
      <c r="E28" s="2">
        <v>1.8341206433025601</v>
      </c>
      <c r="F28" s="8">
        <v>2.1027078654256401</v>
      </c>
      <c r="G28" s="3">
        <f>G27*(1+Parameters!$B$13)</f>
        <v>131408.2720159498</v>
      </c>
      <c r="H28" s="29">
        <v>-4.97098449171096E-4</v>
      </c>
      <c r="I28" s="29">
        <f t="shared" si="2"/>
        <v>-4.7372318508076631E-4</v>
      </c>
      <c r="J28" s="5">
        <f>Parameters!$B$11*$C28*(-H28)*$G28</f>
        <v>1.6912565160554669</v>
      </c>
      <c r="K28" s="5">
        <f>Parameters!$B$11*$C28*(-I28)*$G28</f>
        <v>1.6117278678104177</v>
      </c>
      <c r="L28" s="2">
        <f>EXP(-Parameters!$B$16*B28)</f>
        <v>0.49460292996705701</v>
      </c>
      <c r="M28" s="2">
        <f>EXP(-(Parameters!$B$5+Parameters!$B$6)*('Permanent project'!E32-Parameters!$B$2))*(1-EXP(-Parameters!$B$7*('Permanent project'!E32-Parameters!$B$2)*('Permanent project'!E32&gt;Parameters!$B$2)))+('Permanent project'!E32&lt;=Parameters!$B$2)</f>
        <v>1</v>
      </c>
      <c r="N28" s="2">
        <f t="shared" si="0"/>
        <v>0.83650042816691095</v>
      </c>
      <c r="O28" s="2">
        <f t="shared" si="1"/>
        <v>0.79716532572859011</v>
      </c>
      <c r="P28" s="34"/>
      <c r="Q28" s="35"/>
    </row>
    <row r="29" spans="1:17" x14ac:dyDescent="0.3">
      <c r="A29">
        <v>2043</v>
      </c>
      <c r="B29">
        <v>23</v>
      </c>
      <c r="C29" s="11">
        <v>1.6933572278548099</v>
      </c>
      <c r="D29" s="2">
        <v>1.81453211774359</v>
      </c>
      <c r="E29" s="2">
        <v>1.86224968698205</v>
      </c>
      <c r="F29" s="8">
        <v>2.14853752433301</v>
      </c>
      <c r="G29" s="3">
        <f>G28*(1+Parameters!$B$13)</f>
        <v>134036.43745626879</v>
      </c>
      <c r="H29" s="29">
        <v>-4.9062018237084899E-4</v>
      </c>
      <c r="I29" s="29">
        <f t="shared" si="2"/>
        <v>-4.7372318508076631E-4</v>
      </c>
      <c r="J29" s="5">
        <f>Parameters!$B$11*$C29*(-H29)*$G29</f>
        <v>1.7148952304501686</v>
      </c>
      <c r="K29" s="5">
        <f>Parameters!$B$11*$C29*(-I29)*$G29</f>
        <v>1.6558341051583649</v>
      </c>
      <c r="L29" s="2">
        <f>EXP(-Parameters!$B$16*B29)</f>
        <v>0.47902619318875111</v>
      </c>
      <c r="M29" s="2">
        <f>EXP(-(Parameters!$B$5+Parameters!$B$6)*('Permanent project'!E33-Parameters!$B$2))*(1-EXP(-Parameters!$B$7*('Permanent project'!E33-Parameters!$B$2)*('Permanent project'!E33&gt;Parameters!$B$2)))+('Permanent project'!E33&lt;=Parameters!$B$2)</f>
        <v>1</v>
      </c>
      <c r="N29" s="2">
        <f t="shared" si="0"/>
        <v>0.82147973396009033</v>
      </c>
      <c r="O29" s="2">
        <f t="shared" si="1"/>
        <v>0.79318790794611371</v>
      </c>
      <c r="P29" s="34"/>
      <c r="Q29" s="35"/>
    </row>
    <row r="30" spans="1:17" x14ac:dyDescent="0.3">
      <c r="A30">
        <v>2044</v>
      </c>
      <c r="B30">
        <v>24</v>
      </c>
      <c r="C30" s="11">
        <v>1.7047498852307701</v>
      </c>
      <c r="D30" s="2">
        <v>1.83745012875897</v>
      </c>
      <c r="E30" s="2">
        <v>1.89019840100513</v>
      </c>
      <c r="F30" s="8">
        <v>2.1948666260512799</v>
      </c>
      <c r="G30" s="3">
        <f>G29*(1+Parameters!$B$13)</f>
        <v>136717.16620539417</v>
      </c>
      <c r="H30" s="29">
        <v>-4.8827177238428601E-4</v>
      </c>
      <c r="I30" s="29">
        <f t="shared" si="2"/>
        <v>-4.7372318508076631E-4</v>
      </c>
      <c r="J30" s="5">
        <f>Parameters!$B$11*$C30*(-H30)*$G30</f>
        <v>1.7525324034677334</v>
      </c>
      <c r="K30" s="5">
        <f>Parameters!$B$11*$C30*(-I30)*$G30</f>
        <v>1.7003137987558667</v>
      </c>
      <c r="L30" s="2">
        <f>EXP(-Parameters!$B$16*B30)</f>
        <v>0.46394002109164673</v>
      </c>
      <c r="M30" s="2">
        <f>EXP(-(Parameters!$B$5+Parameters!$B$6)*('Permanent project'!E34-Parameters!$B$2))*(1-EXP(-Parameters!$B$7*('Permanent project'!E34-Parameters!$B$2)*('Permanent project'!E34&gt;Parameters!$B$2)))+('Permanent project'!E34&lt;=Parameters!$B$2)</f>
        <v>1</v>
      </c>
      <c r="N30" s="2">
        <f t="shared" si="0"/>
        <v>0.81306992022861457</v>
      </c>
      <c r="O30" s="2">
        <f t="shared" si="1"/>
        <v>0.78884361965721483</v>
      </c>
      <c r="P30" s="34"/>
      <c r="Q30" s="35"/>
    </row>
    <row r="31" spans="1:17" x14ac:dyDescent="0.3">
      <c r="A31">
        <v>2045</v>
      </c>
      <c r="B31">
        <v>25</v>
      </c>
      <c r="C31" s="11">
        <v>1.71542878487981</v>
      </c>
      <c r="D31" s="2">
        <v>1.85995110307692</v>
      </c>
      <c r="E31" s="2">
        <v>1.9179615521153801</v>
      </c>
      <c r="F31" s="8">
        <v>2.2416444645913498</v>
      </c>
      <c r="G31" s="3">
        <f>G30*(1+Parameters!$B$13)</f>
        <v>139451.50952950204</v>
      </c>
      <c r="H31" s="29">
        <v>-4.8780013818596802E-4</v>
      </c>
      <c r="I31" s="29">
        <f t="shared" si="2"/>
        <v>-4.7372318508076631E-4</v>
      </c>
      <c r="J31" s="5">
        <f>Parameters!$B$11*$C31*(-H31)*$G31</f>
        <v>1.7970433465359983</v>
      </c>
      <c r="K31" s="5">
        <f>Parameters!$B$11*$C31*(-I31)*$G31</f>
        <v>1.7451842080550701</v>
      </c>
      <c r="L31" s="2">
        <f>EXP(-Parameters!$B$16*B31)</f>
        <v>0.44932896411722156</v>
      </c>
      <c r="M31" s="2">
        <f>EXP(-(Parameters!$B$5+Parameters!$B$6)*('Permanent project'!E35-Parameters!$B$2))*(1-EXP(-Parameters!$B$7*('Permanent project'!E35-Parameters!$B$2)*('Permanent project'!E35&gt;Parameters!$B$2)))+('Permanent project'!E35&lt;=Parameters!$B$2)</f>
        <v>1</v>
      </c>
      <c r="N31" s="2">
        <f t="shared" si="0"/>
        <v>0.80746362537276528</v>
      </c>
      <c r="O31" s="2">
        <f t="shared" si="1"/>
        <v>0.78416181239911831</v>
      </c>
      <c r="P31" s="34"/>
      <c r="Q31" s="35"/>
    </row>
    <row r="32" spans="1:17" x14ac:dyDescent="0.3">
      <c r="A32">
        <v>2046</v>
      </c>
      <c r="B32">
        <v>26</v>
      </c>
      <c r="C32" s="11">
        <v>1.7254282177384599</v>
      </c>
      <c r="D32" s="2">
        <v>1.8820434171487199</v>
      </c>
      <c r="E32" s="2">
        <v>1.9455339070564099</v>
      </c>
      <c r="F32" s="8">
        <v>2.2888203339640998</v>
      </c>
      <c r="G32" s="3">
        <f>G31*(1+Parameters!$B$13)</f>
        <v>142240.53972009209</v>
      </c>
      <c r="H32" s="29">
        <v>-4.84240133436487E-4</v>
      </c>
      <c r="I32" s="29">
        <f t="shared" si="2"/>
        <v>-4.7372318508076631E-4</v>
      </c>
      <c r="J32" s="5">
        <f>Parameters!$B$11*$C32*(-H32)*$G32</f>
        <v>1.8302136462649228</v>
      </c>
      <c r="K32" s="5">
        <f>Parameters!$B$11*$C32*(-I32)*$G32</f>
        <v>1.790464230492411</v>
      </c>
      <c r="L32" s="2">
        <f>EXP(-Parameters!$B$16*B32)</f>
        <v>0.43517805926635666</v>
      </c>
      <c r="M32" s="2">
        <f>EXP(-(Parameters!$B$5+Parameters!$B$6)*('Permanent project'!E36-Parameters!$B$2))*(1-EXP(-Parameters!$B$7*('Permanent project'!E36-Parameters!$B$2)*('Permanent project'!E36&gt;Parameters!$B$2)))+('Permanent project'!E36&lt;=Parameters!$B$2)</f>
        <v>1</v>
      </c>
      <c r="N32" s="2">
        <f t="shared" si="0"/>
        <v>0.79646882262437124</v>
      </c>
      <c r="O32" s="2">
        <f t="shared" si="1"/>
        <v>0.77917074901151806</v>
      </c>
      <c r="P32" s="34"/>
      <c r="Q32" s="35"/>
    </row>
    <row r="33" spans="1:17" x14ac:dyDescent="0.3">
      <c r="A33">
        <v>2047</v>
      </c>
      <c r="B33">
        <v>27</v>
      </c>
      <c r="C33" s="11">
        <v>1.7347824747432701</v>
      </c>
      <c r="D33" s="2">
        <v>1.90373544742564</v>
      </c>
      <c r="E33" s="2">
        <v>1.9729102325718</v>
      </c>
      <c r="F33" s="8">
        <v>2.3363435281804499</v>
      </c>
      <c r="G33" s="3">
        <f>G32*(1+Parameters!$B$13)</f>
        <v>145085.35051449394</v>
      </c>
      <c r="H33" s="29">
        <v>-4.8255212992161001E-4</v>
      </c>
      <c r="I33" s="29">
        <f t="shared" si="2"/>
        <v>-4.7372318508076631E-4</v>
      </c>
      <c r="J33" s="5">
        <f>Parameters!$B$11*$C33*(-H33)*$G33</f>
        <v>1.8703959228861915</v>
      </c>
      <c r="K33" s="5">
        <f>Parameters!$B$11*$C33*(-I33)*$G33</f>
        <v>1.8361744959983155</v>
      </c>
      <c r="L33" s="2">
        <f>EXP(-Parameters!$B$16*B33)</f>
        <v>0.42147281477591764</v>
      </c>
      <c r="M33" s="2">
        <f>EXP(-(Parameters!$B$5+Parameters!$B$6)*('Permanent project'!E37-Parameters!$B$2))*(1-EXP(-Parameters!$B$7*('Permanent project'!E37-Parameters!$B$2)*('Permanent project'!E37&gt;Parameters!$B$2)))+('Permanent project'!E37&lt;=Parameters!$B$2)</f>
        <v>1</v>
      </c>
      <c r="N33" s="2">
        <f t="shared" si="0"/>
        <v>0.78832103436424328</v>
      </c>
      <c r="O33" s="2">
        <f t="shared" si="1"/>
        <v>0.77389763324816196</v>
      </c>
      <c r="P33" s="34"/>
      <c r="Q33" s="35"/>
    </row>
    <row r="34" spans="1:17" x14ac:dyDescent="0.3">
      <c r="A34">
        <v>2048</v>
      </c>
      <c r="B34">
        <v>28</v>
      </c>
      <c r="C34" s="11">
        <v>1.7435258468307699</v>
      </c>
      <c r="D34" s="2">
        <v>1.9250355703589701</v>
      </c>
      <c r="E34" s="2">
        <v>2.00008529540513</v>
      </c>
      <c r="F34" s="8">
        <v>2.3841633412512802</v>
      </c>
      <c r="G34" s="3">
        <f>G33*(1+Parameters!$B$13)</f>
        <v>147987.05752478383</v>
      </c>
      <c r="H34" s="29">
        <v>-4.8057168599604502E-4</v>
      </c>
      <c r="I34" s="29">
        <f t="shared" si="2"/>
        <v>-4.7372318508076631E-4</v>
      </c>
      <c r="J34" s="5">
        <f>Parameters!$B$11*$C34*(-H34)*$G34</f>
        <v>1.9095499607362765</v>
      </c>
      <c r="K34" s="5">
        <f>Parameters!$B$11*$C34*(-I34)*$G34</f>
        <v>1.8823374656289795</v>
      </c>
      <c r="L34" s="2">
        <f>EXP(-Parameters!$B$16*B34)</f>
        <v>0.4081991952779227</v>
      </c>
      <c r="M34" s="2">
        <f>EXP(-(Parameters!$B$5+Parameters!$B$6)*('Permanent project'!E38-Parameters!$B$2))*(1-EXP(-Parameters!$B$7*('Permanent project'!E38-Parameters!$B$2)*('Permanent project'!E38&gt;Parameters!$B$2)))+('Permanent project'!E38&lt;=Parameters!$B$2)</f>
        <v>1</v>
      </c>
      <c r="N34" s="2">
        <f t="shared" si="0"/>
        <v>0.77947675731553689</v>
      </c>
      <c r="O34" s="2">
        <f t="shared" si="1"/>
        <v>0.76836863871123395</v>
      </c>
      <c r="P34" s="34"/>
      <c r="Q34" s="35"/>
    </row>
    <row r="35" spans="1:17" x14ac:dyDescent="0.3">
      <c r="A35">
        <v>2049</v>
      </c>
      <c r="B35">
        <v>29</v>
      </c>
      <c r="C35" s="11">
        <v>1.7516926249375</v>
      </c>
      <c r="D35" s="2">
        <v>1.9459521624</v>
      </c>
      <c r="E35" s="2">
        <v>2.0270538622999998</v>
      </c>
      <c r="F35" s="8">
        <v>2.4322290671875</v>
      </c>
      <c r="G35" s="3">
        <f>G34*(1+Parameters!$B$13)</f>
        <v>150946.79867527951</v>
      </c>
      <c r="H35" s="29">
        <v>-4.7863115236998998E-4</v>
      </c>
      <c r="I35" s="29">
        <f t="shared" si="2"/>
        <v>-4.7372318508076631E-4</v>
      </c>
      <c r="J35" s="5">
        <f>Parameters!$B$11*$C35*(-H35)*$G35</f>
        <v>1.9489625361342977</v>
      </c>
      <c r="K35" s="5">
        <f>Parameters!$B$11*$C35*(-I35)*$G35</f>
        <v>1.9289775344729865</v>
      </c>
      <c r="L35" s="2">
        <f>EXP(-Parameters!$B$16*B35)</f>
        <v>0.39534360742609981</v>
      </c>
      <c r="M35" s="2">
        <f>EXP(-(Parameters!$B$5+Parameters!$B$6)*('Permanent project'!E39-Parameters!$B$2))*(1-EXP(-Parameters!$B$7*('Permanent project'!E39-Parameters!$B$2)*('Permanent project'!E39&gt;Parameters!$B$2)))+('Permanent project'!E39&lt;=Parameters!$B$2)</f>
        <v>1</v>
      </c>
      <c r="N35" s="2">
        <f t="shared" si="0"/>
        <v>0.77050987977365371</v>
      </c>
      <c r="O35" s="2">
        <f t="shared" si="1"/>
        <v>0.76260893712245426</v>
      </c>
      <c r="P35" s="34"/>
      <c r="Q35" s="35"/>
    </row>
    <row r="36" spans="1:17" x14ac:dyDescent="0.3">
      <c r="A36">
        <v>2050</v>
      </c>
      <c r="B36">
        <v>30</v>
      </c>
      <c r="C36" s="11">
        <v>1.7593171000000001</v>
      </c>
      <c r="D36" s="2">
        <v>1.9664936</v>
      </c>
      <c r="E36" s="2">
        <v>2.0538107000000001</v>
      </c>
      <c r="F36" s="8">
        <v>2.4804900000000001</v>
      </c>
      <c r="G36" s="3">
        <f>G35*(1+Parameters!$B$13)</f>
        <v>153965.73464878512</v>
      </c>
      <c r="H36" s="29">
        <v>-4.7736025998630399E-4</v>
      </c>
      <c r="I36" s="29">
        <f t="shared" si="2"/>
        <v>-4.7372318508076631E-4</v>
      </c>
      <c r="J36" s="5">
        <f>Parameters!$B$11*$C36*(-H36)*$G36</f>
        <v>1.9912930808147473</v>
      </c>
      <c r="K36" s="5">
        <f>Parameters!$B$11*$C36*(-I36)*$G36</f>
        <v>1.9761211389903273</v>
      </c>
      <c r="L36" s="2">
        <f>EXP(-Parameters!$B$16*B36)</f>
        <v>0.38289288597511206</v>
      </c>
      <c r="M36" s="2">
        <f>EXP(-(Parameters!$B$5+Parameters!$B$6)*('Permanent project'!E40-Parameters!$B$2))*(1-EXP(-Parameters!$B$7*('Permanent project'!E40-Parameters!$B$2)*('Permanent project'!E40&gt;Parameters!$B$2)))+('Permanent project'!E40&lt;=Parameters!$B$2)</f>
        <v>1</v>
      </c>
      <c r="N36" s="2">
        <f t="shared" si="0"/>
        <v>0.76245195453543069</v>
      </c>
      <c r="O36" s="2">
        <f t="shared" si="1"/>
        <v>0.75664272594443194</v>
      </c>
      <c r="P36" s="34"/>
      <c r="Q36" s="35"/>
    </row>
    <row r="37" spans="1:17" x14ac:dyDescent="0.3">
      <c r="A37">
        <v>2051</v>
      </c>
      <c r="B37">
        <v>31</v>
      </c>
      <c r="C37" s="11">
        <v>1.76643202476558</v>
      </c>
      <c r="D37" s="2">
        <v>1.9866692946092299</v>
      </c>
      <c r="E37" s="2">
        <v>2.0803535450938502</v>
      </c>
      <c r="F37" s="8">
        <v>2.52890825711096</v>
      </c>
      <c r="G37" s="3">
        <f>G36*(1+Parameters!$B$13)</f>
        <v>157045.04934176081</v>
      </c>
      <c r="H37" s="29">
        <v>-4.7550592804448402E-4</v>
      </c>
      <c r="I37" s="29">
        <f t="shared" si="2"/>
        <v>-4.7372318508076631E-4</v>
      </c>
      <c r="J37" s="5">
        <f>Parameters!$B$11*$C37*(-H37)*$G37</f>
        <v>2.031411171473041</v>
      </c>
      <c r="K37" s="5">
        <f>Parameters!$B$11*$C37*(-I37)*$G37</f>
        <v>2.0237951066486661</v>
      </c>
      <c r="L37" s="2">
        <f>EXP(-Parameters!$B$16*B37)</f>
        <v>0.37083428029819565</v>
      </c>
      <c r="M37" s="2">
        <f>EXP(-(Parameters!$B$5+Parameters!$B$6)*('Permanent project'!E41-Parameters!$B$2))*(1-EXP(-Parameters!$B$7*('Permanent project'!E41-Parameters!$B$2)*('Permanent project'!E41&gt;Parameters!$B$2)))+('Permanent project'!E41&lt;=Parameters!$B$2)</f>
        <v>1</v>
      </c>
      <c r="N37" s="2">
        <f t="shared" si="0"/>
        <v>0.75331689976291971</v>
      </c>
      <c r="O37" s="2">
        <f t="shared" si="1"/>
        <v>0.75049260184506816</v>
      </c>
      <c r="P37" s="34"/>
      <c r="Q37" s="35"/>
    </row>
    <row r="38" spans="1:17" x14ac:dyDescent="0.3">
      <c r="A38">
        <v>2052</v>
      </c>
      <c r="B38">
        <v>32</v>
      </c>
      <c r="C38" s="11">
        <v>1.77306399922462</v>
      </c>
      <c r="D38" s="2">
        <v>2.0064927976738498</v>
      </c>
      <c r="E38" s="2">
        <v>2.1066920135507701</v>
      </c>
      <c r="F38" s="8">
        <v>2.5774972495876902</v>
      </c>
      <c r="G38" s="3">
        <f>G37*(1+Parameters!$B$13)</f>
        <v>160185.95032859602</v>
      </c>
      <c r="H38" s="29">
        <v>-4.7391963734799702E-4</v>
      </c>
      <c r="I38" s="29">
        <f t="shared" si="2"/>
        <v>-4.7372318508076631E-4</v>
      </c>
      <c r="J38" s="5">
        <f>Parameters!$B$11*$C38*(-H38)*$G38</f>
        <v>2.0728804677262418</v>
      </c>
      <c r="K38" s="5">
        <f>Parameters!$B$11*$C38*(-I38)*$G38</f>
        <v>2.0720212037593342</v>
      </c>
      <c r="L38" s="2">
        <f>EXP(-Parameters!$B$16*B38)</f>
        <v>0.35915544132940458</v>
      </c>
      <c r="M38" s="2">
        <f>EXP(-(Parameters!$B$5+Parameters!$B$6)*('Permanent project'!E42-Parameters!$B$2))*(1-EXP(-Parameters!$B$7*('Permanent project'!E42-Parameters!$B$2)*('Permanent project'!E42&gt;Parameters!$B$2)))+('Permanent project'!E42&lt;=Parameters!$B$2)</f>
        <v>1</v>
      </c>
      <c r="N38" s="2">
        <f t="shared" ref="N38:N69" si="3">J38*$L38*$M38</f>
        <v>0.74448629920932097</v>
      </c>
      <c r="O38" s="2">
        <f t="shared" ref="O38:O69" si="4">K38*$L38*$M38</f>
        <v>0.74417768988006783</v>
      </c>
      <c r="P38" s="34"/>
      <c r="Q38" s="35"/>
    </row>
    <row r="39" spans="1:17" x14ac:dyDescent="0.3">
      <c r="A39">
        <v>2053</v>
      </c>
      <c r="B39">
        <v>33</v>
      </c>
      <c r="C39" s="11">
        <v>1.7792380851782701</v>
      </c>
      <c r="D39" s="2">
        <v>2.0259786956389698</v>
      </c>
      <c r="E39" s="2">
        <v>2.13283869118513</v>
      </c>
      <c r="F39" s="8">
        <v>2.6262832119087798</v>
      </c>
      <c r="G39" s="3">
        <f>G38*(1+Parameters!$B$13)</f>
        <v>163389.66933516794</v>
      </c>
      <c r="H39" s="29">
        <v>-4.7246951291697299E-4</v>
      </c>
      <c r="I39" s="29">
        <f t="shared" si="2"/>
        <v>-4.7372318508076631E-4</v>
      </c>
      <c r="J39" s="5">
        <f>Parameters!$B$11*$C39*(-H39)*$G39</f>
        <v>2.1152084409393797</v>
      </c>
      <c r="K39" s="5">
        <f>Parameters!$B$11*$C39*(-I39)*$G39</f>
        <v>2.1208210315310021</v>
      </c>
      <c r="L39" s="2">
        <f>EXP(-Parameters!$B$16*B39)</f>
        <v>0.3478444089170874</v>
      </c>
      <c r="M39" s="2">
        <f>EXP(-(Parameters!$B$5+Parameters!$B$6)*('Permanent project'!E43-Parameters!$B$2))*(1-EXP(-Parameters!$B$7*('Permanent project'!E43-Parameters!$B$2)*('Permanent project'!E43&gt;Parameters!$B$2)))+('Permanent project'!E43&lt;=Parameters!$B$2)</f>
        <v>1</v>
      </c>
      <c r="N39" s="2">
        <f t="shared" si="3"/>
        <v>0.73576342987499244</v>
      </c>
      <c r="O39" s="2">
        <f t="shared" si="4"/>
        <v>0.737715738131829</v>
      </c>
      <c r="P39" s="34"/>
      <c r="Q39" s="35"/>
    </row>
    <row r="40" spans="1:17" x14ac:dyDescent="0.3">
      <c r="A40">
        <v>2054</v>
      </c>
      <c r="B40">
        <v>34</v>
      </c>
      <c r="C40" s="11">
        <v>1.78497934442769</v>
      </c>
      <c r="D40" s="2">
        <v>2.0451415749497399</v>
      </c>
      <c r="E40" s="2">
        <v>2.1588061638112799</v>
      </c>
      <c r="F40" s="8">
        <v>2.67529237855282</v>
      </c>
      <c r="G40" s="3">
        <f>G39*(1+Parameters!$B$13)</f>
        <v>166657.4627218713</v>
      </c>
      <c r="H40" s="29">
        <v>-4.7056520437731601E-4</v>
      </c>
      <c r="I40" s="29">
        <f t="shared" si="2"/>
        <v>-4.7372318508076631E-4</v>
      </c>
      <c r="J40" s="5">
        <f>Parameters!$B$11*$C40*(-H40)*$G40</f>
        <v>2.1557504813592256</v>
      </c>
      <c r="K40" s="5">
        <f>Parameters!$B$11*$C40*(-I40)*$G40</f>
        <v>2.1702178035459454</v>
      </c>
      <c r="L40" s="2">
        <f>EXP(-Parameters!$B$16*B40)</f>
        <v>0.33688959957564707</v>
      </c>
      <c r="M40" s="2">
        <f>EXP(-(Parameters!$B$5+Parameters!$B$6)*('Permanent project'!E44-Parameters!$B$2))*(1-EXP(-Parameters!$B$7*('Permanent project'!E44-Parameters!$B$2)*('Permanent project'!E44&gt;Parameters!$B$2)))+('Permanent project'!E44&lt;=Parameters!$B$2)</f>
        <v>1</v>
      </c>
      <c r="N40" s="2">
        <f t="shared" si="3"/>
        <v>0.72624991645011794</v>
      </c>
      <c r="O40" s="2">
        <f t="shared" si="4"/>
        <v>0.73112380682853384</v>
      </c>
      <c r="P40" s="34"/>
      <c r="Q40" s="35"/>
    </row>
    <row r="41" spans="1:17" x14ac:dyDescent="0.3">
      <c r="A41">
        <v>2055</v>
      </c>
      <c r="B41">
        <v>35</v>
      </c>
      <c r="C41" s="11">
        <v>1.7903128387740399</v>
      </c>
      <c r="D41" s="2">
        <v>2.0639960220512799</v>
      </c>
      <c r="E41" s="2">
        <v>2.1846070172435899</v>
      </c>
      <c r="F41" s="8">
        <v>2.7245509839983999</v>
      </c>
      <c r="G41" s="3">
        <f>G40*(1+Parameters!$B$13)</f>
        <v>169990.61197630872</v>
      </c>
      <c r="H41" s="29">
        <v>-4.6981732916342398E-4</v>
      </c>
      <c r="I41" s="29">
        <f t="shared" ref="I41:I58" si="5">AVERAGE($H$9:$H$58)</f>
        <v>-4.7372318508076631E-4</v>
      </c>
      <c r="J41" s="5">
        <f>Parameters!$B$11*$C41*(-H41)*$G41</f>
        <v>2.2019305448619702</v>
      </c>
      <c r="K41" s="5">
        <f>Parameters!$B$11*$C41*(-I41)*$G41</f>
        <v>2.2202364329473245</v>
      </c>
      <c r="L41" s="2">
        <f>EXP(-Parameters!$B$16*B41)</f>
        <v>0.32627979462303947</v>
      </c>
      <c r="M41" s="2">
        <f>EXP(-(Parameters!$B$5+Parameters!$B$6)*('Permanent project'!E45-Parameters!$B$2))*(1-EXP(-Parameters!$B$7*('Permanent project'!E45-Parameters!$B$2)*('Permanent project'!E45&gt;Parameters!$B$2)))+('Permanent project'!E45&lt;=Parameters!$B$2)</f>
        <v>1</v>
      </c>
      <c r="N41" s="2">
        <f t="shared" si="3"/>
        <v>0.71844544595176096</v>
      </c>
      <c r="O41" s="2">
        <f t="shared" si="4"/>
        <v>0.72441828735664282</v>
      </c>
      <c r="P41" s="34"/>
      <c r="Q41" s="35"/>
    </row>
    <row r="42" spans="1:17" x14ac:dyDescent="0.3">
      <c r="A42">
        <v>2056</v>
      </c>
      <c r="B42">
        <v>36</v>
      </c>
      <c r="C42" s="11">
        <v>1.7952636300184599</v>
      </c>
      <c r="D42" s="2">
        <v>2.0825566233887201</v>
      </c>
      <c r="E42" s="2">
        <v>2.2102538372964098</v>
      </c>
      <c r="F42" s="8">
        <v>2.7740852627241002</v>
      </c>
      <c r="G42" s="3">
        <f>G41*(1+Parameters!$B$13)</f>
        <v>173390.42421583491</v>
      </c>
      <c r="H42" s="29">
        <v>-4.6885264631404402E-4</v>
      </c>
      <c r="I42" s="29">
        <f t="shared" si="5"/>
        <v>-4.7372318508076631E-4</v>
      </c>
      <c r="J42" s="5">
        <f>Parameters!$B$11*$C42*(-H42)*$G42</f>
        <v>2.247555549013442</v>
      </c>
      <c r="K42" s="5">
        <f>Parameters!$B$11*$C42*(-I42)*$G42</f>
        <v>2.2709036233346422</v>
      </c>
      <c r="L42" s="2">
        <f>EXP(-Parameters!$B$16*B42)</f>
        <v>0.31600412869186245</v>
      </c>
      <c r="M42" s="2">
        <f>EXP(-(Parameters!$B$5+Parameters!$B$6)*('Permanent project'!E46-Parameters!$B$2))*(1-EXP(-Parameters!$B$7*('Permanent project'!E46-Parameters!$B$2)*('Permanent project'!E46&gt;Parameters!$B$2)))+('Permanent project'!E46&lt;=Parameters!$B$2)</f>
        <v>1</v>
      </c>
      <c r="N42" s="2">
        <f t="shared" si="3"/>
        <v>0.71023683295255324</v>
      </c>
      <c r="O42" s="2">
        <f t="shared" si="4"/>
        <v>0.71761492083505707</v>
      </c>
      <c r="P42" s="34"/>
      <c r="Q42" s="35"/>
    </row>
    <row r="43" spans="1:17" x14ac:dyDescent="0.3">
      <c r="A43">
        <v>2057</v>
      </c>
      <c r="B43">
        <v>37</v>
      </c>
      <c r="C43" s="11">
        <v>1.7998567799621199</v>
      </c>
      <c r="D43" s="2">
        <v>2.1008379654071798</v>
      </c>
      <c r="E43" s="2">
        <v>2.2357592097841001</v>
      </c>
      <c r="F43" s="8">
        <v>2.8239214492085298</v>
      </c>
      <c r="G43" s="3">
        <f>G42*(1+Parameters!$B$13)</f>
        <v>176858.2327001516</v>
      </c>
      <c r="H43" s="29">
        <v>-4.6813745616347497E-4</v>
      </c>
      <c r="I43" s="29">
        <f t="shared" si="5"/>
        <v>-4.7372318508076631E-4</v>
      </c>
      <c r="J43" s="5">
        <f>Parameters!$B$11*$C43*(-H43)*$G43</f>
        <v>2.2948660493147726</v>
      </c>
      <c r="K43" s="5">
        <f>Parameters!$B$11*$C43*(-I43)*$G43</f>
        <v>2.3222479635030089</v>
      </c>
      <c r="L43" s="2">
        <f>EXP(-Parameters!$B$16*B43)</f>
        <v>0.30605207860227068</v>
      </c>
      <c r="M43" s="2">
        <f>EXP(-(Parameters!$B$5+Parameters!$B$6)*('Permanent project'!E47-Parameters!$B$2))*(1-EXP(-Parameters!$B$7*('Permanent project'!E47-Parameters!$B$2)*('Permanent project'!E47&gt;Parameters!$B$2)))+('Permanent project'!E47&lt;=Parameters!$B$2)</f>
        <v>1</v>
      </c>
      <c r="N43" s="2">
        <f t="shared" si="3"/>
        <v>0.70234852450656715</v>
      </c>
      <c r="O43" s="2">
        <f t="shared" si="4"/>
        <v>0.71072881625998585</v>
      </c>
      <c r="P43" s="34"/>
      <c r="Q43" s="35"/>
    </row>
    <row r="44" spans="1:17" x14ac:dyDescent="0.3">
      <c r="A44">
        <v>2058</v>
      </c>
      <c r="B44">
        <v>38</v>
      </c>
      <c r="C44" s="11">
        <v>1.8041173504061501</v>
      </c>
      <c r="D44" s="2">
        <v>2.11885463455179</v>
      </c>
      <c r="E44" s="2">
        <v>2.2611357205210298</v>
      </c>
      <c r="F44" s="8">
        <v>2.8740857779302602</v>
      </c>
      <c r="G44" s="3">
        <f>G43*(1+Parameters!$B$13)</f>
        <v>180395.39735415464</v>
      </c>
      <c r="H44" s="29">
        <v>-4.6732267782854101E-4</v>
      </c>
      <c r="I44" s="29">
        <f t="shared" si="5"/>
        <v>-4.7372318508076631E-4</v>
      </c>
      <c r="J44" s="5">
        <f>Parameters!$B$11*$C44*(-H44)*$G44</f>
        <v>2.3422206916199531</v>
      </c>
      <c r="K44" s="5">
        <f>Parameters!$B$11*$C44*(-I44)*$G44</f>
        <v>2.3743000261660199</v>
      </c>
      <c r="L44" s="2">
        <f>EXP(-Parameters!$B$16*B44)</f>
        <v>0.29641345258531909</v>
      </c>
      <c r="M44" s="2">
        <f>EXP(-(Parameters!$B$5+Parameters!$B$6)*('Permanent project'!E48-Parameters!$B$2))*(1-EXP(-Parameters!$B$7*('Permanent project'!E48-Parameters!$B$2)*('Permanent project'!E48&gt;Parameters!$B$2)))+('Permanent project'!E48&lt;=Parameters!$B$2)</f>
        <v>1</v>
      </c>
      <c r="N44" s="2">
        <f t="shared" si="3"/>
        <v>0.69426572191984426</v>
      </c>
      <c r="O44" s="2">
        <f t="shared" si="4"/>
        <v>0.70377446822928347</v>
      </c>
      <c r="P44" s="34"/>
      <c r="Q44" s="35"/>
    </row>
    <row r="45" spans="1:17" x14ac:dyDescent="0.3">
      <c r="A45">
        <v>2059</v>
      </c>
      <c r="B45">
        <v>39</v>
      </c>
      <c r="C45" s="11">
        <v>1.8080704031517301</v>
      </c>
      <c r="D45" s="2">
        <v>2.1366212172676899</v>
      </c>
      <c r="E45" s="2">
        <v>2.2863959553215398</v>
      </c>
      <c r="F45" s="8">
        <v>2.9246044833678799</v>
      </c>
      <c r="G45" s="3">
        <f>G44*(1+Parameters!$B$13)</f>
        <v>184003.30530123773</v>
      </c>
      <c r="H45" s="29">
        <v>-4.6629674835259002E-4</v>
      </c>
      <c r="I45" s="29">
        <f t="shared" si="5"/>
        <v>-4.7372318508076631E-4</v>
      </c>
      <c r="J45" s="5">
        <f>Parameters!$B$11*$C45*(-H45)*$G45</f>
        <v>2.3890435653798572</v>
      </c>
      <c r="K45" s="5">
        <f>Parameters!$B$11*$C45*(-I45)*$G45</f>
        <v>2.427092470807211</v>
      </c>
      <c r="L45" s="2">
        <f>EXP(-Parameters!$B$16*B45)</f>
        <v>0.28707837984570167</v>
      </c>
      <c r="M45" s="2">
        <f>EXP(-(Parameters!$B$5+Parameters!$B$6)*('Permanent project'!E49-Parameters!$B$2))*(1-EXP(-Parameters!$B$7*('Permanent project'!E49-Parameters!$B$2)*('Permanent project'!E49&gt;Parameters!$B$2)))+('Permanent project'!E49&lt;=Parameters!$B$2)</f>
        <v>1</v>
      </c>
      <c r="N45" s="2">
        <f t="shared" si="3"/>
        <v>0.68584275613004808</v>
      </c>
      <c r="O45" s="2">
        <f t="shared" si="4"/>
        <v>0.69676577425503516</v>
      </c>
      <c r="P45" s="34"/>
      <c r="Q45" s="35"/>
    </row>
    <row r="46" spans="1:17" x14ac:dyDescent="0.3">
      <c r="A46">
        <v>2060</v>
      </c>
      <c r="B46">
        <v>40</v>
      </c>
      <c r="C46" s="11">
        <v>1.811741</v>
      </c>
      <c r="D46" s="2">
        <v>2.1541522999999998</v>
      </c>
      <c r="E46" s="2">
        <v>2.3115524999999999</v>
      </c>
      <c r="F46" s="8">
        <v>2.9755037999999998</v>
      </c>
      <c r="G46" s="3">
        <f>G45*(1+Parameters!$B$13)</f>
        <v>187683.37140726249</v>
      </c>
      <c r="H46" s="29">
        <v>-4.65628341031765E-4</v>
      </c>
      <c r="I46" s="29">
        <f t="shared" si="5"/>
        <v>-4.7372318508076631E-4</v>
      </c>
      <c r="J46" s="5">
        <f>Parameters!$B$11*$C46*(-H46)*$G46</f>
        <v>2.4382713514178196</v>
      </c>
      <c r="K46" s="5">
        <f>Parameters!$B$11*$C46*(-I46)*$G46</f>
        <v>2.4806601508090673</v>
      </c>
      <c r="L46" s="2">
        <f>EXP(-Parameters!$B$16*B46)</f>
        <v>0.27803730045319414</v>
      </c>
      <c r="M46" s="2">
        <f>EXP(-(Parameters!$B$5+Parameters!$B$6)*('Permanent project'!E50-Parameters!$B$2))*(1-EXP(-Parameters!$B$7*('Permanent project'!E50-Parameters!$B$2)*('Permanent project'!E50&gt;Parameters!$B$2)))+('Permanent project'!E50&lt;=Parameters!$B$2)</f>
        <v>1</v>
      </c>
      <c r="N46" s="2">
        <f t="shared" si="3"/>
        <v>0.67793038432057195</v>
      </c>
      <c r="O46" s="2">
        <f t="shared" si="4"/>
        <v>0.68971605167276651</v>
      </c>
      <c r="P46" s="34"/>
      <c r="Q46" s="35"/>
    </row>
    <row r="47" spans="1:17" x14ac:dyDescent="0.3">
      <c r="A47">
        <v>2061</v>
      </c>
      <c r="B47">
        <v>41</v>
      </c>
      <c r="C47" s="11">
        <v>1.8151509921617299</v>
      </c>
      <c r="D47" s="2">
        <v>2.1714603872476901</v>
      </c>
      <c r="E47" s="2">
        <v>2.3366180471015401</v>
      </c>
      <c r="F47" s="8">
        <v>3.0268025550378801</v>
      </c>
      <c r="G47" s="3">
        <f>G46*(1+Parameters!$B$13)</f>
        <v>191437.03883540773</v>
      </c>
      <c r="H47" s="29">
        <v>-4.6486023161556E-4</v>
      </c>
      <c r="I47" s="29">
        <f t="shared" si="5"/>
        <v>-4.7372318508076631E-4</v>
      </c>
      <c r="J47" s="5">
        <f>Parameters!$B$11*$C47*(-H47)*$G47</f>
        <v>2.4876074021280887</v>
      </c>
      <c r="K47" s="5">
        <f>Parameters!$B$11*$C47*(-I47)*$G47</f>
        <v>2.5350357411110571</v>
      </c>
      <c r="L47" s="2">
        <f>EXP(-Parameters!$B$16*B47)</f>
        <v>0.26928095555244996</v>
      </c>
      <c r="M47" s="2">
        <f>EXP(-(Parameters!$B$5+Parameters!$B$6)*('Permanent project'!E51-Parameters!$B$2))*(1-EXP(-Parameters!$B$7*('Permanent project'!E51-Parameters!$B$2)*('Permanent project'!E51&gt;Parameters!$B$2)))+('Permanent project'!E51&lt;=Parameters!$B$2)</f>
        <v>1</v>
      </c>
      <c r="N47" s="2">
        <f t="shared" si="3"/>
        <v>0.66986529828439934</v>
      </c>
      <c r="O47" s="2">
        <f t="shared" si="4"/>
        <v>0.68263684672599867</v>
      </c>
      <c r="P47" s="34"/>
      <c r="Q47" s="35"/>
    </row>
    <row r="48" spans="1:17" x14ac:dyDescent="0.3">
      <c r="A48">
        <v>2062</v>
      </c>
      <c r="B48">
        <v>42</v>
      </c>
      <c r="C48" s="11">
        <v>1.8183093884861501</v>
      </c>
      <c r="D48" s="2">
        <v>2.1885496557251298</v>
      </c>
      <c r="E48" s="2">
        <v>2.3616057160943602</v>
      </c>
      <c r="F48" s="8">
        <v>3.07848994662359</v>
      </c>
      <c r="G48" s="3">
        <f>G47*(1+Parameters!$B$13)</f>
        <v>195265.77961211588</v>
      </c>
      <c r="H48" s="29">
        <v>-4.64207096761893E-4</v>
      </c>
      <c r="I48" s="29">
        <f t="shared" si="5"/>
        <v>-4.7372318508076631E-4</v>
      </c>
      <c r="J48" s="5">
        <f>Parameters!$B$11*$C48*(-H48)*$G48</f>
        <v>2.5382033753820954</v>
      </c>
      <c r="K48" s="5">
        <f>Parameters!$B$11*$C48*(-I48)*$G48</f>
        <v>2.5902356852280337</v>
      </c>
      <c r="L48" s="2">
        <f>EXP(-Parameters!$B$16*B48)</f>
        <v>0.26080037788112365</v>
      </c>
      <c r="M48" s="2">
        <f>EXP(-(Parameters!$B$5+Parameters!$B$6)*('Permanent project'!E52-Parameters!$B$2))*(1-EXP(-Parameters!$B$7*('Permanent project'!E52-Parameters!$B$2)*('Permanent project'!E52&gt;Parameters!$B$2)))+('Permanent project'!E52&lt;=Parameters!$B$2)</f>
        <v>1</v>
      </c>
      <c r="N48" s="2">
        <f t="shared" si="3"/>
        <v>0.66196439943879404</v>
      </c>
      <c r="O48" s="2">
        <f t="shared" si="4"/>
        <v>0.67553444550864239</v>
      </c>
      <c r="P48" s="34"/>
      <c r="Q48" s="35"/>
    </row>
    <row r="49" spans="1:17" x14ac:dyDescent="0.3">
      <c r="A49">
        <v>2063</v>
      </c>
      <c r="B49">
        <v>43</v>
      </c>
      <c r="C49" s="11">
        <v>1.82122198723212</v>
      </c>
      <c r="D49" s="2">
        <v>2.2054222002005099</v>
      </c>
      <c r="E49" s="2">
        <v>2.3865287331774399</v>
      </c>
      <c r="F49" s="8">
        <v>3.1305477656318601</v>
      </c>
      <c r="G49" s="3">
        <f>G48*(1+Parameters!$B$13)</f>
        <v>199171.09520435819</v>
      </c>
      <c r="H49" s="29">
        <v>-4.6359404134768098E-4</v>
      </c>
      <c r="I49" s="29">
        <f t="shared" si="5"/>
        <v>-4.7372318508076631E-4</v>
      </c>
      <c r="J49" s="5">
        <f>Parameters!$B$11*$C49*(-H49)*$G49</f>
        <v>2.5896898963478554</v>
      </c>
      <c r="K49" s="5">
        <f>Parameters!$B$11*$C49*(-I49)*$G49</f>
        <v>2.6462724639493955</v>
      </c>
      <c r="L49" s="2">
        <f>EXP(-Parameters!$B$16*B49)</f>
        <v>0.25258688258661022</v>
      </c>
      <c r="M49" s="2">
        <f>EXP(-(Parameters!$B$5+Parameters!$B$6)*('Permanent project'!E53-Parameters!$B$2))*(1-EXP(-Parameters!$B$7*('Permanent project'!E53-Parameters!$B$2)*('Permanent project'!E53&gt;Parameters!$B$2)))+('Permanent project'!E53&lt;=Parameters!$B$2)</f>
        <v>1</v>
      </c>
      <c r="N49" s="2">
        <f t="shared" si="3"/>
        <v>0.65412169778454654</v>
      </c>
      <c r="O49" s="2">
        <f t="shared" si="4"/>
        <v>0.66841371214376566</v>
      </c>
      <c r="P49" s="34"/>
      <c r="Q49" s="35"/>
    </row>
    <row r="50" spans="1:17" x14ac:dyDescent="0.3">
      <c r="A50">
        <v>2064</v>
      </c>
      <c r="B50">
        <v>44</v>
      </c>
      <c r="C50" s="11">
        <v>1.8238945866584599</v>
      </c>
      <c r="D50" s="2">
        <v>2.2220801154420502</v>
      </c>
      <c r="E50" s="2">
        <v>2.41140032454974</v>
      </c>
      <c r="F50" s="8">
        <v>3.1829578029374401</v>
      </c>
      <c r="G50" s="3">
        <f>G49*(1+Parameters!$B$13)</f>
        <v>203154.51710844535</v>
      </c>
      <c r="H50" s="29">
        <v>-4.6329013859352001E-4</v>
      </c>
      <c r="I50" s="29">
        <f t="shared" si="5"/>
        <v>-4.7372318508076631E-4</v>
      </c>
      <c r="J50" s="5">
        <f>Parameters!$B$11*$C50*(-H50)*$G50</f>
        <v>2.6436258783190372</v>
      </c>
      <c r="K50" s="5">
        <f>Parameters!$B$11*$C50*(-I50)*$G50</f>
        <v>2.7031589211917431</v>
      </c>
      <c r="L50" s="2">
        <f>EXP(-Parameters!$B$16*B50)</f>
        <v>0.2446320583319975</v>
      </c>
      <c r="M50" s="2">
        <f>EXP(-(Parameters!$B$5+Parameters!$B$6)*('Permanent project'!E54-Parameters!$B$2))*(1-EXP(-Parameters!$B$7*('Permanent project'!E54-Parameters!$B$2)*('Permanent project'!E54&gt;Parameters!$B$2)))+('Permanent project'!E54&lt;=Parameters!$B$2)</f>
        <v>1</v>
      </c>
      <c r="N50" s="2">
        <f t="shared" si="3"/>
        <v>0.64671564007292082</v>
      </c>
      <c r="O50" s="2">
        <f t="shared" si="4"/>
        <v>0.66127933088963786</v>
      </c>
      <c r="P50" s="34"/>
      <c r="Q50" s="35"/>
    </row>
    <row r="51" spans="1:17" x14ac:dyDescent="0.3">
      <c r="A51">
        <v>2065</v>
      </c>
      <c r="B51">
        <v>45</v>
      </c>
      <c r="C51" s="11">
        <v>1.82633298502404</v>
      </c>
      <c r="D51" s="2">
        <v>2.2385254962179499</v>
      </c>
      <c r="E51" s="2">
        <v>2.4362337164102601</v>
      </c>
      <c r="F51" s="8">
        <v>3.2357018494150598</v>
      </c>
      <c r="G51" s="3">
        <f>G50*(1+Parameters!$B$13)</f>
        <v>207217.60745061425</v>
      </c>
      <c r="H51" s="29">
        <v>-4.6298876744872399E-4</v>
      </c>
      <c r="I51" s="29">
        <f t="shared" si="5"/>
        <v>-4.7372318508076631E-4</v>
      </c>
      <c r="J51" s="5">
        <f>Parameters!$B$11*$C51*(-H51)*$G51</f>
        <v>2.6983469718435602</v>
      </c>
      <c r="K51" s="5">
        <f>Parameters!$B$11*$C51*(-I51)*$G51</f>
        <v>2.7609082807745238</v>
      </c>
      <c r="L51" s="2">
        <f>EXP(-Parameters!$B$16*B51)</f>
        <v>0.23692775868212176</v>
      </c>
      <c r="M51" s="2">
        <f>EXP(-(Parameters!$B$5+Parameters!$B$6)*('Permanent project'!E55-Parameters!$B$2))*(1-EXP(-Parameters!$B$7*('Permanent project'!E55-Parameters!$B$2)*('Permanent project'!E55&gt;Parameters!$B$2)))+('Permanent project'!E55&lt;=Parameters!$B$2)</f>
        <v>1</v>
      </c>
      <c r="N51" s="2">
        <f t="shared" si="3"/>
        <v>0.63931330018558508</v>
      </c>
      <c r="O51" s="2">
        <f t="shared" si="4"/>
        <v>0.65413581089081807</v>
      </c>
      <c r="P51" s="34"/>
      <c r="Q51" s="35"/>
    </row>
    <row r="52" spans="1:17" x14ac:dyDescent="0.3">
      <c r="A52">
        <v>2066</v>
      </c>
      <c r="B52">
        <v>46</v>
      </c>
      <c r="C52" s="11">
        <v>1.82854298058769</v>
      </c>
      <c r="D52" s="2">
        <v>2.2547604372964098</v>
      </c>
      <c r="E52" s="2">
        <v>2.4610421349579501</v>
      </c>
      <c r="F52" s="8">
        <v>3.2887616959394901</v>
      </c>
      <c r="G52" s="3">
        <f>G51*(1+Parameters!$B$13)</f>
        <v>211361.95959962654</v>
      </c>
      <c r="H52" s="29">
        <v>-4.6255895782843003E-4</v>
      </c>
      <c r="I52" s="29">
        <f t="shared" si="5"/>
        <v>-4.7372318508076631E-4</v>
      </c>
      <c r="J52" s="5">
        <f>Parameters!$B$11*$C52*(-H52)*$G52</f>
        <v>2.7530862442553836</v>
      </c>
      <c r="K52" s="5">
        <f>Parameters!$B$11*$C52*(-I52)*$G52</f>
        <v>2.8195341639334379</v>
      </c>
      <c r="L52" s="2">
        <f>EXP(-Parameters!$B$16*B52)</f>
        <v>0.22946609376090668</v>
      </c>
      <c r="M52" s="2">
        <f>EXP(-(Parameters!$B$5+Parameters!$B$6)*('Permanent project'!E56-Parameters!$B$2))*(1-EXP(-Parameters!$B$7*('Permanent project'!E56-Parameters!$B$2)*('Permanent project'!E56&gt;Parameters!$B$2)))+('Permanent project'!E56&lt;=Parameters!$B$2)</f>
        <v>1</v>
      </c>
      <c r="N52" s="2">
        <f t="shared" si="3"/>
        <v>0.63173994625616825</v>
      </c>
      <c r="O52" s="2">
        <f t="shared" si="4"/>
        <v>0.64698749082322993</v>
      </c>
      <c r="P52" s="34"/>
      <c r="Q52" s="35"/>
    </row>
    <row r="53" spans="1:17" x14ac:dyDescent="0.3">
      <c r="A53">
        <v>2067</v>
      </c>
      <c r="B53">
        <v>47</v>
      </c>
      <c r="C53" s="11">
        <v>1.8305303716082699</v>
      </c>
      <c r="D53" s="2">
        <v>2.2707870334456399</v>
      </c>
      <c r="E53" s="2">
        <v>2.4858388063918002</v>
      </c>
      <c r="F53" s="8">
        <v>3.3421191333854501</v>
      </c>
      <c r="G53" s="3">
        <f>G52*(1+Parameters!$B$13)</f>
        <v>215589.19879161907</v>
      </c>
      <c r="H53" s="29">
        <v>-4.6225628804550398E-4</v>
      </c>
      <c r="I53" s="29">
        <f t="shared" si="5"/>
        <v>-4.7372318508076631E-4</v>
      </c>
      <c r="J53" s="5">
        <f>Parameters!$B$11*$C53*(-H53)*$G53</f>
        <v>2.8093605904842134</v>
      </c>
      <c r="K53" s="5">
        <f>Parameters!$B$11*$C53*(-I53)*$G53</f>
        <v>2.8790506076005089</v>
      </c>
      <c r="L53" s="2">
        <f>EXP(-Parameters!$B$16*B53)</f>
        <v>0.22223942217144041</v>
      </c>
      <c r="M53" s="2">
        <f>EXP(-(Parameters!$B$5+Parameters!$B$6)*('Permanent project'!E57-Parameters!$B$2))*(1-EXP(-Parameters!$B$7*('Permanent project'!E57-Parameters!$B$2)*('Permanent project'!E57&gt;Parameters!$B$2)))+('Permanent project'!E57&lt;=Parameters!$B$2)</f>
        <v>1</v>
      </c>
      <c r="N53" s="2">
        <f t="shared" si="3"/>
        <v>0.62435067430042823</v>
      </c>
      <c r="O53" s="2">
        <f t="shared" si="4"/>
        <v>0.63983854343547153</v>
      </c>
      <c r="P53" s="34"/>
      <c r="Q53" s="35"/>
    </row>
    <row r="54" spans="1:17" x14ac:dyDescent="0.3">
      <c r="A54">
        <v>2068</v>
      </c>
      <c r="B54">
        <v>48</v>
      </c>
      <c r="C54" s="11">
        <v>1.83230095634462</v>
      </c>
      <c r="D54" s="2">
        <v>2.2866073794338502</v>
      </c>
      <c r="E54" s="2">
        <v>2.51063695691077</v>
      </c>
      <c r="F54" s="8">
        <v>3.3957559526276899</v>
      </c>
      <c r="G54" s="3">
        <f>G53*(1+Parameters!$B$13)</f>
        <v>219900.98276745147</v>
      </c>
      <c r="H54" s="29">
        <v>-4.6276763096244602E-4</v>
      </c>
      <c r="I54" s="29">
        <f t="shared" si="5"/>
        <v>-4.7372318508076631E-4</v>
      </c>
      <c r="J54" s="5">
        <f>Parameters!$B$11*$C54*(-H54)*$G54</f>
        <v>2.8714924141200027</v>
      </c>
      <c r="K54" s="5">
        <f>Parameters!$B$11*$C54*(-I54)*$G54</f>
        <v>2.9394720834797874</v>
      </c>
      <c r="L54" s="2">
        <f>EXP(-Parameters!$B$16*B54)</f>
        <v>0.21524034317051757</v>
      </c>
      <c r="M54" s="2">
        <f>EXP(-(Parameters!$B$5+Parameters!$B$6)*('Permanent project'!E58-Parameters!$B$2))*(1-EXP(-Parameters!$B$7*('Permanent project'!E58-Parameters!$B$2)*('Permanent project'!E58&gt;Parameters!$B$2)))+('Permanent project'!E58&lt;=Parameters!$B$2)</f>
        <v>1</v>
      </c>
      <c r="N54" s="2">
        <f t="shared" si="3"/>
        <v>0.6180610126267273</v>
      </c>
      <c r="O54" s="2">
        <f t="shared" si="4"/>
        <v>0.63269297998834573</v>
      </c>
      <c r="P54" s="34"/>
      <c r="Q54" s="35"/>
    </row>
    <row r="55" spans="1:17" x14ac:dyDescent="0.3">
      <c r="A55">
        <v>2069</v>
      </c>
      <c r="B55">
        <v>49</v>
      </c>
      <c r="C55" s="11">
        <v>1.8338605330555799</v>
      </c>
      <c r="D55" s="2">
        <v>2.3022235700292302</v>
      </c>
      <c r="E55" s="2">
        <v>2.5354498127138498</v>
      </c>
      <c r="F55" s="8">
        <v>3.4496539445409602</v>
      </c>
      <c r="G55" s="3">
        <f>G54*(1+Parameters!$B$13)</f>
        <v>224299.00242280049</v>
      </c>
      <c r="H55" s="29">
        <v>-4.6191513260933603E-4</v>
      </c>
      <c r="I55" s="29">
        <f t="shared" si="5"/>
        <v>-4.7372318508076631E-4</v>
      </c>
      <c r="J55" s="5">
        <f>Parameters!$B$11*$C55*(-H55)*$G55</f>
        <v>2.9260150605530222</v>
      </c>
      <c r="K55" s="5">
        <f>Parameters!$B$11*$C55*(-I55)*$G55</f>
        <v>3.0008135179493647</v>
      </c>
      <c r="L55" s="2">
        <f>EXP(-Parameters!$B$16*B55)</f>
        <v>0.20846168908963153</v>
      </c>
      <c r="M55" s="2">
        <f>EXP(-(Parameters!$B$5+Parameters!$B$6)*('Permanent project'!E59-Parameters!$B$2))*(1-EXP(-Parameters!$B$7*('Permanent project'!E59-Parameters!$B$2)*('Permanent project'!E59&gt;Parameters!$B$2)))+('Permanent project'!E59&lt;=Parameters!$B$2)</f>
        <v>1</v>
      </c>
      <c r="N55" s="2">
        <f t="shared" si="3"/>
        <v>0.60996204182458347</v>
      </c>
      <c r="O55" s="2">
        <f t="shared" si="4"/>
        <v>0.62555465459472392</v>
      </c>
      <c r="P55" s="34"/>
      <c r="Q55" s="35"/>
    </row>
    <row r="56" spans="1:17" x14ac:dyDescent="0.3">
      <c r="A56">
        <v>2070</v>
      </c>
      <c r="B56">
        <v>50</v>
      </c>
      <c r="C56" s="11">
        <v>1.8352149</v>
      </c>
      <c r="D56" s="2">
        <v>2.3176377000000001</v>
      </c>
      <c r="E56" s="2">
        <v>2.5602906000000001</v>
      </c>
      <c r="F56" s="8">
        <v>3.5037948999999999</v>
      </c>
      <c r="G56" s="3">
        <f>G55*(1+Parameters!$B$13)</f>
        <v>228784.98247125652</v>
      </c>
      <c r="H56" s="29">
        <v>-4.3258374575914102E-4</v>
      </c>
      <c r="I56" s="29">
        <f t="shared" si="5"/>
        <v>-4.7372318508076631E-4</v>
      </c>
      <c r="J56" s="5">
        <f>Parameters!$B$11*$C56*(-H56)*$G56</f>
        <v>2.7970830283359351</v>
      </c>
      <c r="K56" s="5">
        <f>Parameters!$B$11*$C56*(-I56)*$G56</f>
        <v>3.063090312821017</v>
      </c>
      <c r="L56" s="2">
        <f>EXP(-Parameters!$B$16*B56)</f>
        <v>0.20189651799465538</v>
      </c>
      <c r="M56" s="2">
        <f>EXP(-(Parameters!$B$5+Parameters!$B$6)*('Permanent project'!E60-Parameters!$B$2))*(1-EXP(-Parameters!$B$7*('Permanent project'!E60-Parameters!$B$2)*('Permanent project'!E60&gt;Parameters!$B$2)))+('Permanent project'!E60&lt;=Parameters!$B$2)</f>
        <v>1</v>
      </c>
      <c r="N56" s="2">
        <f t="shared" si="3"/>
        <v>0.56472132396297126</v>
      </c>
      <c r="O56" s="2">
        <f t="shared" si="4"/>
        <v>0.61842726846172302</v>
      </c>
      <c r="P56" s="34"/>
      <c r="Q56" s="35"/>
    </row>
    <row r="57" spans="1:17" x14ac:dyDescent="0.3">
      <c r="A57">
        <v>2071</v>
      </c>
      <c r="B57">
        <v>51</v>
      </c>
      <c r="C57" s="11">
        <v>1.8363658589875</v>
      </c>
      <c r="D57" s="2">
        <v>2.3328493637999999</v>
      </c>
      <c r="E57" s="2">
        <v>2.5851616072999999</v>
      </c>
      <c r="F57" s="8">
        <v>3.5581559484374998</v>
      </c>
      <c r="G57" s="3">
        <f>G56*(1+Parameters!$B$13)</f>
        <v>233360.68212068165</v>
      </c>
      <c r="H57" s="29">
        <v>-3.0339802759948902E-4</v>
      </c>
      <c r="I57" s="29">
        <f t="shared" si="5"/>
        <v>-4.7372318508076631E-4</v>
      </c>
      <c r="J57" s="5">
        <f>Parameters!$B$11*$C57*(-H57)*$G57</f>
        <v>2.0022595300914459</v>
      </c>
      <c r="K57" s="5">
        <f>Parameters!$B$11*$C57*(-I57)*$G57</f>
        <v>3.126311563255646</v>
      </c>
      <c r="L57" s="2">
        <f>EXP(-Parameters!$B$16*B57)</f>
        <v>0.1955381065766949</v>
      </c>
      <c r="M57" s="2">
        <f>EXP(-(Parameters!$B$5+Parameters!$B$6)*('Permanent project'!E61-Parameters!$B$2))*(1-EXP(-Parameters!$B$7*('Permanent project'!E61-Parameters!$B$2)*('Permanent project'!E61&gt;Parameters!$B$2)))+('Permanent project'!E61&lt;=Parameters!$B$2)</f>
        <v>1</v>
      </c>
      <c r="N57" s="2">
        <f t="shared" si="3"/>
        <v>0.39151803738922419</v>
      </c>
      <c r="O57" s="2">
        <f t="shared" si="4"/>
        <v>0.61131304364783612</v>
      </c>
      <c r="P57" s="34"/>
      <c r="Q57" s="35"/>
    </row>
    <row r="58" spans="1:17" x14ac:dyDescent="0.3">
      <c r="A58">
        <v>2072</v>
      </c>
      <c r="B58">
        <v>52</v>
      </c>
      <c r="C58" s="11">
        <v>1.8372992260307699</v>
      </c>
      <c r="D58" s="2">
        <v>2.3478481546256398</v>
      </c>
      <c r="E58" s="2">
        <v>2.6100213724718002</v>
      </c>
      <c r="F58" s="8">
        <v>3.61269557351795</v>
      </c>
      <c r="G58" s="3">
        <f>G57*(1+Parameters!$B$13)</f>
        <v>238027.89576309529</v>
      </c>
      <c r="H58" s="29">
        <v>-1.8662707907584101E-4</v>
      </c>
      <c r="I58" s="29">
        <f t="shared" si="5"/>
        <v>-4.7372318508076631E-4</v>
      </c>
      <c r="J58" s="5">
        <f>Parameters!$B$11*$C58*(-H58)*$G58</f>
        <v>1.2569069544198803</v>
      </c>
      <c r="K58" s="5">
        <f>Parameters!$B$11*$C58*(-I58)*$G58</f>
        <v>3.1904585805363412</v>
      </c>
      <c r="L58" s="2">
        <f>EXP(-Parameters!$B$16*B58)</f>
        <v>0.18937994326683263</v>
      </c>
      <c r="M58" s="2">
        <f>EXP(-(Parameters!$B$5+Parameters!$B$6)*('Permanent project'!E62-Parameters!$B$2))*(1-EXP(-Parameters!$B$7*('Permanent project'!E62-Parameters!$B$2)*('Permanent project'!E62&gt;Parameters!$B$2)))+('Permanent project'!E62&lt;=Parameters!$B$2)</f>
        <v>1</v>
      </c>
      <c r="N58" s="2">
        <f t="shared" si="3"/>
        <v>0.23803296771972432</v>
      </c>
      <c r="O58" s="2">
        <f t="shared" si="4"/>
        <v>0.60420886497715165</v>
      </c>
      <c r="P58" s="34"/>
      <c r="Q58" s="35"/>
    </row>
    <row r="59" spans="1:17" x14ac:dyDescent="0.3">
      <c r="A59">
        <v>2073</v>
      </c>
      <c r="B59">
        <v>53</v>
      </c>
      <c r="C59" s="11">
        <v>1.83799682069327</v>
      </c>
      <c r="D59" s="2">
        <v>2.3626211653589699</v>
      </c>
      <c r="E59" s="2">
        <v>2.6348174957051298</v>
      </c>
      <c r="F59" s="8">
        <v>3.6673675974637798</v>
      </c>
      <c r="G59" s="3">
        <f>G58*(1+Parameters!$B$13)</f>
        <v>242788.45367835721</v>
      </c>
      <c r="H59" s="29">
        <v>-1.03447144564051E-4</v>
      </c>
      <c r="I59" s="29">
        <v>0</v>
      </c>
      <c r="J59" s="5">
        <f>Parameters!$B$11*$C59*(-H59)*$G59</f>
        <v>0.71090572744630143</v>
      </c>
      <c r="K59" s="5">
        <f>Parameters!$B$11*$C59*(-I59)*$G59</f>
        <v>0</v>
      </c>
      <c r="L59" s="2">
        <f>EXP(-Parameters!$B$16*B59)</f>
        <v>0.18341572156771246</v>
      </c>
      <c r="M59" s="2">
        <f>EXP(-(Parameters!$B$5+Parameters!$B$6)*('Permanent project'!E63-Parameters!$B$2))*(1-EXP(-Parameters!$B$7*('Permanent project'!E63-Parameters!$B$2)*('Permanent project'!E63&gt;Parameters!$B$2)))+('Permanent project'!E63&lt;=Parameters!$B$2)</f>
        <v>1</v>
      </c>
      <c r="N59" s="2">
        <f t="shared" si="3"/>
        <v>0.13039128696618291</v>
      </c>
      <c r="O59" s="2">
        <f t="shared" si="4"/>
        <v>0</v>
      </c>
      <c r="P59" s="34"/>
      <c r="Q59" s="35"/>
    </row>
    <row r="60" spans="1:17" x14ac:dyDescent="0.3">
      <c r="A60">
        <v>2074</v>
      </c>
      <c r="B60">
        <v>54</v>
      </c>
      <c r="C60" s="11">
        <v>1.8384404625384601</v>
      </c>
      <c r="D60" s="2">
        <v>2.3771554888820501</v>
      </c>
      <c r="E60" s="2">
        <v>2.65949757718974</v>
      </c>
      <c r="F60" s="8">
        <v>3.7221258424974399</v>
      </c>
      <c r="G60" s="3">
        <f>G59*(1+Parameters!$B$13)</f>
        <v>247644.22275192436</v>
      </c>
      <c r="H60" s="29">
        <v>-4.4884210680429299E-5</v>
      </c>
      <c r="I60" s="29">
        <v>0</v>
      </c>
      <c r="J60" s="5">
        <f>Parameters!$B$11*$C60*(-H60)*$G60</f>
        <v>0.31469662393187564</v>
      </c>
      <c r="K60" s="5">
        <f>Parameters!$B$11*$C60*(-I60)*$G60</f>
        <v>0</v>
      </c>
      <c r="L60" s="2">
        <f>EXP(-Parameters!$B$16*B60)</f>
        <v>0.17763933359513495</v>
      </c>
      <c r="M60" s="2">
        <f>EXP(-(Parameters!$B$5+Parameters!$B$6)*('Permanent project'!E64-Parameters!$B$2))*(1-EXP(-Parameters!$B$7*('Permanent project'!E64-Parameters!$B$2)*('Permanent project'!E64&gt;Parameters!$B$2)))+('Permanent project'!E64&lt;=Parameters!$B$2)</f>
        <v>1</v>
      </c>
      <c r="N60" s="2">
        <f t="shared" si="3"/>
        <v>5.5902498559897186E-2</v>
      </c>
      <c r="O60" s="2">
        <f t="shared" si="4"/>
        <v>0</v>
      </c>
      <c r="P60" s="34"/>
      <c r="Q60" s="35"/>
    </row>
    <row r="61" spans="1:17" x14ac:dyDescent="0.3">
      <c r="A61">
        <v>2075</v>
      </c>
      <c r="B61">
        <v>55</v>
      </c>
      <c r="C61" s="11">
        <v>1.8386119711298099</v>
      </c>
      <c r="D61" s="2">
        <v>2.39143821807692</v>
      </c>
      <c r="E61" s="2">
        <v>2.6840092171153902</v>
      </c>
      <c r="F61" s="8">
        <v>3.7769241308413499</v>
      </c>
      <c r="G61" s="3">
        <f>G60*(1+Parameters!$B$13)</f>
        <v>252597.10720696286</v>
      </c>
      <c r="H61" s="29">
        <v>-4.3943481741415299E-6</v>
      </c>
      <c r="I61" s="29">
        <v>0</v>
      </c>
      <c r="J61" s="5">
        <f>Parameters!$B$11*$C61*(-H61)*$G61</f>
        <v>3.1429222751990407E-2</v>
      </c>
      <c r="K61" s="5">
        <f>Parameters!$B$11*$C61*(-I61)*$G61</f>
        <v>0</v>
      </c>
      <c r="L61" s="2">
        <f>EXP(-Parameters!$B$16*B61)</f>
        <v>0.17204486382305054</v>
      </c>
      <c r="M61" s="2">
        <f>EXP(-(Parameters!$B$5+Parameters!$B$6)*('Permanent project'!E65-Parameters!$B$2))*(1-EXP(-Parameters!$B$7*('Permanent project'!E65-Parameters!$B$2)*('Permanent project'!E65&gt;Parameters!$B$2)))+('Permanent project'!E65&lt;=Parameters!$B$2)</f>
        <v>1</v>
      </c>
      <c r="N61" s="2">
        <f t="shared" si="3"/>
        <v>5.4072363484305112E-3</v>
      </c>
      <c r="O61" s="2">
        <f t="shared" si="4"/>
        <v>0</v>
      </c>
      <c r="P61" s="34"/>
      <c r="Q61" s="35"/>
    </row>
    <row r="62" spans="1:17" x14ac:dyDescent="0.3">
      <c r="A62">
        <v>2076</v>
      </c>
      <c r="B62">
        <v>56</v>
      </c>
      <c r="C62" s="11">
        <v>1.83849316603077</v>
      </c>
      <c r="D62" s="2">
        <v>2.40545644582564</v>
      </c>
      <c r="E62" s="2">
        <v>2.7083000156717998</v>
      </c>
      <c r="F62" s="8">
        <v>3.8317162847179498</v>
      </c>
      <c r="G62" s="3">
        <f>G61*(1+Parameters!$B$13)</f>
        <v>257649.04935110212</v>
      </c>
      <c r="H62" s="29">
        <v>2.3129216104633701E-5</v>
      </c>
      <c r="I62" s="29">
        <v>0</v>
      </c>
      <c r="J62" s="5">
        <f>Parameters!$B$11*$C62*(-H62)*$G62</f>
        <v>-0.16872218810512801</v>
      </c>
      <c r="K62" s="5">
        <f>Parameters!$B$11*$C62*(-I62)*$G62</f>
        <v>0</v>
      </c>
      <c r="L62" s="2">
        <f>EXP(-Parameters!$B$16*B62)</f>
        <v>0.16662658302554365</v>
      </c>
      <c r="M62" s="2">
        <f>EXP(-(Parameters!$B$5+Parameters!$B$6)*('Permanent project'!E66-Parameters!$B$2))*(1-EXP(-Parameters!$B$7*('Permanent project'!E66-Parameters!$B$2)*('Permanent project'!E66&gt;Parameters!$B$2)))+('Permanent project'!E66&lt;=Parameters!$B$2)</f>
        <v>1</v>
      </c>
      <c r="N62" s="2">
        <f t="shared" si="3"/>
        <v>-2.8113601684550505E-2</v>
      </c>
      <c r="O62" s="2">
        <f t="shared" si="4"/>
        <v>0</v>
      </c>
      <c r="P62" s="34"/>
      <c r="Q62" s="35"/>
    </row>
    <row r="63" spans="1:17" x14ac:dyDescent="0.3">
      <c r="A63">
        <v>2077</v>
      </c>
      <c r="B63">
        <v>57</v>
      </c>
      <c r="C63" s="11">
        <v>1.83806586680481</v>
      </c>
      <c r="D63" s="2">
        <v>2.41919726501026</v>
      </c>
      <c r="E63" s="2">
        <v>2.7323175730487201</v>
      </c>
      <c r="F63" s="8">
        <v>3.88645612634968</v>
      </c>
      <c r="G63" s="3">
        <f>G62*(1+Parameters!$B$13)</f>
        <v>262802.03033812414</v>
      </c>
      <c r="H63" s="29">
        <v>4.0753285078176703E-5</v>
      </c>
      <c r="I63" s="29">
        <v>0</v>
      </c>
      <c r="J63" s="5">
        <f>Parameters!$B$11*$C63*(-H63)*$G63</f>
        <v>-0.30316085950208471</v>
      </c>
      <c r="K63" s="5">
        <f>Parameters!$B$11*$C63*(-I63)*$G63</f>
        <v>0</v>
      </c>
      <c r="L63" s="2">
        <f>EXP(-Parameters!$B$16*B63)</f>
        <v>0.16137894240960493</v>
      </c>
      <c r="M63" s="2">
        <f>EXP(-(Parameters!$B$5+Parameters!$B$6)*('Permanent project'!E67-Parameters!$B$2))*(1-EXP(-Parameters!$B$7*('Permanent project'!E67-Parameters!$B$2)*('Permanent project'!E67&gt;Parameters!$B$2)))+('Permanent project'!E67&lt;=Parameters!$B$2)</f>
        <v>1</v>
      </c>
      <c r="N63" s="2">
        <f t="shared" si="3"/>
        <v>-4.8923778886433261E-2</v>
      </c>
      <c r="O63" s="2">
        <f t="shared" si="4"/>
        <v>0</v>
      </c>
      <c r="P63" s="34"/>
      <c r="Q63" s="35"/>
    </row>
    <row r="64" spans="1:17" x14ac:dyDescent="0.3">
      <c r="A64">
        <v>2078</v>
      </c>
      <c r="B64">
        <v>58</v>
      </c>
      <c r="C64" s="11">
        <v>1.83731189301538</v>
      </c>
      <c r="D64" s="2">
        <v>2.4326477685128198</v>
      </c>
      <c r="E64" s="2">
        <v>2.7560094894359</v>
      </c>
      <c r="F64" s="8">
        <v>3.9410974779589698</v>
      </c>
      <c r="G64" s="3">
        <f>G63*(1+Parameters!$B$13)</f>
        <v>268058.07094488665</v>
      </c>
      <c r="H64" s="29">
        <v>5.2825624562791198E-5</v>
      </c>
      <c r="I64" s="29">
        <v>0</v>
      </c>
      <c r="J64" s="5">
        <f>Parameters!$B$11*$C64*(-H64)*$G64</f>
        <v>-0.40066105980479727</v>
      </c>
      <c r="K64" s="5">
        <f>Parameters!$B$11*$C64*(-I64)*$G64</f>
        <v>0</v>
      </c>
      <c r="L64" s="2">
        <f>EXP(-Parameters!$B$16*B64)</f>
        <v>0.15629656793268212</v>
      </c>
      <c r="M64" s="2">
        <f>EXP(-(Parameters!$B$5+Parameters!$B$6)*('Permanent project'!E68-Parameters!$B$2))*(1-EXP(-Parameters!$B$7*('Permanent project'!E68-Parameters!$B$2)*('Permanent project'!E68&gt;Parameters!$B$2)))+('Permanent project'!E68&lt;=Parameters!$B$2)</f>
        <v>1</v>
      </c>
      <c r="N64" s="2">
        <f t="shared" si="3"/>
        <v>-6.2621948551760911E-2</v>
      </c>
      <c r="O64" s="2">
        <f t="shared" si="4"/>
        <v>0</v>
      </c>
      <c r="P64" s="34"/>
      <c r="Q64" s="35"/>
    </row>
    <row r="65" spans="1:17" x14ac:dyDescent="0.3">
      <c r="A65">
        <v>2079</v>
      </c>
      <c r="B65">
        <v>59</v>
      </c>
      <c r="C65" s="11">
        <v>1.83621306422596</v>
      </c>
      <c r="D65" s="2">
        <v>2.4457950492153802</v>
      </c>
      <c r="E65" s="2">
        <v>2.77932336502308</v>
      </c>
      <c r="F65" s="8">
        <v>3.99559416176827</v>
      </c>
      <c r="G65" s="3">
        <f>G64*(1+Parameters!$B$13)</f>
        <v>273419.23236378439</v>
      </c>
      <c r="H65" s="29">
        <v>5.9290611505913299E-5</v>
      </c>
      <c r="I65" s="29">
        <v>0</v>
      </c>
      <c r="J65" s="5">
        <f>Parameters!$B$11*$C65*(-H65)*$G65</f>
        <v>-0.4584149610442631</v>
      </c>
      <c r="K65" s="5">
        <f>Parameters!$B$11*$C65*(-I65)*$G65</f>
        <v>0</v>
      </c>
      <c r="L65" s="2">
        <f>EXP(-Parameters!$B$16*B65)</f>
        <v>0.15137425479919109</v>
      </c>
      <c r="M65" s="2">
        <f>EXP(-(Parameters!$B$5+Parameters!$B$6)*('Permanent project'!E69-Parameters!$B$2))*(1-EXP(-Parameters!$B$7*('Permanent project'!E69-Parameters!$B$2)*('Permanent project'!E69&gt;Parameters!$B$2)))+('Permanent project'!E69&lt;=Parameters!$B$2)</f>
        <v>1</v>
      </c>
      <c r="N65" s="2">
        <f t="shared" si="3"/>
        <v>-6.939222311687554E-2</v>
      </c>
      <c r="O65" s="2">
        <f t="shared" si="4"/>
        <v>0</v>
      </c>
      <c r="P65" s="34"/>
      <c r="Q65" s="35"/>
    </row>
    <row r="66" spans="1:17" x14ac:dyDescent="0.3">
      <c r="A66">
        <v>2080</v>
      </c>
      <c r="B66">
        <v>60</v>
      </c>
      <c r="C66" s="11">
        <v>1.8347511999999999</v>
      </c>
      <c r="D66" s="2">
        <v>2.4586261999999999</v>
      </c>
      <c r="E66" s="2">
        <v>2.8022068</v>
      </c>
      <c r="F66" s="8">
        <v>4.0499000000000001</v>
      </c>
      <c r="G66" s="3">
        <f>G65*(1+Parameters!$B$13)</f>
        <v>278887.61701106007</v>
      </c>
      <c r="H66" s="29">
        <v>6.2814346324557803E-5</v>
      </c>
      <c r="I66" s="29">
        <v>0</v>
      </c>
      <c r="J66" s="5">
        <f>Parameters!$B$11*$C66*(-H66)*$G66</f>
        <v>-0.49497809210951127</v>
      </c>
      <c r="K66" s="5">
        <f>Parameters!$B$11*$C66*(-I66)*$G66</f>
        <v>0</v>
      </c>
      <c r="L66" s="2">
        <f>EXP(-Parameters!$B$16*B66)</f>
        <v>0.14660696213035015</v>
      </c>
      <c r="M66" s="2">
        <f>EXP(-(Parameters!$B$5+Parameters!$B$6)*('Permanent project'!E70-Parameters!$B$2))*(1-EXP(-Parameters!$B$7*('Permanent project'!E70-Parameters!$B$2)*('Permanent project'!E70&gt;Parameters!$B$2)))+('Permanent project'!E70&lt;=Parameters!$B$2)</f>
        <v>1</v>
      </c>
      <c r="N66" s="2">
        <f t="shared" si="3"/>
        <v>-7.256723440525209E-2</v>
      </c>
      <c r="O66" s="2">
        <f t="shared" si="4"/>
        <v>0</v>
      </c>
      <c r="P66" s="34"/>
      <c r="Q66" s="35"/>
    </row>
    <row r="67" spans="1:17" x14ac:dyDescent="0.3">
      <c r="A67">
        <v>2081</v>
      </c>
      <c r="B67">
        <v>61</v>
      </c>
      <c r="C67" s="11">
        <v>1.8329155951882701</v>
      </c>
      <c r="D67" s="2">
        <v>2.4711283264523098</v>
      </c>
      <c r="E67" s="2">
        <v>2.8246158616984598</v>
      </c>
      <c r="F67" s="8">
        <v>4.1039722075121201</v>
      </c>
      <c r="G67" s="3">
        <f>G66*(1+Parameters!$B$13)</f>
        <v>284465.36935128126</v>
      </c>
      <c r="H67" s="29">
        <v>6.3293231897221307E-5</v>
      </c>
      <c r="I67" s="29">
        <v>0</v>
      </c>
      <c r="J67" s="5">
        <f>Parameters!$B$11*$C67*(-H67)*$G67</f>
        <v>-0.50821778930565764</v>
      </c>
      <c r="K67" s="5">
        <f>Parameters!$B$11*$C67*(-I67)*$G67</f>
        <v>0</v>
      </c>
      <c r="L67" s="2">
        <f>EXP(-Parameters!$B$16*B67)</f>
        <v>0.14198980780187978</v>
      </c>
      <c r="M67" s="2">
        <f>EXP(-(Parameters!$B$5+Parameters!$B$6)*('Permanent project'!E71-Parameters!$B$2))*(1-EXP(-Parameters!$B$7*('Permanent project'!E71-Parameters!$B$2)*('Permanent project'!E71&gt;Parameters!$B$2)))+('Permanent project'!E71&lt;=Parameters!$B$2)</f>
        <v>1</v>
      </c>
      <c r="N67" s="2">
        <f t="shared" si="3"/>
        <v>-7.2161746225006568E-2</v>
      </c>
      <c r="O67" s="2">
        <f t="shared" si="4"/>
        <v>0</v>
      </c>
      <c r="P67" s="34"/>
      <c r="Q67" s="35"/>
    </row>
    <row r="68" spans="1:17" x14ac:dyDescent="0.3">
      <c r="A68">
        <v>2082</v>
      </c>
      <c r="B68">
        <v>62</v>
      </c>
      <c r="C68" s="11">
        <v>1.83072544579077</v>
      </c>
      <c r="D68" s="2">
        <v>2.4832885849723101</v>
      </c>
      <c r="E68" s="2">
        <v>2.8465404860184602</v>
      </c>
      <c r="F68" s="8">
        <v>4.1577815697046203</v>
      </c>
      <c r="G68" s="3">
        <f>G67*(1+Parameters!$B$13)</f>
        <v>290154.67673830688</v>
      </c>
      <c r="H68" s="29">
        <v>6.3347869335172996E-5</v>
      </c>
      <c r="I68" s="29">
        <v>0</v>
      </c>
      <c r="J68" s="5">
        <f>Parameters!$B$11*$C68*(-H68)*$G68</f>
        <v>-0.51820968571710369</v>
      </c>
      <c r="K68" s="5">
        <f>Parameters!$B$11*$C68*(-I68)*$G68</f>
        <v>0</v>
      </c>
      <c r="L68" s="2">
        <f>EXP(-Parameters!$B$16*B68)</f>
        <v>0.13751806344428075</v>
      </c>
      <c r="M68" s="2">
        <f>EXP(-(Parameters!$B$5+Parameters!$B$6)*('Permanent project'!E72-Parameters!$B$2))*(1-EXP(-Parameters!$B$7*('Permanent project'!E72-Parameters!$B$2)*('Permanent project'!E72&gt;Parameters!$B$2)))+('Permanent project'!E72&lt;=Parameters!$B$2)</f>
        <v>1</v>
      </c>
      <c r="N68" s="2">
        <f t="shared" si="3"/>
        <v>-7.1263192437885453E-2</v>
      </c>
      <c r="O68" s="2">
        <f t="shared" si="4"/>
        <v>0</v>
      </c>
      <c r="P68" s="34"/>
      <c r="Q68" s="35"/>
    </row>
    <row r="69" spans="1:17" x14ac:dyDescent="0.3">
      <c r="A69">
        <v>2083</v>
      </c>
      <c r="B69">
        <v>63</v>
      </c>
      <c r="C69" s="11">
        <v>1.82820742309481</v>
      </c>
      <c r="D69" s="2">
        <v>2.4950941446635899</v>
      </c>
      <c r="E69" s="2">
        <v>2.86797907600205</v>
      </c>
      <c r="F69" s="8">
        <v>4.2113022646130096</v>
      </c>
      <c r="G69" s="3">
        <f>G68*(1+Parameters!$B$13)</f>
        <v>295957.77027307299</v>
      </c>
      <c r="H69" s="29">
        <v>6.2394499092821595E-5</v>
      </c>
      <c r="I69" s="29">
        <v>0</v>
      </c>
      <c r="J69" s="5">
        <f>Parameters!$B$11*$C69*(-H69)*$G69</f>
        <v>-0.51990289776543952</v>
      </c>
      <c r="K69" s="5">
        <f>Parameters!$B$11*$C69*(-I69)*$G69</f>
        <v>0</v>
      </c>
      <c r="L69" s="2">
        <f>EXP(-Parameters!$B$16*B69)</f>
        <v>0.1331871496005706</v>
      </c>
      <c r="M69" s="2">
        <f>EXP(-(Parameters!$B$5+Parameters!$B$6)*('Permanent project'!E73-Parameters!$B$2))*(1-EXP(-Parameters!$B$7*('Permanent project'!E73-Parameters!$B$2)*('Permanent project'!E73&gt;Parameters!$B$2)))+('Permanent project'!E73&lt;=Parameters!$B$2)</f>
        <v>1</v>
      </c>
      <c r="N69" s="2">
        <f t="shared" si="3"/>
        <v>-6.9244385022455751E-2</v>
      </c>
      <c r="O69" s="2">
        <f t="shared" si="4"/>
        <v>0</v>
      </c>
      <c r="P69" s="34"/>
      <c r="Q69" s="35"/>
    </row>
    <row r="70" spans="1:17" x14ac:dyDescent="0.3">
      <c r="A70">
        <v>2084</v>
      </c>
      <c r="B70">
        <v>64</v>
      </c>
      <c r="C70" s="11">
        <v>1.8253881983876901</v>
      </c>
      <c r="D70" s="2">
        <v>2.50653217462974</v>
      </c>
      <c r="E70" s="2">
        <v>2.8889300346912798</v>
      </c>
      <c r="F70" s="8">
        <v>4.26450847027282</v>
      </c>
      <c r="G70" s="3">
        <f>G69*(1+Parameters!$B$13)</f>
        <v>301876.92567853443</v>
      </c>
      <c r="H70" s="29">
        <v>6.0366699496894297E-5</v>
      </c>
      <c r="I70" s="29">
        <v>0</v>
      </c>
      <c r="J70" s="5">
        <f>Parameters!$B$11*$C70*(-H70)*$G70</f>
        <v>-0.51227517396263755</v>
      </c>
      <c r="K70" s="5">
        <f>Parameters!$B$11*$C70*(-I70)*$G70</f>
        <v>0</v>
      </c>
      <c r="L70" s="2">
        <f>EXP(-Parameters!$B$16*B70)</f>
        <v>0.1289926310365194</v>
      </c>
      <c r="M70" s="2">
        <f>EXP(-(Parameters!$B$5+Parameters!$B$6)*('Permanent project'!E74-Parameters!$B$2))*(1-EXP(-Parameters!$B$7*('Permanent project'!E74-Parameters!$B$2)*('Permanent project'!E74&gt;Parameters!$B$2)))+('Permanent project'!E74&lt;=Parameters!$B$2)</f>
        <v>1</v>
      </c>
      <c r="N70" s="2">
        <f t="shared" ref="N70:N86" si="6">J70*$L70*$M70</f>
        <v>-6.60797225041313E-2</v>
      </c>
      <c r="O70" s="2">
        <f t="shared" ref="O70:O86" si="7">K70*$L70*$M70</f>
        <v>0</v>
      </c>
      <c r="P70" s="34"/>
      <c r="Q70" s="35"/>
    </row>
    <row r="71" spans="1:17" x14ac:dyDescent="0.3">
      <c r="A71">
        <v>2085</v>
      </c>
      <c r="B71">
        <v>65</v>
      </c>
      <c r="C71" s="11">
        <v>1.82229444295673</v>
      </c>
      <c r="D71" s="2">
        <v>2.5175898439743598</v>
      </c>
      <c r="E71" s="2">
        <v>2.90939176512821</v>
      </c>
      <c r="F71" s="8">
        <v>4.3173743647195497</v>
      </c>
      <c r="G71" s="3">
        <f>G70*(1+Parameters!$B$13)</f>
        <v>307914.46419210511</v>
      </c>
      <c r="H71" s="29">
        <v>5.7549151727265301E-5</v>
      </c>
      <c r="I71" s="29">
        <v>0</v>
      </c>
      <c r="J71" s="5">
        <f>Parameters!$B$11*$C71*(-H71)*$G71</f>
        <v>-0.497288353770379</v>
      </c>
      <c r="K71" s="5">
        <f>Parameters!$B$11*$C71*(-I71)*$G71</f>
        <v>0</v>
      </c>
      <c r="L71" s="2">
        <f>EXP(-Parameters!$B$16*B71)</f>
        <v>0.12493021219858241</v>
      </c>
      <c r="M71" s="2">
        <f>EXP(-(Parameters!$B$5+Parameters!$B$6)*('Permanent project'!E75-Parameters!$B$2))*(1-EXP(-Parameters!$B$7*('Permanent project'!E75-Parameters!$B$2)*('Permanent project'!E75&gt;Parameters!$B$2)))+('Permanent project'!E75&lt;=Parameters!$B$2)</f>
        <v>1</v>
      </c>
      <c r="N71" s="2">
        <f t="shared" si="6"/>
        <v>-6.2126339560417167E-2</v>
      </c>
      <c r="O71" s="2">
        <f t="shared" si="7"/>
        <v>0</v>
      </c>
      <c r="P71" s="34"/>
      <c r="Q71" s="35"/>
    </row>
    <row r="72" spans="1:17" x14ac:dyDescent="0.3">
      <c r="A72">
        <v>2086</v>
      </c>
      <c r="B72">
        <v>66</v>
      </c>
      <c r="C72" s="11">
        <v>1.81895282808923</v>
      </c>
      <c r="D72" s="2">
        <v>2.5282543218010298</v>
      </c>
      <c r="E72" s="2">
        <v>2.9293626703548701</v>
      </c>
      <c r="F72" s="8">
        <v>4.3698741259887202</v>
      </c>
      <c r="G72" s="3">
        <f>G71*(1+Parameters!$B$13)</f>
        <v>314072.75347594719</v>
      </c>
      <c r="H72" s="29">
        <v>5.4841701984287301E-5</v>
      </c>
      <c r="I72" s="29">
        <v>0</v>
      </c>
      <c r="J72" s="5">
        <f>Parameters!$B$11*$C72*(-H72)*$G72</f>
        <v>-0.48248447517610021</v>
      </c>
      <c r="K72" s="5">
        <f>Parameters!$B$11*$C72*(-I72)*$G72</f>
        <v>0</v>
      </c>
      <c r="L72" s="2">
        <f>EXP(-Parameters!$B$16*B72)</f>
        <v>0.12099573281487792</v>
      </c>
      <c r="M72" s="2">
        <f>EXP(-(Parameters!$B$5+Parameters!$B$6)*('Permanent project'!E76-Parameters!$B$2))*(1-EXP(-Parameters!$B$7*('Permanent project'!E76-Parameters!$B$2)*('Permanent project'!E76&gt;Parameters!$B$2)))+('Permanent project'!E76&lt;=Parameters!$B$2)</f>
        <v>1</v>
      </c>
      <c r="N72" s="2">
        <f t="shared" si="6"/>
        <v>-5.8378562645734024E-2</v>
      </c>
      <c r="O72" s="2">
        <f t="shared" si="7"/>
        <v>0</v>
      </c>
      <c r="P72" s="34"/>
      <c r="Q72" s="35"/>
    </row>
    <row r="73" spans="1:17" x14ac:dyDescent="0.3">
      <c r="A73">
        <v>2087</v>
      </c>
      <c r="B73">
        <v>67</v>
      </c>
      <c r="C73" s="11">
        <v>1.8153900250724999</v>
      </c>
      <c r="D73" s="2">
        <v>2.53851277721333</v>
      </c>
      <c r="E73" s="2">
        <v>2.9488411534133299</v>
      </c>
      <c r="F73" s="8">
        <v>4.4219819321158296</v>
      </c>
      <c r="G73" s="3">
        <f>G72*(1+Parameters!$B$13)</f>
        <v>320354.20854546613</v>
      </c>
      <c r="H73" s="29">
        <v>5.2451301310663103E-5</v>
      </c>
      <c r="I73" s="29">
        <v>0</v>
      </c>
      <c r="J73" s="5">
        <f>Parameters!$B$11*$C73*(-H73)*$G73</f>
        <v>-0.46976144183538937</v>
      </c>
      <c r="K73" s="5">
        <f>Parameters!$B$11*$C73*(-I73)*$G73</f>
        <v>0</v>
      </c>
      <c r="L73" s="2">
        <f>EXP(-Parameters!$B$16*B73)</f>
        <v>0.11718516363470523</v>
      </c>
      <c r="M73" s="2">
        <f>EXP(-(Parameters!$B$5+Parameters!$B$6)*('Permanent project'!E77-Parameters!$B$2))*(1-EXP(-Parameters!$B$7*('Permanent project'!E77-Parameters!$B$2)*('Permanent project'!E77&gt;Parameters!$B$2)))+('Permanent project'!E77&lt;=Parameters!$B$2)</f>
        <v>1</v>
      </c>
      <c r="N73" s="2">
        <f t="shared" si="6"/>
        <v>-5.5049071430755166E-2</v>
      </c>
      <c r="O73" s="2">
        <f t="shared" si="7"/>
        <v>0</v>
      </c>
      <c r="P73" s="34"/>
      <c r="Q73" s="35"/>
    </row>
    <row r="74" spans="1:17" x14ac:dyDescent="0.3">
      <c r="A74">
        <v>2088</v>
      </c>
      <c r="B74">
        <v>68</v>
      </c>
      <c r="C74" s="11">
        <v>1.8116327051938499</v>
      </c>
      <c r="D74" s="2">
        <v>2.5483523793148701</v>
      </c>
      <c r="E74" s="2">
        <v>2.9678256173456399</v>
      </c>
      <c r="F74" s="8">
        <v>4.47367196113641</v>
      </c>
      <c r="G74" s="3">
        <f>G73*(1+Parameters!$B$13)</f>
        <v>326761.29271637544</v>
      </c>
      <c r="H74" s="29">
        <v>4.9785524885326303E-5</v>
      </c>
      <c r="I74" s="29">
        <v>0</v>
      </c>
      <c r="J74" s="5">
        <f>Parameters!$B$11*$C74*(-H74)*$G74</f>
        <v>-0.45386277999123303</v>
      </c>
      <c r="K74" s="5">
        <f>Parameters!$B$11*$C74*(-I74)*$G74</f>
        <v>0</v>
      </c>
      <c r="L74" s="2">
        <f>EXP(-Parameters!$B$16*B74)</f>
        <v>0.11349460230223983</v>
      </c>
      <c r="M74" s="2">
        <f>EXP(-(Parameters!$B$5+Parameters!$B$6)*('Permanent project'!E78-Parameters!$B$2))*(1-EXP(-Parameters!$B$7*('Permanent project'!E78-Parameters!$B$2)*('Permanent project'!E78&gt;Parameters!$B$2)))+('Permanent project'!E78&lt;=Parameters!$B$2)</f>
        <v>1</v>
      </c>
      <c r="N74" s="2">
        <f t="shared" si="6"/>
        <v>-5.1510975714893964E-2</v>
      </c>
      <c r="O74" s="2">
        <f t="shared" si="7"/>
        <v>0</v>
      </c>
      <c r="P74" s="34"/>
      <c r="Q74" s="35"/>
    </row>
    <row r="75" spans="1:17" x14ac:dyDescent="0.3">
      <c r="A75">
        <v>2089</v>
      </c>
      <c r="B75">
        <v>69</v>
      </c>
      <c r="C75" s="11">
        <v>1.80770753974058</v>
      </c>
      <c r="D75" s="2">
        <v>2.5577602972092301</v>
      </c>
      <c r="E75" s="2">
        <v>2.9863144651938498</v>
      </c>
      <c r="F75" s="8">
        <v>4.5249183910859596</v>
      </c>
      <c r="G75" s="3">
        <f>G74*(1+Parameters!$B$13)</f>
        <v>333296.51857070293</v>
      </c>
      <c r="H75" s="29">
        <v>4.7117767516580202E-5</v>
      </c>
      <c r="I75" s="29">
        <v>0</v>
      </c>
      <c r="J75" s="5">
        <f>Parameters!$B$11*$C75*(-H75)*$G75</f>
        <v>-0.43718411396857831</v>
      </c>
      <c r="K75" s="5">
        <f>Parameters!$B$11*$C75*(-I75)*$G75</f>
        <v>0</v>
      </c>
      <c r="L75" s="2">
        <f>EXP(-Parameters!$B$16*B75)</f>
        <v>0.10992026936018012</v>
      </c>
      <c r="M75" s="2">
        <f>EXP(-(Parameters!$B$5+Parameters!$B$6)*('Permanent project'!E79-Parameters!$B$2))*(1-EXP(-Parameters!$B$7*('Permanent project'!E79-Parameters!$B$2)*('Permanent project'!E79&gt;Parameters!$B$2)))+('Permanent project'!E79&lt;=Parameters!$B$2)</f>
        <v>1.0758994245355317E-3</v>
      </c>
      <c r="N75" s="2">
        <f t="shared" si="6"/>
        <v>-5.1702772436812166E-5</v>
      </c>
      <c r="O75" s="2">
        <f t="shared" si="7"/>
        <v>0</v>
      </c>
      <c r="P75" s="34"/>
      <c r="Q75" s="35"/>
    </row>
    <row r="76" spans="1:17" x14ac:dyDescent="0.3">
      <c r="A76">
        <v>2090</v>
      </c>
      <c r="B76">
        <v>70</v>
      </c>
      <c r="C76" s="11">
        <v>1.8036411999999999</v>
      </c>
      <c r="D76" s="2">
        <v>2.5667236999999998</v>
      </c>
      <c r="E76" s="2">
        <v>3.0043061</v>
      </c>
      <c r="F76" s="8">
        <v>4.5756953999999999</v>
      </c>
      <c r="G76" s="3">
        <f>G75*(1+Parameters!$B$13)</f>
        <v>339962.44894211699</v>
      </c>
      <c r="H76" s="29">
        <v>4.4882926388645199E-5</v>
      </c>
      <c r="I76" s="29">
        <v>0</v>
      </c>
      <c r="J76" s="5">
        <f>Parameters!$B$11*$C76*(-H76)*$G76</f>
        <v>-0.42382149829157223</v>
      </c>
      <c r="K76" s="5">
        <f>Parameters!$B$11*$C76*(-I76)*$G76</f>
        <v>0</v>
      </c>
      <c r="L76" s="2">
        <f>EXP(-Parameters!$B$16*B76)</f>
        <v>0.10645850437925281</v>
      </c>
      <c r="M76" s="2">
        <f>EXP(-(Parameters!$B$5+Parameters!$B$6)*('Permanent project'!E80-Parameters!$B$2))*(1-EXP(-Parameters!$B$7*('Permanent project'!E80-Parameters!$B$2)*('Permanent project'!E80&gt;Parameters!$B$2)))+('Permanent project'!E80&lt;=Parameters!$B$2)</f>
        <v>5.4337237330557651E-3</v>
      </c>
      <c r="N76" s="2">
        <f t="shared" si="6"/>
        <v>-2.451663699889704E-4</v>
      </c>
      <c r="O76" s="2">
        <f t="shared" si="7"/>
        <v>0</v>
      </c>
      <c r="P76" s="34"/>
      <c r="Q76" s="35"/>
    </row>
    <row r="77" spans="1:17" x14ac:dyDescent="0.3">
      <c r="A77">
        <v>2091</v>
      </c>
      <c r="B77">
        <v>71</v>
      </c>
      <c r="C77" s="11">
        <v>1.7994603572594201</v>
      </c>
      <c r="D77" s="2">
        <v>2.5752297567907698</v>
      </c>
      <c r="E77" s="2">
        <v>3.0217989248061499</v>
      </c>
      <c r="F77" s="8">
        <v>4.6259771659140396</v>
      </c>
      <c r="G77" s="3">
        <f>G76*(1+Parameters!$B$13)</f>
        <v>346761.69792095933</v>
      </c>
      <c r="H77" s="29">
        <v>4.2564027909630703E-5</v>
      </c>
      <c r="I77" s="29">
        <v>0</v>
      </c>
      <c r="J77" s="5">
        <f>Parameters!$B$11*$C77*(-H77)*$G77</f>
        <v>-0.40901274816951683</v>
      </c>
      <c r="K77" s="5">
        <f>Parameters!$B$11*$C77*(-I77)*$G77</f>
        <v>0</v>
      </c>
      <c r="L77" s="2">
        <f>EXP(-Parameters!$B$16*B77)</f>
        <v>0.10310576220961341</v>
      </c>
      <c r="M77" s="2">
        <f>EXP(-(Parameters!$B$5+Parameters!$B$6)*('Permanent project'!E81-Parameters!$B$2))*(1-EXP(-Parameters!$B$7*('Permanent project'!E81-Parameters!$B$2)*('Permanent project'!E81&gt;Parameters!$B$2)))+('Permanent project'!E81&lt;=Parameters!$B$2)</f>
        <v>9.6472202856368369E-3</v>
      </c>
      <c r="N77" s="2">
        <f t="shared" si="6"/>
        <v>-4.0683843670890116E-4</v>
      </c>
      <c r="O77" s="2">
        <f t="shared" si="7"/>
        <v>0</v>
      </c>
      <c r="P77" s="34"/>
      <c r="Q77" s="35"/>
    </row>
    <row r="78" spans="1:17" x14ac:dyDescent="0.3">
      <c r="A78">
        <v>2092</v>
      </c>
      <c r="B78">
        <v>72</v>
      </c>
      <c r="C78" s="11">
        <v>1.79519168280615</v>
      </c>
      <c r="D78" s="2">
        <v>2.5832656366851299</v>
      </c>
      <c r="E78" s="2">
        <v>3.0387913426543598</v>
      </c>
      <c r="F78" s="8">
        <v>4.6757378668635896</v>
      </c>
      <c r="G78" s="3">
        <f>G77*(1+Parameters!$B$13)</f>
        <v>353696.93187937851</v>
      </c>
      <c r="H78" s="29">
        <v>4.0307216192747602E-5</v>
      </c>
      <c r="I78" s="29">
        <v>0</v>
      </c>
      <c r="J78" s="5">
        <f>Parameters!$B$11*$C78*(-H78)*$G78</f>
        <v>-0.39413558337686866</v>
      </c>
      <c r="K78" s="5">
        <f>Parameters!$B$11*$C78*(-I78)*$G78</f>
        <v>0</v>
      </c>
      <c r="L78" s="2">
        <f>EXP(-Parameters!$B$16*B78)</f>
        <v>9.9858609350303176E-2</v>
      </c>
      <c r="M78" s="2">
        <f>EXP(-(Parameters!$B$5+Parameters!$B$6)*('Permanent project'!E82-Parameters!$B$2))*(1-EXP(-Parameters!$B$7*('Permanent project'!E82-Parameters!$B$2)*('Permanent project'!E82&gt;Parameters!$B$2)))+('Permanent project'!E82&lt;=Parameters!$B$2)</f>
        <v>1.371778979106611E-2</v>
      </c>
      <c r="N78" s="2">
        <f t="shared" si="6"/>
        <v>-5.3990245574011772E-4</v>
      </c>
      <c r="O78" s="2">
        <f t="shared" si="7"/>
        <v>0</v>
      </c>
      <c r="P78" s="34"/>
      <c r="Q78" s="35"/>
    </row>
    <row r="79" spans="1:17" x14ac:dyDescent="0.3">
      <c r="A79">
        <v>2093</v>
      </c>
      <c r="B79">
        <v>73</v>
      </c>
      <c r="C79" s="11">
        <v>1.7908618479275</v>
      </c>
      <c r="D79" s="2">
        <v>2.5908185087866702</v>
      </c>
      <c r="E79" s="2">
        <v>3.0552817565866701</v>
      </c>
      <c r="F79" s="8">
        <v>4.7249516808841703</v>
      </c>
      <c r="G79" s="3">
        <f>G78*(1+Parameters!$B$13)</f>
        <v>360770.8705169661</v>
      </c>
      <c r="H79" s="29">
        <v>3.8219006450246297E-5</v>
      </c>
      <c r="I79" s="29">
        <v>0</v>
      </c>
      <c r="J79" s="5">
        <f>Parameters!$B$11*$C79*(-H79)*$G79</f>
        <v>-0.38027139902099982</v>
      </c>
      <c r="K79" s="5">
        <f>Parameters!$B$11*$C79*(-I79)*$G79</f>
        <v>0</v>
      </c>
      <c r="L79" s="2">
        <f>EXP(-Parameters!$B$16*B79)</f>
        <v>9.6713720433043979E-2</v>
      </c>
      <c r="M79" s="2">
        <f>EXP(-(Parameters!$B$5+Parameters!$B$6)*('Permanent project'!E83-Parameters!$B$2))*(1-EXP(-Parameters!$B$7*('Permanent project'!E83-Parameters!$B$2)*('Permanent project'!E83&gt;Parameters!$B$2)))+('Permanent project'!E83&lt;=Parameters!$B$2)</f>
        <v>1.7646774535932157E-2</v>
      </c>
      <c r="N79" s="2">
        <f t="shared" si="6"/>
        <v>-6.4900357592257373E-4</v>
      </c>
      <c r="O79" s="2">
        <f t="shared" si="7"/>
        <v>0</v>
      </c>
      <c r="P79" s="34"/>
      <c r="Q79" s="35"/>
    </row>
    <row r="80" spans="1:17" x14ac:dyDescent="0.3">
      <c r="A80">
        <v>2094</v>
      </c>
      <c r="B80">
        <v>74</v>
      </c>
      <c r="C80" s="11">
        <v>1.7864975239107701</v>
      </c>
      <c r="D80" s="2">
        <v>2.5978755421989699</v>
      </c>
      <c r="E80" s="2">
        <v>3.0712685696451301</v>
      </c>
      <c r="F80" s="8">
        <v>4.7735927860112799</v>
      </c>
      <c r="G80" s="3">
        <f>G79*(1+Parameters!$B$13)</f>
        <v>367986.28792730544</v>
      </c>
      <c r="H80" s="29">
        <v>3.6219356434452598E-5</v>
      </c>
      <c r="I80" s="29">
        <v>0</v>
      </c>
      <c r="J80" s="5">
        <f>Parameters!$B$11*$C80*(-H80)*$G80</f>
        <v>-0.36668699276136402</v>
      </c>
      <c r="K80" s="5">
        <f>Parameters!$B$11*$C80*(-I80)*$G80</f>
        <v>0</v>
      </c>
      <c r="L80" s="2">
        <f>EXP(-Parameters!$B$16*B80)</f>
        <v>9.3667874816770469E-2</v>
      </c>
      <c r="M80" s="2">
        <f>EXP(-(Parameters!$B$5+Parameters!$B$6)*('Permanent project'!E84-Parameters!$B$2))*(1-EXP(-Parameters!$B$7*('Permanent project'!E84-Parameters!$B$2)*('Permanent project'!E84&gt;Parameters!$B$2)))+('Permanent project'!E84&lt;=Parameters!$B$2)</f>
        <v>2.1435458962770059E-2</v>
      </c>
      <c r="N80" s="2">
        <f t="shared" si="6"/>
        <v>-7.3623923616227807E-4</v>
      </c>
      <c r="O80" s="2">
        <f t="shared" si="7"/>
        <v>0</v>
      </c>
      <c r="P80" s="34"/>
      <c r="Q80" s="35"/>
    </row>
    <row r="81" spans="1:17" x14ac:dyDescent="0.3">
      <c r="A81">
        <v>2095</v>
      </c>
      <c r="B81">
        <v>75</v>
      </c>
      <c r="C81" s="11">
        <v>1.7821253820432701</v>
      </c>
      <c r="D81" s="2">
        <v>2.60442390602564</v>
      </c>
      <c r="E81" s="2">
        <v>3.0867501848717902</v>
      </c>
      <c r="F81" s="8">
        <v>4.8216353602804496</v>
      </c>
      <c r="G81" s="3">
        <f>G80*(1+Parameters!$B$13)</f>
        <v>375346.01368585153</v>
      </c>
      <c r="H81" s="29">
        <v>3.4342840359435899E-5</v>
      </c>
      <c r="I81" s="29">
        <v>0</v>
      </c>
      <c r="J81" s="5">
        <f>Parameters!$B$11*$C81*(-H81)*$G81</f>
        <v>-0.35377488257274559</v>
      </c>
      <c r="K81" s="5">
        <f>Parameters!$B$11*$C81*(-I81)*$G81</f>
        <v>0</v>
      </c>
      <c r="L81" s="2">
        <f>EXP(-Parameters!$B$16*B81)</f>
        <v>9.0717953289412512E-2</v>
      </c>
      <c r="M81" s="2">
        <f>EXP(-(Parameters!$B$5+Parameters!$B$6)*('Permanent project'!E85-Parameters!$B$2))*(1-EXP(-Parameters!$B$7*('Permanent project'!E85-Parameters!$B$2)*('Permanent project'!E85&gt;Parameters!$B$2)))+('Permanent project'!E85&lt;=Parameters!$B$2)</f>
        <v>2.5085070213332089E-2</v>
      </c>
      <c r="N81" s="2">
        <f t="shared" si="6"/>
        <v>-8.0507355254113265E-4</v>
      </c>
      <c r="O81" s="2">
        <f t="shared" si="7"/>
        <v>0</v>
      </c>
      <c r="P81" s="34"/>
      <c r="Q81" s="35"/>
    </row>
    <row r="82" spans="1:17" x14ac:dyDescent="0.3">
      <c r="A82">
        <v>2096</v>
      </c>
      <c r="B82">
        <v>76</v>
      </c>
      <c r="C82" s="11">
        <v>1.77777209361231</v>
      </c>
      <c r="D82" s="2">
        <v>2.6104507693702601</v>
      </c>
      <c r="E82" s="2">
        <v>3.1017250053087202</v>
      </c>
      <c r="F82" s="8">
        <v>4.8690535817271803</v>
      </c>
      <c r="G82" s="3">
        <f>G81*(1+Parameters!$B$13)</f>
        <v>382852.93395956856</v>
      </c>
      <c r="H82" s="29">
        <v>3.2531834851523603E-5</v>
      </c>
      <c r="I82" s="29">
        <v>0</v>
      </c>
      <c r="J82" s="5">
        <f>Parameters!$B$11*$C82*(-H82)*$G82</f>
        <v>-0.3409866247104586</v>
      </c>
      <c r="K82" s="5">
        <f>Parameters!$B$11*$C82*(-I82)*$G82</f>
        <v>0</v>
      </c>
      <c r="L82" s="2">
        <f>EXP(-Parameters!$B$16*B82)</f>
        <v>8.7860934873549207E-2</v>
      </c>
      <c r="M82" s="2">
        <f>EXP(-(Parameters!$B$5+Parameters!$B$6)*('Permanent project'!E86-Parameters!$B$2))*(1-EXP(-Parameters!$B$7*('Permanent project'!E86-Parameters!$B$2)*('Permanent project'!E86&gt;Parameters!$B$2)))+('Permanent project'!E86&lt;=Parameters!$B$2)</f>
        <v>2.8596778637173904E-2</v>
      </c>
      <c r="N82" s="2">
        <f t="shared" si="6"/>
        <v>-8.5674243360696302E-4</v>
      </c>
      <c r="O82" s="2">
        <f t="shared" si="7"/>
        <v>0</v>
      </c>
      <c r="P82" s="34"/>
      <c r="Q82" s="35"/>
    </row>
    <row r="83" spans="1:17" x14ac:dyDescent="0.3">
      <c r="A83">
        <v>2097</v>
      </c>
      <c r="B83">
        <v>77</v>
      </c>
      <c r="C83" s="11">
        <v>1.77346432990519</v>
      </c>
      <c r="D83" s="2">
        <v>2.6159433013364102</v>
      </c>
      <c r="E83" s="2">
        <v>3.1161914339979502</v>
      </c>
      <c r="F83" s="8">
        <v>4.9158216283869898</v>
      </c>
      <c r="G83" s="3">
        <f>G82*(1+Parameters!$B$13)</f>
        <v>390509.99263875996</v>
      </c>
      <c r="H83" s="29">
        <v>3.0821181438334099E-5</v>
      </c>
      <c r="I83" s="29">
        <v>0</v>
      </c>
      <c r="J83" s="5">
        <f>Parameters!$B$11*$C83*(-H83)*$G83</f>
        <v>-0.32871885244566229</v>
      </c>
      <c r="K83" s="5">
        <f>Parameters!$B$11*$C83*(-I83)*$G83</f>
        <v>0</v>
      </c>
      <c r="L83" s="2">
        <f>EXP(-Parameters!$B$16*B83)</f>
        <v>8.5093893732664114E-2</v>
      </c>
      <c r="M83" s="2">
        <f>EXP(-(Parameters!$B$5+Parameters!$B$6)*('Permanent project'!E87-Parameters!$B$2))*(1-EXP(-Parameters!$B$7*('Permanent project'!E87-Parameters!$B$2)*('Permanent project'!E87&gt;Parameters!$B$2)))+('Permanent project'!E87&lt;=Parameters!$B$2)</f>
        <v>3.1971698265787107E-2</v>
      </c>
      <c r="N83" s="2">
        <f t="shared" si="6"/>
        <v>-8.9431129195568582E-4</v>
      </c>
      <c r="O83" s="2">
        <f t="shared" si="7"/>
        <v>0</v>
      </c>
      <c r="P83" s="34"/>
      <c r="Q83" s="35"/>
    </row>
    <row r="84" spans="1:17" x14ac:dyDescent="0.3">
      <c r="A84">
        <v>2098</v>
      </c>
      <c r="B84">
        <v>78</v>
      </c>
      <c r="C84" s="11">
        <v>1.76922876220923</v>
      </c>
      <c r="D84" s="2">
        <v>2.6208886710276902</v>
      </c>
      <c r="E84" s="2">
        <v>3.13014787398154</v>
      </c>
      <c r="F84" s="8">
        <v>4.9619136782953799</v>
      </c>
      <c r="G84" s="3">
        <f>G83*(1+Parameters!$B$13)</f>
        <v>398320.19249153516</v>
      </c>
      <c r="H84" s="29">
        <v>2.91882896330087E-5</v>
      </c>
      <c r="I84" s="29">
        <v>0</v>
      </c>
      <c r="J84" s="5">
        <f>Parameters!$B$11*$C84*(-H84)*$G84</f>
        <v>-0.31677119437640489</v>
      </c>
      <c r="K84" s="5">
        <f>Parameters!$B$11*$C84*(-I84)*$G84</f>
        <v>0</v>
      </c>
      <c r="L84" s="2">
        <f>EXP(-Parameters!$B$16*B84)</f>
        <v>8.2413996174832971E-2</v>
      </c>
      <c r="M84" s="2">
        <f>EXP(-(Parameters!$B$5+Parameters!$B$6)*('Permanent project'!E88-Parameters!$B$2))*(1-EXP(-Parameters!$B$7*('Permanent project'!E88-Parameters!$B$2)*('Permanent project'!E88&gt;Parameters!$B$2)))+('Permanent project'!E88&lt;=Parameters!$B$2)</f>
        <v>3.5210887252380724E-2</v>
      </c>
      <c r="N84" s="2">
        <f t="shared" si="6"/>
        <v>-9.1922880280535227E-4</v>
      </c>
      <c r="O84" s="2">
        <f t="shared" si="7"/>
        <v>0</v>
      </c>
      <c r="P84" s="34"/>
      <c r="Q84" s="35"/>
    </row>
    <row r="85" spans="1:17" x14ac:dyDescent="0.3">
      <c r="A85">
        <v>2099</v>
      </c>
      <c r="B85">
        <v>79</v>
      </c>
      <c r="C85" s="11">
        <v>1.7650920618117301</v>
      </c>
      <c r="D85" s="2">
        <v>2.6252740475476899</v>
      </c>
      <c r="E85" s="2">
        <v>3.1435927283015399</v>
      </c>
      <c r="F85" s="8">
        <v>5.00730390948788</v>
      </c>
      <c r="G85" s="3">
        <f>G84*(1+Parameters!$B$13)</f>
        <v>406286.59634136589</v>
      </c>
      <c r="H85" s="29">
        <v>2.7619114532173599E-5</v>
      </c>
      <c r="I85" s="29">
        <v>0</v>
      </c>
      <c r="J85" s="5">
        <f>Parameters!$B$11*$C85*(-H85)*$G85</f>
        <v>-0.30502141295362722</v>
      </c>
      <c r="K85" s="5">
        <f>Parameters!$B$11*$C85*(-I85)*$G85</f>
        <v>0</v>
      </c>
      <c r="L85" s="2">
        <f>EXP(-Parameters!$B$16*B85)</f>
        <v>7.9818497750775541E-2</v>
      </c>
      <c r="M85" s="2">
        <f>EXP(-(Parameters!$B$5+Parameters!$B$6)*('Permanent project'!E89-Parameters!$B$2))*(1-EXP(-Parameters!$B$7*('Permanent project'!E89-Parameters!$B$2)*('Permanent project'!E89&gt;Parameters!$B$2)))+('Permanent project'!E89&lt;=Parameters!$B$2)</f>
        <v>3.8315348277473467E-2</v>
      </c>
      <c r="N85" s="2">
        <f t="shared" si="6"/>
        <v>-9.3283891646273574E-4</v>
      </c>
      <c r="O85" s="2">
        <f t="shared" si="7"/>
        <v>0</v>
      </c>
      <c r="P85" s="34"/>
      <c r="Q85" s="35"/>
    </row>
    <row r="86" spans="1:17" x14ac:dyDescent="0.3">
      <c r="A86">
        <v>2100</v>
      </c>
      <c r="B86">
        <v>80</v>
      </c>
      <c r="C86" s="11">
        <v>1.7610809000000001</v>
      </c>
      <c r="D86" s="2">
        <v>2.6290865999999999</v>
      </c>
      <c r="E86" s="2">
        <v>3.1565243999999999</v>
      </c>
      <c r="F86" s="8">
        <v>5.0519664999999998</v>
      </c>
      <c r="G86" s="3">
        <f>G85*(1+Parameters!$B$13)</f>
        <v>414412.32826819323</v>
      </c>
      <c r="H86" s="29">
        <v>2.6141600233220399E-5</v>
      </c>
      <c r="I86" s="29">
        <v>0</v>
      </c>
      <c r="J86" s="5">
        <f>Parameters!$B$11*$C86*(-H86)*$G86</f>
        <v>-0.29380884329795665</v>
      </c>
      <c r="K86" s="5">
        <f>Parameters!$B$11*$C86*(-I86)*$G86</f>
        <v>0</v>
      </c>
      <c r="L86" s="2">
        <f>EXP(-Parameters!$B$16*B86)</f>
        <v>7.7304740443299741E-2</v>
      </c>
      <c r="M86" s="2">
        <f>EXP(-(Parameters!$B$5+Parameters!$B$6)*('Permanent project'!E90-Parameters!$B$2))*(1-EXP(-Parameters!$B$7*('Permanent project'!E90-Parameters!$B$2)*('Permanent project'!E90&gt;Parameters!$B$2)))+('Permanent project'!E90&lt;=Parameters!$B$2)</f>
        <v>4.165328232363643E-2</v>
      </c>
      <c r="N86" s="2">
        <f t="shared" si="6"/>
        <v>-9.4606335267011753E-4</v>
      </c>
      <c r="O86" s="2">
        <f t="shared" si="7"/>
        <v>0</v>
      </c>
      <c r="P86" s="34"/>
      <c r="Q86" s="35"/>
    </row>
    <row r="87" spans="1:17" x14ac:dyDescent="0.3">
      <c r="K87" s="5">
        <f>Parameters!$B$11*C87*Parameters!$B$9*G87</f>
        <v>0</v>
      </c>
      <c r="Q87" s="35"/>
    </row>
    <row r="88" spans="1:17" x14ac:dyDescent="0.3">
      <c r="K88" s="5">
        <f>Parameters!$B$11*C88*Parameters!$B$9*G88</f>
        <v>0</v>
      </c>
      <c r="Q88" s="35"/>
    </row>
    <row r="89" spans="1:17" x14ac:dyDescent="0.3">
      <c r="K89" s="5">
        <f>Parameters!$B$11*C89*Parameters!$B$9*G89</f>
        <v>0</v>
      </c>
      <c r="Q89" s="35"/>
    </row>
    <row r="90" spans="1:17" x14ac:dyDescent="0.3">
      <c r="K90" s="5">
        <f>Parameters!$B$11*C90*Parameters!$B$9*G90</f>
        <v>0</v>
      </c>
      <c r="Q90" s="35"/>
    </row>
    <row r="91" spans="1:17" x14ac:dyDescent="0.3">
      <c r="K91" s="5">
        <f>Parameters!$B$11*C91*Parameters!$B$9*G91</f>
        <v>0</v>
      </c>
      <c r="Q91" s="35"/>
    </row>
    <row r="92" spans="1:17" x14ac:dyDescent="0.3">
      <c r="K92" s="5">
        <f>Parameters!$B$11*C92*Parameters!$B$9*G92</f>
        <v>0</v>
      </c>
      <c r="Q92" s="35"/>
    </row>
    <row r="93" spans="1:17" x14ac:dyDescent="0.3">
      <c r="K93" s="5">
        <f>Parameters!$B$11*C93*Parameters!$B$9*G93</f>
        <v>0</v>
      </c>
      <c r="Q93" s="35"/>
    </row>
    <row r="94" spans="1:17" x14ac:dyDescent="0.3">
      <c r="K94" s="5">
        <f>Parameters!$B$11*C94*Parameters!$B$9*G94</f>
        <v>0</v>
      </c>
      <c r="Q94" s="35"/>
    </row>
    <row r="95" spans="1:17" x14ac:dyDescent="0.3">
      <c r="K95" s="5">
        <f>Parameters!$B$11*C95*Parameters!$B$9*G95</f>
        <v>0</v>
      </c>
      <c r="Q95" s="35"/>
    </row>
    <row r="96" spans="1:17" x14ac:dyDescent="0.3">
      <c r="K96" s="5">
        <f>Parameters!$B$11*C96*Parameters!$B$9*G96</f>
        <v>0</v>
      </c>
      <c r="Q96" s="35"/>
    </row>
    <row r="97" spans="11:17" x14ac:dyDescent="0.3">
      <c r="K97" s="5">
        <f>Parameters!$B$11*C97*Parameters!$B$9*G97</f>
        <v>0</v>
      </c>
      <c r="Q97" s="35"/>
    </row>
    <row r="98" spans="11:17" x14ac:dyDescent="0.3">
      <c r="K98" s="5">
        <f>Parameters!$B$11*C98*Parameters!$B$9*G98</f>
        <v>0</v>
      </c>
      <c r="Q98" s="35"/>
    </row>
    <row r="99" spans="11:17" x14ac:dyDescent="0.3">
      <c r="K99" s="5">
        <f>Parameters!$B$11*C99*Parameters!$B$9*G99</f>
        <v>0</v>
      </c>
      <c r="Q99" s="35"/>
    </row>
    <row r="100" spans="11:17" x14ac:dyDescent="0.3">
      <c r="K100" s="5">
        <f>Parameters!$B$11*C100*Parameters!$B$9*G100</f>
        <v>0</v>
      </c>
      <c r="Q100" s="35"/>
    </row>
    <row r="101" spans="11:17" x14ac:dyDescent="0.3">
      <c r="K101" s="5">
        <f>Parameters!$B$11*C101*Parameters!$B$9*G101</f>
        <v>0</v>
      </c>
      <c r="Q101" s="35"/>
    </row>
    <row r="102" spans="11:17" x14ac:dyDescent="0.3">
      <c r="K102" s="5">
        <f>Parameters!$B$11*C102*Parameters!$B$9*G102</f>
        <v>0</v>
      </c>
      <c r="Q102" s="35"/>
    </row>
    <row r="103" spans="11:17" x14ac:dyDescent="0.3">
      <c r="K103" s="5">
        <f>Parameters!$B$11*C103*Parameters!$B$9*G103</f>
        <v>0</v>
      </c>
      <c r="Q103" s="35"/>
    </row>
    <row r="104" spans="11:17" x14ac:dyDescent="0.3">
      <c r="K104" s="5">
        <f>Parameters!$B$11*C104*Parameters!$B$9*G104</f>
        <v>0</v>
      </c>
      <c r="Q104" s="35"/>
    </row>
    <row r="105" spans="11:17" x14ac:dyDescent="0.3">
      <c r="K105" s="5">
        <f>Parameters!$B$11*C105*Parameters!$B$9*G105</f>
        <v>0</v>
      </c>
      <c r="Q105" s="35"/>
    </row>
    <row r="106" spans="11:17" x14ac:dyDescent="0.3">
      <c r="K106" s="5">
        <f>Parameters!$B$11*C106*Parameters!$B$9*G106</f>
        <v>0</v>
      </c>
      <c r="Q106" s="35"/>
    </row>
    <row r="107" spans="11:17" x14ac:dyDescent="0.3">
      <c r="K107" s="5">
        <f>Parameters!$B$11*C107*Parameters!$B$9*G107</f>
        <v>0</v>
      </c>
      <c r="Q107" s="35"/>
    </row>
    <row r="108" spans="11:17" x14ac:dyDescent="0.3">
      <c r="K108" s="5">
        <f>Parameters!$B$11*C108*Parameters!$B$9*G108</f>
        <v>0</v>
      </c>
      <c r="Q108" s="35"/>
    </row>
    <row r="109" spans="11:17" x14ac:dyDescent="0.3">
      <c r="K109" s="5">
        <f>Parameters!$B$11*C109*Parameters!$B$9*G109</f>
        <v>0</v>
      </c>
      <c r="Q109" s="35"/>
    </row>
    <row r="110" spans="11:17" x14ac:dyDescent="0.3">
      <c r="K110" s="5">
        <f>Parameters!$B$11*C110*Parameters!$B$9*G110</f>
        <v>0</v>
      </c>
      <c r="Q110" s="35"/>
    </row>
    <row r="111" spans="11:17" x14ac:dyDescent="0.3">
      <c r="K111" s="5">
        <f>Parameters!$B$11*C111*Parameters!$B$9*G111</f>
        <v>0</v>
      </c>
      <c r="Q111" s="35"/>
    </row>
    <row r="112" spans="11:17" x14ac:dyDescent="0.3">
      <c r="K112" s="5">
        <f>Parameters!$B$11*C112*Parameters!$B$9*G112</f>
        <v>0</v>
      </c>
      <c r="Q112" s="35"/>
    </row>
    <row r="113" spans="11:17" x14ac:dyDescent="0.3">
      <c r="K113" s="5">
        <f>Parameters!$B$11*C113*Parameters!$B$9*G113</f>
        <v>0</v>
      </c>
      <c r="Q113" s="35"/>
    </row>
    <row r="114" spans="11:17" x14ac:dyDescent="0.3">
      <c r="K114" s="5">
        <f>Parameters!$B$11*C114*Parameters!$B$9*G114</f>
        <v>0</v>
      </c>
      <c r="Q114" s="35"/>
    </row>
    <row r="115" spans="11:17" x14ac:dyDescent="0.3">
      <c r="K115" s="5">
        <f>Parameters!$B$11*C115*Parameters!$B$9*G115</f>
        <v>0</v>
      </c>
      <c r="Q115" s="35"/>
    </row>
    <row r="116" spans="11:17" x14ac:dyDescent="0.3">
      <c r="K116" s="5">
        <f>Parameters!$B$11*C116*Parameters!$B$9*G116</f>
        <v>0</v>
      </c>
      <c r="Q116" s="35"/>
    </row>
    <row r="117" spans="11:17" x14ac:dyDescent="0.3">
      <c r="K117" s="5">
        <f>Parameters!$B$11*C117*Parameters!$B$9*G117</f>
        <v>0</v>
      </c>
      <c r="Q117" s="35"/>
    </row>
    <row r="118" spans="11:17" x14ac:dyDescent="0.3">
      <c r="K118" s="5">
        <f>Parameters!$B$11*C118*Parameters!$B$9*G118</f>
        <v>0</v>
      </c>
      <c r="Q118" s="35"/>
    </row>
    <row r="119" spans="11:17" x14ac:dyDescent="0.3">
      <c r="K119" s="5">
        <f>Parameters!$B$11*C119*Parameters!$B$9*G119</f>
        <v>0</v>
      </c>
      <c r="Q119" s="35"/>
    </row>
    <row r="120" spans="11:17" x14ac:dyDescent="0.3">
      <c r="K120" s="5">
        <f>Parameters!$B$11*C120*Parameters!$B$9*G120</f>
        <v>0</v>
      </c>
      <c r="Q120" s="35"/>
    </row>
    <row r="121" spans="11:17" x14ac:dyDescent="0.3">
      <c r="K121" s="5">
        <f>Parameters!$B$11*C121*Parameters!$B$9*G121</f>
        <v>0</v>
      </c>
      <c r="Q121" s="35"/>
    </row>
    <row r="122" spans="11:17" x14ac:dyDescent="0.3">
      <c r="K122" s="5">
        <f>Parameters!$B$11*C122*Parameters!$B$9*G122</f>
        <v>0</v>
      </c>
      <c r="Q122" s="35"/>
    </row>
    <row r="123" spans="11:17" x14ac:dyDescent="0.3">
      <c r="K123" s="5">
        <f>Parameters!$B$11*C123*Parameters!$B$9*G123</f>
        <v>0</v>
      </c>
      <c r="Q123" s="35"/>
    </row>
    <row r="124" spans="11:17" x14ac:dyDescent="0.3">
      <c r="K124" s="5">
        <f>Parameters!$B$11*C124*Parameters!$B$9*G124</f>
        <v>0</v>
      </c>
      <c r="Q124" s="35"/>
    </row>
    <row r="125" spans="11:17" x14ac:dyDescent="0.3">
      <c r="K125" s="5">
        <f>Parameters!$B$11*C125*Parameters!$B$9*G125</f>
        <v>0</v>
      </c>
      <c r="Q125" s="35"/>
    </row>
    <row r="126" spans="11:17" x14ac:dyDescent="0.3">
      <c r="K126" s="5">
        <f>Parameters!$B$11*C126*Parameters!$B$9*G126</f>
        <v>0</v>
      </c>
      <c r="Q126" s="35"/>
    </row>
    <row r="127" spans="11:17" x14ac:dyDescent="0.3">
      <c r="K127" s="5">
        <f>Parameters!$B$11*C127*Parameters!$B$9*G127</f>
        <v>0</v>
      </c>
      <c r="Q127" s="35"/>
    </row>
    <row r="128" spans="11:17" x14ac:dyDescent="0.3">
      <c r="K128" s="5">
        <f>Parameters!$B$11*C128*Parameters!$B$9*G128</f>
        <v>0</v>
      </c>
      <c r="Q128" s="35"/>
    </row>
    <row r="129" spans="11:17" x14ac:dyDescent="0.3">
      <c r="K129" s="5">
        <f>Parameters!$B$11*C129*Parameters!$B$9*G129</f>
        <v>0</v>
      </c>
      <c r="Q129" s="35"/>
    </row>
    <row r="130" spans="11:17" x14ac:dyDescent="0.3">
      <c r="K130" s="5">
        <f>Parameters!$B$11*C130*Parameters!$B$9*G130</f>
        <v>0</v>
      </c>
      <c r="Q130" s="35"/>
    </row>
    <row r="131" spans="11:17" x14ac:dyDescent="0.3">
      <c r="K131" s="5">
        <f>Parameters!$B$11*C131*Parameters!$B$9*G131</f>
        <v>0</v>
      </c>
      <c r="Q131" s="35"/>
    </row>
    <row r="132" spans="11:17" x14ac:dyDescent="0.3">
      <c r="K132" s="5">
        <f>Parameters!$B$11*C132*Parameters!$B$9*G132</f>
        <v>0</v>
      </c>
      <c r="Q132" s="35"/>
    </row>
    <row r="133" spans="11:17" x14ac:dyDescent="0.3">
      <c r="K133" s="5">
        <f>Parameters!$B$11*C133*Parameters!$B$9*G133</f>
        <v>0</v>
      </c>
      <c r="Q133" s="35"/>
    </row>
    <row r="134" spans="11:17" x14ac:dyDescent="0.3">
      <c r="K134" s="5">
        <f>Parameters!$B$11*C134*Parameters!$B$9*G134</f>
        <v>0</v>
      </c>
      <c r="Q134" s="35"/>
    </row>
    <row r="135" spans="11:17" x14ac:dyDescent="0.3">
      <c r="K135" s="5">
        <f>Parameters!$B$11*C135*Parameters!$B$9*G135</f>
        <v>0</v>
      </c>
      <c r="Q135" s="35"/>
    </row>
    <row r="136" spans="11:17" x14ac:dyDescent="0.3">
      <c r="K136" s="5">
        <f>Parameters!$B$11*C136*Parameters!$B$9*G136</f>
        <v>0</v>
      </c>
      <c r="Q136" s="35"/>
    </row>
    <row r="137" spans="11:17" x14ac:dyDescent="0.3">
      <c r="K137" s="5">
        <f>Parameters!$B$11*C137*Parameters!$B$9*G137</f>
        <v>0</v>
      </c>
      <c r="Q137" s="35"/>
    </row>
    <row r="138" spans="11:17" x14ac:dyDescent="0.3">
      <c r="K138" s="5">
        <f>Parameters!$B$11*C138*Parameters!$B$9*G138</f>
        <v>0</v>
      </c>
      <c r="Q138" s="35"/>
    </row>
    <row r="139" spans="11:17" x14ac:dyDescent="0.3">
      <c r="K139" s="5">
        <f>Parameters!$B$11*C139*Parameters!$B$9*G139</f>
        <v>0</v>
      </c>
      <c r="Q139" s="35"/>
    </row>
    <row r="140" spans="11:17" x14ac:dyDescent="0.3">
      <c r="K140" s="5">
        <f>Parameters!$B$11*C140*Parameters!$B$9*G140</f>
        <v>0</v>
      </c>
      <c r="Q140" s="35"/>
    </row>
    <row r="141" spans="11:17" x14ac:dyDescent="0.3">
      <c r="K141" s="5">
        <f>Parameters!$B$11*C141*Parameters!$B$9*G141</f>
        <v>0</v>
      </c>
      <c r="Q141" s="35"/>
    </row>
    <row r="142" spans="11:17" x14ac:dyDescent="0.3">
      <c r="K142" s="5">
        <f>Parameters!$B$11*C142*Parameters!$B$9*G142</f>
        <v>0</v>
      </c>
      <c r="Q142" s="35"/>
    </row>
    <row r="143" spans="11:17" x14ac:dyDescent="0.3">
      <c r="K143" s="5">
        <f>Parameters!$B$11*C143*Parameters!$B$9*G143</f>
        <v>0</v>
      </c>
      <c r="Q143" s="35"/>
    </row>
    <row r="144" spans="11:17" x14ac:dyDescent="0.3">
      <c r="K144" s="5">
        <f>Parameters!$B$11*C144*Parameters!$B$9*G144</f>
        <v>0</v>
      </c>
      <c r="Q144" s="35"/>
    </row>
    <row r="145" spans="11:17" x14ac:dyDescent="0.3">
      <c r="K145" s="5">
        <f>Parameters!$B$11*C145*Parameters!$B$9*G145</f>
        <v>0</v>
      </c>
      <c r="Q145" s="35"/>
    </row>
    <row r="146" spans="11:17" x14ac:dyDescent="0.3">
      <c r="K146" s="5">
        <f>Parameters!$B$11*C146*Parameters!$B$9*G146</f>
        <v>0</v>
      </c>
      <c r="Q146" s="35"/>
    </row>
    <row r="147" spans="11:17" x14ac:dyDescent="0.3">
      <c r="K147" s="5">
        <f>Parameters!$B$11*C147*Parameters!$B$9*G147</f>
        <v>0</v>
      </c>
      <c r="Q147" s="35"/>
    </row>
    <row r="148" spans="11:17" x14ac:dyDescent="0.3">
      <c r="K148" s="5">
        <f>Parameters!$B$11*C148*Parameters!$B$9*G148</f>
        <v>0</v>
      </c>
      <c r="Q148" s="35"/>
    </row>
    <row r="149" spans="11:17" x14ac:dyDescent="0.3">
      <c r="K149" s="5">
        <f>Parameters!$B$11*C149*Parameters!$B$9*G149</f>
        <v>0</v>
      </c>
      <c r="Q149" s="35"/>
    </row>
    <row r="150" spans="11:17" x14ac:dyDescent="0.3">
      <c r="K150" s="5">
        <f>Parameters!$B$11*C150*Parameters!$B$9*G150</f>
        <v>0</v>
      </c>
      <c r="Q150" s="35"/>
    </row>
    <row r="151" spans="11:17" x14ac:dyDescent="0.3">
      <c r="K151" s="5">
        <f>Parameters!$B$11*C151*Parameters!$B$9*G151</f>
        <v>0</v>
      </c>
      <c r="Q151" s="35"/>
    </row>
    <row r="152" spans="11:17" x14ac:dyDescent="0.3">
      <c r="K152" s="5">
        <f>Parameters!$B$11*C152*Parameters!$B$9*G152</f>
        <v>0</v>
      </c>
      <c r="Q152" s="35"/>
    </row>
    <row r="153" spans="11:17" x14ac:dyDescent="0.3">
      <c r="K153" s="5">
        <f>Parameters!$B$11*C153*Parameters!$B$9*G153</f>
        <v>0</v>
      </c>
      <c r="Q153" s="35"/>
    </row>
    <row r="154" spans="11:17" x14ac:dyDescent="0.3">
      <c r="K154" s="5">
        <f>Parameters!$B$11*C154*Parameters!$B$9*G154</f>
        <v>0</v>
      </c>
      <c r="Q154" s="35"/>
    </row>
    <row r="155" spans="11:17" x14ac:dyDescent="0.3">
      <c r="K155" s="5">
        <f>Parameters!$B$11*C155*Parameters!$B$9*G155</f>
        <v>0</v>
      </c>
      <c r="Q155" s="35"/>
    </row>
    <row r="156" spans="11:17" x14ac:dyDescent="0.3">
      <c r="K156" s="5">
        <f>Parameters!$B$11*C156*Parameters!$B$9*G156</f>
        <v>0</v>
      </c>
      <c r="Q156" s="35"/>
    </row>
    <row r="157" spans="11:17" x14ac:dyDescent="0.3">
      <c r="K157" s="5">
        <f>Parameters!$B$11*C157*Parameters!$B$9*G157</f>
        <v>0</v>
      </c>
      <c r="Q157" s="35"/>
    </row>
    <row r="158" spans="11:17" x14ac:dyDescent="0.3">
      <c r="K158" s="5">
        <f>Parameters!$B$11*C158*Parameters!$B$9*G158</f>
        <v>0</v>
      </c>
      <c r="Q158" s="35"/>
    </row>
    <row r="159" spans="11:17" x14ac:dyDescent="0.3">
      <c r="K159" s="5">
        <f>Parameters!$B$11*C159*Parameters!$B$9*G159</f>
        <v>0</v>
      </c>
      <c r="Q159" s="35"/>
    </row>
    <row r="160" spans="11:17" x14ac:dyDescent="0.3">
      <c r="K160" s="5">
        <f>Parameters!$B$11*C160*Parameters!$B$9*G160</f>
        <v>0</v>
      </c>
      <c r="Q160" s="35"/>
    </row>
    <row r="161" spans="11:17" x14ac:dyDescent="0.3">
      <c r="K161" s="5">
        <f>Parameters!$B$11*C161*Parameters!$B$9*G161</f>
        <v>0</v>
      </c>
      <c r="Q161" s="35"/>
    </row>
    <row r="162" spans="11:17" x14ac:dyDescent="0.3">
      <c r="K162" s="5">
        <f>Parameters!$B$11*C162*Parameters!$B$9*G162</f>
        <v>0</v>
      </c>
      <c r="Q162" s="35"/>
    </row>
    <row r="163" spans="11:17" x14ac:dyDescent="0.3">
      <c r="K163" s="5">
        <f>Parameters!$B$11*C163*Parameters!$B$9*G163</f>
        <v>0</v>
      </c>
      <c r="Q163" s="35"/>
    </row>
    <row r="164" spans="11:17" x14ac:dyDescent="0.3">
      <c r="K164" s="5">
        <f>Parameters!$B$11*C164*Parameters!$B$9*G164</f>
        <v>0</v>
      </c>
      <c r="Q164" s="35"/>
    </row>
    <row r="165" spans="11:17" x14ac:dyDescent="0.3">
      <c r="K165" s="5">
        <f>Parameters!$B$11*C165*Parameters!$B$9*G165</f>
        <v>0</v>
      </c>
      <c r="Q165" s="35"/>
    </row>
    <row r="166" spans="11:17" x14ac:dyDescent="0.3">
      <c r="K166" s="5">
        <f>Parameters!$B$11*C166*Parameters!$B$9*G166</f>
        <v>0</v>
      </c>
      <c r="Q166" s="35"/>
    </row>
    <row r="167" spans="11:17" x14ac:dyDescent="0.3">
      <c r="K167" s="5">
        <f>Parameters!$B$11*C167*Parameters!$B$9*G167</f>
        <v>0</v>
      </c>
      <c r="Q167" s="35"/>
    </row>
    <row r="168" spans="11:17" x14ac:dyDescent="0.3">
      <c r="K168" s="5">
        <f>Parameters!$B$11*C168*Parameters!$B$9*G168</f>
        <v>0</v>
      </c>
      <c r="Q168" s="35"/>
    </row>
    <row r="169" spans="11:17" x14ac:dyDescent="0.3">
      <c r="K169" s="5">
        <f>Parameters!$B$11*C169*Parameters!$B$9*G169</f>
        <v>0</v>
      </c>
      <c r="Q169" s="35"/>
    </row>
    <row r="170" spans="11:17" x14ac:dyDescent="0.3">
      <c r="K170" s="5">
        <f>Parameters!$B$11*C170*Parameters!$B$9*G170</f>
        <v>0</v>
      </c>
      <c r="Q170" s="35"/>
    </row>
    <row r="171" spans="11:17" x14ac:dyDescent="0.3">
      <c r="K171" s="5">
        <f>Parameters!$B$11*C171*Parameters!$B$9*G171</f>
        <v>0</v>
      </c>
      <c r="Q171" s="35"/>
    </row>
    <row r="172" spans="11:17" x14ac:dyDescent="0.3">
      <c r="K172" s="5">
        <f>Parameters!$B$11*C172*Parameters!$B$9*G172</f>
        <v>0</v>
      </c>
      <c r="Q172" s="35"/>
    </row>
    <row r="173" spans="11:17" x14ac:dyDescent="0.3">
      <c r="K173" s="5">
        <f>Parameters!$B$11*C173*Parameters!$B$9*G173</f>
        <v>0</v>
      </c>
      <c r="Q173" s="35"/>
    </row>
    <row r="174" spans="11:17" x14ac:dyDescent="0.3">
      <c r="K174" s="5">
        <f>Parameters!$B$11*C174*Parameters!$B$9*G174</f>
        <v>0</v>
      </c>
      <c r="Q174" s="35"/>
    </row>
    <row r="175" spans="11:17" x14ac:dyDescent="0.3">
      <c r="K175" s="5">
        <f>Parameters!$B$11*C175*Parameters!$B$9*G175</f>
        <v>0</v>
      </c>
      <c r="Q175" s="35"/>
    </row>
    <row r="176" spans="11:17" x14ac:dyDescent="0.3">
      <c r="K176" s="5">
        <f>Parameters!$B$11*C176*Parameters!$B$9*G176</f>
        <v>0</v>
      </c>
      <c r="Q176" s="35"/>
    </row>
    <row r="177" spans="11:17" x14ac:dyDescent="0.3">
      <c r="K177" s="5">
        <f>Parameters!$B$11*C177*Parameters!$B$9*G177</f>
        <v>0</v>
      </c>
      <c r="Q177" s="35"/>
    </row>
    <row r="178" spans="11:17" x14ac:dyDescent="0.3">
      <c r="K178" s="5">
        <f>Parameters!$B$11*C178*Parameters!$B$9*G178</f>
        <v>0</v>
      </c>
      <c r="Q178" s="35"/>
    </row>
    <row r="179" spans="11:17" x14ac:dyDescent="0.3">
      <c r="K179" s="5">
        <f>Parameters!$B$11*C179*Parameters!$B$9*G179</f>
        <v>0</v>
      </c>
      <c r="Q179" s="35"/>
    </row>
    <row r="180" spans="11:17" x14ac:dyDescent="0.3">
      <c r="K180" s="5">
        <f>Parameters!$B$11*C180*Parameters!$B$9*G180</f>
        <v>0</v>
      </c>
      <c r="Q180" s="35"/>
    </row>
    <row r="181" spans="11:17" x14ac:dyDescent="0.3">
      <c r="K181" s="5">
        <f>Parameters!$B$11*C181*Parameters!$B$9*G181</f>
        <v>0</v>
      </c>
      <c r="Q181" s="35"/>
    </row>
    <row r="182" spans="11:17" x14ac:dyDescent="0.3">
      <c r="K182" s="5">
        <f>Parameters!$B$11*C182*Parameters!$B$9*G182</f>
        <v>0</v>
      </c>
      <c r="Q182" s="35"/>
    </row>
    <row r="183" spans="11:17" x14ac:dyDescent="0.3">
      <c r="K183" s="5">
        <f>Parameters!$B$11*C183*Parameters!$B$9*G183</f>
        <v>0</v>
      </c>
      <c r="Q183" s="35"/>
    </row>
    <row r="184" spans="11:17" x14ac:dyDescent="0.3">
      <c r="K184" s="5">
        <f>Parameters!$B$11*C184*Parameters!$B$9*G184</f>
        <v>0</v>
      </c>
      <c r="Q184" s="35"/>
    </row>
    <row r="185" spans="11:17" x14ac:dyDescent="0.3">
      <c r="K185" s="5">
        <f>Parameters!$B$11*C185*Parameters!$B$9*G185</f>
        <v>0</v>
      </c>
      <c r="Q185" s="35"/>
    </row>
    <row r="186" spans="11:17" x14ac:dyDescent="0.3">
      <c r="K186" s="5">
        <f>Parameters!$B$11*C186*Parameters!$B$9*G186</f>
        <v>0</v>
      </c>
      <c r="Q186" s="35"/>
    </row>
    <row r="187" spans="11:17" x14ac:dyDescent="0.3">
      <c r="K187" s="5">
        <f>Parameters!$B$11*C187*Parameters!$B$9*G187</f>
        <v>0</v>
      </c>
      <c r="Q187" s="35"/>
    </row>
    <row r="188" spans="11:17" x14ac:dyDescent="0.3">
      <c r="K188" s="5">
        <f>Parameters!$B$11*C188*Parameters!$B$9*G188</f>
        <v>0</v>
      </c>
      <c r="Q188" s="35"/>
    </row>
    <row r="189" spans="11:17" x14ac:dyDescent="0.3">
      <c r="K189" s="5">
        <f>Parameters!$B$11*C189*Parameters!$B$9*G189</f>
        <v>0</v>
      </c>
      <c r="Q189" s="35"/>
    </row>
    <row r="190" spans="11:17" x14ac:dyDescent="0.3">
      <c r="K190" s="5">
        <f>Parameters!$B$11*C190*Parameters!$B$9*G190</f>
        <v>0</v>
      </c>
      <c r="Q190" s="35"/>
    </row>
    <row r="191" spans="11:17" x14ac:dyDescent="0.3">
      <c r="K191" s="5">
        <f>Parameters!$B$11*C191*Parameters!$B$9*G191</f>
        <v>0</v>
      </c>
      <c r="Q191" s="35"/>
    </row>
    <row r="192" spans="11:17" x14ac:dyDescent="0.3">
      <c r="K192" s="5">
        <f>Parameters!$B$11*C192*Parameters!$B$9*G192</f>
        <v>0</v>
      </c>
      <c r="Q192" s="35"/>
    </row>
    <row r="193" spans="11:17" x14ac:dyDescent="0.3">
      <c r="K193" s="5">
        <f>Parameters!$B$11*C193*Parameters!$B$9*G193</f>
        <v>0</v>
      </c>
      <c r="Q193" s="35"/>
    </row>
    <row r="194" spans="11:17" x14ac:dyDescent="0.3">
      <c r="K194" s="5">
        <f>Parameters!$B$11*C194*Parameters!$B$9*G194</f>
        <v>0</v>
      </c>
      <c r="Q194" s="35"/>
    </row>
    <row r="195" spans="11:17" x14ac:dyDescent="0.3">
      <c r="K195" s="5">
        <f>Parameters!$B$11*C195*Parameters!$B$9*G195</f>
        <v>0</v>
      </c>
      <c r="Q195" s="35"/>
    </row>
    <row r="196" spans="11:17" x14ac:dyDescent="0.3">
      <c r="K196" s="5">
        <f>Parameters!$B$11*C196*Parameters!$B$9*G196</f>
        <v>0</v>
      </c>
      <c r="Q196" s="35"/>
    </row>
    <row r="197" spans="11:17" x14ac:dyDescent="0.3">
      <c r="K197" s="5">
        <f>Parameters!$B$11*C197*Parameters!$B$9*G197</f>
        <v>0</v>
      </c>
      <c r="Q197" s="35"/>
    </row>
    <row r="198" spans="11:17" x14ac:dyDescent="0.3">
      <c r="K198" s="5">
        <f>Parameters!$B$11*C198*Parameters!$B$9*G198</f>
        <v>0</v>
      </c>
      <c r="Q198" s="35"/>
    </row>
    <row r="199" spans="11:17" x14ac:dyDescent="0.3">
      <c r="K199" s="5">
        <f>Parameters!$B$11*C199*Parameters!$B$9*G199</f>
        <v>0</v>
      </c>
      <c r="Q199" s="35"/>
    </row>
    <row r="200" spans="11:17" x14ac:dyDescent="0.3">
      <c r="K200" s="5">
        <f>Parameters!$B$11*C200*Parameters!$B$9*G200</f>
        <v>0</v>
      </c>
      <c r="Q200" s="35"/>
    </row>
    <row r="201" spans="11:17" x14ac:dyDescent="0.3">
      <c r="K201" s="5">
        <f>Parameters!$B$11*C201*Parameters!$B$9*G201</f>
        <v>0</v>
      </c>
      <c r="Q201" s="35"/>
    </row>
    <row r="202" spans="11:17" x14ac:dyDescent="0.3">
      <c r="K202" s="5">
        <f>Parameters!$B$11*C202*Parameters!$B$9*G202</f>
        <v>0</v>
      </c>
      <c r="Q202" s="35"/>
    </row>
    <row r="203" spans="11:17" x14ac:dyDescent="0.3">
      <c r="K203" s="5">
        <f>Parameters!$B$11*C203*Parameters!$B$9*G203</f>
        <v>0</v>
      </c>
      <c r="Q203" s="35"/>
    </row>
    <row r="204" spans="11:17" x14ac:dyDescent="0.3">
      <c r="K204" s="5">
        <f>Parameters!$B$11*C204*Parameters!$B$9*G204</f>
        <v>0</v>
      </c>
      <c r="Q204" s="35"/>
    </row>
    <row r="205" spans="11:17" x14ac:dyDescent="0.3">
      <c r="K205" s="5">
        <f>Parameters!$B$11*C205*Parameters!$B$9*G205</f>
        <v>0</v>
      </c>
      <c r="Q205" s="35"/>
    </row>
    <row r="206" spans="11:17" x14ac:dyDescent="0.3">
      <c r="K206" s="5">
        <f>Parameters!$B$11*C206*Parameters!$B$9*G206</f>
        <v>0</v>
      </c>
      <c r="Q206" s="35"/>
    </row>
    <row r="207" spans="11:17" x14ac:dyDescent="0.3">
      <c r="K207" s="5">
        <f>Parameters!$B$11*C207*Parameters!$B$9*G207</f>
        <v>0</v>
      </c>
      <c r="Q207" s="35"/>
    </row>
    <row r="208" spans="11:17" x14ac:dyDescent="0.3">
      <c r="K208" s="5">
        <f>Parameters!$B$11*C208*Parameters!$B$9*G208</f>
        <v>0</v>
      </c>
      <c r="Q208" s="35"/>
    </row>
    <row r="209" spans="11:17" x14ac:dyDescent="0.3">
      <c r="K209" s="5">
        <f>Parameters!$B$11*C209*Parameters!$B$9*G209</f>
        <v>0</v>
      </c>
      <c r="Q209" s="35"/>
    </row>
    <row r="210" spans="11:17" x14ac:dyDescent="0.3">
      <c r="K210" s="5">
        <f>Parameters!$B$11*C210*Parameters!$B$9*G210</f>
        <v>0</v>
      </c>
      <c r="Q210" s="35"/>
    </row>
    <row r="211" spans="11:17" x14ac:dyDescent="0.3">
      <c r="K211" s="5">
        <f>Parameters!$B$11*C211*Parameters!$B$9*G211</f>
        <v>0</v>
      </c>
      <c r="Q211" s="35"/>
    </row>
    <row r="212" spans="11:17" x14ac:dyDescent="0.3">
      <c r="K212" s="5">
        <f>Parameters!$B$11*C212*Parameters!$B$9*G212</f>
        <v>0</v>
      </c>
      <c r="Q212" s="35"/>
    </row>
    <row r="213" spans="11:17" x14ac:dyDescent="0.3">
      <c r="K213" s="5">
        <f>Parameters!$B$11*C213*Parameters!$B$9*G213</f>
        <v>0</v>
      </c>
      <c r="Q213" s="35"/>
    </row>
    <row r="214" spans="11:17" x14ac:dyDescent="0.3">
      <c r="K214" s="5">
        <f>Parameters!$B$11*C214*Parameters!$B$9*G214</f>
        <v>0</v>
      </c>
      <c r="Q214" s="35"/>
    </row>
    <row r="215" spans="11:17" x14ac:dyDescent="0.3">
      <c r="K215" s="5">
        <f>Parameters!$B$11*C215*Parameters!$B$9*G215</f>
        <v>0</v>
      </c>
      <c r="Q215" s="35"/>
    </row>
    <row r="216" spans="11:17" x14ac:dyDescent="0.3">
      <c r="K216" s="5">
        <f>Parameters!$B$11*C216*Parameters!$B$9*G216</f>
        <v>0</v>
      </c>
      <c r="Q216" s="35"/>
    </row>
    <row r="217" spans="11:17" x14ac:dyDescent="0.3">
      <c r="K217" s="5">
        <f>Parameters!$B$11*C217*Parameters!$B$9*G217</f>
        <v>0</v>
      </c>
      <c r="Q217" s="35"/>
    </row>
    <row r="218" spans="11:17" x14ac:dyDescent="0.3">
      <c r="K218" s="5">
        <f>Parameters!$B$11*C218*Parameters!$B$9*G218</f>
        <v>0</v>
      </c>
      <c r="Q218" s="35"/>
    </row>
    <row r="219" spans="11:17" x14ac:dyDescent="0.3">
      <c r="K219" s="5">
        <f>Parameters!$B$11*C219*Parameters!$B$9*G219</f>
        <v>0</v>
      </c>
      <c r="Q219" s="35"/>
    </row>
    <row r="220" spans="11:17" x14ac:dyDescent="0.3">
      <c r="K220" s="5">
        <f>Parameters!$B$11*C220*Parameters!$B$9*G220</f>
        <v>0</v>
      </c>
      <c r="Q220" s="35"/>
    </row>
    <row r="221" spans="11:17" x14ac:dyDescent="0.3">
      <c r="K221" s="5">
        <f>Parameters!$B$11*C221*Parameters!$B$9*G221</f>
        <v>0</v>
      </c>
      <c r="Q221" s="35"/>
    </row>
    <row r="222" spans="11:17" x14ac:dyDescent="0.3">
      <c r="K222" s="5">
        <f>Parameters!$B$11*C222*Parameters!$B$9*G222</f>
        <v>0</v>
      </c>
      <c r="Q222" s="35"/>
    </row>
    <row r="223" spans="11:17" x14ac:dyDescent="0.3">
      <c r="K223" s="5">
        <f>Parameters!$B$11*C223*Parameters!$B$9*G223</f>
        <v>0</v>
      </c>
      <c r="Q223" s="35"/>
    </row>
    <row r="224" spans="11:17" x14ac:dyDescent="0.3">
      <c r="K224" s="5">
        <f>Parameters!$B$11*C224*Parameters!$B$9*G224</f>
        <v>0</v>
      </c>
      <c r="Q224" s="35"/>
    </row>
    <row r="225" spans="11:17" x14ac:dyDescent="0.3">
      <c r="K225" s="5">
        <f>Parameters!$B$11*C225*Parameters!$B$9*G225</f>
        <v>0</v>
      </c>
      <c r="Q225" s="35"/>
    </row>
    <row r="226" spans="11:17" x14ac:dyDescent="0.3">
      <c r="K226" s="5">
        <f>Parameters!$B$11*C226*Parameters!$B$9*G226</f>
        <v>0</v>
      </c>
      <c r="Q226" s="35"/>
    </row>
    <row r="227" spans="11:17" x14ac:dyDescent="0.3">
      <c r="K227" s="5">
        <f>Parameters!$B$11*C227*Parameters!$B$9*G227</f>
        <v>0</v>
      </c>
      <c r="Q227" s="35"/>
    </row>
    <row r="228" spans="11:17" x14ac:dyDescent="0.3">
      <c r="K228" s="5">
        <f>Parameters!$B$11*C228*Parameters!$B$9*G228</f>
        <v>0</v>
      </c>
      <c r="Q228" s="35"/>
    </row>
    <row r="229" spans="11:17" x14ac:dyDescent="0.3">
      <c r="K229" s="5">
        <f>Parameters!$B$11*C229*Parameters!$B$9*G229</f>
        <v>0</v>
      </c>
      <c r="Q229" s="35"/>
    </row>
    <row r="230" spans="11:17" x14ac:dyDescent="0.3">
      <c r="K230" s="5">
        <f>Parameters!$B$11*C230*Parameters!$B$9*G230</f>
        <v>0</v>
      </c>
      <c r="Q230" s="35"/>
    </row>
    <row r="231" spans="11:17" x14ac:dyDescent="0.3">
      <c r="K231" s="5">
        <f>Parameters!$B$11*C231*Parameters!$B$9*G231</f>
        <v>0</v>
      </c>
      <c r="Q231" s="35"/>
    </row>
    <row r="232" spans="11:17" x14ac:dyDescent="0.3">
      <c r="K232" s="5">
        <f>Parameters!$B$11*C232*Parameters!$B$9*G232</f>
        <v>0</v>
      </c>
      <c r="Q232" s="35"/>
    </row>
    <row r="233" spans="11:17" x14ac:dyDescent="0.3">
      <c r="K233" s="5">
        <f>Parameters!$B$11*C233*Parameters!$B$9*G233</f>
        <v>0</v>
      </c>
      <c r="Q233" s="35"/>
    </row>
    <row r="234" spans="11:17" x14ac:dyDescent="0.3">
      <c r="K234" s="5">
        <f>Parameters!$B$11*C234*Parameters!$B$9*G234</f>
        <v>0</v>
      </c>
      <c r="Q234" s="35"/>
    </row>
    <row r="235" spans="11:17" x14ac:dyDescent="0.3">
      <c r="K235" s="5">
        <f>Parameters!$B$11*C235*Parameters!$B$9*G235</f>
        <v>0</v>
      </c>
      <c r="Q235" s="35"/>
    </row>
    <row r="236" spans="11:17" x14ac:dyDescent="0.3">
      <c r="K236" s="5">
        <f>Parameters!$B$11*C236*Parameters!$B$9*G236</f>
        <v>0</v>
      </c>
      <c r="Q236" s="35"/>
    </row>
    <row r="237" spans="11:17" x14ac:dyDescent="0.3">
      <c r="K237" s="5">
        <f>Parameters!$B$11*C237*Parameters!$B$9*G237</f>
        <v>0</v>
      </c>
      <c r="Q237" s="35"/>
    </row>
    <row r="238" spans="11:17" x14ac:dyDescent="0.3">
      <c r="K238" s="5">
        <f>Parameters!$B$11*C238*Parameters!$B$9*G238</f>
        <v>0</v>
      </c>
      <c r="Q238" s="35"/>
    </row>
    <row r="239" spans="11:17" x14ac:dyDescent="0.3">
      <c r="K239" s="5">
        <f>Parameters!$B$11*C239*Parameters!$B$9*G239</f>
        <v>0</v>
      </c>
      <c r="Q239" s="35"/>
    </row>
    <row r="240" spans="11:17" x14ac:dyDescent="0.3">
      <c r="K240" s="5">
        <f>Parameters!$B$11*C240*Parameters!$B$9*G240</f>
        <v>0</v>
      </c>
      <c r="Q240" s="35"/>
    </row>
    <row r="241" spans="11:17" x14ac:dyDescent="0.3">
      <c r="K241" s="5">
        <f>Parameters!$B$11*C241*Parameters!$B$9*G241</f>
        <v>0</v>
      </c>
      <c r="Q241" s="35"/>
    </row>
    <row r="242" spans="11:17" x14ac:dyDescent="0.3">
      <c r="K242" s="5">
        <f>Parameters!$B$11*C242*Parameters!$B$9*G242</f>
        <v>0</v>
      </c>
      <c r="Q242" s="35"/>
    </row>
    <row r="243" spans="11:17" x14ac:dyDescent="0.3">
      <c r="K243" s="5">
        <f>Parameters!$B$11*C243*Parameters!$B$9*G243</f>
        <v>0</v>
      </c>
      <c r="Q243" s="35"/>
    </row>
    <row r="244" spans="11:17" x14ac:dyDescent="0.3">
      <c r="K244" s="5">
        <f>Parameters!$B$11*C244*Parameters!$B$9*G244</f>
        <v>0</v>
      </c>
      <c r="Q244" s="35"/>
    </row>
    <row r="245" spans="11:17" x14ac:dyDescent="0.3">
      <c r="K245" s="5">
        <f>Parameters!$B$11*C245*Parameters!$B$9*G245</f>
        <v>0</v>
      </c>
      <c r="Q245" s="35"/>
    </row>
    <row r="246" spans="11:17" x14ac:dyDescent="0.3">
      <c r="K246" s="5">
        <f>Parameters!$B$11*C246*Parameters!$B$9*G246</f>
        <v>0</v>
      </c>
      <c r="Q246" s="35"/>
    </row>
    <row r="247" spans="11:17" x14ac:dyDescent="0.3">
      <c r="K247" s="5">
        <f>Parameters!$B$11*C247*Parameters!$B$9*G247</f>
        <v>0</v>
      </c>
      <c r="Q247" s="35"/>
    </row>
    <row r="248" spans="11:17" x14ac:dyDescent="0.3">
      <c r="K248" s="5">
        <f>Parameters!$B$11*C248*Parameters!$B$9*G248</f>
        <v>0</v>
      </c>
      <c r="Q248" s="35"/>
    </row>
    <row r="249" spans="11:17" x14ac:dyDescent="0.3">
      <c r="K249" s="5">
        <f>Parameters!$B$11*C249*Parameters!$B$9*G249</f>
        <v>0</v>
      </c>
      <c r="Q249" s="35"/>
    </row>
    <row r="250" spans="11:17" x14ac:dyDescent="0.3">
      <c r="K250" s="5">
        <f>Parameters!$B$11*C250*Parameters!$B$9*G250</f>
        <v>0</v>
      </c>
      <c r="Q250" s="35"/>
    </row>
    <row r="251" spans="11:17" x14ac:dyDescent="0.3">
      <c r="K251" s="5">
        <f>Parameters!$B$11*C251*Parameters!$B$9*G251</f>
        <v>0</v>
      </c>
      <c r="Q251" s="35"/>
    </row>
    <row r="252" spans="11:17" x14ac:dyDescent="0.3">
      <c r="K252" s="5">
        <f>Parameters!$B$11*C252*Parameters!$B$9*G252</f>
        <v>0</v>
      </c>
      <c r="Q252" s="35"/>
    </row>
    <row r="253" spans="11:17" x14ac:dyDescent="0.3">
      <c r="K253" s="5">
        <f>Parameters!$B$11*C253*Parameters!$B$9*G253</f>
        <v>0</v>
      </c>
      <c r="Q253" s="35"/>
    </row>
    <row r="254" spans="11:17" x14ac:dyDescent="0.3">
      <c r="K254" s="5">
        <f>Parameters!$B$11*C254*Parameters!$B$9*G254</f>
        <v>0</v>
      </c>
      <c r="Q254" s="35"/>
    </row>
    <row r="255" spans="11:17" x14ac:dyDescent="0.3">
      <c r="K255" s="5">
        <f>Parameters!$B$11*C255*Parameters!$B$9*G255</f>
        <v>0</v>
      </c>
      <c r="Q255" s="35"/>
    </row>
    <row r="256" spans="11:17" x14ac:dyDescent="0.3">
      <c r="K256" s="5">
        <f>Parameters!$B$11*C256*Parameters!$B$9*G256</f>
        <v>0</v>
      </c>
      <c r="Q256" s="35"/>
    </row>
    <row r="257" spans="11:17" x14ac:dyDescent="0.3">
      <c r="K257" s="5">
        <f>Parameters!$B$11*C257*Parameters!$B$9*G257</f>
        <v>0</v>
      </c>
      <c r="Q257" s="35"/>
    </row>
    <row r="258" spans="11:17" x14ac:dyDescent="0.3">
      <c r="K258" s="5">
        <f>Parameters!$B$11*C258*Parameters!$B$9*G258</f>
        <v>0</v>
      </c>
      <c r="Q258" s="35"/>
    </row>
    <row r="259" spans="11:17" x14ac:dyDescent="0.3">
      <c r="K259" s="5">
        <f>Parameters!$B$11*C259*Parameters!$B$9*G259</f>
        <v>0</v>
      </c>
      <c r="Q259" s="35"/>
    </row>
    <row r="260" spans="11:17" x14ac:dyDescent="0.3">
      <c r="K260" s="5">
        <f>Parameters!$B$11*C260*Parameters!$B$9*G260</f>
        <v>0</v>
      </c>
      <c r="Q260" s="35"/>
    </row>
    <row r="261" spans="11:17" x14ac:dyDescent="0.3">
      <c r="K261" s="5">
        <f>Parameters!$B$11*C261*Parameters!$B$9*G261</f>
        <v>0</v>
      </c>
      <c r="Q261" s="35"/>
    </row>
    <row r="262" spans="11:17" x14ac:dyDescent="0.3">
      <c r="K262" s="5">
        <f>Parameters!$B$11*C262*Parameters!$B$9*G262</f>
        <v>0</v>
      </c>
      <c r="Q262" s="35"/>
    </row>
    <row r="263" spans="11:17" x14ac:dyDescent="0.3">
      <c r="K263" s="5">
        <f>Parameters!$B$11*C263*Parameters!$B$9*G263</f>
        <v>0</v>
      </c>
      <c r="Q263" s="35"/>
    </row>
    <row r="264" spans="11:17" x14ac:dyDescent="0.3">
      <c r="K264" s="5">
        <f>Parameters!$B$11*C264*Parameters!$B$9*G264</f>
        <v>0</v>
      </c>
      <c r="Q264" s="35"/>
    </row>
    <row r="265" spans="11:17" x14ac:dyDescent="0.3">
      <c r="K265" s="5">
        <f>Parameters!$B$11*C265*Parameters!$B$9*G265</f>
        <v>0</v>
      </c>
      <c r="Q265" s="35"/>
    </row>
    <row r="266" spans="11:17" x14ac:dyDescent="0.3">
      <c r="K266" s="5">
        <f>Parameters!$B$11*C266*Parameters!$B$9*G266</f>
        <v>0</v>
      </c>
      <c r="Q266" s="35"/>
    </row>
    <row r="267" spans="11:17" x14ac:dyDescent="0.3">
      <c r="K267" s="5">
        <f>Parameters!$B$11*C267*Parameters!$B$9*G267</f>
        <v>0</v>
      </c>
      <c r="Q267" s="35"/>
    </row>
    <row r="268" spans="11:17" x14ac:dyDescent="0.3">
      <c r="K268" s="5">
        <f>Parameters!$B$11*C268*Parameters!$B$9*G268</f>
        <v>0</v>
      </c>
      <c r="Q268" s="35"/>
    </row>
    <row r="269" spans="11:17" x14ac:dyDescent="0.3">
      <c r="K269" s="5">
        <f>Parameters!$B$11*C269*Parameters!$B$9*G269</f>
        <v>0</v>
      </c>
      <c r="Q269" s="35"/>
    </row>
    <row r="270" spans="11:17" x14ac:dyDescent="0.3">
      <c r="K270" s="5">
        <f>Parameters!$B$11*C270*Parameters!$B$9*G270</f>
        <v>0</v>
      </c>
      <c r="Q270" s="35"/>
    </row>
    <row r="271" spans="11:17" x14ac:dyDescent="0.3">
      <c r="K271" s="5">
        <f>Parameters!$B$11*C271*Parameters!$B$9*G271</f>
        <v>0</v>
      </c>
      <c r="Q271" s="35"/>
    </row>
    <row r="272" spans="11:17" x14ac:dyDescent="0.3">
      <c r="K272" s="5">
        <f>Parameters!$B$11*C272*Parameters!$B$9*G272</f>
        <v>0</v>
      </c>
      <c r="Q272" s="35"/>
    </row>
    <row r="273" spans="11:17" x14ac:dyDescent="0.3">
      <c r="K273" s="5">
        <f>Parameters!$B$11*C273*Parameters!$B$9*G273</f>
        <v>0</v>
      </c>
      <c r="Q273" s="35"/>
    </row>
    <row r="274" spans="11:17" x14ac:dyDescent="0.3">
      <c r="K274" s="5">
        <f>Parameters!$B$11*C274*Parameters!$B$9*G274</f>
        <v>0</v>
      </c>
      <c r="Q274" s="35"/>
    </row>
    <row r="275" spans="11:17" x14ac:dyDescent="0.3">
      <c r="K275" s="5">
        <f>Parameters!$B$11*C275*Parameters!$B$9*G275</f>
        <v>0</v>
      </c>
      <c r="Q275" s="35"/>
    </row>
    <row r="276" spans="11:17" x14ac:dyDescent="0.3">
      <c r="K276" s="5">
        <f>Parameters!$B$11*C276*Parameters!$B$9*G276</f>
        <v>0</v>
      </c>
      <c r="Q276" s="35"/>
    </row>
    <row r="277" spans="11:17" x14ac:dyDescent="0.3">
      <c r="K277" s="5">
        <f>Parameters!$B$11*C277*Parameters!$B$9*G277</f>
        <v>0</v>
      </c>
      <c r="Q277" s="35"/>
    </row>
    <row r="278" spans="11:17" x14ac:dyDescent="0.3">
      <c r="K278" s="5">
        <f>Parameters!$B$11*C278*Parameters!$B$9*G278</f>
        <v>0</v>
      </c>
      <c r="Q278" s="35"/>
    </row>
    <row r="279" spans="11:17" x14ac:dyDescent="0.3">
      <c r="K279" s="5">
        <f>Parameters!$B$11*C279*Parameters!$B$9*G279</f>
        <v>0</v>
      </c>
      <c r="Q279" s="35"/>
    </row>
    <row r="280" spans="11:17" x14ac:dyDescent="0.3">
      <c r="K280" s="5">
        <f>Parameters!$B$11*C280*Parameters!$B$9*G280</f>
        <v>0</v>
      </c>
      <c r="Q280" s="35"/>
    </row>
    <row r="281" spans="11:17" x14ac:dyDescent="0.3">
      <c r="K281" s="5">
        <f>Parameters!$B$11*C281*Parameters!$B$9*G281</f>
        <v>0</v>
      </c>
      <c r="Q281" s="35"/>
    </row>
    <row r="282" spans="11:17" x14ac:dyDescent="0.3">
      <c r="K282" s="5">
        <f>Parameters!$B$11*C282*Parameters!$B$9*G282</f>
        <v>0</v>
      </c>
      <c r="Q282" s="35"/>
    </row>
    <row r="283" spans="11:17" x14ac:dyDescent="0.3">
      <c r="K283" s="5">
        <f>Parameters!$B$11*C283*Parameters!$B$9*G283</f>
        <v>0</v>
      </c>
      <c r="Q283" s="35"/>
    </row>
    <row r="284" spans="11:17" x14ac:dyDescent="0.3">
      <c r="K284" s="5">
        <f>Parameters!$B$11*C284*Parameters!$B$9*G284</f>
        <v>0</v>
      </c>
      <c r="Q284" s="35"/>
    </row>
    <row r="285" spans="11:17" x14ac:dyDescent="0.3">
      <c r="K285" s="5">
        <f>Parameters!$B$11*C285*Parameters!$B$9*G285</f>
        <v>0</v>
      </c>
      <c r="Q285" s="35"/>
    </row>
    <row r="286" spans="11:17" x14ac:dyDescent="0.3">
      <c r="K286" s="5">
        <f>Parameters!$B$11*C286*Parameters!$B$9*G286</f>
        <v>0</v>
      </c>
      <c r="Q286" s="35"/>
    </row>
    <row r="287" spans="11:17" x14ac:dyDescent="0.3">
      <c r="K287" s="5">
        <f>Parameters!$B$11*C287*Parameters!$B$9*G287</f>
        <v>0</v>
      </c>
      <c r="Q287" s="35"/>
    </row>
    <row r="288" spans="11:17" x14ac:dyDescent="0.3">
      <c r="K288" s="5">
        <f>Parameters!$B$11*C288*Parameters!$B$9*G288</f>
        <v>0</v>
      </c>
      <c r="Q288" s="35"/>
    </row>
    <row r="289" spans="11:17" x14ac:dyDescent="0.3">
      <c r="K289" s="5">
        <f>Parameters!$B$11*C289*Parameters!$B$9*G289</f>
        <v>0</v>
      </c>
      <c r="Q289" s="35"/>
    </row>
    <row r="290" spans="11:17" x14ac:dyDescent="0.3">
      <c r="K290" s="5">
        <f>Parameters!$B$11*C290*Parameters!$B$9*G290</f>
        <v>0</v>
      </c>
      <c r="Q290" s="35"/>
    </row>
    <row r="291" spans="11:17" x14ac:dyDescent="0.3">
      <c r="K291" s="5">
        <f>Parameters!$B$11*C291*Parameters!$B$9*G291</f>
        <v>0</v>
      </c>
      <c r="Q291" s="35"/>
    </row>
    <row r="292" spans="11:17" x14ac:dyDescent="0.3">
      <c r="K292" s="5">
        <f>Parameters!$B$11*C292*Parameters!$B$9*G292</f>
        <v>0</v>
      </c>
      <c r="Q292" s="35"/>
    </row>
    <row r="293" spans="11:17" x14ac:dyDescent="0.3">
      <c r="K293" s="5">
        <f>Parameters!$B$11*C293*Parameters!$B$9*G293</f>
        <v>0</v>
      </c>
      <c r="Q293" s="35"/>
    </row>
    <row r="294" spans="11:17" x14ac:dyDescent="0.3">
      <c r="K294" s="5">
        <f>Parameters!$B$11*C294*Parameters!$B$9*G294</f>
        <v>0</v>
      </c>
      <c r="Q294" s="35"/>
    </row>
    <row r="295" spans="11:17" x14ac:dyDescent="0.3">
      <c r="K295" s="5">
        <f>Parameters!$B$11*C295*Parameters!$B$9*G295</f>
        <v>0</v>
      </c>
      <c r="Q295" s="35"/>
    </row>
    <row r="296" spans="11:17" x14ac:dyDescent="0.3">
      <c r="K296" s="5">
        <f>Parameters!$B$11*C296*Parameters!$B$9*G296</f>
        <v>0</v>
      </c>
      <c r="Q296" s="35"/>
    </row>
    <row r="297" spans="11:17" x14ac:dyDescent="0.3">
      <c r="K297" s="5">
        <f>Parameters!$B$11*C297*Parameters!$B$9*G297</f>
        <v>0</v>
      </c>
      <c r="Q297" s="35"/>
    </row>
    <row r="298" spans="11:17" x14ac:dyDescent="0.3">
      <c r="K298" s="5">
        <f>Parameters!$B$11*C298*Parameters!$B$9*G298</f>
        <v>0</v>
      </c>
      <c r="Q298" s="35"/>
    </row>
    <row r="299" spans="11:17" x14ac:dyDescent="0.3">
      <c r="K299" s="5">
        <f>Parameters!$B$11*C299*Parameters!$B$9*G299</f>
        <v>0</v>
      </c>
      <c r="Q299" s="35"/>
    </row>
    <row r="300" spans="11:17" x14ac:dyDescent="0.3">
      <c r="K300" s="5">
        <f>Parameters!$B$11*C300*Parameters!$B$9*G300</f>
        <v>0</v>
      </c>
      <c r="Q300" s="35"/>
    </row>
    <row r="301" spans="11:17" x14ac:dyDescent="0.3">
      <c r="K301" s="5">
        <f>Parameters!$B$11*C301*Parameters!$B$9*G301</f>
        <v>0</v>
      </c>
      <c r="Q301" s="35"/>
    </row>
    <row r="302" spans="11:17" x14ac:dyDescent="0.3">
      <c r="K302" s="5">
        <f>Parameters!$B$11*C302*Parameters!$B$9*G302</f>
        <v>0</v>
      </c>
      <c r="Q302" s="35"/>
    </row>
    <row r="303" spans="11:17" x14ac:dyDescent="0.3">
      <c r="K303" s="5">
        <f>Parameters!$B$11*C303*Parameters!$B$9*G303</f>
        <v>0</v>
      </c>
      <c r="Q303" s="35"/>
    </row>
    <row r="304" spans="11:17" x14ac:dyDescent="0.3">
      <c r="K304" s="5">
        <f>Parameters!$B$11*C304*Parameters!$B$9*G304</f>
        <v>0</v>
      </c>
      <c r="Q304" s="35"/>
    </row>
    <row r="305" spans="11:17" x14ac:dyDescent="0.3">
      <c r="K305" s="5">
        <f>Parameters!$B$11*C305*Parameters!$B$9*G305</f>
        <v>0</v>
      </c>
      <c r="Q305" s="35"/>
    </row>
    <row r="306" spans="11:17" x14ac:dyDescent="0.3">
      <c r="K306" s="5">
        <f>Parameters!$B$11*C306*Parameters!$B$9*G306</f>
        <v>0</v>
      </c>
      <c r="Q306" s="35"/>
    </row>
    <row r="307" spans="11:17" x14ac:dyDescent="0.3">
      <c r="K307" s="5">
        <f>Parameters!$B$11*C307*Parameters!$B$9*G307</f>
        <v>0</v>
      </c>
      <c r="Q307" s="35"/>
    </row>
    <row r="308" spans="11:17" x14ac:dyDescent="0.3">
      <c r="K308" s="5">
        <f>Parameters!$B$11*C308*Parameters!$B$9*G308</f>
        <v>0</v>
      </c>
      <c r="Q308" s="35"/>
    </row>
    <row r="309" spans="11:17" x14ac:dyDescent="0.3">
      <c r="K309" s="5">
        <f>Parameters!$B$11*C309*Parameters!$B$9*G309</f>
        <v>0</v>
      </c>
      <c r="Q309" s="35"/>
    </row>
    <row r="310" spans="11:17" x14ac:dyDescent="0.3">
      <c r="K310" s="5">
        <f>Parameters!$B$11*C310*Parameters!$B$9*G310</f>
        <v>0</v>
      </c>
      <c r="Q310" s="35"/>
    </row>
    <row r="311" spans="11:17" x14ac:dyDescent="0.3">
      <c r="K311" s="5">
        <f>Parameters!$B$11*C311*Parameters!$B$9*G311</f>
        <v>0</v>
      </c>
      <c r="Q311" s="35"/>
    </row>
    <row r="312" spans="11:17" x14ac:dyDescent="0.3">
      <c r="K312" s="5">
        <f>Parameters!$B$11*C312*Parameters!$B$9*G312</f>
        <v>0</v>
      </c>
      <c r="Q312" s="35"/>
    </row>
    <row r="313" spans="11:17" x14ac:dyDescent="0.3">
      <c r="K313" s="5">
        <f>Parameters!$B$11*C313*Parameters!$B$9*G313</f>
        <v>0</v>
      </c>
      <c r="Q313" s="35"/>
    </row>
    <row r="314" spans="11:17" x14ac:dyDescent="0.3">
      <c r="K314" s="5">
        <f>Parameters!$B$11*C314*Parameters!$B$9*G314</f>
        <v>0</v>
      </c>
      <c r="Q314" s="35"/>
    </row>
    <row r="315" spans="11:17" x14ac:dyDescent="0.3">
      <c r="K315" s="5">
        <f>Parameters!$B$11*C315*Parameters!$B$9*G315</f>
        <v>0</v>
      </c>
      <c r="Q315" s="35"/>
    </row>
    <row r="316" spans="11:17" x14ac:dyDescent="0.3">
      <c r="K316" s="5">
        <f>Parameters!$B$11*C316*Parameters!$B$9*G316</f>
        <v>0</v>
      </c>
      <c r="Q316" s="35"/>
    </row>
    <row r="317" spans="11:17" x14ac:dyDescent="0.3">
      <c r="K317" s="5">
        <f>Parameters!$B$11*C317*Parameters!$B$9*G317</f>
        <v>0</v>
      </c>
      <c r="Q317" s="35"/>
    </row>
    <row r="318" spans="11:17" x14ac:dyDescent="0.3">
      <c r="K318" s="5">
        <f>Parameters!$B$11*C318*Parameters!$B$9*G318</f>
        <v>0</v>
      </c>
      <c r="Q318" s="35"/>
    </row>
    <row r="319" spans="11:17" x14ac:dyDescent="0.3">
      <c r="K319" s="5">
        <f>Parameters!$B$11*C319*Parameters!$B$9*G319</f>
        <v>0</v>
      </c>
      <c r="Q319" s="35"/>
    </row>
    <row r="320" spans="11:17" x14ac:dyDescent="0.3">
      <c r="K320" s="5">
        <f>Parameters!$B$11*C320*Parameters!$B$9*G320</f>
        <v>0</v>
      </c>
      <c r="Q320" s="35"/>
    </row>
    <row r="321" spans="11:17" x14ac:dyDescent="0.3">
      <c r="K321" s="5">
        <f>Parameters!$B$11*C321*Parameters!$B$9*G321</f>
        <v>0</v>
      </c>
      <c r="Q321" s="35"/>
    </row>
    <row r="322" spans="11:17" x14ac:dyDescent="0.3">
      <c r="K322" s="5">
        <f>Parameters!$B$11*C322*Parameters!$B$9*G322</f>
        <v>0</v>
      </c>
      <c r="Q322" s="35"/>
    </row>
    <row r="323" spans="11:17" x14ac:dyDescent="0.3">
      <c r="K323" s="5">
        <f>Parameters!$B$11*C323*Parameters!$B$9*G323</f>
        <v>0</v>
      </c>
      <c r="Q323" s="35"/>
    </row>
    <row r="324" spans="11:17" x14ac:dyDescent="0.3">
      <c r="K324" s="5">
        <f>Parameters!$B$11*C324*Parameters!$B$9*G324</f>
        <v>0</v>
      </c>
      <c r="Q324" s="35"/>
    </row>
    <row r="325" spans="11:17" x14ac:dyDescent="0.3">
      <c r="K325" s="5">
        <f>Parameters!$B$11*C325*Parameters!$B$9*G325</f>
        <v>0</v>
      </c>
      <c r="Q325" s="35"/>
    </row>
    <row r="326" spans="11:17" x14ac:dyDescent="0.3">
      <c r="K326" s="5">
        <f>Parameters!$B$11*C326*Parameters!$B$9*G326</f>
        <v>0</v>
      </c>
      <c r="Q326" s="35"/>
    </row>
    <row r="327" spans="11:17" x14ac:dyDescent="0.3">
      <c r="K327" s="5">
        <f>Parameters!$B$11*C327*Parameters!$B$9*G327</f>
        <v>0</v>
      </c>
      <c r="Q327" s="35"/>
    </row>
    <row r="328" spans="11:17" x14ac:dyDescent="0.3">
      <c r="K328" s="5">
        <f>Parameters!$B$11*C328*Parameters!$B$9*G328</f>
        <v>0</v>
      </c>
      <c r="Q328" s="35"/>
    </row>
    <row r="329" spans="11:17" x14ac:dyDescent="0.3">
      <c r="K329" s="5">
        <f>Parameters!$B$11*C329*Parameters!$B$9*G329</f>
        <v>0</v>
      </c>
      <c r="Q329" s="35"/>
    </row>
    <row r="330" spans="11:17" x14ac:dyDescent="0.3">
      <c r="K330" s="5">
        <f>Parameters!$B$11*C330*Parameters!$B$9*G330</f>
        <v>0</v>
      </c>
      <c r="Q330" s="35"/>
    </row>
    <row r="331" spans="11:17" x14ac:dyDescent="0.3">
      <c r="K331" s="5">
        <f>Parameters!$B$11*C331*Parameters!$B$9*G331</f>
        <v>0</v>
      </c>
      <c r="Q331" s="35"/>
    </row>
    <row r="332" spans="11:17" x14ac:dyDescent="0.3">
      <c r="K332" s="5">
        <f>Parameters!$B$11*C332*Parameters!$B$9*G332</f>
        <v>0</v>
      </c>
      <c r="Q332" s="35"/>
    </row>
    <row r="333" spans="11:17" x14ac:dyDescent="0.3">
      <c r="K333" s="5">
        <f>Parameters!$B$11*C333*Parameters!$B$9*G333</f>
        <v>0</v>
      </c>
      <c r="Q333" s="35"/>
    </row>
    <row r="334" spans="11:17" x14ac:dyDescent="0.3">
      <c r="K334" s="5">
        <f>Parameters!$B$11*C334*Parameters!$B$9*G334</f>
        <v>0</v>
      </c>
      <c r="Q334" s="35"/>
    </row>
    <row r="335" spans="11:17" x14ac:dyDescent="0.3">
      <c r="K335" s="5">
        <f>Parameters!$B$11*C335*Parameters!$B$9*G335</f>
        <v>0</v>
      </c>
      <c r="Q335" s="35"/>
    </row>
    <row r="336" spans="11:17" x14ac:dyDescent="0.3">
      <c r="K336" s="5">
        <f>Parameters!$B$11*C336*Parameters!$B$9*G336</f>
        <v>0</v>
      </c>
      <c r="Q336" s="35"/>
    </row>
    <row r="337" spans="11:17" x14ac:dyDescent="0.3">
      <c r="K337" s="5">
        <f>Parameters!$B$11*C337*Parameters!$B$9*G337</f>
        <v>0</v>
      </c>
      <c r="Q337" s="35"/>
    </row>
    <row r="338" spans="11:17" x14ac:dyDescent="0.3">
      <c r="K338" s="5">
        <f>Parameters!$B$11*C338*Parameters!$B$9*G338</f>
        <v>0</v>
      </c>
      <c r="Q338" s="35"/>
    </row>
    <row r="339" spans="11:17" x14ac:dyDescent="0.3">
      <c r="K339" s="5">
        <f>Parameters!$B$11*C339*Parameters!$B$9*G339</f>
        <v>0</v>
      </c>
      <c r="Q339" s="35"/>
    </row>
    <row r="340" spans="11:17" x14ac:dyDescent="0.3">
      <c r="K340" s="5">
        <f>Parameters!$B$11*C340*Parameters!$B$9*G340</f>
        <v>0</v>
      </c>
      <c r="Q340" s="35"/>
    </row>
    <row r="341" spans="11:17" x14ac:dyDescent="0.3">
      <c r="K341" s="5">
        <f>Parameters!$B$11*C341*Parameters!$B$9*G341</f>
        <v>0</v>
      </c>
      <c r="Q341" s="35"/>
    </row>
    <row r="342" spans="11:17" x14ac:dyDescent="0.3">
      <c r="K342" s="5">
        <f>Parameters!$B$11*C342*Parameters!$B$9*G342</f>
        <v>0</v>
      </c>
      <c r="Q342" s="35"/>
    </row>
    <row r="343" spans="11:17" x14ac:dyDescent="0.3">
      <c r="K343" s="5">
        <f>Parameters!$B$11*C343*Parameters!$B$9*G343</f>
        <v>0</v>
      </c>
      <c r="Q343" s="35"/>
    </row>
    <row r="344" spans="11:17" x14ac:dyDescent="0.3">
      <c r="K344" s="5">
        <f>Parameters!$B$11*C344*Parameters!$B$9*G344</f>
        <v>0</v>
      </c>
      <c r="Q344" s="35"/>
    </row>
    <row r="345" spans="11:17" x14ac:dyDescent="0.3">
      <c r="K345" s="5">
        <f>Parameters!$B$11*C345*Parameters!$B$9*G345</f>
        <v>0</v>
      </c>
      <c r="Q345" s="35"/>
    </row>
    <row r="346" spans="11:17" x14ac:dyDescent="0.3">
      <c r="K346" s="5">
        <f>Parameters!$B$11*C346*Parameters!$B$9*G346</f>
        <v>0</v>
      </c>
      <c r="Q346" s="35"/>
    </row>
    <row r="347" spans="11:17" x14ac:dyDescent="0.3">
      <c r="K347" s="5">
        <f>Parameters!$B$11*C347*Parameters!$B$9*G347</f>
        <v>0</v>
      </c>
      <c r="Q347" s="35"/>
    </row>
    <row r="348" spans="11:17" x14ac:dyDescent="0.3">
      <c r="K348" s="5">
        <f>Parameters!$B$11*C348*Parameters!$B$9*G348</f>
        <v>0</v>
      </c>
      <c r="Q348" s="35"/>
    </row>
    <row r="349" spans="11:17" x14ac:dyDescent="0.3">
      <c r="K349" s="5">
        <f>Parameters!$B$11*C349*Parameters!$B$9*G349</f>
        <v>0</v>
      </c>
      <c r="Q349" s="35"/>
    </row>
    <row r="350" spans="11:17" x14ac:dyDescent="0.3">
      <c r="K350" s="5">
        <f>Parameters!$B$11*C350*Parameters!$B$9*G350</f>
        <v>0</v>
      </c>
      <c r="Q350" s="35"/>
    </row>
    <row r="351" spans="11:17" x14ac:dyDescent="0.3">
      <c r="K351" s="5">
        <f>Parameters!$B$11*C351*Parameters!$B$9*G351</f>
        <v>0</v>
      </c>
      <c r="Q351" s="35"/>
    </row>
    <row r="352" spans="11:17" x14ac:dyDescent="0.3">
      <c r="K352" s="5">
        <f>Parameters!$B$11*C352*Parameters!$B$9*G352</f>
        <v>0</v>
      </c>
      <c r="Q352" s="35"/>
    </row>
    <row r="353" spans="11:17" x14ac:dyDescent="0.3">
      <c r="K353" s="5">
        <f>Parameters!$B$11*C353*Parameters!$B$9*G353</f>
        <v>0</v>
      </c>
      <c r="Q353" s="35"/>
    </row>
    <row r="354" spans="11:17" x14ac:dyDescent="0.3">
      <c r="K354" s="5">
        <f>Parameters!$B$11*C354*Parameters!$B$9*G354</f>
        <v>0</v>
      </c>
      <c r="Q354" s="35"/>
    </row>
    <row r="355" spans="11:17" x14ac:dyDescent="0.3">
      <c r="K355" s="5">
        <f>Parameters!$B$11*C355*Parameters!$B$9*G355</f>
        <v>0</v>
      </c>
      <c r="Q355" s="35"/>
    </row>
    <row r="356" spans="11:17" x14ac:dyDescent="0.3">
      <c r="K356" s="5">
        <f>Parameters!$B$11*C356*Parameters!$B$9*G356</f>
        <v>0</v>
      </c>
      <c r="Q356" s="35"/>
    </row>
    <row r="357" spans="11:17" x14ac:dyDescent="0.3">
      <c r="K357" s="5">
        <f>Parameters!$B$11*C357*Parameters!$B$9*G357</f>
        <v>0</v>
      </c>
      <c r="Q357" s="35"/>
    </row>
    <row r="358" spans="11:17" x14ac:dyDescent="0.3">
      <c r="K358" s="5">
        <f>Parameters!$B$11*C358*Parameters!$B$9*G358</f>
        <v>0</v>
      </c>
      <c r="Q358" s="35"/>
    </row>
    <row r="359" spans="11:17" x14ac:dyDescent="0.3">
      <c r="K359" s="5">
        <f>Parameters!$B$11*C359*Parameters!$B$9*G359</f>
        <v>0</v>
      </c>
      <c r="Q359" s="35"/>
    </row>
    <row r="360" spans="11:17" x14ac:dyDescent="0.3">
      <c r="K360" s="5">
        <f>Parameters!$B$11*C360*Parameters!$B$9*G360</f>
        <v>0</v>
      </c>
      <c r="Q360" s="35"/>
    </row>
    <row r="361" spans="11:17" x14ac:dyDescent="0.3">
      <c r="K361" s="5">
        <f>Parameters!$B$11*C361*Parameters!$B$9*G361</f>
        <v>0</v>
      </c>
      <c r="Q361" s="35"/>
    </row>
    <row r="362" spans="11:17" x14ac:dyDescent="0.3">
      <c r="K362" s="5">
        <f>Parameters!$B$11*C362*Parameters!$B$9*G362</f>
        <v>0</v>
      </c>
      <c r="Q362" s="35"/>
    </row>
    <row r="363" spans="11:17" x14ac:dyDescent="0.3">
      <c r="K363" s="5">
        <f>Parameters!$B$11*C363*Parameters!$B$9*G363</f>
        <v>0</v>
      </c>
      <c r="Q363" s="35"/>
    </row>
    <row r="364" spans="11:17" x14ac:dyDescent="0.3">
      <c r="K364" s="5">
        <f>Parameters!$B$11*C364*Parameters!$B$9*G364</f>
        <v>0</v>
      </c>
      <c r="Q364" s="35"/>
    </row>
    <row r="365" spans="11:17" x14ac:dyDescent="0.3">
      <c r="K365" s="5">
        <f>Parameters!$B$11*C365*Parameters!$B$9*G365</f>
        <v>0</v>
      </c>
      <c r="Q365" s="35"/>
    </row>
    <row r="366" spans="11:17" x14ac:dyDescent="0.3">
      <c r="K366" s="5">
        <f>Parameters!$B$11*C366*Parameters!$B$9*G366</f>
        <v>0</v>
      </c>
      <c r="Q366" s="35"/>
    </row>
    <row r="367" spans="11:17" x14ac:dyDescent="0.3">
      <c r="K367" s="5">
        <f>Parameters!$B$11*C367*Parameters!$B$9*G367</f>
        <v>0</v>
      </c>
      <c r="Q367" s="35"/>
    </row>
    <row r="368" spans="11:17" x14ac:dyDescent="0.3">
      <c r="K368" s="5">
        <f>Parameters!$B$11*C368*Parameters!$B$9*G368</f>
        <v>0</v>
      </c>
      <c r="Q368" s="35"/>
    </row>
    <row r="369" spans="11:17" x14ac:dyDescent="0.3">
      <c r="K369" s="5">
        <f>Parameters!$B$11*C369*Parameters!$B$9*G369</f>
        <v>0</v>
      </c>
      <c r="Q369" s="35"/>
    </row>
    <row r="370" spans="11:17" x14ac:dyDescent="0.3">
      <c r="K370" s="5">
        <f>Parameters!$B$11*C370*Parameters!$B$9*G370</f>
        <v>0</v>
      </c>
      <c r="Q370" s="35"/>
    </row>
    <row r="371" spans="11:17" x14ac:dyDescent="0.3">
      <c r="K371" s="5">
        <f>Parameters!$B$11*C371*Parameters!$B$9*G371</f>
        <v>0</v>
      </c>
      <c r="Q371" s="35"/>
    </row>
    <row r="372" spans="11:17" x14ac:dyDescent="0.3">
      <c r="K372" s="5">
        <f>Parameters!$B$11*C372*Parameters!$B$9*G372</f>
        <v>0</v>
      </c>
      <c r="Q372" s="35"/>
    </row>
    <row r="373" spans="11:17" x14ac:dyDescent="0.3">
      <c r="K373" s="5">
        <f>Parameters!$B$11*C373*Parameters!$B$9*G373</f>
        <v>0</v>
      </c>
      <c r="Q373" s="35"/>
    </row>
    <row r="374" spans="11:17" x14ac:dyDescent="0.3">
      <c r="K374" s="5">
        <f>Parameters!$B$11*C374*Parameters!$B$9*G374</f>
        <v>0</v>
      </c>
      <c r="Q374" s="35"/>
    </row>
    <row r="375" spans="11:17" x14ac:dyDescent="0.3">
      <c r="K375" s="5">
        <f>Parameters!$B$11*C375*Parameters!$B$9*G375</f>
        <v>0</v>
      </c>
      <c r="Q375" s="35"/>
    </row>
    <row r="376" spans="11:17" x14ac:dyDescent="0.3">
      <c r="K376" s="5">
        <f>Parameters!$B$11*C376*Parameters!$B$9*G376</f>
        <v>0</v>
      </c>
      <c r="Q376" s="35"/>
    </row>
    <row r="377" spans="11:17" x14ac:dyDescent="0.3">
      <c r="K377" s="5">
        <f>Parameters!$B$11*C377*Parameters!$B$9*G377</f>
        <v>0</v>
      </c>
      <c r="Q377" s="35"/>
    </row>
    <row r="378" spans="11:17" x14ac:dyDescent="0.3">
      <c r="K378" s="5">
        <f>Parameters!$B$11*C378*Parameters!$B$9*G378</f>
        <v>0</v>
      </c>
      <c r="Q378" s="35"/>
    </row>
    <row r="379" spans="11:17" x14ac:dyDescent="0.3">
      <c r="K379" s="5">
        <f>Parameters!$B$11*C379*Parameters!$B$9*G379</f>
        <v>0</v>
      </c>
      <c r="Q379" s="35"/>
    </row>
    <row r="380" spans="11:17" x14ac:dyDescent="0.3">
      <c r="K380" s="5">
        <f>Parameters!$B$11*C380*Parameters!$B$9*G380</f>
        <v>0</v>
      </c>
      <c r="Q380" s="35"/>
    </row>
    <row r="381" spans="11:17" x14ac:dyDescent="0.3">
      <c r="K381" s="5">
        <f>Parameters!$B$11*C381*Parameters!$B$9*G381</f>
        <v>0</v>
      </c>
      <c r="Q381" s="35"/>
    </row>
    <row r="382" spans="11:17" x14ac:dyDescent="0.3">
      <c r="K382" s="5">
        <f>Parameters!$B$11*C382*Parameters!$B$9*G382</f>
        <v>0</v>
      </c>
      <c r="Q382" s="35"/>
    </row>
    <row r="383" spans="11:17" x14ac:dyDescent="0.3">
      <c r="K383" s="5">
        <f>Parameters!$B$11*C383*Parameters!$B$9*G383</f>
        <v>0</v>
      </c>
      <c r="Q383" s="35"/>
    </row>
    <row r="384" spans="11:17" x14ac:dyDescent="0.3">
      <c r="K384" s="5">
        <f>Parameters!$B$11*C384*Parameters!$B$9*G384</f>
        <v>0</v>
      </c>
      <c r="Q384" s="35"/>
    </row>
    <row r="385" spans="11:17" x14ac:dyDescent="0.3">
      <c r="K385" s="5">
        <f>Parameters!$B$11*C385*Parameters!$B$9*G385</f>
        <v>0</v>
      </c>
      <c r="Q385" s="35"/>
    </row>
    <row r="386" spans="11:17" x14ac:dyDescent="0.3">
      <c r="K386" s="5">
        <f>Parameters!$B$11*C386*Parameters!$B$9*G386</f>
        <v>0</v>
      </c>
      <c r="Q386" s="35"/>
    </row>
    <row r="387" spans="11:17" x14ac:dyDescent="0.3">
      <c r="K387" s="5">
        <f>Parameters!$B$11*C387*Parameters!$B$9*G387</f>
        <v>0</v>
      </c>
      <c r="Q387" s="35"/>
    </row>
    <row r="388" spans="11:17" x14ac:dyDescent="0.3">
      <c r="K388" s="5">
        <f>Parameters!$B$11*C388*Parameters!$B$9*G388</f>
        <v>0</v>
      </c>
      <c r="Q388" s="35"/>
    </row>
    <row r="389" spans="11:17" x14ac:dyDescent="0.3">
      <c r="K389" s="5">
        <f>Parameters!$B$11*C389*Parameters!$B$9*G389</f>
        <v>0</v>
      </c>
      <c r="Q389" s="35"/>
    </row>
    <row r="390" spans="11:17" x14ac:dyDescent="0.3">
      <c r="K390" s="5">
        <f>Parameters!$B$11*C390*Parameters!$B$9*G390</f>
        <v>0</v>
      </c>
      <c r="Q390" s="35"/>
    </row>
    <row r="391" spans="11:17" x14ac:dyDescent="0.3">
      <c r="K391" s="5">
        <f>Parameters!$B$11*C391*Parameters!$B$9*G391</f>
        <v>0</v>
      </c>
      <c r="Q391" s="35"/>
    </row>
    <row r="392" spans="11:17" x14ac:dyDescent="0.3">
      <c r="K392" s="5">
        <f>Parameters!$B$11*C392*Parameters!$B$9*G392</f>
        <v>0</v>
      </c>
      <c r="Q392" s="35"/>
    </row>
    <row r="393" spans="11:17" x14ac:dyDescent="0.3">
      <c r="K393" s="5">
        <f>Parameters!$B$11*C393*Parameters!$B$9*G393</f>
        <v>0</v>
      </c>
      <c r="Q393" s="35"/>
    </row>
    <row r="394" spans="11:17" x14ac:dyDescent="0.3">
      <c r="K394" s="5">
        <f>Parameters!$B$11*C394*Parameters!$B$9*G394</f>
        <v>0</v>
      </c>
      <c r="Q394" s="35"/>
    </row>
    <row r="395" spans="11:17" x14ac:dyDescent="0.3">
      <c r="K395" s="5">
        <f>Parameters!$B$11*C395*Parameters!$B$9*G395</f>
        <v>0</v>
      </c>
      <c r="Q395" s="35"/>
    </row>
    <row r="396" spans="11:17" x14ac:dyDescent="0.3">
      <c r="K396" s="5">
        <f>Parameters!$B$11*C396*Parameters!$B$9*G396</f>
        <v>0</v>
      </c>
      <c r="Q396" s="35"/>
    </row>
    <row r="397" spans="11:17" x14ac:dyDescent="0.3">
      <c r="K397" s="5">
        <f>Parameters!$B$11*C397*Parameters!$B$9*G397</f>
        <v>0</v>
      </c>
      <c r="Q397" s="35"/>
    </row>
    <row r="398" spans="11:17" x14ac:dyDescent="0.3">
      <c r="K398" s="5">
        <f>Parameters!$B$11*C398*Parameters!$B$9*G398</f>
        <v>0</v>
      </c>
      <c r="Q398" s="35"/>
    </row>
    <row r="399" spans="11:17" x14ac:dyDescent="0.3">
      <c r="K399" s="5">
        <f>Parameters!$B$11*C399*Parameters!$B$9*G399</f>
        <v>0</v>
      </c>
      <c r="Q399" s="35"/>
    </row>
    <row r="400" spans="11:17" x14ac:dyDescent="0.3">
      <c r="K400" s="5">
        <f>Parameters!$B$11*C400*Parameters!$B$9*G400</f>
        <v>0</v>
      </c>
      <c r="Q400" s="35"/>
    </row>
    <row r="401" spans="11:17" x14ac:dyDescent="0.3">
      <c r="K401" s="5">
        <f>Parameters!$B$11*C401*Parameters!$B$9*G401</f>
        <v>0</v>
      </c>
      <c r="Q401" s="35"/>
    </row>
    <row r="402" spans="11:17" x14ac:dyDescent="0.3">
      <c r="K402" s="5">
        <f>Parameters!$B$11*C402*Parameters!$B$9*G402</f>
        <v>0</v>
      </c>
      <c r="Q402" s="35"/>
    </row>
    <row r="403" spans="11:17" x14ac:dyDescent="0.3">
      <c r="K403" s="5">
        <f>Parameters!$B$11*C403*Parameters!$B$9*G403</f>
        <v>0</v>
      </c>
      <c r="Q403" s="35"/>
    </row>
    <row r="404" spans="11:17" x14ac:dyDescent="0.3">
      <c r="K404" s="5">
        <f>Parameters!$B$11*C404*Parameters!$B$9*G404</f>
        <v>0</v>
      </c>
      <c r="Q404" s="35"/>
    </row>
    <row r="405" spans="11:17" x14ac:dyDescent="0.3">
      <c r="K405" s="5">
        <f>Parameters!$B$11*C405*Parameters!$B$9*G405</f>
        <v>0</v>
      </c>
      <c r="Q405" s="35"/>
    </row>
    <row r="406" spans="11:17" x14ac:dyDescent="0.3">
      <c r="K406" s="5">
        <f>Parameters!$B$11*C406*Parameters!$B$9*G406</f>
        <v>0</v>
      </c>
      <c r="Q406" s="35"/>
    </row>
    <row r="407" spans="11:17" x14ac:dyDescent="0.3">
      <c r="K407" s="5">
        <f>Parameters!$B$11*C407*Parameters!$B$9*G407</f>
        <v>0</v>
      </c>
      <c r="Q407" s="35"/>
    </row>
    <row r="408" spans="11:17" x14ac:dyDescent="0.3">
      <c r="K408" s="5">
        <f>Parameters!$B$11*C408*Parameters!$B$9*G408</f>
        <v>0</v>
      </c>
      <c r="Q408" s="35"/>
    </row>
    <row r="409" spans="11:17" x14ac:dyDescent="0.3">
      <c r="K409" s="5">
        <f>Parameters!$B$11*C409*Parameters!$B$9*G409</f>
        <v>0</v>
      </c>
      <c r="Q409" s="35"/>
    </row>
    <row r="410" spans="11:17" x14ac:dyDescent="0.3">
      <c r="K410" s="5">
        <f>Parameters!$B$11*C410*Parameters!$B$9*G410</f>
        <v>0</v>
      </c>
      <c r="Q410" s="35"/>
    </row>
    <row r="411" spans="11:17" x14ac:dyDescent="0.3">
      <c r="K411" s="5">
        <f>Parameters!$B$11*C411*Parameters!$B$9*G411</f>
        <v>0</v>
      </c>
      <c r="Q411" s="35"/>
    </row>
    <row r="412" spans="11:17" x14ac:dyDescent="0.3">
      <c r="K412" s="5">
        <f>Parameters!$B$11*C412*Parameters!$B$9*G412</f>
        <v>0</v>
      </c>
      <c r="Q412" s="35"/>
    </row>
    <row r="413" spans="11:17" x14ac:dyDescent="0.3">
      <c r="K413" s="5">
        <f>Parameters!$B$11*C413*Parameters!$B$9*G413</f>
        <v>0</v>
      </c>
      <c r="Q413" s="35"/>
    </row>
    <row r="414" spans="11:17" x14ac:dyDescent="0.3">
      <c r="K414" s="5">
        <f>Parameters!$B$11*C414*Parameters!$B$9*G414</f>
        <v>0</v>
      </c>
      <c r="Q414" s="35"/>
    </row>
    <row r="415" spans="11:17" x14ac:dyDescent="0.3">
      <c r="K415" s="5">
        <f>Parameters!$B$11*C415*Parameters!$B$9*G415</f>
        <v>0</v>
      </c>
      <c r="Q415" s="35"/>
    </row>
    <row r="416" spans="11:17" x14ac:dyDescent="0.3">
      <c r="K416" s="5">
        <f>Parameters!$B$11*C416*Parameters!$B$9*G416</f>
        <v>0</v>
      </c>
      <c r="Q416" s="35"/>
    </row>
    <row r="417" spans="11:17" x14ac:dyDescent="0.3">
      <c r="K417" s="5">
        <f>Parameters!$B$11*C417*Parameters!$B$9*G417</f>
        <v>0</v>
      </c>
      <c r="Q417" s="35"/>
    </row>
    <row r="418" spans="11:17" x14ac:dyDescent="0.3">
      <c r="K418" s="5">
        <f>Parameters!$B$11*C418*Parameters!$B$9*G418</f>
        <v>0</v>
      </c>
      <c r="Q418" s="35"/>
    </row>
    <row r="419" spans="11:17" x14ac:dyDescent="0.3">
      <c r="K419" s="5">
        <f>Parameters!$B$11*C419*Parameters!$B$9*G419</f>
        <v>0</v>
      </c>
      <c r="Q419" s="35"/>
    </row>
    <row r="420" spans="11:17" x14ac:dyDescent="0.3">
      <c r="K420" s="5">
        <f>Parameters!$B$11*C420*Parameters!$B$9*G420</f>
        <v>0</v>
      </c>
      <c r="Q420" s="35"/>
    </row>
    <row r="421" spans="11:17" x14ac:dyDescent="0.3">
      <c r="K421" s="5">
        <f>Parameters!$B$11*C421*Parameters!$B$9*G421</f>
        <v>0</v>
      </c>
      <c r="Q421" s="35"/>
    </row>
    <row r="422" spans="11:17" x14ac:dyDescent="0.3">
      <c r="K422" s="5">
        <f>Parameters!$B$11*C422*Parameters!$B$9*G422</f>
        <v>0</v>
      </c>
      <c r="Q422" s="35"/>
    </row>
    <row r="423" spans="11:17" x14ac:dyDescent="0.3">
      <c r="K423" s="5">
        <f>Parameters!$B$11*C423*Parameters!$B$9*G423</f>
        <v>0</v>
      </c>
      <c r="Q423" s="35"/>
    </row>
    <row r="424" spans="11:17" x14ac:dyDescent="0.3">
      <c r="K424" s="5">
        <f>Parameters!$B$11*C424*Parameters!$B$9*G424</f>
        <v>0</v>
      </c>
      <c r="Q424" s="35"/>
    </row>
    <row r="425" spans="11:17" x14ac:dyDescent="0.3">
      <c r="K425" s="5">
        <f>Parameters!$B$11*C425*Parameters!$B$9*G425</f>
        <v>0</v>
      </c>
      <c r="Q425" s="35"/>
    </row>
    <row r="426" spans="11:17" x14ac:dyDescent="0.3">
      <c r="K426" s="5">
        <f>Parameters!$B$11*C426*Parameters!$B$9*G426</f>
        <v>0</v>
      </c>
      <c r="Q426" s="35"/>
    </row>
    <row r="427" spans="11:17" x14ac:dyDescent="0.3">
      <c r="K427" s="5">
        <f>Parameters!$B$11*C427*Parameters!$B$9*G427</f>
        <v>0</v>
      </c>
      <c r="Q427" s="35"/>
    </row>
    <row r="428" spans="11:17" x14ac:dyDescent="0.3">
      <c r="K428" s="5">
        <f>Parameters!$B$11*C428*Parameters!$B$9*G428</f>
        <v>0</v>
      </c>
      <c r="Q428" s="35"/>
    </row>
    <row r="429" spans="11:17" x14ac:dyDescent="0.3">
      <c r="K429" s="5">
        <f>Parameters!$B$11*C429*Parameters!$B$9*G429</f>
        <v>0</v>
      </c>
      <c r="Q429" s="35"/>
    </row>
    <row r="430" spans="11:17" x14ac:dyDescent="0.3">
      <c r="K430" s="5">
        <f>Parameters!$B$11*C430*Parameters!$B$9*G430</f>
        <v>0</v>
      </c>
      <c r="Q430" s="35"/>
    </row>
    <row r="431" spans="11:17" x14ac:dyDescent="0.3">
      <c r="K431" s="5">
        <f>Parameters!$B$11*C431*Parameters!$B$9*G431</f>
        <v>0</v>
      </c>
      <c r="Q431" s="35"/>
    </row>
    <row r="432" spans="11:17" x14ac:dyDescent="0.3">
      <c r="K432" s="5">
        <f>Parameters!$B$11*C432*Parameters!$B$9*G432</f>
        <v>0</v>
      </c>
      <c r="Q432" s="35"/>
    </row>
    <row r="433" spans="11:17" x14ac:dyDescent="0.3">
      <c r="K433" s="5">
        <f>Parameters!$B$11*C433*Parameters!$B$9*G433</f>
        <v>0</v>
      </c>
      <c r="Q433" s="35"/>
    </row>
    <row r="434" spans="11:17" x14ac:dyDescent="0.3">
      <c r="K434" s="5">
        <f>Parameters!$B$11*C434*Parameters!$B$9*G434</f>
        <v>0</v>
      </c>
      <c r="Q434" s="35"/>
    </row>
    <row r="435" spans="11:17" x14ac:dyDescent="0.3">
      <c r="K435" s="5">
        <f>Parameters!$B$11*C435*Parameters!$B$9*G435</f>
        <v>0</v>
      </c>
      <c r="Q435" s="35"/>
    </row>
    <row r="436" spans="11:17" x14ac:dyDescent="0.3">
      <c r="K436" s="5">
        <f>Parameters!$B$11*C436*Parameters!$B$9*G436</f>
        <v>0</v>
      </c>
      <c r="Q436" s="35"/>
    </row>
    <row r="437" spans="11:17" x14ac:dyDescent="0.3">
      <c r="K437" s="5">
        <f>Parameters!$B$11*C437*Parameters!$B$9*G437</f>
        <v>0</v>
      </c>
      <c r="Q437" s="35"/>
    </row>
    <row r="438" spans="11:17" x14ac:dyDescent="0.3">
      <c r="K438" s="5">
        <f>Parameters!$B$11*C438*Parameters!$B$9*G438</f>
        <v>0</v>
      </c>
      <c r="Q438" s="35"/>
    </row>
    <row r="439" spans="11:17" x14ac:dyDescent="0.3">
      <c r="K439" s="5">
        <f>Parameters!$B$11*C439*Parameters!$B$9*G439</f>
        <v>0</v>
      </c>
      <c r="Q439" s="35"/>
    </row>
    <row r="440" spans="11:17" x14ac:dyDescent="0.3">
      <c r="K440" s="5">
        <f>Parameters!$B$11*C440*Parameters!$B$9*G440</f>
        <v>0</v>
      </c>
      <c r="Q440" s="35"/>
    </row>
    <row r="441" spans="11:17" x14ac:dyDescent="0.3">
      <c r="K441" s="5">
        <f>Parameters!$B$11*C441*Parameters!$B$9*G441</f>
        <v>0</v>
      </c>
      <c r="Q441" s="35"/>
    </row>
    <row r="442" spans="11:17" x14ac:dyDescent="0.3">
      <c r="K442" s="5">
        <f>Parameters!$B$11*C442*Parameters!$B$9*G442</f>
        <v>0</v>
      </c>
      <c r="Q442" s="35"/>
    </row>
    <row r="443" spans="11:17" x14ac:dyDescent="0.3">
      <c r="K443" s="5">
        <f>Parameters!$B$11*C443*Parameters!$B$9*G443</f>
        <v>0</v>
      </c>
      <c r="Q443" s="35"/>
    </row>
    <row r="444" spans="11:17" x14ac:dyDescent="0.3">
      <c r="K444" s="5">
        <f>Parameters!$B$11*C444*Parameters!$B$9*G444</f>
        <v>0</v>
      </c>
      <c r="Q444" s="35"/>
    </row>
    <row r="445" spans="11:17" x14ac:dyDescent="0.3">
      <c r="K445" s="5">
        <f>Parameters!$B$11*C445*Parameters!$B$9*G445</f>
        <v>0</v>
      </c>
      <c r="Q445" s="35"/>
    </row>
    <row r="446" spans="11:17" x14ac:dyDescent="0.3">
      <c r="K446" s="5">
        <f>Parameters!$B$11*C446*Parameters!$B$9*G446</f>
        <v>0</v>
      </c>
      <c r="Q446" s="35"/>
    </row>
    <row r="447" spans="11:17" x14ac:dyDescent="0.3">
      <c r="K447" s="5">
        <f>Parameters!$B$11*C447*Parameters!$B$9*G447</f>
        <v>0</v>
      </c>
      <c r="Q447" s="35"/>
    </row>
    <row r="448" spans="11:17" x14ac:dyDescent="0.3">
      <c r="K448" s="5">
        <f>Parameters!$B$11*C448*Parameters!$B$9*G448</f>
        <v>0</v>
      </c>
      <c r="Q448" s="35"/>
    </row>
    <row r="449" spans="11:17" x14ac:dyDescent="0.3">
      <c r="K449" s="5">
        <f>Parameters!$B$11*C449*Parameters!$B$9*G449</f>
        <v>0</v>
      </c>
      <c r="Q449" s="35"/>
    </row>
    <row r="450" spans="11:17" x14ac:dyDescent="0.3">
      <c r="K450" s="5">
        <f>Parameters!$B$11*C450*Parameters!$B$9*G450</f>
        <v>0</v>
      </c>
      <c r="Q450" s="35"/>
    </row>
    <row r="451" spans="11:17" x14ac:dyDescent="0.3">
      <c r="K451" s="5">
        <f>Parameters!$B$11*C451*Parameters!$B$9*G451</f>
        <v>0</v>
      </c>
      <c r="Q451" s="35"/>
    </row>
    <row r="452" spans="11:17" x14ac:dyDescent="0.3">
      <c r="K452" s="5">
        <f>Parameters!$B$11*C452*Parameters!$B$9*G452</f>
        <v>0</v>
      </c>
      <c r="Q452" s="35"/>
    </row>
    <row r="453" spans="11:17" x14ac:dyDescent="0.3">
      <c r="K453" s="5">
        <f>Parameters!$B$11*C453*Parameters!$B$9*G453</f>
        <v>0</v>
      </c>
      <c r="Q453" s="35"/>
    </row>
    <row r="454" spans="11:17" x14ac:dyDescent="0.3">
      <c r="K454" s="5">
        <f>Parameters!$B$11*C454*Parameters!$B$9*G454</f>
        <v>0</v>
      </c>
      <c r="Q454" s="35"/>
    </row>
    <row r="455" spans="11:17" x14ac:dyDescent="0.3">
      <c r="K455" s="5">
        <f>Parameters!$B$11*C455*Parameters!$B$9*G455</f>
        <v>0</v>
      </c>
      <c r="Q455" s="35"/>
    </row>
    <row r="456" spans="11:17" x14ac:dyDescent="0.3">
      <c r="K456" s="5">
        <f>Parameters!$B$11*C456*Parameters!$B$9*G456</f>
        <v>0</v>
      </c>
      <c r="Q456" s="35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354B4-650E-4813-964E-277BA1423451}">
  <dimension ref="A1:N119"/>
  <sheetViews>
    <sheetView workbookViewId="0">
      <selection activeCell="H128" sqref="H128"/>
    </sheetView>
  </sheetViews>
  <sheetFormatPr defaultRowHeight="14.4" x14ac:dyDescent="0.3"/>
  <sheetData>
    <row r="1" spans="1:14" s="1" customFormat="1" x14ac:dyDescent="0.3">
      <c r="A1" s="1" t="s">
        <v>84</v>
      </c>
    </row>
    <row r="2" spans="1:14" s="1" customFormat="1" x14ac:dyDescent="0.3">
      <c r="B2" s="1" t="s">
        <v>85</v>
      </c>
      <c r="C2" s="1" t="s">
        <v>85</v>
      </c>
      <c r="F2" s="1" t="s">
        <v>77</v>
      </c>
      <c r="H2" s="1" t="s">
        <v>78</v>
      </c>
      <c r="J2" s="1" t="s">
        <v>79</v>
      </c>
      <c r="K2" s="1" t="s">
        <v>77</v>
      </c>
      <c r="L2" s="1" t="s">
        <v>90</v>
      </c>
      <c r="M2" s="1" t="s">
        <v>77</v>
      </c>
      <c r="N2" s="1" t="s">
        <v>90</v>
      </c>
    </row>
    <row r="3" spans="1:14" s="1" customFormat="1" x14ac:dyDescent="0.3">
      <c r="A3" s="1" t="s">
        <v>5</v>
      </c>
      <c r="B3" s="1" t="s">
        <v>73</v>
      </c>
      <c r="C3" s="1" t="s">
        <v>72</v>
      </c>
      <c r="K3" s="39">
        <v>3.3000000000000002E-2</v>
      </c>
      <c r="L3" s="39">
        <v>3.3000000000000002E-2</v>
      </c>
      <c r="M3" s="39">
        <f>0.032-0.017</f>
        <v>1.4999999999999999E-2</v>
      </c>
      <c r="N3" s="39">
        <f>0.032-0.017</f>
        <v>1.4999999999999999E-2</v>
      </c>
    </row>
    <row r="4" spans="1:14" x14ac:dyDescent="0.3">
      <c r="A4">
        <v>0</v>
      </c>
      <c r="B4">
        <v>1.7938557087406</v>
      </c>
      <c r="C4">
        <v>1.8692818788204499</v>
      </c>
      <c r="E4" s="28"/>
      <c r="F4">
        <f>EXP(-0.032*A5)*C4</f>
        <v>1.8104118033989749</v>
      </c>
      <c r="H4">
        <v>2.1576721999999999</v>
      </c>
      <c r="J4">
        <f>C4*H4</f>
        <v>4.0332975438946539</v>
      </c>
      <c r="K4">
        <f>EXP(-0.033*A5)*C4</f>
        <v>1.8086022964998176</v>
      </c>
      <c r="L4">
        <f>(EXP(-0.033*A5)-EXP(-0.033*(A5+50)))*C4</f>
        <v>1.4612603907257415</v>
      </c>
      <c r="M4">
        <f>EXP(-$M$3*A5)*C4</f>
        <v>1.8414518973096705</v>
      </c>
      <c r="N4">
        <f>(EXP(-$M$3*A5)-EXP(-$M$3*(A5+50)))*C4</f>
        <v>0.97161161253910044</v>
      </c>
    </row>
    <row r="5" spans="1:14" x14ac:dyDescent="0.3">
      <c r="A5">
        <v>1</v>
      </c>
      <c r="B5">
        <v>1.6509305415984299</v>
      </c>
      <c r="C5">
        <v>1.76182803578358</v>
      </c>
      <c r="E5" s="28"/>
      <c r="F5">
        <f t="shared" ref="F5:F35" si="0">EXP(-0.032*A6)*C5</f>
        <v>1.652603505878403</v>
      </c>
      <c r="H5">
        <v>2.1884060066961299</v>
      </c>
      <c r="J5">
        <f t="shared" ref="J5:J35" si="1">C5*H5</f>
        <v>3.8555950562744306</v>
      </c>
      <c r="K5">
        <f t="shared" ref="K5:K68" si="2">EXP(-0.033*A6)*C5</f>
        <v>1.649301601871288</v>
      </c>
      <c r="L5">
        <f t="shared" ref="L5:L68" si="3">(EXP(-0.033*A6)-EXP(-0.033*(A6+50)))*C5</f>
        <v>1.3325533799438438</v>
      </c>
      <c r="M5">
        <f t="shared" ref="M5:M68" si="4">EXP(-$M$3*A6)*C5</f>
        <v>1.7097581482067166</v>
      </c>
      <c r="N5">
        <f t="shared" ref="N5:N68" si="5">(EXP(-$M$3*A6)-EXP(-$M$3*(A6+50)))*C5</f>
        <v>0.90212558571744894</v>
      </c>
    </row>
    <row r="6" spans="1:14" x14ac:dyDescent="0.3">
      <c r="A6">
        <v>2</v>
      </c>
      <c r="B6">
        <v>1.5521721423171999</v>
      </c>
      <c r="C6">
        <v>1.67424521756279</v>
      </c>
      <c r="E6" s="28"/>
      <c r="F6">
        <f t="shared" si="0"/>
        <v>1.520991534230917</v>
      </c>
      <c r="H6">
        <v>2.2185650514396298</v>
      </c>
      <c r="J6">
        <f t="shared" si="1"/>
        <v>3.7144219272247452</v>
      </c>
      <c r="K6">
        <f t="shared" si="2"/>
        <v>1.5164353972507965</v>
      </c>
      <c r="L6">
        <f t="shared" si="3"/>
        <v>1.2252041177795041</v>
      </c>
      <c r="M6">
        <f t="shared" si="4"/>
        <v>1.6005742119611379</v>
      </c>
      <c r="N6">
        <f t="shared" si="5"/>
        <v>0.84451648905088894</v>
      </c>
    </row>
    <row r="7" spans="1:14" x14ac:dyDescent="0.3">
      <c r="A7">
        <v>3</v>
      </c>
      <c r="B7">
        <v>1.48278830095728</v>
      </c>
      <c r="C7">
        <v>1.60101918775522</v>
      </c>
      <c r="E7" s="28"/>
      <c r="F7">
        <f t="shared" si="0"/>
        <v>1.4086621424218433</v>
      </c>
      <c r="H7">
        <v>2.24810939857139</v>
      </c>
      <c r="J7">
        <f t="shared" si="1"/>
        <v>3.599266283285643</v>
      </c>
      <c r="K7">
        <f t="shared" si="2"/>
        <v>1.4030387481385793</v>
      </c>
      <c r="L7">
        <f t="shared" si="3"/>
        <v>1.1335852847671881</v>
      </c>
      <c r="M7">
        <f t="shared" si="4"/>
        <v>1.5077830886157275</v>
      </c>
      <c r="N7">
        <f t="shared" si="5"/>
        <v>0.79555678876511637</v>
      </c>
    </row>
    <row r="8" spans="1:14" x14ac:dyDescent="0.3">
      <c r="A8">
        <v>4</v>
      </c>
      <c r="B8">
        <v>1.43179748691377</v>
      </c>
      <c r="C8">
        <v>1.54166969936373</v>
      </c>
      <c r="E8" s="28"/>
      <c r="F8">
        <f t="shared" si="0"/>
        <v>1.3137242589502087</v>
      </c>
      <c r="H8">
        <v>2.2769991124322999</v>
      </c>
      <c r="J8">
        <f t="shared" si="1"/>
        <v>3.5103805371149837</v>
      </c>
      <c r="K8">
        <f t="shared" si="2"/>
        <v>1.3071720318736166</v>
      </c>
      <c r="L8">
        <f t="shared" si="3"/>
        <v>1.0561297626006831</v>
      </c>
      <c r="M8">
        <f t="shared" si="4"/>
        <v>1.4302740216547989</v>
      </c>
      <c r="N8">
        <f t="shared" si="5"/>
        <v>0.75466041257069405</v>
      </c>
    </row>
    <row r="9" spans="1:14" x14ac:dyDescent="0.3">
      <c r="A9">
        <v>5</v>
      </c>
      <c r="B9">
        <v>1.39291300088016</v>
      </c>
      <c r="C9">
        <v>1.4912498672257199</v>
      </c>
      <c r="E9" s="28"/>
      <c r="F9">
        <f t="shared" si="0"/>
        <v>1.2307387580586959</v>
      </c>
      <c r="H9">
        <v>2.30519425736325</v>
      </c>
      <c r="J9">
        <f t="shared" si="1"/>
        <v>3.4376206302224386</v>
      </c>
      <c r="K9">
        <f t="shared" si="2"/>
        <v>1.223376434567774</v>
      </c>
      <c r="L9">
        <f t="shared" si="3"/>
        <v>0.98842710210024898</v>
      </c>
      <c r="M9">
        <f t="shared" si="4"/>
        <v>1.3628997586891638</v>
      </c>
      <c r="N9">
        <f t="shared" si="5"/>
        <v>0.7191114979456027</v>
      </c>
    </row>
    <row r="10" spans="1:14" x14ac:dyDescent="0.3">
      <c r="A10">
        <v>6</v>
      </c>
      <c r="B10">
        <v>1.3636510135014801</v>
      </c>
      <c r="C10">
        <v>1.4493089261100101</v>
      </c>
      <c r="E10" s="28"/>
      <c r="F10">
        <f t="shared" si="0"/>
        <v>1.1584545590163429</v>
      </c>
      <c r="H10">
        <v>2.33265489770515</v>
      </c>
      <c r="J10">
        <f t="shared" si="1"/>
        <v>3.3807375647783062</v>
      </c>
      <c r="K10">
        <f t="shared" si="2"/>
        <v>1.1503736931306705</v>
      </c>
      <c r="L10">
        <f t="shared" si="3"/>
        <v>0.9294445304852057</v>
      </c>
      <c r="M10">
        <f t="shared" si="4"/>
        <v>1.3048483669800082</v>
      </c>
      <c r="N10">
        <f t="shared" si="5"/>
        <v>0.68848164201991913</v>
      </c>
    </row>
    <row r="11" spans="1:14" x14ac:dyDescent="0.3">
      <c r="A11">
        <v>7</v>
      </c>
      <c r="B11">
        <v>1.33970450421548</v>
      </c>
      <c r="C11">
        <v>1.41280124933664</v>
      </c>
      <c r="E11" s="28"/>
      <c r="F11">
        <f t="shared" si="0"/>
        <v>1.0937087406736148</v>
      </c>
      <c r="H11">
        <v>2.3593410977988798</v>
      </c>
      <c r="J11">
        <f t="shared" si="1"/>
        <v>3.333280050581537</v>
      </c>
      <c r="K11">
        <f t="shared" si="2"/>
        <v>1.084993976284476</v>
      </c>
      <c r="L11">
        <f t="shared" si="3"/>
        <v>0.87662098228497376</v>
      </c>
      <c r="M11">
        <f t="shared" si="4"/>
        <v>1.2530423010561984</v>
      </c>
      <c r="N11">
        <f t="shared" si="5"/>
        <v>0.66114702886761323</v>
      </c>
    </row>
    <row r="12" spans="1:14" x14ac:dyDescent="0.3">
      <c r="A12">
        <v>8</v>
      </c>
      <c r="B12">
        <v>1.3201617150471501</v>
      </c>
      <c r="C12">
        <v>1.38126051697564</v>
      </c>
      <c r="E12" s="28"/>
      <c r="F12">
        <f t="shared" si="0"/>
        <v>1.0356160845045772</v>
      </c>
      <c r="H12">
        <v>2.38521292198533</v>
      </c>
      <c r="J12">
        <f t="shared" si="1"/>
        <v>3.2946004337184336</v>
      </c>
      <c r="K12">
        <f t="shared" si="2"/>
        <v>1.0263373566507068</v>
      </c>
      <c r="L12">
        <f t="shared" si="3"/>
        <v>0.8292293610918724</v>
      </c>
      <c r="M12">
        <f t="shared" si="4"/>
        <v>1.206829291868057</v>
      </c>
      <c r="N12">
        <f t="shared" si="5"/>
        <v>0.63676349952146305</v>
      </c>
    </row>
    <row r="13" spans="1:14" x14ac:dyDescent="0.3">
      <c r="A13">
        <v>9</v>
      </c>
      <c r="B13">
        <v>1.30454592539254</v>
      </c>
      <c r="C13">
        <v>1.35381420479134</v>
      </c>
      <c r="E13" s="28"/>
      <c r="F13">
        <f t="shared" si="0"/>
        <v>0.98307088118591612</v>
      </c>
      <c r="H13">
        <v>2.4102304346054102</v>
      </c>
      <c r="J13">
        <f t="shared" si="1"/>
        <v>3.2630041991892091</v>
      </c>
      <c r="K13">
        <f t="shared" si="2"/>
        <v>0.97328916248176445</v>
      </c>
      <c r="L13">
        <f t="shared" si="3"/>
        <v>0.78636906776557125</v>
      </c>
      <c r="M13">
        <f t="shared" si="4"/>
        <v>1.1652386846614531</v>
      </c>
      <c r="N13">
        <f t="shared" si="5"/>
        <v>0.6148189040674481</v>
      </c>
    </row>
    <row r="14" spans="1:14" x14ac:dyDescent="0.3">
      <c r="A14">
        <v>10</v>
      </c>
      <c r="B14">
        <v>1.2908017804451</v>
      </c>
      <c r="C14">
        <v>1.32896604799539</v>
      </c>
      <c r="E14" s="28"/>
      <c r="F14">
        <f t="shared" si="0"/>
        <v>0.93463540433661363</v>
      </c>
      <c r="H14">
        <v>2.4343537</v>
      </c>
      <c r="J14">
        <f t="shared" si="1"/>
        <v>3.2351734161119552</v>
      </c>
      <c r="K14">
        <f t="shared" si="2"/>
        <v>0.9244107535665006</v>
      </c>
      <c r="L14">
        <f t="shared" si="3"/>
        <v>0.74687775281601165</v>
      </c>
      <c r="M14">
        <f t="shared" si="4"/>
        <v>1.1268219450418901</v>
      </c>
      <c r="N14">
        <f t="shared" si="5"/>
        <v>0.59454894730952734</v>
      </c>
    </row>
    <row r="15" spans="1:14" x14ac:dyDescent="0.3">
      <c r="A15">
        <v>11</v>
      </c>
      <c r="B15">
        <v>1.27866280064532</v>
      </c>
      <c r="C15">
        <v>1.30818710448912</v>
      </c>
      <c r="E15" s="28"/>
      <c r="F15">
        <f t="shared" si="0"/>
        <v>0.89104734949855369</v>
      </c>
      <c r="H15">
        <v>2.45754920259846</v>
      </c>
      <c r="J15">
        <f t="shared" si="1"/>
        <v>3.214934175486825</v>
      </c>
      <c r="K15">
        <f t="shared" si="2"/>
        <v>0.8804186808601191</v>
      </c>
      <c r="L15">
        <f t="shared" si="3"/>
        <v>0.71133435365292841</v>
      </c>
      <c r="M15">
        <f t="shared" si="4"/>
        <v>1.092689719332127</v>
      </c>
      <c r="N15">
        <f t="shared" si="5"/>
        <v>0.57653964339566333</v>
      </c>
    </row>
    <row r="16" spans="1:14" x14ac:dyDescent="0.3">
      <c r="A16">
        <v>12</v>
      </c>
      <c r="B16">
        <v>1.2668418947158899</v>
      </c>
      <c r="C16">
        <v>1.28922392906898</v>
      </c>
      <c r="E16" s="28"/>
      <c r="F16">
        <f t="shared" si="0"/>
        <v>0.85047559024317154</v>
      </c>
      <c r="H16">
        <v>2.4798091071839701</v>
      </c>
      <c r="J16">
        <f t="shared" si="1"/>
        <v>3.1970292405047571</v>
      </c>
      <c r="K16">
        <f t="shared" si="2"/>
        <v>0.83949096235104947</v>
      </c>
      <c r="L16">
        <f t="shared" si="3"/>
        <v>0.67826679974358151</v>
      </c>
      <c r="M16">
        <f t="shared" si="4"/>
        <v>1.0608181308331106</v>
      </c>
      <c r="N16">
        <f t="shared" si="5"/>
        <v>0.55972312728630746</v>
      </c>
    </row>
    <row r="17" spans="1:14" x14ac:dyDescent="0.3">
      <c r="A17">
        <v>13</v>
      </c>
      <c r="B17">
        <v>1.2572644192193401</v>
      </c>
      <c r="C17">
        <v>1.27258367704958</v>
      </c>
      <c r="E17" s="28"/>
      <c r="F17">
        <f t="shared" si="0"/>
        <v>0.813059672089536</v>
      </c>
      <c r="H17">
        <v>2.5011319986281899</v>
      </c>
      <c r="J17">
        <f t="shared" si="1"/>
        <v>3.1828997556006269</v>
      </c>
      <c r="K17">
        <f t="shared" si="2"/>
        <v>0.80175614598665912</v>
      </c>
      <c r="L17">
        <f t="shared" si="3"/>
        <v>0.64777895141379327</v>
      </c>
      <c r="M17">
        <f t="shared" si="4"/>
        <v>1.0315362802952019</v>
      </c>
      <c r="N17">
        <f t="shared" si="5"/>
        <v>0.54427304354486816</v>
      </c>
    </row>
    <row r="18" spans="1:14" x14ac:dyDescent="0.3">
      <c r="A18">
        <v>14</v>
      </c>
      <c r="B18">
        <v>1.24833155767083</v>
      </c>
      <c r="C18">
        <v>1.25673854718734</v>
      </c>
      <c r="E18" s="28"/>
      <c r="F18">
        <f t="shared" si="0"/>
        <v>0.77764894084210401</v>
      </c>
      <c r="H18">
        <v>2.5215164618027699</v>
      </c>
      <c r="J18">
        <f t="shared" si="1"/>
        <v>3.1688869349149749</v>
      </c>
      <c r="K18">
        <f t="shared" si="2"/>
        <v>0.76607125644323237</v>
      </c>
      <c r="L18">
        <f t="shared" si="3"/>
        <v>0.61894734164632337</v>
      </c>
      <c r="M18">
        <f t="shared" si="4"/>
        <v>1.0035261126691877</v>
      </c>
      <c r="N18">
        <f t="shared" si="5"/>
        <v>0.52949394224205237</v>
      </c>
    </row>
    <row r="19" spans="1:14" x14ac:dyDescent="0.3">
      <c r="A19">
        <v>15</v>
      </c>
      <c r="B19">
        <v>1.24003454212484</v>
      </c>
      <c r="C19">
        <v>1.2413682432620601</v>
      </c>
      <c r="E19" s="28"/>
      <c r="F19">
        <f t="shared" si="0"/>
        <v>0.74394675935216825</v>
      </c>
      <c r="H19">
        <v>2.54096108157934</v>
      </c>
      <c r="J19">
        <f t="shared" si="1"/>
        <v>3.1542683940374094</v>
      </c>
      <c r="K19">
        <f t="shared" si="2"/>
        <v>0.73213833054506339</v>
      </c>
      <c r="L19">
        <f t="shared" si="3"/>
        <v>0.59153123106613248</v>
      </c>
      <c r="M19">
        <f t="shared" si="4"/>
        <v>0.97649484599317937</v>
      </c>
      <c r="N19">
        <f t="shared" si="5"/>
        <v>0.51523134182201313</v>
      </c>
    </row>
    <row r="20" spans="1:14" x14ac:dyDescent="0.3">
      <c r="A20">
        <v>16</v>
      </c>
      <c r="B20">
        <v>1.2322216078227</v>
      </c>
      <c r="C20">
        <v>1.22821581466606</v>
      </c>
      <c r="E20" s="28"/>
      <c r="F20">
        <f t="shared" si="0"/>
        <v>0.71288337535462165</v>
      </c>
      <c r="H20">
        <v>2.5594644428295701</v>
      </c>
      <c r="J20">
        <f t="shared" si="1"/>
        <v>3.1435747057587338</v>
      </c>
      <c r="K20">
        <f t="shared" si="2"/>
        <v>0.70086678836111393</v>
      </c>
      <c r="L20">
        <f t="shared" si="3"/>
        <v>0.56626538570104068</v>
      </c>
      <c r="M20">
        <f t="shared" si="4"/>
        <v>0.95176469784143924</v>
      </c>
      <c r="N20">
        <f t="shared" si="5"/>
        <v>0.50218288850148507</v>
      </c>
    </row>
    <row r="21" spans="1:14" x14ac:dyDescent="0.3">
      <c r="A21">
        <v>17</v>
      </c>
      <c r="B21">
        <v>1.22441126286735</v>
      </c>
      <c r="C21">
        <v>1.2161115974399801</v>
      </c>
      <c r="E21" s="28"/>
      <c r="F21">
        <f t="shared" si="0"/>
        <v>0.68362794701712415</v>
      </c>
      <c r="H21">
        <v>2.5770251304251102</v>
      </c>
      <c r="J21">
        <f t="shared" si="1"/>
        <v>3.1339501480042538</v>
      </c>
      <c r="K21">
        <f t="shared" si="2"/>
        <v>0.67143273019132443</v>
      </c>
      <c r="L21">
        <f t="shared" si="3"/>
        <v>0.54248413571309706</v>
      </c>
      <c r="M21">
        <f t="shared" si="4"/>
        <v>0.92835465631091474</v>
      </c>
      <c r="N21">
        <f t="shared" si="5"/>
        <v>0.48983096758825839</v>
      </c>
    </row>
    <row r="22" spans="1:14" x14ac:dyDescent="0.3">
      <c r="A22">
        <v>18</v>
      </c>
      <c r="B22">
        <v>1.21774022712634</v>
      </c>
      <c r="C22">
        <v>1.2032712296555499</v>
      </c>
      <c r="E22" s="28"/>
      <c r="F22">
        <f t="shared" si="0"/>
        <v>0.6551073737715204</v>
      </c>
      <c r="H22">
        <v>2.5936417292375902</v>
      </c>
      <c r="J22">
        <f t="shared" si="1"/>
        <v>3.1208544728256618</v>
      </c>
      <c r="K22">
        <f t="shared" si="2"/>
        <v>0.64277783519770004</v>
      </c>
      <c r="L22">
        <f t="shared" si="3"/>
        <v>0.51933241068453562</v>
      </c>
      <c r="M22">
        <f t="shared" si="4"/>
        <v>0.90487711651338498</v>
      </c>
      <c r="N22">
        <f t="shared" si="5"/>
        <v>0.47744343233172776</v>
      </c>
    </row>
    <row r="23" spans="1:14" x14ac:dyDescent="0.3">
      <c r="A23">
        <v>19</v>
      </c>
      <c r="B23">
        <v>1.2108043356795</v>
      </c>
      <c r="C23">
        <v>1.19065524198095</v>
      </c>
      <c r="E23" s="28"/>
      <c r="F23">
        <f t="shared" si="0"/>
        <v>0.62782348874369764</v>
      </c>
      <c r="H23">
        <v>2.6093128241386698</v>
      </c>
      <c r="J23">
        <f t="shared" si="1"/>
        <v>3.1067919920288238</v>
      </c>
      <c r="K23">
        <f t="shared" si="2"/>
        <v>0.61539175073739094</v>
      </c>
      <c r="L23">
        <f t="shared" si="3"/>
        <v>0.49720582124230916</v>
      </c>
      <c r="M23">
        <f t="shared" si="4"/>
        <v>0.88205909780968761</v>
      </c>
      <c r="N23">
        <f t="shared" si="5"/>
        <v>0.46540388246347597</v>
      </c>
    </row>
    <row r="24" spans="1:14" x14ac:dyDescent="0.3">
      <c r="A24">
        <v>20</v>
      </c>
      <c r="B24">
        <v>1.20536655045767</v>
      </c>
      <c r="C24">
        <v>1.1795161554184701</v>
      </c>
      <c r="E24" s="28"/>
      <c r="F24">
        <f t="shared" si="0"/>
        <v>0.60236260362941774</v>
      </c>
      <c r="H24">
        <v>2.624037</v>
      </c>
      <c r="J24">
        <f t="shared" si="1"/>
        <v>3.0950940339158159</v>
      </c>
      <c r="K24">
        <f t="shared" si="2"/>
        <v>0.58984488502136223</v>
      </c>
      <c r="L24">
        <f t="shared" si="3"/>
        <v>0.47656522875259033</v>
      </c>
      <c r="M24">
        <f t="shared" si="4"/>
        <v>0.86079776724501111</v>
      </c>
      <c r="N24">
        <f t="shared" si="5"/>
        <v>0.4541856933243229</v>
      </c>
    </row>
    <row r="25" spans="1:14" x14ac:dyDescent="0.3">
      <c r="A25">
        <v>21</v>
      </c>
      <c r="B25">
        <v>1.1965073785175699</v>
      </c>
      <c r="C25">
        <v>1.1691930867895699</v>
      </c>
      <c r="E25" s="28"/>
      <c r="F25">
        <f t="shared" si="0"/>
        <v>0.57828632642334887</v>
      </c>
      <c r="H25">
        <v>2.6378165126100401</v>
      </c>
      <c r="J25">
        <f t="shared" si="1"/>
        <v>3.0841168307630311</v>
      </c>
      <c r="K25">
        <f t="shared" si="2"/>
        <v>0.56570295188727748</v>
      </c>
      <c r="L25">
        <f t="shared" si="3"/>
        <v>0.45705975167083507</v>
      </c>
      <c r="M25">
        <f t="shared" si="4"/>
        <v>0.84056065905755573</v>
      </c>
      <c r="N25">
        <f t="shared" si="5"/>
        <v>0.44350791816882279</v>
      </c>
    </row>
    <row r="26" spans="1:14" x14ac:dyDescent="0.3">
      <c r="A26">
        <v>22</v>
      </c>
      <c r="B26">
        <v>1.1937179228214501</v>
      </c>
      <c r="C26">
        <v>1.1609206050474801</v>
      </c>
      <c r="E26" s="28"/>
      <c r="F26">
        <f t="shared" si="0"/>
        <v>0.55611137803027599</v>
      </c>
      <c r="H26">
        <v>2.6506683014244801</v>
      </c>
      <c r="J26">
        <f t="shared" si="1"/>
        <v>3.0772154482698837</v>
      </c>
      <c r="K26">
        <f t="shared" si="2"/>
        <v>0.54346678654844727</v>
      </c>
      <c r="L26">
        <f t="shared" si="3"/>
        <v>0.43909403985340312</v>
      </c>
      <c r="M26">
        <f t="shared" si="4"/>
        <v>0.82218760125477852</v>
      </c>
      <c r="N26">
        <f t="shared" si="5"/>
        <v>0.43381367834365481</v>
      </c>
    </row>
    <row r="27" spans="1:14" x14ac:dyDescent="0.3">
      <c r="A27">
        <v>23</v>
      </c>
      <c r="B27">
        <v>1.1875933466956199</v>
      </c>
      <c r="C27">
        <v>1.14993908357978</v>
      </c>
      <c r="E27" s="28"/>
      <c r="F27">
        <f t="shared" si="0"/>
        <v>0.5335027626901121</v>
      </c>
      <c r="H27">
        <v>2.6626129768158502</v>
      </c>
      <c r="J27">
        <f t="shared" si="1"/>
        <v>3.061842726487249</v>
      </c>
      <c r="K27">
        <f t="shared" si="2"/>
        <v>0.52085112333072148</v>
      </c>
      <c r="L27">
        <f t="shared" si="3"/>
        <v>0.42082171269003932</v>
      </c>
      <c r="M27">
        <f t="shared" si="4"/>
        <v>0.80228527503742919</v>
      </c>
      <c r="N27">
        <f t="shared" si="5"/>
        <v>0.42331254535312185</v>
      </c>
    </row>
    <row r="28" spans="1:14" x14ac:dyDescent="0.3">
      <c r="A28">
        <v>24</v>
      </c>
      <c r="B28">
        <v>1.18098862226043</v>
      </c>
      <c r="C28">
        <v>1.14049059853055</v>
      </c>
      <c r="E28" s="28"/>
      <c r="F28">
        <f t="shared" si="0"/>
        <v>0.51245545922316205</v>
      </c>
      <c r="H28">
        <v>2.6736711491566401</v>
      </c>
      <c r="J28">
        <f t="shared" si="1"/>
        <v>3.0492968091755199</v>
      </c>
      <c r="K28">
        <f t="shared" si="2"/>
        <v>0.49980288885338098</v>
      </c>
      <c r="L28">
        <f t="shared" si="3"/>
        <v>0.4038157897207002</v>
      </c>
      <c r="M28">
        <f t="shared" si="4"/>
        <v>0.78384696093194595</v>
      </c>
      <c r="N28">
        <f t="shared" si="5"/>
        <v>0.41358387412000186</v>
      </c>
    </row>
    <row r="29" spans="1:14" x14ac:dyDescent="0.3">
      <c r="A29">
        <v>25</v>
      </c>
      <c r="B29">
        <v>1.17586873769405</v>
      </c>
      <c r="C29">
        <v>1.1297624128233601</v>
      </c>
      <c r="E29" s="28"/>
      <c r="F29">
        <f t="shared" si="0"/>
        <v>0.49164781424454629</v>
      </c>
      <c r="H29">
        <v>2.6838634288193699</v>
      </c>
      <c r="J29">
        <f t="shared" si="1"/>
        <v>3.0321280230313477</v>
      </c>
      <c r="K29">
        <f t="shared" si="2"/>
        <v>0.47902971714790576</v>
      </c>
      <c r="L29">
        <f t="shared" si="3"/>
        <v>0.38703210374302477</v>
      </c>
      <c r="M29">
        <f t="shared" si="4"/>
        <v>0.7649134081516894</v>
      </c>
      <c r="N29">
        <f t="shared" si="5"/>
        <v>0.40359389839769499</v>
      </c>
    </row>
    <row r="30" spans="1:14" x14ac:dyDescent="0.3">
      <c r="A30">
        <v>26</v>
      </c>
      <c r="B30">
        <v>1.1716432887344099</v>
      </c>
      <c r="C30">
        <v>1.1214359665570599</v>
      </c>
      <c r="E30" s="28"/>
      <c r="F30">
        <f t="shared" si="0"/>
        <v>0.4726547734157559</v>
      </c>
      <c r="H30">
        <v>2.6932104261765502</v>
      </c>
      <c r="J30">
        <f t="shared" si="1"/>
        <v>3.0202630374208508</v>
      </c>
      <c r="K30">
        <f t="shared" si="2"/>
        <v>0.46006383706436421</v>
      </c>
      <c r="L30">
        <f t="shared" si="3"/>
        <v>0.37170861919643949</v>
      </c>
      <c r="M30">
        <f t="shared" si="4"/>
        <v>0.74797178455621849</v>
      </c>
      <c r="N30">
        <f t="shared" si="5"/>
        <v>0.39465493113785266</v>
      </c>
    </row>
    <row r="31" spans="1:14" x14ac:dyDescent="0.3">
      <c r="A31">
        <v>27</v>
      </c>
      <c r="B31">
        <v>1.16567312680445</v>
      </c>
      <c r="C31">
        <v>1.10984076113032</v>
      </c>
      <c r="E31" s="28"/>
      <c r="F31">
        <f t="shared" si="0"/>
        <v>0.45303610558003388</v>
      </c>
      <c r="H31">
        <v>2.7017327516007001</v>
      </c>
      <c r="J31">
        <f t="shared" si="1"/>
        <v>2.9984931334072349</v>
      </c>
      <c r="K31">
        <f t="shared" si="2"/>
        <v>0.44052703880696631</v>
      </c>
      <c r="L31">
        <f t="shared" si="3"/>
        <v>0.35592386125911707</v>
      </c>
      <c r="M31">
        <f t="shared" si="4"/>
        <v>0.72921734260179882</v>
      </c>
      <c r="N31">
        <f t="shared" si="5"/>
        <v>0.3847594602780236</v>
      </c>
    </row>
    <row r="32" spans="1:14" x14ac:dyDescent="0.3">
      <c r="A32">
        <v>28</v>
      </c>
      <c r="B32">
        <v>1.1619381615086199</v>
      </c>
      <c r="C32">
        <v>1.1014915523617199</v>
      </c>
      <c r="E32" s="28"/>
      <c r="F32">
        <f t="shared" si="0"/>
        <v>0.43546764386005704</v>
      </c>
      <c r="H32">
        <v>2.7094510154643099</v>
      </c>
      <c r="J32">
        <f t="shared" si="1"/>
        <v>2.9844374050718212</v>
      </c>
      <c r="K32">
        <f t="shared" si="2"/>
        <v>0.42302043898813929</v>
      </c>
      <c r="L32">
        <f t="shared" si="3"/>
        <v>0.34177940233575588</v>
      </c>
      <c r="M32">
        <f t="shared" si="4"/>
        <v>0.71295656292867626</v>
      </c>
      <c r="N32">
        <f t="shared" si="5"/>
        <v>0.37617972904397518</v>
      </c>
    </row>
    <row r="33" spans="1:14" x14ac:dyDescent="0.3">
      <c r="A33">
        <v>29</v>
      </c>
      <c r="B33">
        <v>1.1565589246938499</v>
      </c>
      <c r="C33">
        <v>1.09703477190087</v>
      </c>
      <c r="E33" s="28"/>
      <c r="F33">
        <f t="shared" si="0"/>
        <v>0.42004680982817288</v>
      </c>
      <c r="H33">
        <v>2.7163858281399098</v>
      </c>
      <c r="J33">
        <f t="shared" si="1"/>
        <v>2.9799697073682219</v>
      </c>
      <c r="K33">
        <f t="shared" si="2"/>
        <v>0.40763255047904995</v>
      </c>
      <c r="L33">
        <f t="shared" si="3"/>
        <v>0.32934675640870348</v>
      </c>
      <c r="M33">
        <f t="shared" si="4"/>
        <v>0.69950025387196546</v>
      </c>
      <c r="N33">
        <f t="shared" si="5"/>
        <v>0.36907973030900049</v>
      </c>
    </row>
    <row r="34" spans="1:14" x14ac:dyDescent="0.3">
      <c r="A34">
        <v>30</v>
      </c>
      <c r="B34">
        <v>1.1532564355305099</v>
      </c>
      <c r="C34">
        <v>1.08902310469675</v>
      </c>
      <c r="E34" s="28"/>
      <c r="F34">
        <f t="shared" si="0"/>
        <v>0.40384709925832585</v>
      </c>
      <c r="H34">
        <v>2.7225578000000001</v>
      </c>
      <c r="J34">
        <f t="shared" si="1"/>
        <v>2.9649283480723536</v>
      </c>
      <c r="K34">
        <f t="shared" si="2"/>
        <v>0.39151989798855619</v>
      </c>
      <c r="L34">
        <f t="shared" si="3"/>
        <v>0.31632853735664701</v>
      </c>
      <c r="M34">
        <f t="shared" si="4"/>
        <v>0.68405364242264233</v>
      </c>
      <c r="N34">
        <f t="shared" si="5"/>
        <v>0.3609295814615241</v>
      </c>
    </row>
    <row r="35" spans="1:14" x14ac:dyDescent="0.3">
      <c r="A35">
        <v>31</v>
      </c>
      <c r="B35">
        <v>1.14808184888661</v>
      </c>
      <c r="C35">
        <v>1.0818449804677599</v>
      </c>
      <c r="E35" s="28"/>
      <c r="F35">
        <f t="shared" si="0"/>
        <v>0.38855051140989938</v>
      </c>
      <c r="H35">
        <v>2.72798885036139</v>
      </c>
      <c r="J35">
        <f t="shared" si="1"/>
        <v>2.9512610445354848</v>
      </c>
      <c r="K35">
        <f t="shared" si="2"/>
        <v>0.37631372777072591</v>
      </c>
      <c r="L35">
        <f t="shared" si="3"/>
        <v>0.30404271073962269</v>
      </c>
      <c r="M35">
        <f t="shared" si="4"/>
        <v>0.66942770642228866</v>
      </c>
      <c r="N35">
        <f t="shared" si="5"/>
        <v>0.35321244843026811</v>
      </c>
    </row>
    <row r="36" spans="1:14" x14ac:dyDescent="0.3">
      <c r="A36">
        <v>32</v>
      </c>
      <c r="B36">
        <v>1.14404596834042</v>
      </c>
      <c r="C36">
        <v>1.0752476446743</v>
      </c>
      <c r="E36" s="28"/>
      <c r="F36">
        <f t="shared" ref="F36:F67" si="6">EXP(-0.032*A37)*C36</f>
        <v>0.3740188814012223</v>
      </c>
      <c r="H36">
        <v>2.7327061343181001</v>
      </c>
      <c r="J36">
        <f t="shared" ref="J36:J67" si="7">C36*H36</f>
        <v>2.9383358345125483</v>
      </c>
      <c r="K36">
        <f t="shared" si="2"/>
        <v>0.36187768977003965</v>
      </c>
      <c r="L36">
        <f t="shared" si="3"/>
        <v>0.29237911251781395</v>
      </c>
      <c r="M36">
        <f t="shared" si="4"/>
        <v>0.65543968233233263</v>
      </c>
      <c r="N36">
        <f t="shared" si="5"/>
        <v>0.34583189905934286</v>
      </c>
    </row>
    <row r="37" spans="1:14" x14ac:dyDescent="0.3">
      <c r="A37">
        <v>33</v>
      </c>
      <c r="B37">
        <v>1.14087301429377</v>
      </c>
      <c r="C37">
        <v>1.0669173474731499</v>
      </c>
      <c r="E37" s="28"/>
      <c r="F37">
        <f t="shared" si="6"/>
        <v>0.35943335797054099</v>
      </c>
      <c r="H37">
        <v>2.7367381159084299</v>
      </c>
      <c r="J37">
        <f t="shared" si="7"/>
        <v>2.9198733713536877</v>
      </c>
      <c r="K37">
        <f t="shared" si="2"/>
        <v>0.34741804163049739</v>
      </c>
      <c r="L37">
        <f t="shared" si="3"/>
        <v>0.28069643848215903</v>
      </c>
      <c r="M37">
        <f t="shared" si="4"/>
        <v>0.64067915011573662</v>
      </c>
      <c r="N37">
        <f t="shared" si="5"/>
        <v>0.33804374856252295</v>
      </c>
    </row>
    <row r="38" spans="1:14" x14ac:dyDescent="0.3">
      <c r="A38">
        <v>34</v>
      </c>
      <c r="B38">
        <v>1.13666964854478</v>
      </c>
      <c r="C38">
        <v>1.0607150909921099</v>
      </c>
      <c r="E38" s="28"/>
      <c r="F38">
        <f t="shared" si="6"/>
        <v>0.34608990204246426</v>
      </c>
      <c r="H38">
        <v>2.74011325917068</v>
      </c>
      <c r="J38">
        <f t="shared" si="7"/>
        <v>2.9064794850299149</v>
      </c>
      <c r="K38">
        <f t="shared" si="2"/>
        <v>0.33418628392425409</v>
      </c>
      <c r="L38">
        <f t="shared" si="3"/>
        <v>0.27000583863429167</v>
      </c>
      <c r="M38">
        <f t="shared" si="4"/>
        <v>0.62747170214121706</v>
      </c>
      <c r="N38">
        <f t="shared" si="5"/>
        <v>0.33107505725823355</v>
      </c>
    </row>
    <row r="39" spans="1:14" x14ac:dyDescent="0.3">
      <c r="A39">
        <v>35</v>
      </c>
      <c r="B39">
        <v>1.13293224541853</v>
      </c>
      <c r="C39">
        <v>1.05367746987058</v>
      </c>
      <c r="E39" s="28"/>
      <c r="F39">
        <f t="shared" si="6"/>
        <v>0.33296643078869875</v>
      </c>
      <c r="H39">
        <v>2.7428600281431801</v>
      </c>
      <c r="J39">
        <f t="shared" si="7"/>
        <v>2.8900898146630536</v>
      </c>
      <c r="K39">
        <f t="shared" si="2"/>
        <v>0.32119283551603833</v>
      </c>
      <c r="L39">
        <f t="shared" si="3"/>
        <v>0.25950778080554227</v>
      </c>
      <c r="M39">
        <f t="shared" si="4"/>
        <v>0.61402870413292765</v>
      </c>
      <c r="N39">
        <f t="shared" si="5"/>
        <v>0.32398208187762412</v>
      </c>
    </row>
    <row r="40" spans="1:14" x14ac:dyDescent="0.3">
      <c r="A40">
        <v>36</v>
      </c>
      <c r="B40">
        <v>1.12913394738162</v>
      </c>
      <c r="C40">
        <v>1.0469900386411199</v>
      </c>
      <c r="E40" s="28"/>
      <c r="F40">
        <f t="shared" si="6"/>
        <v>0.32043347760198648</v>
      </c>
      <c r="H40">
        <v>2.7450068868642101</v>
      </c>
      <c r="J40">
        <f t="shared" si="7"/>
        <v>2.8739948665480997</v>
      </c>
      <c r="K40">
        <f t="shared" si="2"/>
        <v>0.30879409533193974</v>
      </c>
      <c r="L40">
        <f t="shared" si="3"/>
        <v>0.24949021754081224</v>
      </c>
      <c r="M40">
        <f t="shared" si="4"/>
        <v>0.60104793893285169</v>
      </c>
      <c r="N40">
        <f t="shared" si="5"/>
        <v>0.31713299598704858</v>
      </c>
    </row>
    <row r="41" spans="1:14" x14ac:dyDescent="0.3">
      <c r="A41">
        <v>37</v>
      </c>
      <c r="B41">
        <v>1.12402430321877</v>
      </c>
      <c r="C41">
        <v>1.04064634653687</v>
      </c>
      <c r="E41" s="28"/>
      <c r="F41">
        <f t="shared" si="6"/>
        <v>0.30846157649729206</v>
      </c>
      <c r="H41">
        <v>2.7465822993721098</v>
      </c>
      <c r="J41">
        <f t="shared" si="7"/>
        <v>2.8582208353044218</v>
      </c>
      <c r="K41">
        <f t="shared" si="2"/>
        <v>0.29695995146164372</v>
      </c>
      <c r="L41">
        <f t="shared" si="3"/>
        <v>0.23992881991941148</v>
      </c>
      <c r="M41">
        <f t="shared" si="4"/>
        <v>0.58851198165633389</v>
      </c>
      <c r="N41">
        <f t="shared" si="5"/>
        <v>0.31051860563454814</v>
      </c>
    </row>
    <row r="42" spans="1:14" x14ac:dyDescent="0.3">
      <c r="A42">
        <v>38</v>
      </c>
      <c r="B42">
        <v>1.1212728337326101</v>
      </c>
      <c r="C42">
        <v>1.0341829707241701</v>
      </c>
      <c r="E42" s="28"/>
      <c r="F42">
        <f t="shared" si="6"/>
        <v>0.29689157169950947</v>
      </c>
      <c r="H42">
        <v>2.7476147297051599</v>
      </c>
      <c r="J42">
        <f t="shared" si="7"/>
        <v>2.8415363635719699</v>
      </c>
      <c r="K42">
        <f t="shared" si="2"/>
        <v>0.28553567962158255</v>
      </c>
      <c r="L42">
        <f t="shared" si="3"/>
        <v>0.23069857844229272</v>
      </c>
      <c r="M42">
        <f t="shared" si="4"/>
        <v>0.576149395176763</v>
      </c>
      <c r="N42">
        <f t="shared" si="5"/>
        <v>0.30399569151329486</v>
      </c>
    </row>
    <row r="43" spans="1:14" x14ac:dyDescent="0.3">
      <c r="A43">
        <v>39</v>
      </c>
      <c r="B43">
        <v>1.11774659182611</v>
      </c>
      <c r="C43">
        <v>1.0277663293261901</v>
      </c>
      <c r="E43" s="28"/>
      <c r="F43">
        <f t="shared" si="6"/>
        <v>0.28575737570254239</v>
      </c>
      <c r="H43">
        <v>2.74813264190169</v>
      </c>
      <c r="J43">
        <f t="shared" si="7"/>
        <v>2.8244381978687851</v>
      </c>
      <c r="K43">
        <f t="shared" si="2"/>
        <v>0.27455266873488537</v>
      </c>
      <c r="L43">
        <f t="shared" si="3"/>
        <v>0.22182485379276648</v>
      </c>
      <c r="M43">
        <f t="shared" si="4"/>
        <v>0.56405012071985827</v>
      </c>
      <c r="N43">
        <f t="shared" si="5"/>
        <v>0.29761170962226557</v>
      </c>
    </row>
    <row r="44" spans="1:14" x14ac:dyDescent="0.3">
      <c r="A44">
        <v>40</v>
      </c>
      <c r="B44">
        <v>1.1136577377411001</v>
      </c>
      <c r="C44">
        <v>1.0215875413608499</v>
      </c>
      <c r="E44" s="28"/>
      <c r="F44">
        <f t="shared" si="6"/>
        <v>0.27509406931812769</v>
      </c>
      <c r="H44">
        <v>2.7481645000000001</v>
      </c>
      <c r="J44">
        <f t="shared" si="7"/>
        <v>2.8074906148101695</v>
      </c>
      <c r="K44">
        <f t="shared" si="2"/>
        <v>0.26404330120741798</v>
      </c>
      <c r="L44">
        <f t="shared" si="3"/>
        <v>0.2133338093386111</v>
      </c>
      <c r="M44">
        <f t="shared" si="4"/>
        <v>0.5523120029981734</v>
      </c>
      <c r="N44">
        <f t="shared" si="5"/>
        <v>0.29141828610444126</v>
      </c>
    </row>
    <row r="45" spans="1:14" x14ac:dyDescent="0.3">
      <c r="A45">
        <v>41</v>
      </c>
      <c r="B45">
        <v>1.1108119861917201</v>
      </c>
      <c r="C45">
        <v>1.0152859378939001</v>
      </c>
      <c r="E45" s="28"/>
      <c r="F45">
        <f t="shared" si="6"/>
        <v>0.26478695626012017</v>
      </c>
      <c r="H45">
        <v>2.7477327274443901</v>
      </c>
      <c r="J45">
        <f t="shared" si="7"/>
        <v>2.789734399265142</v>
      </c>
      <c r="K45">
        <f t="shared" si="2"/>
        <v>0.25389621064759749</v>
      </c>
      <c r="L45">
        <f t="shared" si="3"/>
        <v>0.20513546659357068</v>
      </c>
      <c r="M45">
        <f t="shared" si="4"/>
        <v>0.54073296619988898</v>
      </c>
      <c r="N45">
        <f t="shared" si="5"/>
        <v>0.28530879900262379</v>
      </c>
    </row>
    <row r="46" spans="1:14" x14ac:dyDescent="0.3">
      <c r="A46">
        <v>42</v>
      </c>
      <c r="B46">
        <v>1.1070885364280001</v>
      </c>
      <c r="C46">
        <v>1.00914559343273</v>
      </c>
      <c r="E46" s="28"/>
      <c r="F46">
        <f t="shared" si="6"/>
        <v>0.25489693952118808</v>
      </c>
      <c r="H46">
        <v>2.7468355853031201</v>
      </c>
      <c r="J46">
        <f t="shared" si="7"/>
        <v>2.7719570267928573</v>
      </c>
      <c r="K46">
        <f t="shared" si="2"/>
        <v>0.24416868166057312</v>
      </c>
      <c r="L46">
        <f t="shared" si="3"/>
        <v>0.19727610865961004</v>
      </c>
      <c r="M46">
        <f t="shared" si="4"/>
        <v>0.52946089240608241</v>
      </c>
      <c r="N46">
        <f t="shared" si="5"/>
        <v>0.27936127584903997</v>
      </c>
    </row>
    <row r="47" spans="1:14" x14ac:dyDescent="0.3">
      <c r="A47">
        <v>43</v>
      </c>
      <c r="B47">
        <v>1.1040592907712801</v>
      </c>
      <c r="C47">
        <v>1.00359849285883</v>
      </c>
      <c r="E47" s="28"/>
      <c r="F47">
        <f t="shared" si="6"/>
        <v>0.24551236504694607</v>
      </c>
      <c r="H47">
        <v>2.74546529405045</v>
      </c>
      <c r="J47">
        <f t="shared" si="7"/>
        <v>2.7553448313052562</v>
      </c>
      <c r="K47">
        <f t="shared" si="2"/>
        <v>0.23494402934024231</v>
      </c>
      <c r="L47">
        <f t="shared" si="3"/>
        <v>0.18982304997445701</v>
      </c>
      <c r="M47">
        <f t="shared" si="4"/>
        <v>0.51871122032794437</v>
      </c>
      <c r="N47">
        <f t="shared" si="5"/>
        <v>0.2736893893135483</v>
      </c>
    </row>
    <row r="48" spans="1:14" x14ac:dyDescent="0.3">
      <c r="A48">
        <v>44</v>
      </c>
      <c r="B48">
        <v>1.10059370265321</v>
      </c>
      <c r="C48">
        <v>0.997980596730213</v>
      </c>
      <c r="E48" s="28"/>
      <c r="F48">
        <f t="shared" si="6"/>
        <v>0.23644930599153577</v>
      </c>
      <c r="H48">
        <v>2.7436140741606301</v>
      </c>
      <c r="J48">
        <f t="shared" si="7"/>
        <v>2.7380736109282364</v>
      </c>
      <c r="K48">
        <f t="shared" si="2"/>
        <v>0.22604494110909226</v>
      </c>
      <c r="L48">
        <f t="shared" si="3"/>
        <v>0.18263303082490734</v>
      </c>
      <c r="M48">
        <f t="shared" si="4"/>
        <v>0.50812822846694128</v>
      </c>
      <c r="N48">
        <f t="shared" si="5"/>
        <v>0.26810544883561349</v>
      </c>
    </row>
    <row r="49" spans="1:14" x14ac:dyDescent="0.3">
      <c r="A49">
        <v>45</v>
      </c>
      <c r="B49">
        <v>1.09727043893236</v>
      </c>
      <c r="C49">
        <v>0.99220530960064901</v>
      </c>
      <c r="E49" s="28"/>
      <c r="F49">
        <f t="shared" si="6"/>
        <v>0.22767747660289198</v>
      </c>
      <c r="H49">
        <v>2.74127414610793</v>
      </c>
      <c r="J49">
        <f t="shared" si="7"/>
        <v>2.7199067628392735</v>
      </c>
      <c r="K49">
        <f t="shared" si="2"/>
        <v>0.21744154400145646</v>
      </c>
      <c r="L49">
        <f t="shared" si="3"/>
        <v>0.17568191534562105</v>
      </c>
      <c r="M49">
        <f t="shared" si="4"/>
        <v>0.49766643889596218</v>
      </c>
      <c r="N49">
        <f t="shared" si="5"/>
        <v>0.26258545873977968</v>
      </c>
    </row>
    <row r="50" spans="1:14" x14ac:dyDescent="0.3">
      <c r="A50">
        <v>46</v>
      </c>
      <c r="B50">
        <v>1.0941185083439899</v>
      </c>
      <c r="C50">
        <v>0.98692533288808604</v>
      </c>
      <c r="E50" s="28"/>
      <c r="F50">
        <f t="shared" si="6"/>
        <v>0.2193337157074047</v>
      </c>
      <c r="H50">
        <v>2.7384377303665901</v>
      </c>
      <c r="J50">
        <f t="shared" si="7"/>
        <v>2.7026335686353415</v>
      </c>
      <c r="K50">
        <f t="shared" si="2"/>
        <v>0.20926353402310405</v>
      </c>
      <c r="L50">
        <f t="shared" si="3"/>
        <v>0.16907449143631084</v>
      </c>
      <c r="M50">
        <f t="shared" si="4"/>
        <v>0.48764826913060022</v>
      </c>
      <c r="N50">
        <f t="shared" si="5"/>
        <v>0.25729953729125599</v>
      </c>
    </row>
    <row r="51" spans="1:14" x14ac:dyDescent="0.3">
      <c r="A51">
        <v>47</v>
      </c>
      <c r="B51">
        <v>1.0909165163697301</v>
      </c>
      <c r="C51">
        <v>0.98204558510365103</v>
      </c>
      <c r="E51" s="28"/>
      <c r="F51">
        <f t="shared" si="6"/>
        <v>0.21137582874680158</v>
      </c>
      <c r="H51">
        <v>2.73509704741087</v>
      </c>
      <c r="J51">
        <f t="shared" si="7"/>
        <v>2.6859899802398761</v>
      </c>
      <c r="K51">
        <f t="shared" si="2"/>
        <v>0.20146944415008508</v>
      </c>
      <c r="L51">
        <f t="shared" si="3"/>
        <v>0.16277725581118713</v>
      </c>
      <c r="M51">
        <f t="shared" si="4"/>
        <v>0.47801290400473251</v>
      </c>
      <c r="N51">
        <f t="shared" si="5"/>
        <v>0.25221559637429541</v>
      </c>
    </row>
    <row r="52" spans="1:14" x14ac:dyDescent="0.3">
      <c r="A52">
        <v>48</v>
      </c>
      <c r="B52">
        <v>1.0871989297742899</v>
      </c>
      <c r="C52">
        <v>0.97697987499254901</v>
      </c>
      <c r="E52" s="28"/>
      <c r="F52">
        <f t="shared" si="6"/>
        <v>0.20366287494752383</v>
      </c>
      <c r="H52">
        <v>2.7312443177150301</v>
      </c>
      <c r="J52">
        <f t="shared" si="7"/>
        <v>2.6683707320953398</v>
      </c>
      <c r="K52">
        <f t="shared" si="2"/>
        <v>0.19392394634517859</v>
      </c>
      <c r="L52">
        <f t="shared" si="3"/>
        <v>0.15668087017021104</v>
      </c>
      <c r="M52">
        <f t="shared" si="4"/>
        <v>0.4684671833675369</v>
      </c>
      <c r="N52">
        <f t="shared" si="5"/>
        <v>0.24717895488792066</v>
      </c>
    </row>
    <row r="53" spans="1:14" x14ac:dyDescent="0.3">
      <c r="A53">
        <v>49</v>
      </c>
      <c r="B53">
        <v>1.08442157028999</v>
      </c>
      <c r="C53">
        <v>0.97197292425221404</v>
      </c>
      <c r="E53" s="28"/>
      <c r="F53">
        <f t="shared" si="6"/>
        <v>0.19623794899160496</v>
      </c>
      <c r="H53">
        <v>2.72687176175332</v>
      </c>
      <c r="J53">
        <f t="shared" si="7"/>
        <v>2.6504455203321613</v>
      </c>
      <c r="K53">
        <f t="shared" si="2"/>
        <v>0.18666731128448483</v>
      </c>
      <c r="L53">
        <f t="shared" si="3"/>
        <v>0.15081787120981766</v>
      </c>
      <c r="M53">
        <f t="shared" si="4"/>
        <v>0.45912749958662175</v>
      </c>
      <c r="N53">
        <f t="shared" si="5"/>
        <v>0.24225102533828757</v>
      </c>
    </row>
    <row r="54" spans="1:14" x14ac:dyDescent="0.3">
      <c r="A54">
        <v>50</v>
      </c>
      <c r="B54">
        <v>1.0815046589495101</v>
      </c>
      <c r="C54">
        <v>0.96637159270421802</v>
      </c>
      <c r="E54" s="28"/>
      <c r="F54">
        <f t="shared" si="6"/>
        <v>0.18896247148688777</v>
      </c>
      <c r="H54">
        <v>2.7219715999999998</v>
      </c>
      <c r="J54">
        <f t="shared" si="7"/>
        <v>2.6304360303876484</v>
      </c>
      <c r="K54">
        <f t="shared" si="2"/>
        <v>0.17956700618508137</v>
      </c>
      <c r="L54">
        <f t="shared" si="3"/>
        <v>0.1450811790559341</v>
      </c>
      <c r="M54">
        <f t="shared" si="4"/>
        <v>0.44968549201496189</v>
      </c>
      <c r="N54">
        <f t="shared" si="5"/>
        <v>0.23726910633420722</v>
      </c>
    </row>
    <row r="55" spans="1:14" x14ac:dyDescent="0.3">
      <c r="A55">
        <v>51</v>
      </c>
      <c r="B55">
        <v>1.07802884216158</v>
      </c>
      <c r="C55">
        <v>0.96245449713669595</v>
      </c>
      <c r="E55" s="28"/>
      <c r="F55">
        <f t="shared" si="6"/>
        <v>0.18226957806465541</v>
      </c>
      <c r="H55">
        <v>2.7165364144610602</v>
      </c>
      <c r="J55">
        <f t="shared" si="7"/>
        <v>2.6145426887336427</v>
      </c>
      <c r="K55">
        <f t="shared" si="2"/>
        <v>0.17303377200405093</v>
      </c>
      <c r="L55">
        <f t="shared" si="3"/>
        <v>0.13980265190236854</v>
      </c>
      <c r="M55">
        <f t="shared" si="4"/>
        <v>0.44119492709520747</v>
      </c>
      <c r="N55">
        <f t="shared" si="5"/>
        <v>0.23278920029642097</v>
      </c>
    </row>
    <row r="56" spans="1:14" x14ac:dyDescent="0.3">
      <c r="A56">
        <v>52</v>
      </c>
      <c r="B56">
        <v>1.07503149001</v>
      </c>
      <c r="C56">
        <v>0.95813776572813403</v>
      </c>
      <c r="E56" s="28"/>
      <c r="F56">
        <f t="shared" si="6"/>
        <v>0.17573752966230155</v>
      </c>
      <c r="H56">
        <v>2.7105602332694301</v>
      </c>
      <c r="J56">
        <f t="shared" si="7"/>
        <v>2.5970901257763015</v>
      </c>
      <c r="K56">
        <f t="shared" si="2"/>
        <v>0.16666596057474176</v>
      </c>
      <c r="L56">
        <f t="shared" si="3"/>
        <v>0.13465777807617238</v>
      </c>
      <c r="M56">
        <f t="shared" si="4"/>
        <v>0.43267703547348418</v>
      </c>
      <c r="N56">
        <f t="shared" si="5"/>
        <v>0.22829487577667273</v>
      </c>
    </row>
    <row r="57" spans="1:14" x14ac:dyDescent="0.3">
      <c r="A57">
        <v>53</v>
      </c>
      <c r="B57">
        <v>1.0722721910722599</v>
      </c>
      <c r="C57">
        <v>0.95367295197338497</v>
      </c>
      <c r="E57" s="28"/>
      <c r="F57">
        <f t="shared" si="6"/>
        <v>0.16940982765625726</v>
      </c>
      <c r="H57">
        <v>2.7040374460897798</v>
      </c>
      <c r="J57">
        <f t="shared" si="7"/>
        <v>2.5787673734590131</v>
      </c>
      <c r="K57">
        <f t="shared" si="2"/>
        <v>0.16050430987847442</v>
      </c>
      <c r="L57">
        <f t="shared" si="3"/>
        <v>0.12967947183307621</v>
      </c>
      <c r="M57">
        <f t="shared" si="4"/>
        <v>0.42424910522400389</v>
      </c>
      <c r="N57">
        <f t="shared" si="5"/>
        <v>0.22384801788588118</v>
      </c>
    </row>
    <row r="58" spans="1:14" x14ac:dyDescent="0.3">
      <c r="A58">
        <v>54</v>
      </c>
      <c r="B58">
        <v>1.0691366807016001</v>
      </c>
      <c r="C58">
        <v>0.94851172060798505</v>
      </c>
      <c r="E58" s="28"/>
      <c r="F58">
        <f t="shared" si="6"/>
        <v>0.16318656980656815</v>
      </c>
      <c r="H58">
        <v>2.6969624425867802</v>
      </c>
      <c r="J58">
        <f t="shared" si="7"/>
        <v>2.558100486833101</v>
      </c>
      <c r="K58">
        <f t="shared" si="2"/>
        <v>0.15445366466739113</v>
      </c>
      <c r="L58">
        <f t="shared" si="3"/>
        <v>0.12479085248187807</v>
      </c>
      <c r="M58">
        <f t="shared" si="4"/>
        <v>0.41567102673355638</v>
      </c>
      <c r="N58">
        <f t="shared" si="5"/>
        <v>0.21932193676110817</v>
      </c>
    </row>
    <row r="59" spans="1:14" x14ac:dyDescent="0.3">
      <c r="A59">
        <v>55</v>
      </c>
      <c r="B59">
        <v>1.0654719374792401</v>
      </c>
      <c r="C59">
        <v>0.94316936269397</v>
      </c>
      <c r="E59" s="28"/>
      <c r="F59">
        <f t="shared" si="6"/>
        <v>0.15715708812007587</v>
      </c>
      <c r="H59">
        <v>2.68932961242511</v>
      </c>
      <c r="J59">
        <f t="shared" si="7"/>
        <v>2.5364932966250122</v>
      </c>
      <c r="K59">
        <f t="shared" si="2"/>
        <v>0.14859817730010741</v>
      </c>
      <c r="L59">
        <f t="shared" si="3"/>
        <v>0.12005991092841116</v>
      </c>
      <c r="M59">
        <f t="shared" si="4"/>
        <v>0.40717613925088536</v>
      </c>
      <c r="N59">
        <f t="shared" si="5"/>
        <v>0.21483974999454925</v>
      </c>
    </row>
    <row r="60" spans="1:14" x14ac:dyDescent="0.3">
      <c r="A60">
        <v>56</v>
      </c>
      <c r="B60">
        <v>1.0623075466062799</v>
      </c>
      <c r="C60">
        <v>0.93987329587798696</v>
      </c>
      <c r="E60" s="28"/>
      <c r="F60">
        <f t="shared" si="6"/>
        <v>0.15167575848781922</v>
      </c>
      <c r="H60">
        <v>2.6811333452694299</v>
      </c>
      <c r="J60">
        <f t="shared" si="7"/>
        <v>2.5199256339067517</v>
      </c>
      <c r="K60">
        <f t="shared" si="2"/>
        <v>0.14327202193426317</v>
      </c>
      <c r="L60">
        <f t="shared" si="3"/>
        <v>0.11575664321387724</v>
      </c>
      <c r="M60">
        <f t="shared" si="4"/>
        <v>0.39971231448400468</v>
      </c>
      <c r="N60">
        <f t="shared" si="5"/>
        <v>0.21090158640306303</v>
      </c>
    </row>
    <row r="61" spans="1:14" x14ac:dyDescent="0.3">
      <c r="A61">
        <v>57</v>
      </c>
      <c r="B61">
        <v>1.06070834653392</v>
      </c>
      <c r="C61">
        <v>0.93585475474847102</v>
      </c>
      <c r="E61" s="28"/>
      <c r="F61">
        <f t="shared" si="6"/>
        <v>0.14627088625066798</v>
      </c>
      <c r="H61">
        <v>2.6723680307844102</v>
      </c>
      <c r="J61">
        <f t="shared" si="7"/>
        <v>2.5009483280473987</v>
      </c>
      <c r="K61">
        <f t="shared" si="2"/>
        <v>0.13802851412197675</v>
      </c>
      <c r="L61">
        <f t="shared" si="3"/>
        <v>0.11152015059779265</v>
      </c>
      <c r="M61">
        <f t="shared" si="4"/>
        <v>0.3920777993726412</v>
      </c>
      <c r="N61">
        <f t="shared" si="5"/>
        <v>0.20687336087670347</v>
      </c>
    </row>
    <row r="62" spans="1:14" x14ac:dyDescent="0.3">
      <c r="A62">
        <v>58</v>
      </c>
      <c r="B62">
        <v>1.05671042769573</v>
      </c>
      <c r="C62">
        <v>0.93166014417538501</v>
      </c>
      <c r="E62" s="28"/>
      <c r="F62">
        <f t="shared" si="6"/>
        <v>0.14102936005065583</v>
      </c>
      <c r="H62">
        <v>2.6630280586347101</v>
      </c>
      <c r="J62">
        <f t="shared" si="7"/>
        <v>2.4810371050507096</v>
      </c>
      <c r="K62">
        <f t="shared" si="2"/>
        <v>0.13294933236964709</v>
      </c>
      <c r="L62">
        <f t="shared" si="3"/>
        <v>0.10741642523686611</v>
      </c>
      <c r="M62">
        <f t="shared" si="4"/>
        <v>0.38450934618038424</v>
      </c>
      <c r="N62">
        <f t="shared" si="5"/>
        <v>0.20287999182845465</v>
      </c>
    </row>
    <row r="63" spans="1:14" x14ac:dyDescent="0.3">
      <c r="A63">
        <v>59</v>
      </c>
      <c r="B63">
        <v>1.05346574120522</v>
      </c>
      <c r="C63">
        <v>0.92785174228665701</v>
      </c>
      <c r="E63" s="28"/>
      <c r="F63">
        <f t="shared" si="6"/>
        <v>0.13602952524399933</v>
      </c>
      <c r="H63">
        <v>2.6531078184850201</v>
      </c>
      <c r="J63">
        <f t="shared" si="7"/>
        <v>2.4616907118556774</v>
      </c>
      <c r="K63">
        <f t="shared" si="2"/>
        <v>0.12810778239510182</v>
      </c>
      <c r="L63">
        <f t="shared" si="3"/>
        <v>0.10350469449251508</v>
      </c>
      <c r="M63">
        <f t="shared" si="4"/>
        <v>0.37723636715120823</v>
      </c>
      <c r="N63">
        <f t="shared" si="5"/>
        <v>0.19904252483144824</v>
      </c>
    </row>
    <row r="64" spans="1:14" x14ac:dyDescent="0.3">
      <c r="A64">
        <v>60</v>
      </c>
      <c r="B64">
        <v>1.0500327520069299</v>
      </c>
      <c r="C64">
        <v>0.92363658849631103</v>
      </c>
      <c r="E64" s="28"/>
      <c r="F64">
        <f t="shared" si="6"/>
        <v>0.13114698167937514</v>
      </c>
      <c r="H64">
        <v>2.6426017000000002</v>
      </c>
      <c r="J64">
        <f t="shared" si="7"/>
        <v>2.4408036189425522</v>
      </c>
      <c r="K64">
        <f t="shared" si="2"/>
        <v>0.12338612819043469</v>
      </c>
      <c r="L64">
        <f t="shared" si="3"/>
        <v>9.9689833546393075E-2</v>
      </c>
      <c r="M64">
        <f t="shared" si="4"/>
        <v>0.36993181015857651</v>
      </c>
      <c r="N64">
        <f t="shared" si="5"/>
        <v>0.19518839624472625</v>
      </c>
    </row>
    <row r="65" spans="1:14" x14ac:dyDescent="0.3">
      <c r="A65">
        <v>61</v>
      </c>
      <c r="B65">
        <v>1.0468787591120401</v>
      </c>
      <c r="C65">
        <v>0.92015908680727998</v>
      </c>
      <c r="E65" s="28"/>
      <c r="F65">
        <f t="shared" si="6"/>
        <v>0.12653849567839495</v>
      </c>
      <c r="H65">
        <v>2.6315140534113799</v>
      </c>
      <c r="J65">
        <f t="shared" si="7"/>
        <v>2.4214115683075392</v>
      </c>
      <c r="K65">
        <f t="shared" si="2"/>
        <v>0.11893136660841155</v>
      </c>
      <c r="L65">
        <f t="shared" si="3"/>
        <v>9.6090608519124709E-2</v>
      </c>
      <c r="M65">
        <f t="shared" si="4"/>
        <v>0.36305218183195653</v>
      </c>
      <c r="N65">
        <f t="shared" si="5"/>
        <v>0.19155847423489117</v>
      </c>
    </row>
    <row r="66" spans="1:14" x14ac:dyDescent="0.3">
      <c r="A66">
        <v>62</v>
      </c>
      <c r="B66">
        <v>1.0439380954239801</v>
      </c>
      <c r="C66">
        <v>0.91630311121202801</v>
      </c>
      <c r="E66" s="28"/>
      <c r="F66">
        <f t="shared" si="6"/>
        <v>0.12203979955246465</v>
      </c>
      <c r="H66">
        <v>2.6198890712191698</v>
      </c>
      <c r="J66">
        <f t="shared" si="7"/>
        <v>2.4006125069885158</v>
      </c>
      <c r="K66">
        <f t="shared" si="2"/>
        <v>0.11458847332011667</v>
      </c>
      <c r="L66">
        <f t="shared" si="3"/>
        <v>9.2581767489996525E-2</v>
      </c>
      <c r="M66">
        <f t="shared" si="4"/>
        <v>0.35614830008183235</v>
      </c>
      <c r="N66">
        <f t="shared" si="5"/>
        <v>0.18791575530760474</v>
      </c>
    </row>
    <row r="67" spans="1:14" x14ac:dyDescent="0.3">
      <c r="A67">
        <v>63</v>
      </c>
      <c r="B67">
        <v>1.0405872474243101</v>
      </c>
      <c r="C67">
        <v>0.91269010973524001</v>
      </c>
      <c r="E67" s="28"/>
      <c r="F67">
        <f t="shared" si="6"/>
        <v>0.11773029857575822</v>
      </c>
      <c r="H67">
        <v>2.6077809064904298</v>
      </c>
      <c r="J67">
        <f t="shared" si="7"/>
        <v>2.3800958417102143</v>
      </c>
      <c r="K67">
        <f t="shared" si="2"/>
        <v>0.11043160866030671</v>
      </c>
      <c r="L67">
        <f t="shared" si="3"/>
        <v>8.9223228308251926E-2</v>
      </c>
      <c r="M67">
        <f t="shared" si="4"/>
        <v>0.34946255011746774</v>
      </c>
      <c r="N67">
        <f t="shared" si="5"/>
        <v>0.18438813000639542</v>
      </c>
    </row>
    <row r="68" spans="1:14" x14ac:dyDescent="0.3">
      <c r="A68">
        <v>64</v>
      </c>
      <c r="B68">
        <v>1.03690330400382</v>
      </c>
      <c r="C68">
        <v>0.90889693253843695</v>
      </c>
      <c r="E68" s="28"/>
      <c r="F68">
        <f t="shared" ref="F68:F102" si="8">EXP(-0.032*A69)*C68</f>
        <v>0.11354868664866757</v>
      </c>
      <c r="H68">
        <v>2.5952437122922301</v>
      </c>
      <c r="J68">
        <f t="shared" ref="J68:J83" si="9">C68*H68</f>
        <v>2.3588090492920739</v>
      </c>
      <c r="K68">
        <f t="shared" si="2"/>
        <v>0.10640277976770256</v>
      </c>
      <c r="L68">
        <f t="shared" si="3"/>
        <v>8.5968135636321066E-2</v>
      </c>
      <c r="M68">
        <f t="shared" si="4"/>
        <v>0.34282897313050692</v>
      </c>
      <c r="N68">
        <f t="shared" si="5"/>
        <v>0.1808880329131074</v>
      </c>
    </row>
    <row r="69" spans="1:14" x14ac:dyDescent="0.3">
      <c r="A69">
        <v>65</v>
      </c>
      <c r="B69">
        <v>1.03346784809355</v>
      </c>
      <c r="C69">
        <v>0.90532137920322397</v>
      </c>
      <c r="E69" s="28"/>
      <c r="F69">
        <f t="shared" si="8"/>
        <v>0.10954002370967007</v>
      </c>
      <c r="H69">
        <v>2.58233164169163</v>
      </c>
      <c r="J69">
        <f t="shared" si="9"/>
        <v>2.3378400434163922</v>
      </c>
      <c r="K69">
        <f t="shared" ref="K69:K103" si="10">EXP(-0.033*A70)*C69</f>
        <v>0.10254379706985788</v>
      </c>
      <c r="L69">
        <f t="shared" ref="L69:L103" si="11">(EXP(-0.033*A70)-EXP(-0.033*(A70+50)))*C69</f>
        <v>8.2850270212966523E-2</v>
      </c>
      <c r="M69">
        <f t="shared" ref="M69:M103" si="12">EXP(-$M$3*A70)*C69</f>
        <v>0.33639632239584866</v>
      </c>
      <c r="N69">
        <f t="shared" ref="N69:N103" si="13">(EXP(-$M$3*A70)-EXP(-$M$3*(A70+50)))*C69</f>
        <v>0.17749395123096665</v>
      </c>
    </row>
    <row r="70" spans="1:14" x14ac:dyDescent="0.3">
      <c r="A70">
        <v>66</v>
      </c>
      <c r="B70">
        <v>1.0303075589724799</v>
      </c>
      <c r="C70">
        <v>0.90196163017003494</v>
      </c>
      <c r="E70" s="28"/>
      <c r="F70">
        <f t="shared" si="8"/>
        <v>0.10569652122370103</v>
      </c>
      <c r="H70">
        <v>2.5690988477557002</v>
      </c>
      <c r="J70">
        <f t="shared" si="9"/>
        <v>2.3172285847896896</v>
      </c>
      <c r="K70">
        <f t="shared" si="10"/>
        <v>9.8846879446395947E-2</v>
      </c>
      <c r="L70">
        <f t="shared" si="11"/>
        <v>7.9863345281268913E-2</v>
      </c>
      <c r="M70">
        <f t="shared" si="12"/>
        <v>0.33015821552282482</v>
      </c>
      <c r="N70">
        <f t="shared" si="13"/>
        <v>0.17420251739718309</v>
      </c>
    </row>
    <row r="71" spans="1:14" x14ac:dyDescent="0.3">
      <c r="A71">
        <v>67</v>
      </c>
      <c r="B71">
        <v>1.02688138843905</v>
      </c>
      <c r="C71">
        <v>0.89871690493118905</v>
      </c>
      <c r="E71" s="28"/>
      <c r="F71">
        <f t="shared" si="8"/>
        <v>0.10199951770746518</v>
      </c>
      <c r="H71">
        <v>2.5555994835515099</v>
      </c>
      <c r="J71">
        <f t="shared" si="9"/>
        <v>2.2967604581011583</v>
      </c>
      <c r="K71">
        <f t="shared" si="10"/>
        <v>9.5294117718023805E-2</v>
      </c>
      <c r="L71">
        <f t="shared" si="11"/>
        <v>7.6992891118181944E-2</v>
      </c>
      <c r="M71">
        <f t="shared" si="12"/>
        <v>0.32407276856619621</v>
      </c>
      <c r="N71">
        <f t="shared" si="13"/>
        <v>0.17099163204134546</v>
      </c>
    </row>
    <row r="72" spans="1:14" x14ac:dyDescent="0.3">
      <c r="A72">
        <v>68</v>
      </c>
      <c r="B72">
        <v>1.02354713621103</v>
      </c>
      <c r="C72">
        <v>0.89530026837187504</v>
      </c>
      <c r="E72" s="28"/>
      <c r="F72">
        <f t="shared" si="8"/>
        <v>9.8411646657678056E-2</v>
      </c>
      <c r="H72">
        <v>2.5418877021461102</v>
      </c>
      <c r="J72">
        <f t="shared" si="9"/>
        <v>2.2757527419025814</v>
      </c>
      <c r="K72">
        <f t="shared" si="10"/>
        <v>9.1850215456039747E-2</v>
      </c>
      <c r="L72">
        <f t="shared" si="11"/>
        <v>7.4210389970910728E-2</v>
      </c>
      <c r="M72">
        <f t="shared" si="12"/>
        <v>0.31803427417487901</v>
      </c>
      <c r="N72">
        <f t="shared" si="13"/>
        <v>0.16780552042940067</v>
      </c>
    </row>
    <row r="73" spans="1:14" x14ac:dyDescent="0.3">
      <c r="A73">
        <v>69</v>
      </c>
      <c r="B73">
        <v>1.0202900284958101</v>
      </c>
      <c r="C73">
        <v>0.89206676034396004</v>
      </c>
      <c r="E73" s="28"/>
      <c r="F73">
        <f t="shared" si="8"/>
        <v>9.4968093112663327E-2</v>
      </c>
      <c r="H73">
        <v>2.5280176566065902</v>
      </c>
      <c r="J73">
        <f t="shared" si="9"/>
        <v>2.2551605210213705</v>
      </c>
      <c r="K73">
        <f t="shared" si="10"/>
        <v>8.8547663106499946E-2</v>
      </c>
      <c r="L73">
        <f t="shared" si="11"/>
        <v>7.1542092498315307E-2</v>
      </c>
      <c r="M73">
        <f t="shared" si="12"/>
        <v>0.31216783417164584</v>
      </c>
      <c r="N73">
        <f t="shared" si="13"/>
        <v>0.16471019046735672</v>
      </c>
    </row>
    <row r="74" spans="1:14" x14ac:dyDescent="0.3">
      <c r="A74">
        <v>70</v>
      </c>
      <c r="B74">
        <v>1.01693379485318</v>
      </c>
      <c r="C74">
        <v>0.88890639181404396</v>
      </c>
      <c r="E74" s="28"/>
      <c r="F74">
        <f t="shared" si="8"/>
        <v>9.1651371060984269E-2</v>
      </c>
      <c r="H74">
        <v>2.5140435000000001</v>
      </c>
      <c r="J74">
        <f t="shared" si="9"/>
        <v>2.2347493364485507</v>
      </c>
      <c r="K74">
        <f t="shared" si="10"/>
        <v>8.5369759504552459E-2</v>
      </c>
      <c r="L74">
        <f t="shared" si="11"/>
        <v>6.8974504992727406E-2</v>
      </c>
      <c r="M74">
        <f t="shared" si="12"/>
        <v>0.30643079353892544</v>
      </c>
      <c r="N74">
        <f t="shared" si="13"/>
        <v>0.16168313594124964</v>
      </c>
    </row>
    <row r="75" spans="1:14" x14ac:dyDescent="0.3">
      <c r="A75">
        <v>71</v>
      </c>
      <c r="B75">
        <v>1.01359483401452</v>
      </c>
      <c r="C75">
        <v>0.88586679373020205</v>
      </c>
      <c r="E75" s="28"/>
      <c r="F75">
        <f t="shared" si="8"/>
        <v>8.8461426091509851E-2</v>
      </c>
      <c r="H75">
        <v>2.5000193853934101</v>
      </c>
      <c r="J75">
        <f t="shared" si="9"/>
        <v>2.2146841572018103</v>
      </c>
      <c r="K75">
        <f t="shared" si="10"/>
        <v>8.2316090065669423E-2</v>
      </c>
      <c r="L75">
        <f t="shared" si="11"/>
        <v>6.650729249053984E-2</v>
      </c>
      <c r="M75">
        <f t="shared" si="12"/>
        <v>0.30083639946820484</v>
      </c>
      <c r="N75">
        <f t="shared" si="13"/>
        <v>0.15873134651239004</v>
      </c>
    </row>
    <row r="76" spans="1:14" x14ac:dyDescent="0.3">
      <c r="A76">
        <v>72</v>
      </c>
      <c r="B76">
        <v>1.0102739278170201</v>
      </c>
      <c r="C76">
        <v>0.882757924182897</v>
      </c>
      <c r="E76" s="28"/>
      <c r="F76">
        <f t="shared" si="8"/>
        <v>8.5374803089478937E-2</v>
      </c>
      <c r="H76">
        <v>2.4859994658538902</v>
      </c>
      <c r="J76">
        <f t="shared" si="9"/>
        <v>2.1945357279969708</v>
      </c>
      <c r="K76">
        <f t="shared" si="10"/>
        <v>7.9364487815268198E-2</v>
      </c>
      <c r="L76">
        <f t="shared" si="11"/>
        <v>6.4122545182612983E-2</v>
      </c>
      <c r="M76">
        <f t="shared" si="12"/>
        <v>0.29531748898691512</v>
      </c>
      <c r="N76">
        <f t="shared" si="13"/>
        <v>0.15581938475003346</v>
      </c>
    </row>
    <row r="77" spans="1:14" x14ac:dyDescent="0.3">
      <c r="A77">
        <v>73</v>
      </c>
      <c r="B77">
        <v>1.0068987635533599</v>
      </c>
      <c r="C77">
        <v>0.87970552237475197</v>
      </c>
      <c r="E77" s="28"/>
      <c r="F77">
        <f t="shared" si="8"/>
        <v>8.2400146745419942E-2</v>
      </c>
      <c r="H77">
        <v>2.4720378944484902</v>
      </c>
      <c r="J77">
        <f t="shared" si="9"/>
        <v>2.1746653872659909</v>
      </c>
      <c r="K77">
        <f t="shared" si="10"/>
        <v>7.652268385083974E-2</v>
      </c>
      <c r="L77">
        <f t="shared" si="11"/>
        <v>6.1826509409871118E-2</v>
      </c>
      <c r="M77">
        <f t="shared" si="12"/>
        <v>0.28991483800592976</v>
      </c>
      <c r="N77">
        <f t="shared" si="13"/>
        <v>0.15296876538859902</v>
      </c>
    </row>
    <row r="78" spans="1:14" x14ac:dyDescent="0.3">
      <c r="A78">
        <v>74</v>
      </c>
      <c r="B78">
        <v>1.00350831394039</v>
      </c>
      <c r="C78">
        <v>0.87654847634598798</v>
      </c>
      <c r="E78" s="28"/>
      <c r="F78">
        <f t="shared" si="8"/>
        <v>7.9518683733061049E-2</v>
      </c>
      <c r="H78">
        <v>2.4581888242443002</v>
      </c>
      <c r="J78">
        <f t="shared" si="9"/>
        <v>2.1547216684620771</v>
      </c>
      <c r="K78">
        <f t="shared" si="10"/>
        <v>7.3772940874767629E-2</v>
      </c>
      <c r="L78">
        <f t="shared" si="11"/>
        <v>5.9604854321084207E-2</v>
      </c>
      <c r="M78">
        <f t="shared" si="12"/>
        <v>0.28457362560492705</v>
      </c>
      <c r="N78">
        <f t="shared" si="13"/>
        <v>0.15015056307691552</v>
      </c>
    </row>
    <row r="79" spans="1:14" x14ac:dyDescent="0.3">
      <c r="A79">
        <v>75</v>
      </c>
      <c r="B79">
        <v>1.00034132238466</v>
      </c>
      <c r="C79">
        <v>0.87405050649244898</v>
      </c>
      <c r="E79" s="28"/>
      <c r="F79">
        <f t="shared" si="8"/>
        <v>7.6794894627125757E-2</v>
      </c>
      <c r="H79">
        <v>2.4445064083083698</v>
      </c>
      <c r="J79">
        <f t="shared" si="9"/>
        <v>2.1366220643059681</v>
      </c>
      <c r="K79">
        <f t="shared" si="10"/>
        <v>7.1174752921440182E-2</v>
      </c>
      <c r="L79">
        <f t="shared" si="11"/>
        <v>5.7505648126772842E-2</v>
      </c>
      <c r="M79">
        <f t="shared" si="12"/>
        <v>0.27953797800446006</v>
      </c>
      <c r="N79">
        <f t="shared" si="13"/>
        <v>0.14749358697429968</v>
      </c>
    </row>
    <row r="80" spans="1:14" x14ac:dyDescent="0.3">
      <c r="A80">
        <v>76</v>
      </c>
      <c r="B80">
        <v>0.99704963030958405</v>
      </c>
      <c r="C80">
        <v>0.87108065521288203</v>
      </c>
      <c r="E80" s="28"/>
      <c r="F80">
        <f t="shared" si="8"/>
        <v>7.4123644707264416E-2</v>
      </c>
      <c r="H80">
        <v>2.4310447997077702</v>
      </c>
      <c r="J80">
        <f t="shared" si="9"/>
        <v>2.1176360969813142</v>
      </c>
      <c r="K80">
        <f t="shared" si="10"/>
        <v>6.8630330546788937E-2</v>
      </c>
      <c r="L80">
        <f t="shared" si="11"/>
        <v>5.5449881836665965E-2</v>
      </c>
      <c r="M80">
        <f t="shared" si="12"/>
        <v>0.27444052567558203</v>
      </c>
      <c r="N80">
        <f t="shared" si="13"/>
        <v>0.14480400062977541</v>
      </c>
    </row>
    <row r="81" spans="1:14" x14ac:dyDescent="0.3">
      <c r="A81">
        <v>77</v>
      </c>
      <c r="B81">
        <v>0.99394075562031503</v>
      </c>
      <c r="C81">
        <v>0.868521362165939</v>
      </c>
      <c r="E81" s="28"/>
      <c r="F81">
        <f t="shared" si="8"/>
        <v>7.1578316219304425E-2</v>
      </c>
      <c r="H81">
        <v>2.4178581515095701</v>
      </c>
      <c r="J81">
        <f t="shared" si="9"/>
        <v>2.0999614552731112</v>
      </c>
      <c r="K81">
        <f t="shared" si="10"/>
        <v>6.6207396214741018E-2</v>
      </c>
      <c r="L81">
        <f t="shared" si="11"/>
        <v>5.3492271821681939E-2</v>
      </c>
      <c r="M81">
        <f t="shared" si="12"/>
        <v>0.26956031859917506</v>
      </c>
      <c r="N81">
        <f t="shared" si="13"/>
        <v>0.14222904014671309</v>
      </c>
    </row>
    <row r="82" spans="1:14" x14ac:dyDescent="0.3">
      <c r="A82">
        <v>78</v>
      </c>
      <c r="B82">
        <v>0.99077643545947502</v>
      </c>
      <c r="C82">
        <v>0.86567696179918097</v>
      </c>
      <c r="E82" s="28"/>
      <c r="F82">
        <f t="shared" si="8"/>
        <v>6.9097034628266135E-2</v>
      </c>
      <c r="H82">
        <v>2.4050006167808302</v>
      </c>
      <c r="J82">
        <f t="shared" si="9"/>
        <v>2.0819536270599852</v>
      </c>
      <c r="K82">
        <f t="shared" si="10"/>
        <v>6.3848418657282566E-2</v>
      </c>
      <c r="L82">
        <f t="shared" si="11"/>
        <v>5.1586335688571801E-2</v>
      </c>
      <c r="M82">
        <f t="shared" si="12"/>
        <v>0.2646774237501518</v>
      </c>
      <c r="N82">
        <f t="shared" si="13"/>
        <v>0.13965266150491981</v>
      </c>
    </row>
    <row r="83" spans="1:14" x14ac:dyDescent="0.3">
      <c r="A83">
        <v>79</v>
      </c>
      <c r="B83">
        <v>0.987551606925263</v>
      </c>
      <c r="C83">
        <v>0.86279305767320702</v>
      </c>
      <c r="D83" s="29">
        <f>B83/B82</f>
        <v>0.99674515014810938</v>
      </c>
      <c r="E83">
        <f>C83/C82</f>
        <v>0.99666861398277229</v>
      </c>
      <c r="F83">
        <f t="shared" si="8"/>
        <v>6.6697993379708206E-2</v>
      </c>
      <c r="H83">
        <v>2.3925263485886199</v>
      </c>
      <c r="J83">
        <f t="shared" si="9"/>
        <v>2.0642551238624884</v>
      </c>
      <c r="K83">
        <f t="shared" si="10"/>
        <v>6.1570007959996266E-2</v>
      </c>
      <c r="L83">
        <f t="shared" si="11"/>
        <v>4.9745493557499874E-2</v>
      </c>
      <c r="M83">
        <f t="shared" si="12"/>
        <v>0.25986827504920074</v>
      </c>
      <c r="N83">
        <f t="shared" si="13"/>
        <v>0.13711519379745596</v>
      </c>
    </row>
    <row r="84" spans="1:14" x14ac:dyDescent="0.3">
      <c r="A84">
        <v>80</v>
      </c>
      <c r="B84" s="37">
        <f t="shared" ref="B84:B103" si="14">B83*D$83</f>
        <v>0.98433727472372801</v>
      </c>
      <c r="C84">
        <f t="shared" ref="C84:C103" si="15">C83*E$83</f>
        <v>0.85991876094511333</v>
      </c>
      <c r="F84">
        <f t="shared" si="8"/>
        <v>6.4382246572702598E-2</v>
      </c>
      <c r="H84">
        <v>2.3804894999999999</v>
      </c>
      <c r="I84">
        <f>H84/H83</f>
        <v>0.99496897971647391</v>
      </c>
      <c r="J84">
        <f t="shared" ref="J84:J103" si="16">C84*H84</f>
        <v>2.0470275812828524</v>
      </c>
      <c r="K84">
        <f t="shared" si="10"/>
        <v>5.9372901630377589E-2</v>
      </c>
      <c r="L84">
        <f t="shared" si="11"/>
        <v>4.7970341297714554E-2</v>
      </c>
      <c r="M84">
        <f t="shared" si="12"/>
        <v>0.25514650785174231</v>
      </c>
      <c r="N84">
        <f t="shared" si="13"/>
        <v>0.13462383149390655</v>
      </c>
    </row>
    <row r="85" spans="1:14" x14ac:dyDescent="0.3">
      <c r="A85">
        <v>81</v>
      </c>
      <c r="B85" s="37">
        <f t="shared" si="14"/>
        <v>0.98113340469088306</v>
      </c>
      <c r="C85">
        <f t="shared" si="15"/>
        <v>0.85705403960894899</v>
      </c>
      <c r="F85">
        <f t="shared" si="8"/>
        <v>6.2146902233633727E-2</v>
      </c>
      <c r="H85">
        <f>H84*I$84</f>
        <v>2.368513209040779</v>
      </c>
      <c r="J85">
        <f t="shared" si="16"/>
        <v>2.0299438136755548</v>
      </c>
      <c r="K85">
        <f t="shared" si="10"/>
        <v>5.7254198347690237E-2</v>
      </c>
      <c r="L85">
        <f t="shared" si="11"/>
        <v>4.6258534786861795E-2</v>
      </c>
      <c r="M85">
        <f t="shared" si="12"/>
        <v>0.2505105344490931</v>
      </c>
      <c r="N85">
        <f t="shared" si="13"/>
        <v>0.13217773686606576</v>
      </c>
    </row>
    <row r="86" spans="1:14" x14ac:dyDescent="0.3">
      <c r="A86">
        <v>82</v>
      </c>
      <c r="B86" s="37">
        <f t="shared" si="14"/>
        <v>0.97793996277394002</v>
      </c>
      <c r="C86">
        <f t="shared" si="15"/>
        <v>0.85419886176538717</v>
      </c>
      <c r="F86">
        <f t="shared" si="8"/>
        <v>5.9989168797883755E-2</v>
      </c>
      <c r="H86">
        <f t="shared" ref="H86:H103" si="17">H85*I$84</f>
        <v>2.3565971710442954</v>
      </c>
      <c r="J86">
        <f t="shared" si="16"/>
        <v>2.0130026211455685</v>
      </c>
      <c r="K86">
        <f t="shared" si="10"/>
        <v>5.521110032391402E-2</v>
      </c>
      <c r="L86">
        <f t="shared" si="11"/>
        <v>4.4607813551855044E-2</v>
      </c>
      <c r="M86">
        <f t="shared" si="12"/>
        <v>0.24595879598099588</v>
      </c>
      <c r="N86">
        <f t="shared" si="13"/>
        <v>0.12977608740712229</v>
      </c>
    </row>
    <row r="87" spans="1:14" x14ac:dyDescent="0.3">
      <c r="A87">
        <v>83</v>
      </c>
      <c r="B87" s="37">
        <f t="shared" si="14"/>
        <v>0.9747569150309473</v>
      </c>
      <c r="C87">
        <f t="shared" si="15"/>
        <v>0.85135319562137013</v>
      </c>
      <c r="F87">
        <f t="shared" si="8"/>
        <v>5.7906351623643486E-2</v>
      </c>
      <c r="H87">
        <f t="shared" si="17"/>
        <v>2.3447410828766713</v>
      </c>
      <c r="J87">
        <f t="shared" si="16"/>
        <v>1.996202813811766</v>
      </c>
      <c r="K87">
        <f t="shared" si="10"/>
        <v>5.3240909609212496E-2</v>
      </c>
      <c r="L87">
        <f t="shared" si="11"/>
        <v>4.3015997783877415E-2</v>
      </c>
      <c r="M87">
        <f t="shared" si="12"/>
        <v>0.24148976191144833</v>
      </c>
      <c r="N87">
        <f t="shared" si="13"/>
        <v>0.12741807555508908</v>
      </c>
    </row>
    <row r="88" spans="1:14" x14ac:dyDescent="0.3">
      <c r="A88">
        <v>84</v>
      </c>
      <c r="B88" s="37">
        <f t="shared" si="14"/>
        <v>0.97158422763042951</v>
      </c>
      <c r="C88">
        <f t="shared" si="15"/>
        <v>0.84851700948975495</v>
      </c>
      <c r="F88">
        <f t="shared" si="8"/>
        <v>5.589584962676343E-2</v>
      </c>
      <c r="H88">
        <f t="shared" si="17"/>
        <v>2.3329446429291019</v>
      </c>
      <c r="J88">
        <f t="shared" si="16"/>
        <v>1.9795432117233458</v>
      </c>
      <c r="K88">
        <f t="shared" si="10"/>
        <v>5.1341024529238825E-2</v>
      </c>
      <c r="L88">
        <f t="shared" si="11"/>
        <v>4.1480985459902607E-2</v>
      </c>
      <c r="M88">
        <f t="shared" si="12"/>
        <v>0.23710192951405532</v>
      </c>
      <c r="N88">
        <f t="shared" si="13"/>
        <v>0.12510290842125793</v>
      </c>
    </row>
    <row r="89" spans="1:14" x14ac:dyDescent="0.3">
      <c r="A89">
        <v>85</v>
      </c>
      <c r="B89" s="37">
        <f t="shared" si="14"/>
        <v>0.96842186685102738</v>
      </c>
      <c r="C89">
        <f t="shared" si="15"/>
        <v>0.84569027178896095</v>
      </c>
      <c r="F89">
        <f t="shared" si="8"/>
        <v>5.3955152032442347E-2</v>
      </c>
      <c r="H89">
        <f t="shared" si="17"/>
        <v>2.3212075511101822</v>
      </c>
      <c r="J89">
        <f t="shared" si="16"/>
        <v>1.9630226447769583</v>
      </c>
      <c r="K89">
        <f t="shared" si="10"/>
        <v>4.9508936249575315E-2</v>
      </c>
      <c r="L89">
        <f t="shared" si="11"/>
        <v>4.0000749566933634E-2</v>
      </c>
      <c r="M89">
        <f t="shared" si="12"/>
        <v>0.23279382336673277</v>
      </c>
      <c r="N89">
        <f t="shared" si="13"/>
        <v>0.12282980752358853</v>
      </c>
    </row>
    <row r="90" spans="1:14" x14ac:dyDescent="0.3">
      <c r="A90">
        <v>86</v>
      </c>
      <c r="B90" s="37">
        <f t="shared" si="14"/>
        <v>0.96526979908113963</v>
      </c>
      <c r="C90">
        <f t="shared" si="15"/>
        <v>0.84287295104261772</v>
      </c>
      <c r="F90">
        <f t="shared" si="8"/>
        <v>5.2081835239696929E-2</v>
      </c>
      <c r="H90">
        <f t="shared" si="17"/>
        <v>2.3095295088382728</v>
      </c>
      <c r="J90">
        <f t="shared" si="16"/>
        <v>1.9466399526345224</v>
      </c>
      <c r="K90">
        <f t="shared" si="10"/>
        <v>4.7742225462769752E-2</v>
      </c>
      <c r="L90">
        <f t="shared" si="11"/>
        <v>3.8573335425293384E-2</v>
      </c>
      <c r="M90">
        <f t="shared" si="12"/>
        <v>0.22856399485559248</v>
      </c>
      <c r="N90">
        <f t="shared" si="13"/>
        <v>0.12059800852494122</v>
      </c>
    </row>
    <row r="91" spans="1:14" x14ac:dyDescent="0.3">
      <c r="A91">
        <v>87</v>
      </c>
      <c r="B91" s="37">
        <f t="shared" si="14"/>
        <v>0.96212799081856593</v>
      </c>
      <c r="C91">
        <f t="shared" si="15"/>
        <v>0.84006501587921489</v>
      </c>
      <c r="F91">
        <f t="shared" si="8"/>
        <v>5.0273559794696637E-2</v>
      </c>
      <c r="H91">
        <f t="shared" si="17"/>
        <v>2.2979102190339056</v>
      </c>
      <c r="J91">
        <f t="shared" si="16"/>
        <v>1.930393984641728</v>
      </c>
      <c r="K91">
        <f t="shared" si="10"/>
        <v>4.6038559193593918E-2</v>
      </c>
      <c r="L91">
        <f t="shared" si="11"/>
        <v>3.7196858107433027E-2</v>
      </c>
      <c r="M91">
        <f t="shared" si="12"/>
        <v>0.22441102168784097</v>
      </c>
      <c r="N91">
        <f t="shared" si="13"/>
        <v>0.11840676097606644</v>
      </c>
    </row>
    <row r="92" spans="1:14" x14ac:dyDescent="0.3">
      <c r="A92">
        <v>88</v>
      </c>
      <c r="B92" s="37">
        <f t="shared" si="14"/>
        <v>0.95899640867015035</v>
      </c>
      <c r="C92">
        <f t="shared" si="15"/>
        <v>0.83726643503175269</v>
      </c>
      <c r="F92">
        <f t="shared" si="8"/>
        <v>4.8528067469183978E-2</v>
      </c>
      <c r="H92">
        <f t="shared" si="17"/>
        <v>2.2863493861122239</v>
      </c>
      <c r="J92">
        <f t="shared" si="16"/>
        <v>1.9142835997472181</v>
      </c>
      <c r="K92">
        <f t="shared" si="10"/>
        <v>4.4395687718305307E-2</v>
      </c>
      <c r="L92">
        <f t="shared" si="11"/>
        <v>3.5869499948849234E-2</v>
      </c>
      <c r="M92">
        <f t="shared" si="12"/>
        <v>0.22033350741352964</v>
      </c>
      <c r="N92">
        <f t="shared" si="13"/>
        <v>0.11625532806326384</v>
      </c>
    </row>
    <row r="93" spans="1:14" x14ac:dyDescent="0.3">
      <c r="A93">
        <v>89</v>
      </c>
      <c r="B93" s="37">
        <f t="shared" si="14"/>
        <v>0.95587501935142671</v>
      </c>
      <c r="C93">
        <f t="shared" si="15"/>
        <v>0.83447717733739379</v>
      </c>
      <c r="F93">
        <f t="shared" si="8"/>
        <v>4.6843178440331951E-2</v>
      </c>
      <c r="H93">
        <f t="shared" si="17"/>
        <v>2.2748467159754657</v>
      </c>
      <c r="J93">
        <f t="shared" si="16"/>
        <v>1.8983076664224465</v>
      </c>
      <c r="K93">
        <f t="shared" si="10"/>
        <v>4.2811441593844209E-2</v>
      </c>
      <c r="L93">
        <f t="shared" si="11"/>
        <v>3.4589508147823675E-2</v>
      </c>
      <c r="M93">
        <f t="shared" si="12"/>
        <v>0.21633008095599385</v>
      </c>
      <c r="N93">
        <f t="shared" si="13"/>
        <v>0.11414298636062641</v>
      </c>
    </row>
    <row r="94" spans="1:14" x14ac:dyDescent="0.3">
      <c r="A94">
        <v>90</v>
      </c>
      <c r="B94" s="37">
        <f t="shared" si="14"/>
        <v>0.95276378968626474</v>
      </c>
      <c r="C94">
        <f t="shared" si="15"/>
        <v>0.8316972117371163</v>
      </c>
      <c r="F94">
        <f t="shared" si="8"/>
        <v>4.5216788568516179E-2</v>
      </c>
      <c r="H94">
        <f t="shared" si="17"/>
        <v>2.2634019160054804</v>
      </c>
      <c r="J94">
        <f t="shared" si="16"/>
        <v>1.8824650625822048</v>
      </c>
      <c r="K94">
        <f t="shared" si="10"/>
        <v>4.1283728793042727E-2</v>
      </c>
      <c r="L94">
        <f t="shared" si="11"/>
        <v>3.3355192450814884E-2</v>
      </c>
      <c r="M94">
        <f t="shared" si="12"/>
        <v>0.21239939615082412</v>
      </c>
      <c r="N94">
        <f t="shared" si="13"/>
        <v>0.11206902558678615</v>
      </c>
    </row>
    <row r="95" spans="1:14" x14ac:dyDescent="0.3">
      <c r="A95">
        <v>91</v>
      </c>
      <c r="B95" s="37">
        <f t="shared" si="14"/>
        <v>0.94966268660651765</v>
      </c>
      <c r="C95">
        <f t="shared" si="15"/>
        <v>0.82892650727536799</v>
      </c>
      <c r="F95">
        <f t="shared" si="8"/>
        <v>4.3646866769602728E-2</v>
      </c>
      <c r="H95">
        <f t="shared" si="17"/>
        <v>2.2520146950562849</v>
      </c>
      <c r="J95">
        <f t="shared" si="16"/>
        <v>1.8667546755058091</v>
      </c>
      <c r="K95">
        <f t="shared" si="10"/>
        <v>3.9810531942063132E-2</v>
      </c>
      <c r="L95">
        <f t="shared" si="11"/>
        <v>3.2164922920446294E-2</v>
      </c>
      <c r="M95">
        <f t="shared" si="12"/>
        <v>0.2085401312932148</v>
      </c>
      <c r="N95">
        <f t="shared" si="13"/>
        <v>0.11003274836608032</v>
      </c>
    </row>
    <row r="96" spans="1:14" x14ac:dyDescent="0.3">
      <c r="A96">
        <v>92</v>
      </c>
      <c r="B96" s="37">
        <f t="shared" si="14"/>
        <v>0.94657167715167034</v>
      </c>
      <c r="C96">
        <f t="shared" si="15"/>
        <v>0.82616503309972145</v>
      </c>
      <c r="F96">
        <f t="shared" si="8"/>
        <v>4.2131452478469687E-2</v>
      </c>
      <c r="H96">
        <f t="shared" si="17"/>
        <v>2.2406847634466578</v>
      </c>
      <c r="J96">
        <f t="shared" si="16"/>
        <v>1.8511754017589495</v>
      </c>
      <c r="K96">
        <f t="shared" si="10"/>
        <v>3.8389905656417304E-2</v>
      </c>
      <c r="L96">
        <f t="shared" si="11"/>
        <v>3.1017127783142993E-2</v>
      </c>
      <c r="M96">
        <f t="shared" si="12"/>
        <v>0.204750988693536</v>
      </c>
      <c r="N96">
        <f t="shared" si="13"/>
        <v>0.10803346999405593</v>
      </c>
    </row>
    <row r="97" spans="1:14" x14ac:dyDescent="0.3">
      <c r="A97">
        <v>93</v>
      </c>
      <c r="B97" s="37">
        <f t="shared" si="14"/>
        <v>0.94349072846848936</v>
      </c>
      <c r="C97">
        <f t="shared" si="15"/>
        <v>0.82341275846053053</v>
      </c>
      <c r="F97">
        <f t="shared" si="8"/>
        <v>4.0668653200595047E-2</v>
      </c>
      <c r="H97">
        <f t="shared" si="17"/>
        <v>2.2294118329527697</v>
      </c>
      <c r="J97">
        <f t="shared" si="16"/>
        <v>1.8357261471161876</v>
      </c>
      <c r="K97">
        <f t="shared" si="10"/>
        <v>3.7019973972049459E-2</v>
      </c>
      <c r="L97">
        <f t="shared" si="11"/>
        <v>2.9910291353574665E-2</v>
      </c>
      <c r="M97">
        <f t="shared" si="12"/>
        <v>0.20103069424098202</v>
      </c>
      <c r="N97">
        <f t="shared" si="13"/>
        <v>0.10607051820723642</v>
      </c>
    </row>
    <row r="98" spans="1:14" x14ac:dyDescent="0.3">
      <c r="A98">
        <v>94</v>
      </c>
      <c r="B98" s="37">
        <f t="shared" si="14"/>
        <v>0.94041980781067358</v>
      </c>
      <c r="C98">
        <f t="shared" si="15"/>
        <v>0.82066965271058823</v>
      </c>
      <c r="F98">
        <f t="shared" si="8"/>
        <v>3.925664214865314E-2</v>
      </c>
      <c r="H98">
        <f t="shared" si="17"/>
        <v>2.2181956168008514</v>
      </c>
      <c r="J98">
        <f t="shared" si="16"/>
        <v>1.8204058264841039</v>
      </c>
      <c r="K98">
        <f t="shared" si="10"/>
        <v>3.5698927868089952E-2</v>
      </c>
      <c r="L98">
        <f t="shared" si="11"/>
        <v>2.8842952033164389E-2</v>
      </c>
      <c r="M98">
        <f t="shared" si="12"/>
        <v>0.19737799697514741</v>
      </c>
      <c r="N98">
        <f t="shared" si="13"/>
        <v>0.10414323295707058</v>
      </c>
    </row>
    <row r="99" spans="1:14" x14ac:dyDescent="0.3">
      <c r="A99">
        <v>95</v>
      </c>
      <c r="B99" s="37">
        <f t="shared" si="14"/>
        <v>0.93735888253850597</v>
      </c>
      <c r="C99">
        <f t="shared" si="15"/>
        <v>0.817935685304785</v>
      </c>
      <c r="F99">
        <f t="shared" si="8"/>
        <v>3.7893655961168178E-2</v>
      </c>
      <c r="H99">
        <f t="shared" si="17"/>
        <v>2.2070358296598975</v>
      </c>
      <c r="J99">
        <f t="shared" si="16"/>
        <v>1.8052133638250829</v>
      </c>
      <c r="K99">
        <f t="shared" si="10"/>
        <v>3.4425022878008714E-2</v>
      </c>
      <c r="L99">
        <f t="shared" si="11"/>
        <v>2.7813700380019776E-2</v>
      </c>
      <c r="M99">
        <f t="shared" si="12"/>
        <v>0.19379166866538799</v>
      </c>
      <c r="N99">
        <f t="shared" si="13"/>
        <v>0.10225096618798973</v>
      </c>
    </row>
    <row r="100" spans="1:14" x14ac:dyDescent="0.3">
      <c r="A100">
        <v>96</v>
      </c>
      <c r="B100" s="37">
        <f t="shared" si="14"/>
        <v>0.93430792011850716</v>
      </c>
      <c r="C100">
        <f t="shared" si="15"/>
        <v>0.81521082579976911</v>
      </c>
      <c r="F100">
        <f t="shared" si="8"/>
        <v>3.6577992500375953E-2</v>
      </c>
      <c r="H100">
        <f t="shared" si="17"/>
        <v>2.1959321876344098</v>
      </c>
      <c r="J100">
        <f t="shared" si="16"/>
        <v>1.7901476920817407</v>
      </c>
      <c r="K100">
        <f t="shared" si="10"/>
        <v>3.3196576786014002E-2</v>
      </c>
      <c r="L100">
        <f t="shared" si="11"/>
        <v>2.6821177247738165E-2</v>
      </c>
      <c r="M100">
        <f t="shared" si="12"/>
        <v>0.19027050339782423</v>
      </c>
      <c r="N100">
        <f t="shared" si="13"/>
        <v>0.1003930816194965</v>
      </c>
    </row>
    <row r="101" spans="1:14" x14ac:dyDescent="0.3">
      <c r="A101">
        <v>97</v>
      </c>
      <c r="B101" s="37">
        <f t="shared" si="14"/>
        <v>0.93126688812308922</v>
      </c>
      <c r="C101">
        <f t="shared" si="15"/>
        <v>0.81249504385360716</v>
      </c>
      <c r="F101">
        <f t="shared" si="8"/>
        <v>3.5308008726543404E-2</v>
      </c>
      <c r="H101">
        <f t="shared" si="17"/>
        <v>2.1848844082571732</v>
      </c>
      <c r="J101">
        <f t="shared" si="16"/>
        <v>1.7752077531019745</v>
      </c>
      <c r="K101">
        <f t="shared" si="10"/>
        <v>3.201196740565445E-2</v>
      </c>
      <c r="L101">
        <f t="shared" si="11"/>
        <v>2.5864071990627957E-2</v>
      </c>
      <c r="M101">
        <f t="shared" si="12"/>
        <v>0.18681331716984909</v>
      </c>
      <c r="N101">
        <f t="shared" si="13"/>
        <v>9.8568954532213635E-2</v>
      </c>
    </row>
    <row r="102" spans="1:14" x14ac:dyDescent="0.3">
      <c r="A102">
        <v>98</v>
      </c>
      <c r="B102" s="37">
        <f t="shared" si="14"/>
        <v>0.9282357542302111</v>
      </c>
      <c r="C102">
        <f t="shared" si="15"/>
        <v>0.80978830922544642</v>
      </c>
      <c r="F102">
        <f t="shared" si="8"/>
        <v>3.4082118646091675E-2</v>
      </c>
      <c r="H102">
        <f t="shared" si="17"/>
        <v>2.1738922104820717</v>
      </c>
      <c r="J102">
        <f t="shared" si="16"/>
        <v>1.7603924975646452</v>
      </c>
      <c r="K102">
        <f t="shared" si="10"/>
        <v>3.0869630437690945E-2</v>
      </c>
      <c r="L102">
        <f t="shared" si="11"/>
        <v>2.4941120732975948E-2</v>
      </c>
      <c r="M102">
        <f t="shared" si="12"/>
        <v>0.18341894749200371</v>
      </c>
      <c r="N102">
        <f t="shared" si="13"/>
        <v>9.6777971557820738E-2</v>
      </c>
    </row>
    <row r="103" spans="1:14" x14ac:dyDescent="0.3">
      <c r="A103">
        <v>99</v>
      </c>
      <c r="B103" s="37">
        <f t="shared" si="14"/>
        <v>0.92521448622303537</v>
      </c>
      <c r="C103">
        <f t="shared" si="15"/>
        <v>0.80709059177517828</v>
      </c>
      <c r="F103">
        <f>EXP(-0.032*A104)*C103</f>
        <v>3.289879133096011E-2</v>
      </c>
      <c r="H103">
        <f t="shared" si="17"/>
        <v>2.1629553146769371</v>
      </c>
      <c r="J103">
        <f t="shared" si="16"/>
        <v>1.7457008849058762</v>
      </c>
      <c r="K103">
        <f t="shared" si="10"/>
        <v>2.9768057404409753E-2</v>
      </c>
      <c r="L103">
        <f t="shared" si="11"/>
        <v>2.4051104700075494E-2</v>
      </c>
      <c r="M103">
        <f t="shared" si="12"/>
        <v>0.18008625299708653</v>
      </c>
      <c r="N103">
        <f t="shared" si="13"/>
        <v>9.5019530472806535E-2</v>
      </c>
    </row>
    <row r="104" spans="1:14" x14ac:dyDescent="0.3">
      <c r="A104">
        <v>100</v>
      </c>
      <c r="K104">
        <f>SUM(K4:K103)*(19.12-18.69)/18.69</f>
        <v>0.81311190994427873</v>
      </c>
      <c r="L104">
        <f>K104</f>
        <v>0.81311190994427873</v>
      </c>
      <c r="M104">
        <f>SUM(M4:M103)*(19.12-18.69)/18.69</f>
        <v>1.3350873733090558</v>
      </c>
      <c r="N104">
        <f>M104</f>
        <v>1.3350873733090558</v>
      </c>
    </row>
    <row r="105" spans="1:14" x14ac:dyDescent="0.3">
      <c r="B105">
        <f>SUM(B4:B103)</f>
        <v>111.37174173879416</v>
      </c>
      <c r="C105">
        <f>SUM(C4:C103)</f>
        <v>103.92948731246264</v>
      </c>
      <c r="F105">
        <f>SUM(F4:F103)</f>
        <v>36.164017767819942</v>
      </c>
      <c r="J105">
        <f>SUM(J4:J103)</f>
        <v>262.0113783799676</v>
      </c>
      <c r="K105">
        <f>SUM(K4:K104)</f>
        <v>36.155115623568882</v>
      </c>
      <c r="L105">
        <f>SUM(L4:L104)</f>
        <v>29.367687039892921</v>
      </c>
      <c r="M105">
        <f>SUM(M4:M104)</f>
        <v>59.364815296905043</v>
      </c>
      <c r="N105">
        <f>SUM(N4:N104)</f>
        <v>31.953512761137006</v>
      </c>
    </row>
    <row r="106" spans="1:14" x14ac:dyDescent="0.3">
      <c r="A106" t="s">
        <v>74</v>
      </c>
      <c r="B106" s="38">
        <f>B105/B4</f>
        <v>62.085117100630214</v>
      </c>
      <c r="C106" s="38">
        <f>C105/C4</f>
        <v>55.598617035780606</v>
      </c>
      <c r="F106">
        <f>F105/F4</f>
        <v>19.975575556855883</v>
      </c>
      <c r="K106">
        <f>K105/K4</f>
        <v>19.990639010875839</v>
      </c>
      <c r="M106">
        <f>M105/M4</f>
        <v>32.238048348499362</v>
      </c>
    </row>
    <row r="108" spans="1:14" x14ac:dyDescent="0.3">
      <c r="A108" s="1" t="s">
        <v>84</v>
      </c>
    </row>
    <row r="109" spans="1:14" x14ac:dyDescent="0.3">
      <c r="A109" t="s">
        <v>75</v>
      </c>
      <c r="C109" s="4">
        <f>50/C106</f>
        <v>0.89930294431284852</v>
      </c>
    </row>
    <row r="110" spans="1:14" x14ac:dyDescent="0.3">
      <c r="A110" t="s">
        <v>87</v>
      </c>
      <c r="C110" s="4">
        <f>SUM(C54:C103)/C105</f>
        <v>0.42301106958327872</v>
      </c>
    </row>
    <row r="111" spans="1:14" x14ac:dyDescent="0.3">
      <c r="A111" t="s">
        <v>89</v>
      </c>
      <c r="C111" s="4">
        <f>SUM(C4:C53)/SUM(C4:C103)</f>
        <v>0.57698893041672084</v>
      </c>
    </row>
    <row r="112" spans="1:14" x14ac:dyDescent="0.3">
      <c r="A112" t="s">
        <v>76</v>
      </c>
      <c r="C112" s="4">
        <f>1-F105*EXP(-0.032*50)/F105</f>
        <v>0.79810348200534464</v>
      </c>
    </row>
    <row r="113" spans="1:5" x14ac:dyDescent="0.3">
      <c r="A113" t="s">
        <v>80</v>
      </c>
      <c r="C113" s="4">
        <f>SUM(J4:J53)/J105</f>
        <v>0.586701733243988</v>
      </c>
    </row>
    <row r="114" spans="1:5" x14ac:dyDescent="0.3">
      <c r="A114" t="s">
        <v>81</v>
      </c>
      <c r="C114" s="4">
        <v>0.5</v>
      </c>
    </row>
    <row r="115" spans="1:5" x14ac:dyDescent="0.3">
      <c r="A115" t="s">
        <v>82</v>
      </c>
      <c r="C115" s="4">
        <f>1-SUM(J4:J53)/J105</f>
        <v>0.413298266756012</v>
      </c>
    </row>
    <row r="116" spans="1:5" x14ac:dyDescent="0.3">
      <c r="A116" t="s">
        <v>92</v>
      </c>
      <c r="C116" s="4">
        <f>(L105)/(K105)</f>
        <v>0.81226920543295522</v>
      </c>
      <c r="D116" t="s">
        <v>91</v>
      </c>
      <c r="E116" s="4">
        <f>1-EXP(-0.033*50)</f>
        <v>0.80795009137924589</v>
      </c>
    </row>
    <row r="117" spans="1:5" x14ac:dyDescent="0.3">
      <c r="A117" t="s">
        <v>93</v>
      </c>
      <c r="C117" s="4">
        <f>N105/M105</f>
        <v>0.53825675362293068</v>
      </c>
      <c r="D117" t="s">
        <v>91</v>
      </c>
      <c r="E117" s="4">
        <f>1-EXP(-0.015*50)</f>
        <v>0.52763344725898531</v>
      </c>
    </row>
    <row r="118" spans="1:5" x14ac:dyDescent="0.3">
      <c r="A118" t="s">
        <v>88</v>
      </c>
      <c r="C118" s="4">
        <f>1-EXP(-0.032*50)</f>
        <v>0.79810348200534464</v>
      </c>
      <c r="D118" t="s">
        <v>83</v>
      </c>
    </row>
    <row r="119" spans="1:5" x14ac:dyDescent="0.3">
      <c r="A119" t="s">
        <v>86</v>
      </c>
      <c r="C119" s="4">
        <f>(1-(1.02/1.032)^50)/(1-(1.02/1.032)^100)</f>
        <v>0.64217159364457022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CC89A-4268-48E2-A04C-A429FE605039}">
  <dimension ref="A1:X206"/>
  <sheetViews>
    <sheetView topLeftCell="A187" zoomScale="90" zoomScaleNormal="90" workbookViewId="0">
      <selection activeCell="R1" sqref="R1"/>
    </sheetView>
  </sheetViews>
  <sheetFormatPr defaultColWidth="10" defaultRowHeight="14.4" x14ac:dyDescent="0.3"/>
  <sheetData>
    <row r="1" spans="1:24" s="1" customFormat="1" x14ac:dyDescent="0.3">
      <c r="B1" s="1" t="s">
        <v>46</v>
      </c>
      <c r="J1" s="1" t="s">
        <v>47</v>
      </c>
      <c r="R1" s="1" t="s">
        <v>48</v>
      </c>
    </row>
    <row r="2" spans="1:24" s="1" customFormat="1" x14ac:dyDescent="0.3">
      <c r="A2" s="1" t="s">
        <v>56</v>
      </c>
      <c r="G2" s="27">
        <f>' Biomass Old Forest'!$N$4</f>
        <v>26411.650182424823</v>
      </c>
      <c r="H2" s="27">
        <f>'Fossil Fuel Old Forest'!N4</f>
        <v>23127.622395719096</v>
      </c>
      <c r="O2" s="27">
        <f>'Biomass on Agr Land'!N4</f>
        <v>-14257.817652471767</v>
      </c>
      <c r="P2" s="27">
        <f>'Fossil Fuel on Agr Land'!N4</f>
        <v>8438.8106876165548</v>
      </c>
      <c r="W2" s="27">
        <f>'Biomass on Young Forest'!N4</f>
        <v>7008.2224242023067</v>
      </c>
      <c r="X2" s="27">
        <f>'Fossil Fuel on Young Forest'!N4</f>
        <v>15489.440307505773</v>
      </c>
    </row>
    <row r="3" spans="1:24" s="1" customFormat="1" x14ac:dyDescent="0.3">
      <c r="A3" s="1" t="s">
        <v>57</v>
      </c>
      <c r="G3" s="23">
        <f>1-G2/H2</f>
        <v>-0.14199590993467615</v>
      </c>
      <c r="O3" s="23">
        <f>1-O2/P2</f>
        <v>2.6895529690450637</v>
      </c>
      <c r="W3" s="23">
        <f>1-W2/X2</f>
        <v>0.54754837585665972</v>
      </c>
    </row>
    <row r="4" spans="1:24" x14ac:dyDescent="0.3">
      <c r="A4" t="s">
        <v>5</v>
      </c>
      <c r="B4" t="s">
        <v>49</v>
      </c>
      <c r="C4" t="s">
        <v>50</v>
      </c>
      <c r="D4" t="s">
        <v>51</v>
      </c>
      <c r="E4" t="s">
        <v>52</v>
      </c>
      <c r="F4" t="s">
        <v>53</v>
      </c>
      <c r="G4" t="s">
        <v>54</v>
      </c>
      <c r="H4" t="s">
        <v>55</v>
      </c>
      <c r="J4" t="s">
        <v>49</v>
      </c>
      <c r="K4" t="s">
        <v>50</v>
      </c>
      <c r="L4" t="s">
        <v>51</v>
      </c>
      <c r="M4" t="s">
        <v>52</v>
      </c>
      <c r="N4" t="s">
        <v>53</v>
      </c>
      <c r="O4" t="s">
        <v>54</v>
      </c>
      <c r="P4" t="s">
        <v>55</v>
      </c>
      <c r="R4" t="s">
        <v>49</v>
      </c>
      <c r="S4" t="s">
        <v>50</v>
      </c>
      <c r="T4" t="s">
        <v>51</v>
      </c>
      <c r="U4" t="s">
        <v>52</v>
      </c>
      <c r="V4" t="s">
        <v>53</v>
      </c>
      <c r="W4" t="s">
        <v>54</v>
      </c>
      <c r="X4" t="s">
        <v>58</v>
      </c>
    </row>
    <row r="5" spans="1:24" x14ac:dyDescent="0.3">
      <c r="A5">
        <v>-1</v>
      </c>
      <c r="B5">
        <v>-1</v>
      </c>
      <c r="C5" s="3">
        <v>200</v>
      </c>
      <c r="D5" s="3">
        <f>C5*0.25</f>
        <v>50</v>
      </c>
      <c r="E5" s="3">
        <v>0</v>
      </c>
      <c r="F5" s="3">
        <v>0</v>
      </c>
      <c r="G5" s="3">
        <f>250-SUM(C5:F5)</f>
        <v>0</v>
      </c>
      <c r="H5" s="3">
        <v>0</v>
      </c>
      <c r="J5">
        <v>-1</v>
      </c>
      <c r="K5" s="3">
        <v>0</v>
      </c>
      <c r="L5" s="3">
        <f>K5*0.25</f>
        <v>0</v>
      </c>
      <c r="M5" s="3">
        <v>0</v>
      </c>
      <c r="N5" s="3">
        <v>0</v>
      </c>
      <c r="O5" s="3">
        <f>K$5+L$5-SUM(K5:N5)</f>
        <v>0</v>
      </c>
      <c r="P5" s="3">
        <v>0</v>
      </c>
      <c r="R5">
        <v>-1</v>
      </c>
      <c r="S5" s="3">
        <v>96</v>
      </c>
      <c r="T5" s="3">
        <f>S5*0.25</f>
        <v>24</v>
      </c>
      <c r="U5" s="3">
        <v>7</v>
      </c>
      <c r="V5" s="3">
        <v>5</v>
      </c>
      <c r="W5" s="3">
        <f>SUM(S$5:V$5)-SUM(S5:V5)</f>
        <v>0</v>
      </c>
      <c r="X5" s="3">
        <v>0</v>
      </c>
    </row>
    <row r="6" spans="1:24" x14ac:dyDescent="0.3">
      <c r="A6">
        <v>0</v>
      </c>
      <c r="B6">
        <v>0</v>
      </c>
      <c r="C6" s="3">
        <v>0</v>
      </c>
      <c r="D6" s="3">
        <f t="shared" ref="D6:D69" si="0">C6*0.25</f>
        <v>0</v>
      </c>
      <c r="E6" s="3">
        <f>D5</f>
        <v>50</v>
      </c>
      <c r="F6" s="3">
        <f>C5*0.25</f>
        <v>50</v>
      </c>
      <c r="G6" s="3">
        <f>C$5+D$5-SUM(C6:F6)</f>
        <v>150</v>
      </c>
      <c r="H6" s="3">
        <f>C5*0.75*0.5</f>
        <v>75</v>
      </c>
      <c r="J6">
        <v>0</v>
      </c>
      <c r="K6" s="3">
        <v>0</v>
      </c>
      <c r="L6" s="3">
        <f t="shared" ref="L6:L69" si="1">K6*0.25</f>
        <v>0</v>
      </c>
      <c r="M6" s="3">
        <f>L5</f>
        <v>0</v>
      </c>
      <c r="N6" s="3">
        <f>K5*0.25</f>
        <v>0</v>
      </c>
      <c r="O6" s="3">
        <f t="shared" ref="O6:O69" si="2">K$5+L$5-SUM(K6:N6)</f>
        <v>0</v>
      </c>
      <c r="P6" s="3">
        <f>K5*0.75*0.5</f>
        <v>0</v>
      </c>
      <c r="R6">
        <v>0</v>
      </c>
      <c r="S6" s="3">
        <v>0</v>
      </c>
      <c r="T6" s="3">
        <f t="shared" ref="T6:T69" si="3">S6*0.25</f>
        <v>0</v>
      </c>
      <c r="U6" s="3">
        <f>T5</f>
        <v>24</v>
      </c>
      <c r="V6" s="3">
        <f>S5*0.25</f>
        <v>24</v>
      </c>
      <c r="W6" s="3">
        <f t="shared" ref="W6:W69" si="4">SUM(S$5:V$5)-SUM(S6:V6)</f>
        <v>84</v>
      </c>
      <c r="X6" s="3">
        <f>S5*0.75*0.5</f>
        <v>36</v>
      </c>
    </row>
    <row r="7" spans="1:24" x14ac:dyDescent="0.3">
      <c r="A7">
        <v>1</v>
      </c>
      <c r="B7">
        <v>1</v>
      </c>
      <c r="C7" s="3">
        <f>200*(1-EXP(-0.03*B7))^1.1</f>
        <v>4.1563817708606718</v>
      </c>
      <c r="D7" s="3">
        <f t="shared" si="0"/>
        <v>1.039095442715168</v>
      </c>
      <c r="E7" s="3">
        <f>(1-0.05)*E6</f>
        <v>47.5</v>
      </c>
      <c r="F7" s="3">
        <f>(1-0.0667)*F6</f>
        <v>46.664999999999999</v>
      </c>
      <c r="G7" s="3">
        <f t="shared" ref="G7:G70" si="5">C$5+D$5-SUM(C7:F7)</f>
        <v>150.63952278642415</v>
      </c>
      <c r="H7" s="3">
        <f>H6</f>
        <v>75</v>
      </c>
      <c r="J7">
        <v>1</v>
      </c>
      <c r="K7" s="3">
        <f>200*(1-EXP(-0.03*J7))^1.1</f>
        <v>4.1563817708606718</v>
      </c>
      <c r="L7" s="3">
        <f t="shared" si="1"/>
        <v>1.039095442715168</v>
      </c>
      <c r="M7" s="3">
        <f>(1-0.05)*M6</f>
        <v>0</v>
      </c>
      <c r="N7" s="3">
        <f>(1-0.0667)*N6</f>
        <v>0</v>
      </c>
      <c r="O7" s="3">
        <f t="shared" si="2"/>
        <v>-5.19547721357584</v>
      </c>
      <c r="P7" s="3">
        <f>P6</f>
        <v>0</v>
      </c>
      <c r="R7">
        <v>1</v>
      </c>
      <c r="S7" s="3">
        <f>200*(1-EXP(-0.03*R7))^1.1</f>
        <v>4.1563817708606718</v>
      </c>
      <c r="T7" s="3">
        <f t="shared" si="3"/>
        <v>1.039095442715168</v>
      </c>
      <c r="U7" s="3">
        <f>(1-0.05)*U6</f>
        <v>22.799999999999997</v>
      </c>
      <c r="V7" s="3">
        <f>(1-0.0667)*V6</f>
        <v>22.3992</v>
      </c>
      <c r="W7" s="3">
        <f t="shared" si="4"/>
        <v>81.605322786424153</v>
      </c>
      <c r="X7" s="3">
        <f>X6</f>
        <v>36</v>
      </c>
    </row>
    <row r="8" spans="1:24" x14ac:dyDescent="0.3">
      <c r="A8">
        <v>2</v>
      </c>
      <c r="B8">
        <v>2</v>
      </c>
      <c r="C8" s="3">
        <f t="shared" ref="C8:C55" si="6">200*(1-EXP(-0.03*B8))^1.1</f>
        <v>8.7646849458886749</v>
      </c>
      <c r="D8" s="3">
        <f t="shared" si="0"/>
        <v>2.1911712364721687</v>
      </c>
      <c r="E8" s="3">
        <f t="shared" ref="E8:E30" si="7">(1-0.05)*E7</f>
        <v>45.125</v>
      </c>
      <c r="F8" s="3">
        <f t="shared" ref="F8:F71" si="8">(1-0.0667)*F7</f>
        <v>43.5524445</v>
      </c>
      <c r="G8" s="3">
        <f t="shared" si="5"/>
        <v>150.36669931763916</v>
      </c>
      <c r="H8" s="3">
        <f t="shared" ref="H8:H30" si="9">H7</f>
        <v>75</v>
      </c>
      <c r="J8">
        <v>2</v>
      </c>
      <c r="K8" s="3">
        <f t="shared" ref="K8:K55" si="10">200*(1-EXP(-0.03*J8))^1.1</f>
        <v>8.7646849458886749</v>
      </c>
      <c r="L8" s="3">
        <f t="shared" si="1"/>
        <v>2.1911712364721687</v>
      </c>
      <c r="M8" s="3">
        <f t="shared" ref="M8:M30" si="11">(1-0.05)*M7</f>
        <v>0</v>
      </c>
      <c r="N8" s="3">
        <f t="shared" ref="N8:N30" si="12">(1-0.0667)*N7</f>
        <v>0</v>
      </c>
      <c r="O8" s="3">
        <f t="shared" si="2"/>
        <v>-10.955856182360844</v>
      </c>
      <c r="P8" s="3">
        <f t="shared" ref="P8:P30" si="13">P7</f>
        <v>0</v>
      </c>
      <c r="R8">
        <v>2</v>
      </c>
      <c r="S8" s="3">
        <f t="shared" ref="S8:S55" si="14">200*(1-EXP(-0.03*R8))^1.1</f>
        <v>8.7646849458886749</v>
      </c>
      <c r="T8" s="3">
        <f t="shared" si="3"/>
        <v>2.1911712364721687</v>
      </c>
      <c r="U8" s="3">
        <f t="shared" ref="U8:U30" si="15">(1-0.05)*U7</f>
        <v>21.659999999999997</v>
      </c>
      <c r="V8" s="3">
        <f t="shared" ref="V8:V30" si="16">(1-0.0667)*V7</f>
        <v>20.905173359999999</v>
      </c>
      <c r="W8" s="3">
        <f t="shared" si="4"/>
        <v>78.47897045763915</v>
      </c>
      <c r="X8" s="3">
        <f t="shared" ref="X8:X30" si="17">X7</f>
        <v>36</v>
      </c>
    </row>
    <row r="9" spans="1:24" x14ac:dyDescent="0.3">
      <c r="A9">
        <v>3</v>
      </c>
      <c r="B9">
        <v>3</v>
      </c>
      <c r="C9" s="3">
        <f t="shared" si="6"/>
        <v>13.469776824861698</v>
      </c>
      <c r="D9" s="3">
        <f t="shared" si="0"/>
        <v>3.3674442062154246</v>
      </c>
      <c r="E9" s="3">
        <f t="shared" si="7"/>
        <v>42.868749999999999</v>
      </c>
      <c r="F9" s="3">
        <f t="shared" si="8"/>
        <v>40.647496451850003</v>
      </c>
      <c r="G9" s="3">
        <f t="shared" si="5"/>
        <v>149.64653251707287</v>
      </c>
      <c r="H9" s="3">
        <f t="shared" si="9"/>
        <v>75</v>
      </c>
      <c r="J9">
        <v>3</v>
      </c>
      <c r="K9" s="3">
        <f t="shared" si="10"/>
        <v>13.469776824861698</v>
      </c>
      <c r="L9" s="3">
        <f t="shared" si="1"/>
        <v>3.3674442062154246</v>
      </c>
      <c r="M9" s="3">
        <f t="shared" si="11"/>
        <v>0</v>
      </c>
      <c r="N9" s="3">
        <f t="shared" si="12"/>
        <v>0</v>
      </c>
      <c r="O9" s="3">
        <f t="shared" si="2"/>
        <v>-16.837221031077124</v>
      </c>
      <c r="P9" s="3">
        <f t="shared" si="13"/>
        <v>0</v>
      </c>
      <c r="R9">
        <v>3</v>
      </c>
      <c r="S9" s="3">
        <f t="shared" si="14"/>
        <v>13.469776824861698</v>
      </c>
      <c r="T9" s="3">
        <f t="shared" si="3"/>
        <v>3.3674442062154246</v>
      </c>
      <c r="U9" s="3">
        <f t="shared" si="15"/>
        <v>20.576999999999995</v>
      </c>
      <c r="V9" s="3">
        <f t="shared" si="16"/>
        <v>19.510798296887998</v>
      </c>
      <c r="W9" s="3">
        <f t="shared" si="4"/>
        <v>75.074980672034883</v>
      </c>
      <c r="X9" s="3">
        <f t="shared" si="17"/>
        <v>36</v>
      </c>
    </row>
    <row r="10" spans="1:24" x14ac:dyDescent="0.3">
      <c r="A10">
        <v>4</v>
      </c>
      <c r="B10">
        <v>4</v>
      </c>
      <c r="C10" s="3">
        <f t="shared" si="6"/>
        <v>18.186642527136961</v>
      </c>
      <c r="D10" s="3">
        <f t="shared" si="0"/>
        <v>4.5466606317842402</v>
      </c>
      <c r="E10" s="3">
        <f t="shared" si="7"/>
        <v>40.725312499999994</v>
      </c>
      <c r="F10" s="3">
        <f t="shared" si="8"/>
        <v>37.93630843851161</v>
      </c>
      <c r="G10" s="3">
        <f t="shared" si="5"/>
        <v>148.60507590256719</v>
      </c>
      <c r="H10" s="3">
        <f t="shared" si="9"/>
        <v>75</v>
      </c>
      <c r="J10">
        <v>4</v>
      </c>
      <c r="K10" s="3">
        <f t="shared" si="10"/>
        <v>18.186642527136961</v>
      </c>
      <c r="L10" s="3">
        <f t="shared" si="1"/>
        <v>4.5466606317842402</v>
      </c>
      <c r="M10" s="3">
        <f t="shared" si="11"/>
        <v>0</v>
      </c>
      <c r="N10" s="3">
        <f t="shared" si="12"/>
        <v>0</v>
      </c>
      <c r="O10" s="3">
        <f t="shared" si="2"/>
        <v>-22.733303158921203</v>
      </c>
      <c r="P10" s="3">
        <f t="shared" si="13"/>
        <v>0</v>
      </c>
      <c r="R10">
        <v>4</v>
      </c>
      <c r="S10" s="3">
        <f t="shared" si="14"/>
        <v>18.186642527136961</v>
      </c>
      <c r="T10" s="3">
        <f t="shared" si="3"/>
        <v>4.5466606317842402</v>
      </c>
      <c r="U10" s="3">
        <f t="shared" si="15"/>
        <v>19.548149999999993</v>
      </c>
      <c r="V10" s="3">
        <f t="shared" si="16"/>
        <v>18.20942805048557</v>
      </c>
      <c r="W10" s="3">
        <f t="shared" si="4"/>
        <v>71.509118790593234</v>
      </c>
      <c r="X10" s="3">
        <f t="shared" si="17"/>
        <v>36</v>
      </c>
    </row>
    <row r="11" spans="1:24" x14ac:dyDescent="0.3">
      <c r="A11">
        <v>5</v>
      </c>
      <c r="B11">
        <v>5</v>
      </c>
      <c r="C11" s="3">
        <f t="shared" si="6"/>
        <v>22.874355591084353</v>
      </c>
      <c r="D11" s="3">
        <f t="shared" si="0"/>
        <v>5.7185888977710881</v>
      </c>
      <c r="E11" s="3">
        <f t="shared" si="7"/>
        <v>38.689046874999995</v>
      </c>
      <c r="F11" s="3">
        <f t="shared" si="8"/>
        <v>35.405956665662885</v>
      </c>
      <c r="G11" s="3">
        <f t="shared" si="5"/>
        <v>147.31205197048166</v>
      </c>
      <c r="H11" s="3">
        <f t="shared" si="9"/>
        <v>75</v>
      </c>
      <c r="J11">
        <v>5</v>
      </c>
      <c r="K11" s="3">
        <f t="shared" si="10"/>
        <v>22.874355591084353</v>
      </c>
      <c r="L11" s="3">
        <f t="shared" si="1"/>
        <v>5.7185888977710881</v>
      </c>
      <c r="M11" s="3">
        <f t="shared" si="11"/>
        <v>0</v>
      </c>
      <c r="N11" s="3">
        <f t="shared" si="12"/>
        <v>0</v>
      </c>
      <c r="O11" s="3">
        <f t="shared" si="2"/>
        <v>-28.592944488855441</v>
      </c>
      <c r="P11" s="3">
        <f t="shared" si="13"/>
        <v>0</v>
      </c>
      <c r="R11">
        <v>5</v>
      </c>
      <c r="S11" s="3">
        <f t="shared" si="14"/>
        <v>22.874355591084353</v>
      </c>
      <c r="T11" s="3">
        <f t="shared" si="3"/>
        <v>5.7185888977710881</v>
      </c>
      <c r="U11" s="3">
        <f t="shared" si="15"/>
        <v>18.570742499999991</v>
      </c>
      <c r="V11" s="3">
        <f t="shared" si="16"/>
        <v>16.994859199518181</v>
      </c>
      <c r="W11" s="3">
        <f t="shared" si="4"/>
        <v>67.841453811626394</v>
      </c>
      <c r="X11" s="3">
        <f t="shared" si="17"/>
        <v>36</v>
      </c>
    </row>
    <row r="12" spans="1:24" x14ac:dyDescent="0.3">
      <c r="A12">
        <v>6</v>
      </c>
      <c r="B12">
        <v>6</v>
      </c>
      <c r="C12" s="3">
        <f t="shared" si="6"/>
        <v>27.509288049491431</v>
      </c>
      <c r="D12" s="3">
        <f t="shared" si="0"/>
        <v>6.8773220123728578</v>
      </c>
      <c r="E12" s="3">
        <f t="shared" si="7"/>
        <v>36.754594531249992</v>
      </c>
      <c r="F12" s="3">
        <f t="shared" si="8"/>
        <v>33.044379356063168</v>
      </c>
      <c r="G12" s="3">
        <f t="shared" si="5"/>
        <v>145.81441605082256</v>
      </c>
      <c r="H12" s="3">
        <f t="shared" si="9"/>
        <v>75</v>
      </c>
      <c r="J12">
        <v>6</v>
      </c>
      <c r="K12" s="3">
        <f t="shared" si="10"/>
        <v>27.509288049491431</v>
      </c>
      <c r="L12" s="3">
        <f t="shared" si="1"/>
        <v>6.8773220123728578</v>
      </c>
      <c r="M12" s="3">
        <f t="shared" si="11"/>
        <v>0</v>
      </c>
      <c r="N12" s="3">
        <f t="shared" si="12"/>
        <v>0</v>
      </c>
      <c r="O12" s="3">
        <f t="shared" si="2"/>
        <v>-34.386610061864289</v>
      </c>
      <c r="P12" s="3">
        <f t="shared" si="13"/>
        <v>0</v>
      </c>
      <c r="R12">
        <v>6</v>
      </c>
      <c r="S12" s="3">
        <f t="shared" si="14"/>
        <v>27.509288049491431</v>
      </c>
      <c r="T12" s="3">
        <f t="shared" si="3"/>
        <v>6.8773220123728578</v>
      </c>
      <c r="U12" s="3">
        <f t="shared" si="15"/>
        <v>17.642205374999989</v>
      </c>
      <c r="V12" s="3">
        <f t="shared" si="16"/>
        <v>15.86130209091032</v>
      </c>
      <c r="W12" s="3">
        <f t="shared" si="4"/>
        <v>64.109882472225408</v>
      </c>
      <c r="X12" s="3">
        <f t="shared" si="17"/>
        <v>36</v>
      </c>
    </row>
    <row r="13" spans="1:24" x14ac:dyDescent="0.3">
      <c r="A13">
        <v>7</v>
      </c>
      <c r="B13">
        <v>7</v>
      </c>
      <c r="C13" s="3">
        <f t="shared" si="6"/>
        <v>32.076553771974091</v>
      </c>
      <c r="D13" s="3">
        <f t="shared" si="0"/>
        <v>8.0191384429935226</v>
      </c>
      <c r="E13" s="3">
        <f t="shared" si="7"/>
        <v>34.916864804687492</v>
      </c>
      <c r="F13" s="3">
        <f t="shared" si="8"/>
        <v>30.840319253013757</v>
      </c>
      <c r="G13" s="3">
        <f t="shared" si="5"/>
        <v>144.14712372733112</v>
      </c>
      <c r="H13" s="3">
        <f t="shared" si="9"/>
        <v>75</v>
      </c>
      <c r="J13">
        <v>7</v>
      </c>
      <c r="K13" s="3">
        <f t="shared" si="10"/>
        <v>32.076553771974091</v>
      </c>
      <c r="L13" s="3">
        <f t="shared" si="1"/>
        <v>8.0191384429935226</v>
      </c>
      <c r="M13" s="3">
        <f t="shared" si="11"/>
        <v>0</v>
      </c>
      <c r="N13" s="3">
        <f t="shared" si="12"/>
        <v>0</v>
      </c>
      <c r="O13" s="3">
        <f t="shared" si="2"/>
        <v>-40.095692214967613</v>
      </c>
      <c r="P13" s="3">
        <f t="shared" si="13"/>
        <v>0</v>
      </c>
      <c r="R13">
        <v>7</v>
      </c>
      <c r="S13" s="3">
        <f t="shared" si="14"/>
        <v>32.076553771974091</v>
      </c>
      <c r="T13" s="3">
        <f t="shared" si="3"/>
        <v>8.0191384429935226</v>
      </c>
      <c r="U13" s="3">
        <f t="shared" si="15"/>
        <v>16.760095106249988</v>
      </c>
      <c r="V13" s="3">
        <f t="shared" si="16"/>
        <v>14.803353241446601</v>
      </c>
      <c r="W13" s="3">
        <f t="shared" si="4"/>
        <v>60.340859437335794</v>
      </c>
      <c r="X13" s="3">
        <f t="shared" si="17"/>
        <v>36</v>
      </c>
    </row>
    <row r="14" spans="1:24" x14ac:dyDescent="0.3">
      <c r="A14">
        <v>8</v>
      </c>
      <c r="B14">
        <v>8</v>
      </c>
      <c r="C14" s="3">
        <f t="shared" si="6"/>
        <v>36.566338690300306</v>
      </c>
      <c r="D14" s="3">
        <f t="shared" si="0"/>
        <v>9.1415846725750765</v>
      </c>
      <c r="E14" s="3">
        <f t="shared" si="7"/>
        <v>33.171021564453113</v>
      </c>
      <c r="F14" s="3">
        <f t="shared" si="8"/>
        <v>28.783269958837739</v>
      </c>
      <c r="G14" s="3">
        <f t="shared" si="5"/>
        <v>142.33778511383377</v>
      </c>
      <c r="H14" s="3">
        <f t="shared" si="9"/>
        <v>75</v>
      </c>
      <c r="J14">
        <v>8</v>
      </c>
      <c r="K14" s="3">
        <f t="shared" si="10"/>
        <v>36.566338690300306</v>
      </c>
      <c r="L14" s="3">
        <f t="shared" si="1"/>
        <v>9.1415846725750765</v>
      </c>
      <c r="M14" s="3">
        <f t="shared" si="11"/>
        <v>0</v>
      </c>
      <c r="N14" s="3">
        <f t="shared" si="12"/>
        <v>0</v>
      </c>
      <c r="O14" s="3">
        <f t="shared" si="2"/>
        <v>-45.707923362875384</v>
      </c>
      <c r="P14" s="3">
        <f t="shared" si="13"/>
        <v>0</v>
      </c>
      <c r="R14">
        <v>8</v>
      </c>
      <c r="S14" s="3">
        <f t="shared" si="14"/>
        <v>36.566338690300306</v>
      </c>
      <c r="T14" s="3">
        <f t="shared" si="3"/>
        <v>9.1415846725750765</v>
      </c>
      <c r="U14" s="3">
        <f t="shared" si="15"/>
        <v>15.922090350937488</v>
      </c>
      <c r="V14" s="3">
        <f t="shared" si="16"/>
        <v>13.815969580242113</v>
      </c>
      <c r="W14" s="3">
        <f t="shared" si="4"/>
        <v>56.554016705945017</v>
      </c>
      <c r="X14" s="3">
        <f t="shared" si="17"/>
        <v>36</v>
      </c>
    </row>
    <row r="15" spans="1:24" x14ac:dyDescent="0.3">
      <c r="A15">
        <v>9</v>
      </c>
      <c r="B15">
        <v>9</v>
      </c>
      <c r="C15" s="3">
        <f t="shared" si="6"/>
        <v>40.972042222807133</v>
      </c>
      <c r="D15" s="3">
        <f t="shared" si="0"/>
        <v>10.243010555701783</v>
      </c>
      <c r="E15" s="3">
        <f t="shared" si="7"/>
        <v>31.512470486230455</v>
      </c>
      <c r="F15" s="3">
        <f t="shared" si="8"/>
        <v>26.863425852583262</v>
      </c>
      <c r="G15" s="3">
        <f t="shared" si="5"/>
        <v>140.40905088267738</v>
      </c>
      <c r="H15" s="3">
        <f t="shared" si="9"/>
        <v>75</v>
      </c>
      <c r="J15">
        <v>9</v>
      </c>
      <c r="K15" s="3">
        <f t="shared" si="10"/>
        <v>40.972042222807133</v>
      </c>
      <c r="L15" s="3">
        <f t="shared" si="1"/>
        <v>10.243010555701783</v>
      </c>
      <c r="M15" s="3">
        <f t="shared" si="11"/>
        <v>0</v>
      </c>
      <c r="N15" s="3">
        <f t="shared" si="12"/>
        <v>0</v>
      </c>
      <c r="O15" s="3">
        <f t="shared" si="2"/>
        <v>-51.21505277850892</v>
      </c>
      <c r="P15" s="3">
        <f t="shared" si="13"/>
        <v>0</v>
      </c>
      <c r="R15">
        <v>9</v>
      </c>
      <c r="S15" s="3">
        <f t="shared" si="14"/>
        <v>40.972042222807133</v>
      </c>
      <c r="T15" s="3">
        <f t="shared" si="3"/>
        <v>10.243010555701783</v>
      </c>
      <c r="U15" s="3">
        <f t="shared" si="15"/>
        <v>15.125985833390613</v>
      </c>
      <c r="V15" s="3">
        <f t="shared" si="16"/>
        <v>12.894444409239965</v>
      </c>
      <c r="W15" s="3">
        <f t="shared" si="4"/>
        <v>52.764516978860499</v>
      </c>
      <c r="X15" s="3">
        <f t="shared" si="17"/>
        <v>36</v>
      </c>
    </row>
    <row r="16" spans="1:24" x14ac:dyDescent="0.3">
      <c r="A16">
        <v>10</v>
      </c>
      <c r="B16">
        <v>10</v>
      </c>
      <c r="C16" s="3">
        <f t="shared" si="6"/>
        <v>45.28922712747206</v>
      </c>
      <c r="D16" s="3">
        <f t="shared" si="0"/>
        <v>11.322306781868015</v>
      </c>
      <c r="E16" s="3">
        <f t="shared" si="7"/>
        <v>29.936846961918931</v>
      </c>
      <c r="F16" s="3">
        <f t="shared" si="8"/>
        <v>25.07163534821596</v>
      </c>
      <c r="G16" s="3">
        <f t="shared" si="5"/>
        <v>138.37998378052504</v>
      </c>
      <c r="H16" s="3">
        <f t="shared" si="9"/>
        <v>75</v>
      </c>
      <c r="J16">
        <v>10</v>
      </c>
      <c r="K16" s="3">
        <f t="shared" si="10"/>
        <v>45.28922712747206</v>
      </c>
      <c r="L16" s="3">
        <f t="shared" si="1"/>
        <v>11.322306781868015</v>
      </c>
      <c r="M16" s="3">
        <f t="shared" si="11"/>
        <v>0</v>
      </c>
      <c r="N16" s="3">
        <f t="shared" si="12"/>
        <v>0</v>
      </c>
      <c r="O16" s="3">
        <f t="shared" si="2"/>
        <v>-56.611533909340075</v>
      </c>
      <c r="P16" s="3">
        <f t="shared" si="13"/>
        <v>0</v>
      </c>
      <c r="R16">
        <v>10</v>
      </c>
      <c r="S16" s="3">
        <f t="shared" si="14"/>
        <v>45.28922712747206</v>
      </c>
      <c r="T16" s="3">
        <f t="shared" si="3"/>
        <v>11.322306781868015</v>
      </c>
      <c r="U16" s="3">
        <f t="shared" si="15"/>
        <v>14.369686541721082</v>
      </c>
      <c r="V16" s="3">
        <f t="shared" si="16"/>
        <v>12.034384967143659</v>
      </c>
      <c r="W16" s="3">
        <f t="shared" si="4"/>
        <v>48.984394581795186</v>
      </c>
      <c r="X16" s="3">
        <f t="shared" si="17"/>
        <v>36</v>
      </c>
    </row>
    <row r="17" spans="1:24" x14ac:dyDescent="0.3">
      <c r="A17">
        <v>11</v>
      </c>
      <c r="B17">
        <v>11</v>
      </c>
      <c r="C17" s="3">
        <f t="shared" si="6"/>
        <v>49.514977909151995</v>
      </c>
      <c r="D17" s="3">
        <f t="shared" si="0"/>
        <v>12.378744477287999</v>
      </c>
      <c r="E17" s="3">
        <f t="shared" si="7"/>
        <v>28.440004613822982</v>
      </c>
      <c r="F17" s="3">
        <f t="shared" si="8"/>
        <v>23.399357270489954</v>
      </c>
      <c r="G17" s="3">
        <f t="shared" si="5"/>
        <v>136.26691572924707</v>
      </c>
      <c r="H17" s="3">
        <f t="shared" si="9"/>
        <v>75</v>
      </c>
      <c r="J17">
        <v>11</v>
      </c>
      <c r="K17" s="3">
        <f t="shared" si="10"/>
        <v>49.514977909151995</v>
      </c>
      <c r="L17" s="3">
        <f t="shared" si="1"/>
        <v>12.378744477287999</v>
      </c>
      <c r="M17" s="3">
        <f t="shared" si="11"/>
        <v>0</v>
      </c>
      <c r="N17" s="3">
        <f t="shared" si="12"/>
        <v>0</v>
      </c>
      <c r="O17" s="3">
        <f t="shared" si="2"/>
        <v>-61.89372238643999</v>
      </c>
      <c r="P17" s="3">
        <f t="shared" si="13"/>
        <v>0</v>
      </c>
      <c r="R17">
        <v>11</v>
      </c>
      <c r="S17" s="3">
        <f t="shared" si="14"/>
        <v>49.514977909151995</v>
      </c>
      <c r="T17" s="3">
        <f t="shared" si="3"/>
        <v>12.378744477287999</v>
      </c>
      <c r="U17" s="3">
        <f t="shared" si="15"/>
        <v>13.651202214635028</v>
      </c>
      <c r="V17" s="3">
        <f t="shared" si="16"/>
        <v>11.231691489835177</v>
      </c>
      <c r="W17" s="3">
        <f t="shared" si="4"/>
        <v>45.223383909089804</v>
      </c>
      <c r="X17" s="3">
        <f t="shared" si="17"/>
        <v>36</v>
      </c>
    </row>
    <row r="18" spans="1:24" x14ac:dyDescent="0.3">
      <c r="A18">
        <v>12</v>
      </c>
      <c r="B18">
        <v>12</v>
      </c>
      <c r="C18" s="3">
        <f t="shared" si="6"/>
        <v>53.647485116004454</v>
      </c>
      <c r="D18" s="3">
        <f t="shared" si="0"/>
        <v>13.411871279001113</v>
      </c>
      <c r="E18" s="3">
        <f t="shared" si="7"/>
        <v>27.018004383131832</v>
      </c>
      <c r="F18" s="3">
        <f t="shared" si="8"/>
        <v>21.838620140548276</v>
      </c>
      <c r="G18" s="3">
        <f t="shared" si="5"/>
        <v>134.08401908131432</v>
      </c>
      <c r="H18" s="3">
        <f t="shared" si="9"/>
        <v>75</v>
      </c>
      <c r="J18">
        <v>12</v>
      </c>
      <c r="K18" s="3">
        <f t="shared" si="10"/>
        <v>53.647485116004454</v>
      </c>
      <c r="L18" s="3">
        <f t="shared" si="1"/>
        <v>13.411871279001113</v>
      </c>
      <c r="M18" s="3">
        <f t="shared" si="11"/>
        <v>0</v>
      </c>
      <c r="N18" s="3">
        <f t="shared" si="12"/>
        <v>0</v>
      </c>
      <c r="O18" s="3">
        <f t="shared" si="2"/>
        <v>-67.059356395005565</v>
      </c>
      <c r="P18" s="3">
        <f t="shared" si="13"/>
        <v>0</v>
      </c>
      <c r="R18">
        <v>12</v>
      </c>
      <c r="S18" s="3">
        <f t="shared" si="14"/>
        <v>53.647485116004454</v>
      </c>
      <c r="T18" s="3">
        <f t="shared" si="3"/>
        <v>13.411871279001113</v>
      </c>
      <c r="U18" s="3">
        <f t="shared" si="15"/>
        <v>12.968642103903276</v>
      </c>
      <c r="V18" s="3">
        <f t="shared" si="16"/>
        <v>10.48253766746317</v>
      </c>
      <c r="W18" s="3">
        <f t="shared" si="4"/>
        <v>41.48946383362798</v>
      </c>
      <c r="X18" s="3">
        <f t="shared" si="17"/>
        <v>36</v>
      </c>
    </row>
    <row r="19" spans="1:24" x14ac:dyDescent="0.3">
      <c r="A19">
        <v>13</v>
      </c>
      <c r="B19">
        <v>13</v>
      </c>
      <c r="C19" s="3">
        <f t="shared" si="6"/>
        <v>57.685763381646758</v>
      </c>
      <c r="D19" s="3">
        <f t="shared" si="0"/>
        <v>14.42144084541169</v>
      </c>
      <c r="E19" s="3">
        <f t="shared" si="7"/>
        <v>25.667104163975239</v>
      </c>
      <c r="F19" s="3">
        <f t="shared" si="8"/>
        <v>20.381984177173706</v>
      </c>
      <c r="G19" s="3">
        <f t="shared" si="5"/>
        <v>131.84370743179261</v>
      </c>
      <c r="H19" s="3">
        <f t="shared" si="9"/>
        <v>75</v>
      </c>
      <c r="J19">
        <v>13</v>
      </c>
      <c r="K19" s="3">
        <f t="shared" si="10"/>
        <v>57.685763381646758</v>
      </c>
      <c r="L19" s="3">
        <f t="shared" si="1"/>
        <v>14.42144084541169</v>
      </c>
      <c r="M19" s="3">
        <f t="shared" si="11"/>
        <v>0</v>
      </c>
      <c r="N19" s="3">
        <f t="shared" si="12"/>
        <v>0</v>
      </c>
      <c r="O19" s="3">
        <f t="shared" si="2"/>
        <v>-72.107204227058446</v>
      </c>
      <c r="P19" s="3">
        <f t="shared" si="13"/>
        <v>0</v>
      </c>
      <c r="R19">
        <v>13</v>
      </c>
      <c r="S19" s="3">
        <f t="shared" si="14"/>
        <v>57.685763381646758</v>
      </c>
      <c r="T19" s="3">
        <f t="shared" si="3"/>
        <v>14.42144084541169</v>
      </c>
      <c r="U19" s="3">
        <f t="shared" si="15"/>
        <v>12.320209998708112</v>
      </c>
      <c r="V19" s="3">
        <f t="shared" si="16"/>
        <v>9.7833524050433773</v>
      </c>
      <c r="W19" s="3">
        <f t="shared" si="4"/>
        <v>37.789233369190072</v>
      </c>
      <c r="X19" s="3">
        <f t="shared" si="17"/>
        <v>36</v>
      </c>
    </row>
    <row r="20" spans="1:24" x14ac:dyDescent="0.3">
      <c r="A20">
        <v>14</v>
      </c>
      <c r="B20">
        <v>14</v>
      </c>
      <c r="C20" s="3">
        <f t="shared" si="6"/>
        <v>61.629453055705916</v>
      </c>
      <c r="D20" s="3">
        <f t="shared" si="0"/>
        <v>15.407363263926479</v>
      </c>
      <c r="E20" s="3">
        <f t="shared" si="7"/>
        <v>24.383748955776475</v>
      </c>
      <c r="F20" s="3">
        <f t="shared" si="8"/>
        <v>19.02250583255622</v>
      </c>
      <c r="G20" s="3">
        <f t="shared" si="5"/>
        <v>129.5569288920349</v>
      </c>
      <c r="H20" s="3">
        <f t="shared" si="9"/>
        <v>75</v>
      </c>
      <c r="J20">
        <v>14</v>
      </c>
      <c r="K20" s="3">
        <f t="shared" si="10"/>
        <v>61.629453055705916</v>
      </c>
      <c r="L20" s="3">
        <f t="shared" si="1"/>
        <v>15.407363263926479</v>
      </c>
      <c r="M20" s="3">
        <f t="shared" si="11"/>
        <v>0</v>
      </c>
      <c r="N20" s="3">
        <f t="shared" si="12"/>
        <v>0</v>
      </c>
      <c r="O20" s="3">
        <f t="shared" si="2"/>
        <v>-77.036816319632393</v>
      </c>
      <c r="P20" s="3">
        <f t="shared" si="13"/>
        <v>0</v>
      </c>
      <c r="R20">
        <v>14</v>
      </c>
      <c r="S20" s="3">
        <f t="shared" si="14"/>
        <v>61.629453055705916</v>
      </c>
      <c r="T20" s="3">
        <f t="shared" si="3"/>
        <v>15.407363263926479</v>
      </c>
      <c r="U20" s="3">
        <f t="shared" si="15"/>
        <v>11.704199498772706</v>
      </c>
      <c r="V20" s="3">
        <f t="shared" si="16"/>
        <v>9.1308027996269843</v>
      </c>
      <c r="W20" s="3">
        <f t="shared" si="4"/>
        <v>34.12818138196792</v>
      </c>
      <c r="X20" s="3">
        <f t="shared" si="17"/>
        <v>36</v>
      </c>
    </row>
    <row r="21" spans="1:24" x14ac:dyDescent="0.3">
      <c r="A21">
        <v>15</v>
      </c>
      <c r="B21">
        <v>15</v>
      </c>
      <c r="C21" s="3">
        <f t="shared" si="6"/>
        <v>65.4786764169165</v>
      </c>
      <c r="D21" s="3">
        <f t="shared" si="0"/>
        <v>16.369669104229125</v>
      </c>
      <c r="E21" s="3">
        <f t="shared" si="7"/>
        <v>23.164561507987649</v>
      </c>
      <c r="F21" s="3">
        <f t="shared" si="8"/>
        <v>17.753704693524721</v>
      </c>
      <c r="G21" s="3">
        <f t="shared" si="5"/>
        <v>127.23338827734199</v>
      </c>
      <c r="H21" s="3">
        <f t="shared" si="9"/>
        <v>75</v>
      </c>
      <c r="J21">
        <v>15</v>
      </c>
      <c r="K21" s="3">
        <f t="shared" si="10"/>
        <v>65.4786764169165</v>
      </c>
      <c r="L21" s="3">
        <f t="shared" si="1"/>
        <v>16.369669104229125</v>
      </c>
      <c r="M21" s="3">
        <f t="shared" si="11"/>
        <v>0</v>
      </c>
      <c r="N21" s="3">
        <f t="shared" si="12"/>
        <v>0</v>
      </c>
      <c r="O21" s="3">
        <f t="shared" si="2"/>
        <v>-81.848345521145632</v>
      </c>
      <c r="P21" s="3">
        <f t="shared" si="13"/>
        <v>0</v>
      </c>
      <c r="R21">
        <v>15</v>
      </c>
      <c r="S21" s="3">
        <f t="shared" si="14"/>
        <v>65.4786764169165</v>
      </c>
      <c r="T21" s="3">
        <f t="shared" si="3"/>
        <v>16.369669104229125</v>
      </c>
      <c r="U21" s="3">
        <f t="shared" si="15"/>
        <v>11.11898952383407</v>
      </c>
      <c r="V21" s="3">
        <f t="shared" si="16"/>
        <v>8.5217782528918651</v>
      </c>
      <c r="W21" s="3">
        <f t="shared" si="4"/>
        <v>30.510886702128431</v>
      </c>
      <c r="X21" s="3">
        <f t="shared" si="17"/>
        <v>36</v>
      </c>
    </row>
    <row r="22" spans="1:24" x14ac:dyDescent="0.3">
      <c r="A22">
        <v>16</v>
      </c>
      <c r="B22">
        <v>16</v>
      </c>
      <c r="C22" s="3">
        <f t="shared" si="6"/>
        <v>69.233930845632329</v>
      </c>
      <c r="D22" s="3">
        <f t="shared" si="0"/>
        <v>17.308482711408082</v>
      </c>
      <c r="E22" s="3">
        <f t="shared" si="7"/>
        <v>22.006333432588267</v>
      </c>
      <c r="F22" s="3">
        <f t="shared" si="8"/>
        <v>16.569532590466622</v>
      </c>
      <c r="G22" s="3">
        <f t="shared" si="5"/>
        <v>124.8817204199047</v>
      </c>
      <c r="H22" s="3">
        <f t="shared" si="9"/>
        <v>75</v>
      </c>
      <c r="J22">
        <v>16</v>
      </c>
      <c r="K22" s="3">
        <f t="shared" si="10"/>
        <v>69.233930845632329</v>
      </c>
      <c r="L22" s="3">
        <f t="shared" si="1"/>
        <v>17.308482711408082</v>
      </c>
      <c r="M22" s="3">
        <f t="shared" si="11"/>
        <v>0</v>
      </c>
      <c r="N22" s="3">
        <f t="shared" si="12"/>
        <v>0</v>
      </c>
      <c r="O22" s="3">
        <f t="shared" si="2"/>
        <v>-86.542413557040419</v>
      </c>
      <c r="P22" s="3">
        <f t="shared" si="13"/>
        <v>0</v>
      </c>
      <c r="R22">
        <v>16</v>
      </c>
      <c r="S22" s="3">
        <f t="shared" si="14"/>
        <v>69.233930845632329</v>
      </c>
      <c r="T22" s="3">
        <f t="shared" si="3"/>
        <v>17.308482711408082</v>
      </c>
      <c r="U22" s="3">
        <f t="shared" si="15"/>
        <v>10.563040047642366</v>
      </c>
      <c r="V22" s="3">
        <f t="shared" si="16"/>
        <v>7.9533756434239775</v>
      </c>
      <c r="W22" s="3">
        <f t="shared" si="4"/>
        <v>26.941170751893239</v>
      </c>
      <c r="X22" s="3">
        <f t="shared" si="17"/>
        <v>36</v>
      </c>
    </row>
    <row r="23" spans="1:24" x14ac:dyDescent="0.3">
      <c r="A23">
        <v>17</v>
      </c>
      <c r="B23">
        <v>17</v>
      </c>
      <c r="C23" s="3">
        <f t="shared" si="6"/>
        <v>72.896007798829544</v>
      </c>
      <c r="D23" s="3">
        <f t="shared" si="0"/>
        <v>18.224001949707386</v>
      </c>
      <c r="E23" s="3">
        <f t="shared" si="7"/>
        <v>20.906016760958853</v>
      </c>
      <c r="F23" s="3">
        <f t="shared" si="8"/>
        <v>15.464344766682499</v>
      </c>
      <c r="G23" s="3">
        <f t="shared" si="5"/>
        <v>122.50962872382172</v>
      </c>
      <c r="H23" s="3">
        <f t="shared" si="9"/>
        <v>75</v>
      </c>
      <c r="J23">
        <v>17</v>
      </c>
      <c r="K23" s="3">
        <f t="shared" si="10"/>
        <v>72.896007798829544</v>
      </c>
      <c r="L23" s="3">
        <f t="shared" si="1"/>
        <v>18.224001949707386</v>
      </c>
      <c r="M23" s="3">
        <f t="shared" si="11"/>
        <v>0</v>
      </c>
      <c r="N23" s="3">
        <f t="shared" si="12"/>
        <v>0</v>
      </c>
      <c r="O23" s="3">
        <f t="shared" si="2"/>
        <v>-91.12000974853693</v>
      </c>
      <c r="P23" s="3">
        <f t="shared" si="13"/>
        <v>0</v>
      </c>
      <c r="R23">
        <v>17</v>
      </c>
      <c r="S23" s="3">
        <f t="shared" si="14"/>
        <v>72.896007798829544</v>
      </c>
      <c r="T23" s="3">
        <f t="shared" si="3"/>
        <v>18.224001949707386</v>
      </c>
      <c r="U23" s="3">
        <f t="shared" si="15"/>
        <v>10.034888045260248</v>
      </c>
      <c r="V23" s="3">
        <f t="shared" si="16"/>
        <v>7.4228854880075987</v>
      </c>
      <c r="W23" s="3">
        <f t="shared" si="4"/>
        <v>23.42221671819523</v>
      </c>
      <c r="X23" s="3">
        <f t="shared" si="17"/>
        <v>36</v>
      </c>
    </row>
    <row r="24" spans="1:24" x14ac:dyDescent="0.3">
      <c r="A24">
        <v>18</v>
      </c>
      <c r="B24">
        <v>18</v>
      </c>
      <c r="C24" s="3">
        <f t="shared" si="6"/>
        <v>76.465930273997969</v>
      </c>
      <c r="D24" s="3">
        <f t="shared" si="0"/>
        <v>19.116482568499492</v>
      </c>
      <c r="E24" s="3">
        <f t="shared" si="7"/>
        <v>19.860715922910909</v>
      </c>
      <c r="F24" s="3">
        <f t="shared" si="8"/>
        <v>14.432872970744777</v>
      </c>
      <c r="G24" s="3">
        <f t="shared" si="5"/>
        <v>120.12399826384686</v>
      </c>
      <c r="H24" s="3">
        <f t="shared" si="9"/>
        <v>75</v>
      </c>
      <c r="J24">
        <v>18</v>
      </c>
      <c r="K24" s="3">
        <f t="shared" si="10"/>
        <v>76.465930273997969</v>
      </c>
      <c r="L24" s="3">
        <f t="shared" si="1"/>
        <v>19.116482568499492</v>
      </c>
      <c r="M24" s="3">
        <f t="shared" si="11"/>
        <v>0</v>
      </c>
      <c r="N24" s="3">
        <f t="shared" si="12"/>
        <v>0</v>
      </c>
      <c r="O24" s="3">
        <f t="shared" si="2"/>
        <v>-95.582412842497462</v>
      </c>
      <c r="P24" s="3">
        <f t="shared" si="13"/>
        <v>0</v>
      </c>
      <c r="R24">
        <v>18</v>
      </c>
      <c r="S24" s="3">
        <f t="shared" si="14"/>
        <v>76.465930273997969</v>
      </c>
      <c r="T24" s="3">
        <f t="shared" si="3"/>
        <v>19.116482568499492</v>
      </c>
      <c r="U24" s="3">
        <f t="shared" si="15"/>
        <v>9.5331436429972349</v>
      </c>
      <c r="V24" s="3">
        <f t="shared" si="16"/>
        <v>6.9277790259574923</v>
      </c>
      <c r="W24" s="3">
        <f t="shared" si="4"/>
        <v>19.956664488547815</v>
      </c>
      <c r="X24" s="3">
        <f t="shared" si="17"/>
        <v>36</v>
      </c>
    </row>
    <row r="25" spans="1:24" x14ac:dyDescent="0.3">
      <c r="A25">
        <v>19</v>
      </c>
      <c r="B25">
        <v>19</v>
      </c>
      <c r="C25" s="3">
        <f t="shared" si="6"/>
        <v>79.944903822223424</v>
      </c>
      <c r="D25" s="3">
        <f t="shared" si="0"/>
        <v>19.986225955555856</v>
      </c>
      <c r="E25" s="3">
        <f t="shared" si="7"/>
        <v>18.867680126765364</v>
      </c>
      <c r="F25" s="3">
        <f t="shared" si="8"/>
        <v>13.470200343596101</v>
      </c>
      <c r="G25" s="3">
        <f t="shared" si="5"/>
        <v>117.73098975185925</v>
      </c>
      <c r="H25" s="3">
        <f t="shared" si="9"/>
        <v>75</v>
      </c>
      <c r="J25">
        <v>19</v>
      </c>
      <c r="K25" s="3">
        <f t="shared" si="10"/>
        <v>79.944903822223424</v>
      </c>
      <c r="L25" s="3">
        <f t="shared" si="1"/>
        <v>19.986225955555856</v>
      </c>
      <c r="M25" s="3">
        <f t="shared" si="11"/>
        <v>0</v>
      </c>
      <c r="N25" s="3">
        <f t="shared" si="12"/>
        <v>0</v>
      </c>
      <c r="O25" s="3">
        <f t="shared" si="2"/>
        <v>-99.931129777779276</v>
      </c>
      <c r="P25" s="3">
        <f t="shared" si="13"/>
        <v>0</v>
      </c>
      <c r="R25">
        <v>19</v>
      </c>
      <c r="S25" s="3">
        <f t="shared" si="14"/>
        <v>79.944903822223424</v>
      </c>
      <c r="T25" s="3">
        <f t="shared" si="3"/>
        <v>19.986225955555856</v>
      </c>
      <c r="U25" s="3">
        <f t="shared" si="15"/>
        <v>9.0564864608473723</v>
      </c>
      <c r="V25" s="3">
        <f t="shared" si="16"/>
        <v>6.4656961649261273</v>
      </c>
      <c r="W25" s="3">
        <f t="shared" si="4"/>
        <v>16.546687596447228</v>
      </c>
      <c r="X25" s="3">
        <f t="shared" si="17"/>
        <v>36</v>
      </c>
    </row>
    <row r="26" spans="1:24" x14ac:dyDescent="0.3">
      <c r="A26">
        <v>20</v>
      </c>
      <c r="B26">
        <v>20</v>
      </c>
      <c r="C26" s="3">
        <f t="shared" si="6"/>
        <v>83.334277686429829</v>
      </c>
      <c r="D26" s="3">
        <f t="shared" si="0"/>
        <v>20.833569421607457</v>
      </c>
      <c r="E26" s="3">
        <f t="shared" si="7"/>
        <v>17.924296120427094</v>
      </c>
      <c r="F26" s="3">
        <f t="shared" si="8"/>
        <v>12.571737980678241</v>
      </c>
      <c r="G26" s="3">
        <f t="shared" si="5"/>
        <v>115.33611879085737</v>
      </c>
      <c r="H26" s="3">
        <f t="shared" si="9"/>
        <v>75</v>
      </c>
      <c r="J26">
        <v>20</v>
      </c>
      <c r="K26" s="3">
        <f t="shared" si="10"/>
        <v>83.334277686429829</v>
      </c>
      <c r="L26" s="3">
        <f t="shared" si="1"/>
        <v>20.833569421607457</v>
      </c>
      <c r="M26" s="3">
        <f t="shared" si="11"/>
        <v>0</v>
      </c>
      <c r="N26" s="3">
        <f t="shared" si="12"/>
        <v>0</v>
      </c>
      <c r="O26" s="3">
        <f t="shared" si="2"/>
        <v>-104.16784710803728</v>
      </c>
      <c r="P26" s="3">
        <f t="shared" si="13"/>
        <v>0</v>
      </c>
      <c r="R26">
        <v>20</v>
      </c>
      <c r="S26" s="3">
        <f t="shared" si="14"/>
        <v>83.334277686429829</v>
      </c>
      <c r="T26" s="3">
        <f t="shared" si="3"/>
        <v>20.833569421607457</v>
      </c>
      <c r="U26" s="3">
        <f t="shared" si="15"/>
        <v>8.6036621378050029</v>
      </c>
      <c r="V26" s="3">
        <f t="shared" si="16"/>
        <v>6.0344342307255552</v>
      </c>
      <c r="W26" s="3">
        <f t="shared" si="4"/>
        <v>13.194056523432167</v>
      </c>
      <c r="X26" s="3">
        <f t="shared" si="17"/>
        <v>36</v>
      </c>
    </row>
    <row r="27" spans="1:24" x14ac:dyDescent="0.3">
      <c r="A27">
        <v>21</v>
      </c>
      <c r="B27">
        <v>21</v>
      </c>
      <c r="C27" s="3">
        <f t="shared" si="6"/>
        <v>86.635513636769545</v>
      </c>
      <c r="D27" s="3">
        <f t="shared" si="0"/>
        <v>21.658878409192386</v>
      </c>
      <c r="E27" s="3">
        <f t="shared" si="7"/>
        <v>17.028081314405739</v>
      </c>
      <c r="F27" s="3">
        <f t="shared" si="8"/>
        <v>11.733203057367003</v>
      </c>
      <c r="G27" s="3">
        <f t="shared" si="5"/>
        <v>112.94432358226533</v>
      </c>
      <c r="H27" s="3">
        <f t="shared" si="9"/>
        <v>75</v>
      </c>
      <c r="J27">
        <v>21</v>
      </c>
      <c r="K27" s="3">
        <f t="shared" si="10"/>
        <v>86.635513636769545</v>
      </c>
      <c r="L27" s="3">
        <f t="shared" si="1"/>
        <v>21.658878409192386</v>
      </c>
      <c r="M27" s="3">
        <f t="shared" si="11"/>
        <v>0</v>
      </c>
      <c r="N27" s="3">
        <f t="shared" si="12"/>
        <v>0</v>
      </c>
      <c r="O27" s="3">
        <f t="shared" si="2"/>
        <v>-108.29439204596193</v>
      </c>
      <c r="P27" s="3">
        <f t="shared" si="13"/>
        <v>0</v>
      </c>
      <c r="R27">
        <v>21</v>
      </c>
      <c r="S27" s="3">
        <f t="shared" si="14"/>
        <v>86.635513636769545</v>
      </c>
      <c r="T27" s="3">
        <f t="shared" si="3"/>
        <v>21.658878409192386</v>
      </c>
      <c r="U27" s="3">
        <f t="shared" si="15"/>
        <v>8.173479030914752</v>
      </c>
      <c r="V27" s="3">
        <f t="shared" si="16"/>
        <v>5.6319374675361606</v>
      </c>
      <c r="W27" s="3">
        <f t="shared" si="4"/>
        <v>9.9001914555871622</v>
      </c>
      <c r="X27" s="3">
        <f t="shared" si="17"/>
        <v>36</v>
      </c>
    </row>
    <row r="28" spans="1:24" x14ac:dyDescent="0.3">
      <c r="A28">
        <v>22</v>
      </c>
      <c r="B28">
        <v>22</v>
      </c>
      <c r="C28" s="3">
        <f t="shared" si="6"/>
        <v>89.850160746491454</v>
      </c>
      <c r="D28" s="3">
        <f t="shared" si="0"/>
        <v>22.462540186622864</v>
      </c>
      <c r="E28" s="3">
        <f t="shared" si="7"/>
        <v>16.176677248685451</v>
      </c>
      <c r="F28" s="3">
        <f t="shared" si="8"/>
        <v>10.950598413440625</v>
      </c>
      <c r="G28" s="3">
        <f t="shared" si="5"/>
        <v>110.56002340475962</v>
      </c>
      <c r="H28" s="3">
        <f t="shared" si="9"/>
        <v>75</v>
      </c>
      <c r="J28">
        <v>22</v>
      </c>
      <c r="K28" s="3">
        <f t="shared" si="10"/>
        <v>89.850160746491454</v>
      </c>
      <c r="L28" s="3">
        <f t="shared" si="1"/>
        <v>22.462540186622864</v>
      </c>
      <c r="M28" s="3">
        <f t="shared" si="11"/>
        <v>0</v>
      </c>
      <c r="N28" s="3">
        <f t="shared" si="12"/>
        <v>0</v>
      </c>
      <c r="O28" s="3">
        <f t="shared" si="2"/>
        <v>-112.31270093311431</v>
      </c>
      <c r="P28" s="3">
        <f t="shared" si="13"/>
        <v>0</v>
      </c>
      <c r="R28">
        <v>22</v>
      </c>
      <c r="S28" s="3">
        <f t="shared" si="14"/>
        <v>89.850160746491454</v>
      </c>
      <c r="T28" s="3">
        <f t="shared" si="3"/>
        <v>22.462540186622864</v>
      </c>
      <c r="U28" s="3">
        <f t="shared" si="15"/>
        <v>7.7648050793690144</v>
      </c>
      <c r="V28" s="3">
        <f t="shared" si="16"/>
        <v>5.2562872384514989</v>
      </c>
      <c r="W28" s="3">
        <f t="shared" si="4"/>
        <v>6.666206749065168</v>
      </c>
      <c r="X28" s="3">
        <f t="shared" si="17"/>
        <v>36</v>
      </c>
    </row>
    <row r="29" spans="1:24" x14ac:dyDescent="0.3">
      <c r="A29">
        <v>23</v>
      </c>
      <c r="B29">
        <v>23</v>
      </c>
      <c r="C29" s="3">
        <f t="shared" si="6"/>
        <v>92.979834814401798</v>
      </c>
      <c r="D29" s="3">
        <f t="shared" si="0"/>
        <v>23.244958703600449</v>
      </c>
      <c r="E29" s="3">
        <f t="shared" si="7"/>
        <v>15.367843386251177</v>
      </c>
      <c r="F29" s="3">
        <f t="shared" si="8"/>
        <v>10.220193499264136</v>
      </c>
      <c r="G29" s="3">
        <f t="shared" si="5"/>
        <v>108.18716959648245</v>
      </c>
      <c r="H29" s="3">
        <f t="shared" si="9"/>
        <v>75</v>
      </c>
      <c r="J29">
        <v>23</v>
      </c>
      <c r="K29" s="3">
        <f t="shared" si="10"/>
        <v>92.979834814401798</v>
      </c>
      <c r="L29" s="3">
        <f t="shared" si="1"/>
        <v>23.244958703600449</v>
      </c>
      <c r="M29" s="3">
        <f t="shared" si="11"/>
        <v>0</v>
      </c>
      <c r="N29" s="3">
        <f t="shared" si="12"/>
        <v>0</v>
      </c>
      <c r="O29" s="3">
        <f t="shared" si="2"/>
        <v>-116.22479351800224</v>
      </c>
      <c r="P29" s="3">
        <f t="shared" si="13"/>
        <v>0</v>
      </c>
      <c r="R29">
        <v>23</v>
      </c>
      <c r="S29" s="3">
        <f t="shared" si="14"/>
        <v>92.979834814401798</v>
      </c>
      <c r="T29" s="3">
        <f t="shared" si="3"/>
        <v>23.244958703600449</v>
      </c>
      <c r="U29" s="3">
        <f t="shared" si="15"/>
        <v>7.3765648254005631</v>
      </c>
      <c r="V29" s="3">
        <f t="shared" si="16"/>
        <v>4.905692879646784</v>
      </c>
      <c r="W29" s="3">
        <f t="shared" si="4"/>
        <v>3.4929487769504135</v>
      </c>
      <c r="X29" s="3">
        <f t="shared" si="17"/>
        <v>36</v>
      </c>
    </row>
    <row r="30" spans="1:24" x14ac:dyDescent="0.3">
      <c r="A30">
        <v>24</v>
      </c>
      <c r="B30">
        <v>24</v>
      </c>
      <c r="C30" s="3">
        <f t="shared" si="6"/>
        <v>96.026201465517659</v>
      </c>
      <c r="D30" s="3">
        <f t="shared" si="0"/>
        <v>24.006550366379415</v>
      </c>
      <c r="E30" s="3">
        <f t="shared" si="7"/>
        <v>14.599451216938618</v>
      </c>
      <c r="F30" s="3">
        <f t="shared" si="8"/>
        <v>9.538506592863218</v>
      </c>
      <c r="G30" s="3">
        <f t="shared" si="5"/>
        <v>105.82929035830108</v>
      </c>
      <c r="H30" s="3">
        <f t="shared" si="9"/>
        <v>75</v>
      </c>
      <c r="J30">
        <v>24</v>
      </c>
      <c r="K30" s="3">
        <f t="shared" si="10"/>
        <v>96.026201465517659</v>
      </c>
      <c r="L30" s="3">
        <f t="shared" si="1"/>
        <v>24.006550366379415</v>
      </c>
      <c r="M30" s="3">
        <f t="shared" si="11"/>
        <v>0</v>
      </c>
      <c r="N30" s="3">
        <f t="shared" si="12"/>
        <v>0</v>
      </c>
      <c r="O30" s="3">
        <f t="shared" si="2"/>
        <v>-120.03275183189707</v>
      </c>
      <c r="P30" s="3">
        <f t="shared" si="13"/>
        <v>0</v>
      </c>
      <c r="R30">
        <v>24</v>
      </c>
      <c r="S30" s="3">
        <f t="shared" si="14"/>
        <v>96.026201465517659</v>
      </c>
      <c r="T30" s="3">
        <f t="shared" si="3"/>
        <v>24.006550366379415</v>
      </c>
      <c r="U30" s="3">
        <f t="shared" si="15"/>
        <v>7.0077365841305346</v>
      </c>
      <c r="V30" s="3">
        <f t="shared" si="16"/>
        <v>4.5784831645743438</v>
      </c>
      <c r="W30" s="3">
        <f t="shared" si="4"/>
        <v>0.38102841939803511</v>
      </c>
      <c r="X30" s="3">
        <f t="shared" si="17"/>
        <v>36</v>
      </c>
    </row>
    <row r="31" spans="1:24" x14ac:dyDescent="0.3">
      <c r="A31">
        <v>25</v>
      </c>
      <c r="B31">
        <v>0</v>
      </c>
      <c r="C31" s="3">
        <v>0</v>
      </c>
      <c r="D31" s="3">
        <f t="shared" si="0"/>
        <v>0</v>
      </c>
      <c r="E31" s="3">
        <f>(1-0.05)*E30+D30</f>
        <v>37.876029022471101</v>
      </c>
      <c r="F31" s="3">
        <f>(1-0.0667)*F30+0.25*C30</f>
        <v>32.908838569498656</v>
      </c>
      <c r="G31" s="3">
        <f t="shared" si="5"/>
        <v>179.21513240803023</v>
      </c>
      <c r="H31" s="3">
        <f>C30*0.75*0.5+H30</f>
        <v>111.00982554956911</v>
      </c>
      <c r="J31">
        <v>0</v>
      </c>
      <c r="K31" s="3">
        <v>0</v>
      </c>
      <c r="L31" s="3">
        <f t="shared" si="1"/>
        <v>0</v>
      </c>
      <c r="M31" s="3">
        <f>(1-0.05)*M30+L30</f>
        <v>24.006550366379415</v>
      </c>
      <c r="N31" s="3">
        <f>(1-0.0667)*N30+0.25*K30</f>
        <v>24.006550366379415</v>
      </c>
      <c r="O31" s="3">
        <f t="shared" si="2"/>
        <v>-48.013100732758829</v>
      </c>
      <c r="P31" s="3">
        <f>K30*0.75*0.5+P30</f>
        <v>36.009825549569122</v>
      </c>
      <c r="R31">
        <v>0</v>
      </c>
      <c r="S31" s="3">
        <v>0</v>
      </c>
      <c r="T31" s="3">
        <f t="shared" si="3"/>
        <v>0</v>
      </c>
      <c r="U31" s="3">
        <f>(1-0.05)*U30+T30</f>
        <v>30.663900121303421</v>
      </c>
      <c r="V31" s="3">
        <f>(1-0.0667)*V30+0.25*S30</f>
        <v>28.279648703876649</v>
      </c>
      <c r="W31" s="3">
        <f t="shared" si="4"/>
        <v>73.056451174819927</v>
      </c>
      <c r="X31" s="3">
        <f>S30*0.75*0.5+X30</f>
        <v>72.009825549569115</v>
      </c>
    </row>
    <row r="32" spans="1:24" x14ac:dyDescent="0.3">
      <c r="A32">
        <v>26</v>
      </c>
      <c r="B32">
        <v>1</v>
      </c>
      <c r="C32" s="3">
        <f>200*(1-EXP(-0.03*B32))^1.1</f>
        <v>4.1563817708606718</v>
      </c>
      <c r="D32" s="3">
        <f t="shared" si="0"/>
        <v>1.039095442715168</v>
      </c>
      <c r="E32" s="3">
        <f>(1-0.05)*E31</f>
        <v>35.982227571347543</v>
      </c>
      <c r="F32" s="3">
        <f t="shared" si="8"/>
        <v>30.713819036913097</v>
      </c>
      <c r="G32" s="3">
        <f t="shared" si="5"/>
        <v>178.10847617816353</v>
      </c>
      <c r="H32" s="3">
        <f>H31</f>
        <v>111.00982554956911</v>
      </c>
      <c r="J32">
        <v>1</v>
      </c>
      <c r="K32" s="3">
        <f>200*(1-EXP(-0.03*J32))^1.1</f>
        <v>4.1563817708606718</v>
      </c>
      <c r="L32" s="3">
        <f t="shared" si="1"/>
        <v>1.039095442715168</v>
      </c>
      <c r="M32" s="3">
        <f>(1-0.05)*M31</f>
        <v>22.806222848060443</v>
      </c>
      <c r="N32" s="3">
        <f t="shared" ref="N32:N55" si="18">(1-0.0667)*N31</f>
        <v>22.405313456941908</v>
      </c>
      <c r="O32" s="3">
        <f t="shared" si="2"/>
        <v>-50.407013518578196</v>
      </c>
      <c r="P32" s="3">
        <f>P31</f>
        <v>36.009825549569122</v>
      </c>
      <c r="R32">
        <v>1</v>
      </c>
      <c r="S32" s="3">
        <f>200*(1-EXP(-0.03*R32))^1.1</f>
        <v>4.1563817708606718</v>
      </c>
      <c r="T32" s="3">
        <f t="shared" si="3"/>
        <v>1.039095442715168</v>
      </c>
      <c r="U32" s="3">
        <f>(1-0.05)*U31</f>
        <v>29.13070511523825</v>
      </c>
      <c r="V32" s="3">
        <f t="shared" ref="V32:V55" si="19">(1-0.0667)*V31</f>
        <v>26.393396135328079</v>
      </c>
      <c r="W32" s="3">
        <f t="shared" si="4"/>
        <v>71.280421535857826</v>
      </c>
      <c r="X32" s="3">
        <f>X31</f>
        <v>72.009825549569115</v>
      </c>
    </row>
    <row r="33" spans="1:24" x14ac:dyDescent="0.3">
      <c r="A33">
        <v>27</v>
      </c>
      <c r="B33">
        <v>2</v>
      </c>
      <c r="C33" s="3">
        <f t="shared" si="6"/>
        <v>8.7646849458886749</v>
      </c>
      <c r="D33" s="3">
        <f t="shared" si="0"/>
        <v>2.1911712364721687</v>
      </c>
      <c r="E33" s="3">
        <f t="shared" ref="E33:E55" si="20">(1-0.05)*E32</f>
        <v>34.183116192780162</v>
      </c>
      <c r="F33" s="3">
        <f t="shared" si="8"/>
        <v>28.665207307150993</v>
      </c>
      <c r="G33" s="3">
        <f t="shared" si="5"/>
        <v>176.19582031770801</v>
      </c>
      <c r="H33" s="3">
        <f t="shared" ref="H33:H55" si="21">H32</f>
        <v>111.00982554956911</v>
      </c>
      <c r="J33">
        <v>2</v>
      </c>
      <c r="K33" s="3">
        <f t="shared" si="10"/>
        <v>8.7646849458886749</v>
      </c>
      <c r="L33" s="3">
        <f t="shared" si="1"/>
        <v>2.1911712364721687</v>
      </c>
      <c r="M33" s="3">
        <f t="shared" ref="M33:M55" si="22">(1-0.05)*M32</f>
        <v>21.665911705657422</v>
      </c>
      <c r="N33" s="3">
        <f t="shared" si="18"/>
        <v>20.910879049363881</v>
      </c>
      <c r="O33" s="3">
        <f t="shared" si="2"/>
        <v>-53.532646937382154</v>
      </c>
      <c r="P33" s="3">
        <f t="shared" ref="P33:P55" si="23">P32</f>
        <v>36.009825549569122</v>
      </c>
      <c r="R33">
        <v>2</v>
      </c>
      <c r="S33" s="3">
        <f t="shared" si="14"/>
        <v>8.7646849458886749</v>
      </c>
      <c r="T33" s="3">
        <f t="shared" si="3"/>
        <v>2.1911712364721687</v>
      </c>
      <c r="U33" s="3">
        <f t="shared" ref="U33:U55" si="24">(1-0.05)*U32</f>
        <v>27.674169859476336</v>
      </c>
      <c r="V33" s="3">
        <f t="shared" si="19"/>
        <v>24.632956613101697</v>
      </c>
      <c r="W33" s="3">
        <f t="shared" si="4"/>
        <v>68.737017345061119</v>
      </c>
      <c r="X33" s="3">
        <f t="shared" ref="X33:X55" si="25">X32</f>
        <v>72.009825549569115</v>
      </c>
    </row>
    <row r="34" spans="1:24" x14ac:dyDescent="0.3">
      <c r="A34">
        <v>28</v>
      </c>
      <c r="B34">
        <v>3</v>
      </c>
      <c r="C34" s="3">
        <f t="shared" si="6"/>
        <v>13.469776824861698</v>
      </c>
      <c r="D34" s="3">
        <f t="shared" si="0"/>
        <v>3.3674442062154246</v>
      </c>
      <c r="E34" s="3">
        <f t="shared" si="20"/>
        <v>32.473960383141154</v>
      </c>
      <c r="F34" s="3">
        <f t="shared" si="8"/>
        <v>26.753237979764023</v>
      </c>
      <c r="G34" s="3">
        <f t="shared" si="5"/>
        <v>173.93558060601771</v>
      </c>
      <c r="H34" s="3">
        <f t="shared" si="21"/>
        <v>111.00982554956911</v>
      </c>
      <c r="J34">
        <v>3</v>
      </c>
      <c r="K34" s="3">
        <f t="shared" si="10"/>
        <v>13.469776824861698</v>
      </c>
      <c r="L34" s="3">
        <f t="shared" si="1"/>
        <v>3.3674442062154246</v>
      </c>
      <c r="M34" s="3">
        <f t="shared" si="22"/>
        <v>20.582616120374549</v>
      </c>
      <c r="N34" s="3">
        <f t="shared" si="18"/>
        <v>19.516123416771311</v>
      </c>
      <c r="O34" s="3">
        <f t="shared" si="2"/>
        <v>-56.935960568222981</v>
      </c>
      <c r="P34" s="3">
        <f t="shared" si="23"/>
        <v>36.009825549569122</v>
      </c>
      <c r="R34">
        <v>3</v>
      </c>
      <c r="S34" s="3">
        <f t="shared" si="14"/>
        <v>13.469776824861698</v>
      </c>
      <c r="T34" s="3">
        <f t="shared" si="3"/>
        <v>3.3674442062154246</v>
      </c>
      <c r="U34" s="3">
        <f t="shared" si="24"/>
        <v>26.29046136650252</v>
      </c>
      <c r="V34" s="3">
        <f t="shared" si="19"/>
        <v>22.989938407007816</v>
      </c>
      <c r="W34" s="3">
        <f t="shared" si="4"/>
        <v>65.88237919541254</v>
      </c>
      <c r="X34" s="3">
        <f t="shared" si="25"/>
        <v>72.009825549569115</v>
      </c>
    </row>
    <row r="35" spans="1:24" x14ac:dyDescent="0.3">
      <c r="A35">
        <v>29</v>
      </c>
      <c r="B35">
        <v>4</v>
      </c>
      <c r="C35" s="3">
        <f t="shared" si="6"/>
        <v>18.186642527136961</v>
      </c>
      <c r="D35" s="3">
        <f t="shared" si="0"/>
        <v>4.5466606317842402</v>
      </c>
      <c r="E35" s="3">
        <f t="shared" si="20"/>
        <v>30.850262363984093</v>
      </c>
      <c r="F35" s="3">
        <f t="shared" si="8"/>
        <v>24.968797006513764</v>
      </c>
      <c r="G35" s="3">
        <f t="shared" si="5"/>
        <v>171.44763747058096</v>
      </c>
      <c r="H35" s="3">
        <f t="shared" si="21"/>
        <v>111.00982554956911</v>
      </c>
      <c r="J35">
        <v>4</v>
      </c>
      <c r="K35" s="3">
        <f t="shared" si="10"/>
        <v>18.186642527136961</v>
      </c>
      <c r="L35" s="3">
        <f t="shared" si="1"/>
        <v>4.5466606317842402</v>
      </c>
      <c r="M35" s="3">
        <f t="shared" si="22"/>
        <v>19.553485314355822</v>
      </c>
      <c r="N35" s="3">
        <f t="shared" si="18"/>
        <v>18.214397984872665</v>
      </c>
      <c r="O35" s="3">
        <f t="shared" si="2"/>
        <v>-60.501186458149689</v>
      </c>
      <c r="P35" s="3">
        <f t="shared" si="23"/>
        <v>36.009825549569122</v>
      </c>
      <c r="R35">
        <v>4</v>
      </c>
      <c r="S35" s="3">
        <f t="shared" si="14"/>
        <v>18.186642527136961</v>
      </c>
      <c r="T35" s="3">
        <f t="shared" si="3"/>
        <v>4.5466606317842402</v>
      </c>
      <c r="U35" s="3">
        <f t="shared" si="24"/>
        <v>24.975938298177393</v>
      </c>
      <c r="V35" s="3">
        <f t="shared" si="19"/>
        <v>21.456509515260397</v>
      </c>
      <c r="W35" s="3">
        <f t="shared" si="4"/>
        <v>62.834249027641008</v>
      </c>
      <c r="X35" s="3">
        <f t="shared" si="25"/>
        <v>72.009825549569115</v>
      </c>
    </row>
    <row r="36" spans="1:24" x14ac:dyDescent="0.3">
      <c r="A36">
        <v>30</v>
      </c>
      <c r="B36">
        <v>5</v>
      </c>
      <c r="C36" s="3">
        <f t="shared" si="6"/>
        <v>22.874355591084353</v>
      </c>
      <c r="D36" s="3">
        <f t="shared" si="0"/>
        <v>5.7185888977710881</v>
      </c>
      <c r="E36" s="3">
        <f t="shared" si="20"/>
        <v>29.307749245784887</v>
      </c>
      <c r="F36" s="3">
        <f t="shared" si="8"/>
        <v>23.303378246179296</v>
      </c>
      <c r="G36" s="3">
        <f t="shared" si="5"/>
        <v>168.79592801918039</v>
      </c>
      <c r="H36" s="3">
        <f t="shared" si="21"/>
        <v>111.00982554956911</v>
      </c>
      <c r="J36">
        <v>5</v>
      </c>
      <c r="K36" s="3">
        <f t="shared" si="10"/>
        <v>22.874355591084353</v>
      </c>
      <c r="L36" s="3">
        <f t="shared" si="1"/>
        <v>5.7185888977710881</v>
      </c>
      <c r="M36" s="3">
        <f t="shared" si="22"/>
        <v>18.57581104863803</v>
      </c>
      <c r="N36" s="3">
        <f t="shared" si="18"/>
        <v>16.99949763928166</v>
      </c>
      <c r="O36" s="3">
        <f t="shared" si="2"/>
        <v>-64.168253176775124</v>
      </c>
      <c r="P36" s="3">
        <f t="shared" si="23"/>
        <v>36.009825549569122</v>
      </c>
      <c r="R36">
        <v>5</v>
      </c>
      <c r="S36" s="3">
        <f t="shared" si="14"/>
        <v>22.874355591084353</v>
      </c>
      <c r="T36" s="3">
        <f t="shared" si="3"/>
        <v>5.7185888977710881</v>
      </c>
      <c r="U36" s="3">
        <f t="shared" si="24"/>
        <v>23.727141383268524</v>
      </c>
      <c r="V36" s="3">
        <f t="shared" si="19"/>
        <v>20.02536033059253</v>
      </c>
      <c r="W36" s="3">
        <f t="shared" si="4"/>
        <v>59.654553797283498</v>
      </c>
      <c r="X36" s="3">
        <f t="shared" si="25"/>
        <v>72.009825549569115</v>
      </c>
    </row>
    <row r="37" spans="1:24" x14ac:dyDescent="0.3">
      <c r="A37">
        <v>31</v>
      </c>
      <c r="B37">
        <v>6</v>
      </c>
      <c r="C37" s="3">
        <f t="shared" si="6"/>
        <v>27.509288049491431</v>
      </c>
      <c r="D37" s="3">
        <f t="shared" si="0"/>
        <v>6.8773220123728578</v>
      </c>
      <c r="E37" s="3">
        <f t="shared" si="20"/>
        <v>27.84236178349564</v>
      </c>
      <c r="F37" s="3">
        <f t="shared" si="8"/>
        <v>21.749042917159137</v>
      </c>
      <c r="G37" s="3">
        <f t="shared" si="5"/>
        <v>166.02198523748092</v>
      </c>
      <c r="H37" s="3">
        <f t="shared" si="21"/>
        <v>111.00982554956911</v>
      </c>
      <c r="J37">
        <v>6</v>
      </c>
      <c r="K37" s="3">
        <f t="shared" si="10"/>
        <v>27.509288049491431</v>
      </c>
      <c r="L37" s="3">
        <f t="shared" si="1"/>
        <v>6.8773220123728578</v>
      </c>
      <c r="M37" s="3">
        <f t="shared" si="22"/>
        <v>17.647020496206128</v>
      </c>
      <c r="N37" s="3">
        <f t="shared" si="18"/>
        <v>15.865631146741574</v>
      </c>
      <c r="O37" s="3">
        <f t="shared" si="2"/>
        <v>-67.899261704811991</v>
      </c>
      <c r="P37" s="3">
        <f t="shared" si="23"/>
        <v>36.009825549569122</v>
      </c>
      <c r="R37">
        <v>6</v>
      </c>
      <c r="S37" s="3">
        <f t="shared" si="14"/>
        <v>27.509288049491431</v>
      </c>
      <c r="T37" s="3">
        <f t="shared" si="3"/>
        <v>6.8773220123728578</v>
      </c>
      <c r="U37" s="3">
        <f t="shared" si="24"/>
        <v>22.540784314105096</v>
      </c>
      <c r="V37" s="3">
        <f t="shared" si="19"/>
        <v>18.689668796542009</v>
      </c>
      <c r="W37" s="3">
        <f t="shared" si="4"/>
        <v>56.382936827488606</v>
      </c>
      <c r="X37" s="3">
        <f t="shared" si="25"/>
        <v>72.009825549569115</v>
      </c>
    </row>
    <row r="38" spans="1:24" x14ac:dyDescent="0.3">
      <c r="A38">
        <v>32</v>
      </c>
      <c r="B38">
        <v>7</v>
      </c>
      <c r="C38" s="3">
        <f t="shared" si="6"/>
        <v>32.076553771974091</v>
      </c>
      <c r="D38" s="3">
        <f t="shared" si="0"/>
        <v>8.0191384429935226</v>
      </c>
      <c r="E38" s="3">
        <f t="shared" si="20"/>
        <v>26.450243694320857</v>
      </c>
      <c r="F38" s="3">
        <f t="shared" si="8"/>
        <v>20.298381754584621</v>
      </c>
      <c r="G38" s="3">
        <f t="shared" si="5"/>
        <v>163.15568233612692</v>
      </c>
      <c r="H38" s="3">
        <f t="shared" si="21"/>
        <v>111.00982554956911</v>
      </c>
      <c r="J38">
        <v>7</v>
      </c>
      <c r="K38" s="3">
        <f t="shared" si="10"/>
        <v>32.076553771974091</v>
      </c>
      <c r="L38" s="3">
        <f t="shared" si="1"/>
        <v>8.0191384429935226</v>
      </c>
      <c r="M38" s="3">
        <f t="shared" si="22"/>
        <v>16.76466947139582</v>
      </c>
      <c r="N38" s="3">
        <f t="shared" si="18"/>
        <v>14.807393549253911</v>
      </c>
      <c r="O38" s="3">
        <f t="shared" si="2"/>
        <v>-71.667755235617349</v>
      </c>
      <c r="P38" s="3">
        <f t="shared" si="23"/>
        <v>36.009825549569122</v>
      </c>
      <c r="R38">
        <v>7</v>
      </c>
      <c r="S38" s="3">
        <f t="shared" si="14"/>
        <v>32.076553771974091</v>
      </c>
      <c r="T38" s="3">
        <f t="shared" si="3"/>
        <v>8.0191384429935226</v>
      </c>
      <c r="U38" s="3">
        <f t="shared" si="24"/>
        <v>21.41374509839984</v>
      </c>
      <c r="V38" s="3">
        <f t="shared" si="19"/>
        <v>17.443067887812656</v>
      </c>
      <c r="W38" s="3">
        <f t="shared" si="4"/>
        <v>53.047494798819883</v>
      </c>
      <c r="X38" s="3">
        <f t="shared" si="25"/>
        <v>72.009825549569115</v>
      </c>
    </row>
    <row r="39" spans="1:24" x14ac:dyDescent="0.3">
      <c r="A39">
        <v>33</v>
      </c>
      <c r="B39">
        <v>8</v>
      </c>
      <c r="C39" s="3">
        <f t="shared" si="6"/>
        <v>36.566338690300306</v>
      </c>
      <c r="D39" s="3">
        <f t="shared" si="0"/>
        <v>9.1415846725750765</v>
      </c>
      <c r="E39" s="3">
        <f t="shared" si="20"/>
        <v>25.127731509604814</v>
      </c>
      <c r="F39" s="3">
        <f t="shared" si="8"/>
        <v>18.944479691553827</v>
      </c>
      <c r="G39" s="3">
        <f t="shared" si="5"/>
        <v>160.21986543596597</v>
      </c>
      <c r="H39" s="3">
        <f t="shared" si="21"/>
        <v>111.00982554956911</v>
      </c>
      <c r="J39">
        <v>8</v>
      </c>
      <c r="K39" s="3">
        <f t="shared" si="10"/>
        <v>36.566338690300306</v>
      </c>
      <c r="L39" s="3">
        <f t="shared" si="1"/>
        <v>9.1415846725750765</v>
      </c>
      <c r="M39" s="3">
        <f t="shared" si="22"/>
        <v>15.926435997826028</v>
      </c>
      <c r="N39" s="3">
        <f t="shared" si="18"/>
        <v>13.819740399518675</v>
      </c>
      <c r="O39" s="3">
        <f t="shared" si="2"/>
        <v>-75.454099760220089</v>
      </c>
      <c r="P39" s="3">
        <f t="shared" si="23"/>
        <v>36.009825549569122</v>
      </c>
      <c r="R39">
        <v>8</v>
      </c>
      <c r="S39" s="3">
        <f t="shared" si="14"/>
        <v>36.566338690300306</v>
      </c>
      <c r="T39" s="3">
        <f t="shared" si="3"/>
        <v>9.1415846725750765</v>
      </c>
      <c r="U39" s="3">
        <f t="shared" si="24"/>
        <v>20.343057843479848</v>
      </c>
      <c r="V39" s="3">
        <f t="shared" si="19"/>
        <v>16.279615259695554</v>
      </c>
      <c r="W39" s="3">
        <f t="shared" si="4"/>
        <v>49.669403533949207</v>
      </c>
      <c r="X39" s="3">
        <f t="shared" si="25"/>
        <v>72.009825549569115</v>
      </c>
    </row>
    <row r="40" spans="1:24" x14ac:dyDescent="0.3">
      <c r="A40">
        <v>34</v>
      </c>
      <c r="B40">
        <v>9</v>
      </c>
      <c r="C40" s="3">
        <f t="shared" si="6"/>
        <v>40.972042222807133</v>
      </c>
      <c r="D40" s="3">
        <f t="shared" si="0"/>
        <v>10.243010555701783</v>
      </c>
      <c r="E40" s="3">
        <f t="shared" si="20"/>
        <v>23.871344934124572</v>
      </c>
      <c r="F40" s="3">
        <f t="shared" si="8"/>
        <v>17.680882896127187</v>
      </c>
      <c r="G40" s="3">
        <f t="shared" si="5"/>
        <v>157.2327193912393</v>
      </c>
      <c r="H40" s="3">
        <f t="shared" si="21"/>
        <v>111.00982554956911</v>
      </c>
      <c r="J40">
        <v>9</v>
      </c>
      <c r="K40" s="3">
        <f t="shared" si="10"/>
        <v>40.972042222807133</v>
      </c>
      <c r="L40" s="3">
        <f t="shared" si="1"/>
        <v>10.243010555701783</v>
      </c>
      <c r="M40" s="3">
        <f t="shared" si="22"/>
        <v>15.130114197934725</v>
      </c>
      <c r="N40" s="3">
        <f t="shared" si="18"/>
        <v>12.89796371487078</v>
      </c>
      <c r="O40" s="3">
        <f t="shared" si="2"/>
        <v>-79.243130691314434</v>
      </c>
      <c r="P40" s="3">
        <f t="shared" si="23"/>
        <v>36.009825549569122</v>
      </c>
      <c r="R40">
        <v>9</v>
      </c>
      <c r="S40" s="3">
        <f t="shared" si="14"/>
        <v>40.972042222807133</v>
      </c>
      <c r="T40" s="3">
        <f t="shared" si="3"/>
        <v>10.243010555701783</v>
      </c>
      <c r="U40" s="3">
        <f t="shared" si="24"/>
        <v>19.325904951305855</v>
      </c>
      <c r="V40" s="3">
        <f t="shared" si="19"/>
        <v>15.193764921873861</v>
      </c>
      <c r="W40" s="3">
        <f t="shared" si="4"/>
        <v>46.265277348311358</v>
      </c>
      <c r="X40" s="3">
        <f t="shared" si="25"/>
        <v>72.009825549569115</v>
      </c>
    </row>
    <row r="41" spans="1:24" x14ac:dyDescent="0.3">
      <c r="A41">
        <v>35</v>
      </c>
      <c r="B41">
        <v>10</v>
      </c>
      <c r="C41" s="3">
        <f t="shared" si="6"/>
        <v>45.28922712747206</v>
      </c>
      <c r="D41" s="3">
        <f t="shared" si="0"/>
        <v>11.322306781868015</v>
      </c>
      <c r="E41" s="3">
        <f t="shared" si="20"/>
        <v>22.677777687418342</v>
      </c>
      <c r="F41" s="3">
        <f t="shared" si="8"/>
        <v>16.501568006955505</v>
      </c>
      <c r="G41" s="3">
        <f t="shared" si="5"/>
        <v>154.2091203962861</v>
      </c>
      <c r="H41" s="3">
        <f t="shared" si="21"/>
        <v>111.00982554956911</v>
      </c>
      <c r="J41">
        <v>10</v>
      </c>
      <c r="K41" s="3">
        <f t="shared" si="10"/>
        <v>45.28922712747206</v>
      </c>
      <c r="L41" s="3">
        <f t="shared" si="1"/>
        <v>11.322306781868015</v>
      </c>
      <c r="M41" s="3">
        <f t="shared" si="22"/>
        <v>14.373608488037988</v>
      </c>
      <c r="N41" s="3">
        <f t="shared" si="18"/>
        <v>12.037669535088899</v>
      </c>
      <c r="O41" s="3">
        <f t="shared" si="2"/>
        <v>-83.022811932466965</v>
      </c>
      <c r="P41" s="3">
        <f t="shared" si="23"/>
        <v>36.009825549569122</v>
      </c>
      <c r="R41">
        <v>10</v>
      </c>
      <c r="S41" s="3">
        <f t="shared" si="14"/>
        <v>45.28922712747206</v>
      </c>
      <c r="T41" s="3">
        <f t="shared" si="3"/>
        <v>11.322306781868015</v>
      </c>
      <c r="U41" s="3">
        <f t="shared" si="24"/>
        <v>18.35960970374056</v>
      </c>
      <c r="V41" s="3">
        <f t="shared" si="19"/>
        <v>14.180340801584874</v>
      </c>
      <c r="W41" s="3">
        <f t="shared" si="4"/>
        <v>42.848515585334482</v>
      </c>
      <c r="X41" s="3">
        <f t="shared" si="25"/>
        <v>72.009825549569115</v>
      </c>
    </row>
    <row r="42" spans="1:24" x14ac:dyDescent="0.3">
      <c r="A42">
        <v>36</v>
      </c>
      <c r="B42">
        <v>11</v>
      </c>
      <c r="C42" s="3">
        <f t="shared" si="6"/>
        <v>49.514977909151995</v>
      </c>
      <c r="D42" s="3">
        <f t="shared" si="0"/>
        <v>12.378744477287999</v>
      </c>
      <c r="E42" s="3">
        <f t="shared" si="20"/>
        <v>21.543888803047423</v>
      </c>
      <c r="F42" s="3">
        <f t="shared" si="8"/>
        <v>15.400913420891573</v>
      </c>
      <c r="G42" s="3">
        <f t="shared" si="5"/>
        <v>151.16147538962102</v>
      </c>
      <c r="H42" s="3">
        <f t="shared" si="21"/>
        <v>111.00982554956911</v>
      </c>
      <c r="J42">
        <v>11</v>
      </c>
      <c r="K42" s="3">
        <f t="shared" si="10"/>
        <v>49.514977909151995</v>
      </c>
      <c r="L42" s="3">
        <f t="shared" si="1"/>
        <v>12.378744477287999</v>
      </c>
      <c r="M42" s="3">
        <f t="shared" si="22"/>
        <v>13.654928063636088</v>
      </c>
      <c r="N42" s="3">
        <f t="shared" si="18"/>
        <v>11.234756977098469</v>
      </c>
      <c r="O42" s="3">
        <f t="shared" si="2"/>
        <v>-86.783407427174552</v>
      </c>
      <c r="P42" s="3">
        <f t="shared" si="23"/>
        <v>36.009825549569122</v>
      </c>
      <c r="R42">
        <v>11</v>
      </c>
      <c r="S42" s="3">
        <f t="shared" si="14"/>
        <v>49.514977909151995</v>
      </c>
      <c r="T42" s="3">
        <f t="shared" si="3"/>
        <v>12.378744477287999</v>
      </c>
      <c r="U42" s="3">
        <f t="shared" si="24"/>
        <v>17.44162921855353</v>
      </c>
      <c r="V42" s="3">
        <f t="shared" si="19"/>
        <v>13.234512070119163</v>
      </c>
      <c r="W42" s="3">
        <f t="shared" si="4"/>
        <v>39.430136324887314</v>
      </c>
      <c r="X42" s="3">
        <f t="shared" si="25"/>
        <v>72.009825549569115</v>
      </c>
    </row>
    <row r="43" spans="1:24" x14ac:dyDescent="0.3">
      <c r="A43">
        <v>37</v>
      </c>
      <c r="B43">
        <v>12</v>
      </c>
      <c r="C43" s="3">
        <f t="shared" si="6"/>
        <v>53.647485116004454</v>
      </c>
      <c r="D43" s="3">
        <f t="shared" si="0"/>
        <v>13.411871279001113</v>
      </c>
      <c r="E43" s="3">
        <f t="shared" si="20"/>
        <v>20.466694362895051</v>
      </c>
      <c r="F43" s="3">
        <f t="shared" si="8"/>
        <v>14.373672495718106</v>
      </c>
      <c r="G43" s="3">
        <f t="shared" si="5"/>
        <v>148.10027674638127</v>
      </c>
      <c r="H43" s="3">
        <f t="shared" si="21"/>
        <v>111.00982554956911</v>
      </c>
      <c r="J43">
        <v>12</v>
      </c>
      <c r="K43" s="3">
        <f t="shared" si="10"/>
        <v>53.647485116004454</v>
      </c>
      <c r="L43" s="3">
        <f t="shared" si="1"/>
        <v>13.411871279001113</v>
      </c>
      <c r="M43" s="3">
        <f t="shared" si="22"/>
        <v>12.972181660454284</v>
      </c>
      <c r="N43" s="3">
        <f t="shared" si="18"/>
        <v>10.485398686726001</v>
      </c>
      <c r="O43" s="3">
        <f t="shared" si="2"/>
        <v>-90.516936742185848</v>
      </c>
      <c r="P43" s="3">
        <f t="shared" si="23"/>
        <v>36.009825549569122</v>
      </c>
      <c r="R43">
        <v>12</v>
      </c>
      <c r="S43" s="3">
        <f t="shared" si="14"/>
        <v>53.647485116004454</v>
      </c>
      <c r="T43" s="3">
        <f t="shared" si="3"/>
        <v>13.411871279001113</v>
      </c>
      <c r="U43" s="3">
        <f t="shared" si="24"/>
        <v>16.569547757625852</v>
      </c>
      <c r="V43" s="3">
        <f t="shared" si="19"/>
        <v>12.351770115042214</v>
      </c>
      <c r="W43" s="3">
        <f t="shared" si="4"/>
        <v>36.019325732326365</v>
      </c>
      <c r="X43" s="3">
        <f t="shared" si="25"/>
        <v>72.009825549569115</v>
      </c>
    </row>
    <row r="44" spans="1:24" x14ac:dyDescent="0.3">
      <c r="A44">
        <v>38</v>
      </c>
      <c r="B44">
        <v>13</v>
      </c>
      <c r="C44" s="3">
        <f t="shared" si="6"/>
        <v>57.685763381646758</v>
      </c>
      <c r="D44" s="3">
        <f t="shared" si="0"/>
        <v>14.42144084541169</v>
      </c>
      <c r="E44" s="3">
        <f t="shared" si="20"/>
        <v>19.443359644750299</v>
      </c>
      <c r="F44" s="3">
        <f t="shared" si="8"/>
        <v>13.414948540253707</v>
      </c>
      <c r="G44" s="3">
        <f t="shared" si="5"/>
        <v>145.03448758793755</v>
      </c>
      <c r="H44" s="3">
        <f t="shared" si="21"/>
        <v>111.00982554956911</v>
      </c>
      <c r="J44">
        <v>13</v>
      </c>
      <c r="K44" s="3">
        <f t="shared" si="10"/>
        <v>57.685763381646758</v>
      </c>
      <c r="L44" s="3">
        <f t="shared" si="1"/>
        <v>14.42144084541169</v>
      </c>
      <c r="M44" s="3">
        <f t="shared" si="22"/>
        <v>12.32357257743157</v>
      </c>
      <c r="N44" s="3">
        <f t="shared" si="18"/>
        <v>9.786022594321377</v>
      </c>
      <c r="O44" s="3">
        <f t="shared" si="2"/>
        <v>-94.216799398811403</v>
      </c>
      <c r="P44" s="3">
        <f t="shared" si="23"/>
        <v>36.009825549569122</v>
      </c>
      <c r="R44">
        <v>13</v>
      </c>
      <c r="S44" s="3">
        <f t="shared" si="14"/>
        <v>57.685763381646758</v>
      </c>
      <c r="T44" s="3">
        <f t="shared" si="3"/>
        <v>14.42144084541169</v>
      </c>
      <c r="U44" s="3">
        <f t="shared" si="24"/>
        <v>15.741070369744559</v>
      </c>
      <c r="V44" s="3">
        <f t="shared" si="19"/>
        <v>11.527907048368899</v>
      </c>
      <c r="W44" s="3">
        <f t="shared" si="4"/>
        <v>32.623818354828089</v>
      </c>
      <c r="X44" s="3">
        <f t="shared" si="25"/>
        <v>72.009825549569115</v>
      </c>
    </row>
    <row r="45" spans="1:24" x14ac:dyDescent="0.3">
      <c r="A45">
        <v>39</v>
      </c>
      <c r="B45">
        <v>14</v>
      </c>
      <c r="C45" s="3">
        <f t="shared" si="6"/>
        <v>61.629453055705916</v>
      </c>
      <c r="D45" s="3">
        <f t="shared" si="0"/>
        <v>15.407363263926479</v>
      </c>
      <c r="E45" s="3">
        <f t="shared" si="20"/>
        <v>18.471191662512783</v>
      </c>
      <c r="F45" s="3">
        <f t="shared" si="8"/>
        <v>12.520171472618786</v>
      </c>
      <c r="G45" s="3">
        <f t="shared" si="5"/>
        <v>141.97182054523603</v>
      </c>
      <c r="H45" s="3">
        <f t="shared" si="21"/>
        <v>111.00982554956911</v>
      </c>
      <c r="J45">
        <v>14</v>
      </c>
      <c r="K45" s="3">
        <f t="shared" si="10"/>
        <v>61.629453055705916</v>
      </c>
      <c r="L45" s="3">
        <f t="shared" si="1"/>
        <v>15.407363263926479</v>
      </c>
      <c r="M45" s="3">
        <f t="shared" si="22"/>
        <v>11.707393948559991</v>
      </c>
      <c r="N45" s="3">
        <f t="shared" si="18"/>
        <v>9.133294887280142</v>
      </c>
      <c r="O45" s="3">
        <f t="shared" si="2"/>
        <v>-97.877505155472534</v>
      </c>
      <c r="P45" s="3">
        <f t="shared" si="23"/>
        <v>36.009825549569122</v>
      </c>
      <c r="R45">
        <v>14</v>
      </c>
      <c r="S45" s="3">
        <f t="shared" si="14"/>
        <v>61.629453055705916</v>
      </c>
      <c r="T45" s="3">
        <f t="shared" si="3"/>
        <v>15.407363263926479</v>
      </c>
      <c r="U45" s="3">
        <f t="shared" si="24"/>
        <v>14.954016851257331</v>
      </c>
      <c r="V45" s="3">
        <f t="shared" si="19"/>
        <v>10.758995648242694</v>
      </c>
      <c r="W45" s="3">
        <f t="shared" si="4"/>
        <v>29.250171180867582</v>
      </c>
      <c r="X45" s="3">
        <f t="shared" si="25"/>
        <v>72.009825549569115</v>
      </c>
    </row>
    <row r="46" spans="1:24" x14ac:dyDescent="0.3">
      <c r="A46">
        <v>40</v>
      </c>
      <c r="B46">
        <v>15</v>
      </c>
      <c r="C46" s="3">
        <f t="shared" si="6"/>
        <v>65.4786764169165</v>
      </c>
      <c r="D46" s="3">
        <f t="shared" si="0"/>
        <v>16.369669104229125</v>
      </c>
      <c r="E46" s="3">
        <f t="shared" si="20"/>
        <v>17.547632079387142</v>
      </c>
      <c r="F46" s="3">
        <f t="shared" si="8"/>
        <v>11.685076035395113</v>
      </c>
      <c r="G46" s="3">
        <f t="shared" si="5"/>
        <v>138.9189463640721</v>
      </c>
      <c r="H46" s="3">
        <f t="shared" si="21"/>
        <v>111.00982554956911</v>
      </c>
      <c r="J46">
        <v>15</v>
      </c>
      <c r="K46" s="3">
        <f t="shared" si="10"/>
        <v>65.4786764169165</v>
      </c>
      <c r="L46" s="3">
        <f t="shared" si="1"/>
        <v>16.369669104229125</v>
      </c>
      <c r="M46" s="3">
        <f t="shared" si="22"/>
        <v>11.122024251131991</v>
      </c>
      <c r="N46" s="3">
        <f t="shared" si="18"/>
        <v>8.5241041182985562</v>
      </c>
      <c r="O46" s="3">
        <f t="shared" si="2"/>
        <v>-101.49447389057617</v>
      </c>
      <c r="P46" s="3">
        <f t="shared" si="23"/>
        <v>36.009825549569122</v>
      </c>
      <c r="R46">
        <v>15</v>
      </c>
      <c r="S46" s="3">
        <f t="shared" si="14"/>
        <v>65.4786764169165</v>
      </c>
      <c r="T46" s="3">
        <f t="shared" si="3"/>
        <v>16.369669104229125</v>
      </c>
      <c r="U46" s="3">
        <f t="shared" si="24"/>
        <v>14.206316008694463</v>
      </c>
      <c r="V46" s="3">
        <f t="shared" si="19"/>
        <v>10.041370638504906</v>
      </c>
      <c r="W46" s="3">
        <f t="shared" si="4"/>
        <v>25.903967831655009</v>
      </c>
      <c r="X46" s="3">
        <f t="shared" si="25"/>
        <v>72.009825549569115</v>
      </c>
    </row>
    <row r="47" spans="1:24" x14ac:dyDescent="0.3">
      <c r="A47">
        <v>41</v>
      </c>
      <c r="B47">
        <v>16</v>
      </c>
      <c r="C47" s="3">
        <f t="shared" si="6"/>
        <v>69.233930845632329</v>
      </c>
      <c r="D47" s="3">
        <f t="shared" si="0"/>
        <v>17.308482711408082</v>
      </c>
      <c r="E47" s="3">
        <f t="shared" si="20"/>
        <v>16.670250475417784</v>
      </c>
      <c r="F47" s="3">
        <f t="shared" si="8"/>
        <v>10.905681463834259</v>
      </c>
      <c r="G47" s="3">
        <f t="shared" si="5"/>
        <v>135.88165450370752</v>
      </c>
      <c r="H47" s="3">
        <f t="shared" si="21"/>
        <v>111.00982554956911</v>
      </c>
      <c r="J47">
        <v>16</v>
      </c>
      <c r="K47" s="3">
        <f t="shared" si="10"/>
        <v>69.233930845632329</v>
      </c>
      <c r="L47" s="3">
        <f t="shared" si="1"/>
        <v>17.308482711408082</v>
      </c>
      <c r="M47" s="3">
        <f t="shared" si="22"/>
        <v>10.565923038575392</v>
      </c>
      <c r="N47" s="3">
        <f t="shared" si="18"/>
        <v>7.9555463736080423</v>
      </c>
      <c r="O47" s="3">
        <f t="shared" si="2"/>
        <v>-105.06388296922385</v>
      </c>
      <c r="P47" s="3">
        <f t="shared" si="23"/>
        <v>36.009825549569122</v>
      </c>
      <c r="R47">
        <v>16</v>
      </c>
      <c r="S47" s="3">
        <f t="shared" si="14"/>
        <v>69.233930845632329</v>
      </c>
      <c r="T47" s="3">
        <f t="shared" si="3"/>
        <v>17.308482711408082</v>
      </c>
      <c r="U47" s="3">
        <f t="shared" si="24"/>
        <v>13.496000208259739</v>
      </c>
      <c r="V47" s="3">
        <f t="shared" si="19"/>
        <v>9.3716112169166301</v>
      </c>
      <c r="W47" s="3">
        <f t="shared" si="4"/>
        <v>22.589975017783203</v>
      </c>
      <c r="X47" s="3">
        <f t="shared" si="25"/>
        <v>72.009825549569115</v>
      </c>
    </row>
    <row r="48" spans="1:24" x14ac:dyDescent="0.3">
      <c r="A48">
        <v>42</v>
      </c>
      <c r="B48">
        <v>17</v>
      </c>
      <c r="C48" s="3">
        <f t="shared" si="6"/>
        <v>72.896007798829544</v>
      </c>
      <c r="D48" s="3">
        <f t="shared" si="0"/>
        <v>18.224001949707386</v>
      </c>
      <c r="E48" s="3">
        <f t="shared" si="20"/>
        <v>15.836737951646894</v>
      </c>
      <c r="F48" s="3">
        <f t="shared" si="8"/>
        <v>10.178272510196514</v>
      </c>
      <c r="G48" s="3">
        <f t="shared" si="5"/>
        <v>132.86497978961967</v>
      </c>
      <c r="H48" s="3">
        <f t="shared" si="21"/>
        <v>111.00982554956911</v>
      </c>
      <c r="J48">
        <v>17</v>
      </c>
      <c r="K48" s="3">
        <f t="shared" si="10"/>
        <v>72.896007798829544</v>
      </c>
      <c r="L48" s="3">
        <f t="shared" si="1"/>
        <v>18.224001949707386</v>
      </c>
      <c r="M48" s="3">
        <f t="shared" si="22"/>
        <v>10.037626886646622</v>
      </c>
      <c r="N48" s="3">
        <f t="shared" si="18"/>
        <v>7.4249114304883861</v>
      </c>
      <c r="O48" s="3">
        <f t="shared" si="2"/>
        <v>-108.58254806567194</v>
      </c>
      <c r="P48" s="3">
        <f t="shared" si="23"/>
        <v>36.009825549569122</v>
      </c>
      <c r="R48">
        <v>17</v>
      </c>
      <c r="S48" s="3">
        <f t="shared" si="14"/>
        <v>72.896007798829544</v>
      </c>
      <c r="T48" s="3">
        <f t="shared" si="3"/>
        <v>18.224001949707386</v>
      </c>
      <c r="U48" s="3">
        <f t="shared" si="24"/>
        <v>12.821200197846752</v>
      </c>
      <c r="V48" s="3">
        <f t="shared" si="19"/>
        <v>8.7465247487482909</v>
      </c>
      <c r="W48" s="3">
        <f t="shared" si="4"/>
        <v>19.312265304868035</v>
      </c>
      <c r="X48" s="3">
        <f t="shared" si="25"/>
        <v>72.009825549569115</v>
      </c>
    </row>
    <row r="49" spans="1:24" x14ac:dyDescent="0.3">
      <c r="A49">
        <v>43</v>
      </c>
      <c r="B49">
        <v>18</v>
      </c>
      <c r="C49" s="3">
        <f t="shared" si="6"/>
        <v>76.465930273997969</v>
      </c>
      <c r="D49" s="3">
        <f t="shared" si="0"/>
        <v>19.116482568499492</v>
      </c>
      <c r="E49" s="3">
        <f t="shared" si="20"/>
        <v>15.044901054064548</v>
      </c>
      <c r="F49" s="3">
        <f t="shared" si="8"/>
        <v>9.4993817337664073</v>
      </c>
      <c r="G49" s="3">
        <f t="shared" si="5"/>
        <v>129.87330436967159</v>
      </c>
      <c r="H49" s="3">
        <f t="shared" si="21"/>
        <v>111.00982554956911</v>
      </c>
      <c r="J49">
        <v>18</v>
      </c>
      <c r="K49" s="3">
        <f t="shared" si="10"/>
        <v>76.465930273997969</v>
      </c>
      <c r="L49" s="3">
        <f t="shared" si="1"/>
        <v>19.116482568499492</v>
      </c>
      <c r="M49" s="3">
        <f t="shared" si="22"/>
        <v>9.5357455423142898</v>
      </c>
      <c r="N49" s="3">
        <f t="shared" si="18"/>
        <v>6.929669838074811</v>
      </c>
      <c r="O49" s="3">
        <f t="shared" si="2"/>
        <v>-112.04782822288657</v>
      </c>
      <c r="P49" s="3">
        <f t="shared" si="23"/>
        <v>36.009825549569122</v>
      </c>
      <c r="R49">
        <v>18</v>
      </c>
      <c r="S49" s="3">
        <f t="shared" si="14"/>
        <v>76.465930273997969</v>
      </c>
      <c r="T49" s="3">
        <f t="shared" si="3"/>
        <v>19.116482568499492</v>
      </c>
      <c r="U49" s="3">
        <f t="shared" si="24"/>
        <v>12.180140187954413</v>
      </c>
      <c r="V49" s="3">
        <f t="shared" si="19"/>
        <v>8.1631315480067794</v>
      </c>
      <c r="W49" s="3">
        <f t="shared" si="4"/>
        <v>16.074315421541357</v>
      </c>
      <c r="X49" s="3">
        <f t="shared" si="25"/>
        <v>72.009825549569115</v>
      </c>
    </row>
    <row r="50" spans="1:24" x14ac:dyDescent="0.3">
      <c r="A50">
        <v>44</v>
      </c>
      <c r="B50">
        <v>19</v>
      </c>
      <c r="C50" s="3">
        <f t="shared" si="6"/>
        <v>79.944903822223424</v>
      </c>
      <c r="D50" s="3">
        <f t="shared" si="0"/>
        <v>19.986225955555856</v>
      </c>
      <c r="E50" s="3">
        <f t="shared" si="20"/>
        <v>14.292656001361319</v>
      </c>
      <c r="F50" s="3">
        <f t="shared" si="8"/>
        <v>8.8657729721241889</v>
      </c>
      <c r="G50" s="3">
        <f t="shared" si="5"/>
        <v>126.91044124873521</v>
      </c>
      <c r="H50" s="3">
        <f t="shared" si="21"/>
        <v>111.00982554956911</v>
      </c>
      <c r="J50">
        <v>19</v>
      </c>
      <c r="K50" s="3">
        <f t="shared" si="10"/>
        <v>79.944903822223424</v>
      </c>
      <c r="L50" s="3">
        <f t="shared" si="1"/>
        <v>19.986225955555856</v>
      </c>
      <c r="M50" s="3">
        <f t="shared" si="22"/>
        <v>9.0589582651985747</v>
      </c>
      <c r="N50" s="3">
        <f t="shared" si="18"/>
        <v>6.4674608598752208</v>
      </c>
      <c r="O50" s="3">
        <f t="shared" si="2"/>
        <v>-115.45754890285306</v>
      </c>
      <c r="P50" s="3">
        <f t="shared" si="23"/>
        <v>36.009825549569122</v>
      </c>
      <c r="R50">
        <v>19</v>
      </c>
      <c r="S50" s="3">
        <f t="shared" si="14"/>
        <v>79.944903822223424</v>
      </c>
      <c r="T50" s="3">
        <f t="shared" si="3"/>
        <v>19.986225955555856</v>
      </c>
      <c r="U50" s="3">
        <f t="shared" si="24"/>
        <v>11.571133178556691</v>
      </c>
      <c r="V50" s="3">
        <f t="shared" si="19"/>
        <v>7.6186506737547273</v>
      </c>
      <c r="W50" s="3">
        <f t="shared" si="4"/>
        <v>12.879086369909302</v>
      </c>
      <c r="X50" s="3">
        <f t="shared" si="25"/>
        <v>72.009825549569115</v>
      </c>
    </row>
    <row r="51" spans="1:24" x14ac:dyDescent="0.3">
      <c r="A51">
        <v>45</v>
      </c>
      <c r="B51">
        <v>20</v>
      </c>
      <c r="C51" s="3">
        <f t="shared" si="6"/>
        <v>83.334277686429829</v>
      </c>
      <c r="D51" s="3">
        <f t="shared" si="0"/>
        <v>20.833569421607457</v>
      </c>
      <c r="E51" s="3">
        <f t="shared" si="20"/>
        <v>13.578023201293252</v>
      </c>
      <c r="F51" s="3">
        <f t="shared" si="8"/>
        <v>8.2744259148835049</v>
      </c>
      <c r="G51" s="3">
        <f t="shared" si="5"/>
        <v>123.97970377578596</v>
      </c>
      <c r="H51" s="3">
        <f t="shared" si="21"/>
        <v>111.00982554956911</v>
      </c>
      <c r="J51">
        <v>20</v>
      </c>
      <c r="K51" s="3">
        <f t="shared" si="10"/>
        <v>83.334277686429829</v>
      </c>
      <c r="L51" s="3">
        <f t="shared" si="1"/>
        <v>20.833569421607457</v>
      </c>
      <c r="M51" s="3">
        <f t="shared" si="22"/>
        <v>8.6060103519386448</v>
      </c>
      <c r="N51" s="3">
        <f t="shared" si="18"/>
        <v>6.0360812205215435</v>
      </c>
      <c r="O51" s="3">
        <f t="shared" si="2"/>
        <v>-118.80993868049747</v>
      </c>
      <c r="P51" s="3">
        <f t="shared" si="23"/>
        <v>36.009825549569122</v>
      </c>
      <c r="R51">
        <v>20</v>
      </c>
      <c r="S51" s="3">
        <f t="shared" si="14"/>
        <v>83.334277686429829</v>
      </c>
      <c r="T51" s="3">
        <f t="shared" si="3"/>
        <v>20.833569421607457</v>
      </c>
      <c r="U51" s="3">
        <f t="shared" si="24"/>
        <v>10.992576519628855</v>
      </c>
      <c r="V51" s="3">
        <f t="shared" si="19"/>
        <v>7.110486673815287</v>
      </c>
      <c r="W51" s="3">
        <f t="shared" si="4"/>
        <v>9.7290896985185782</v>
      </c>
      <c r="X51" s="3">
        <f t="shared" si="25"/>
        <v>72.009825549569115</v>
      </c>
    </row>
    <row r="52" spans="1:24" x14ac:dyDescent="0.3">
      <c r="A52">
        <v>46</v>
      </c>
      <c r="B52">
        <v>21</v>
      </c>
      <c r="C52" s="3">
        <f t="shared" si="6"/>
        <v>86.635513636769545</v>
      </c>
      <c r="D52" s="3">
        <f t="shared" si="0"/>
        <v>21.658878409192386</v>
      </c>
      <c r="E52" s="3">
        <f t="shared" si="20"/>
        <v>12.899122041228589</v>
      </c>
      <c r="F52" s="3">
        <f t="shared" si="8"/>
        <v>7.7225217063607756</v>
      </c>
      <c r="G52" s="3">
        <f t="shared" si="5"/>
        <v>121.08396420644871</v>
      </c>
      <c r="H52" s="3">
        <f t="shared" si="21"/>
        <v>111.00982554956911</v>
      </c>
      <c r="J52">
        <v>21</v>
      </c>
      <c r="K52" s="3">
        <f t="shared" si="10"/>
        <v>86.635513636769545</v>
      </c>
      <c r="L52" s="3">
        <f t="shared" si="1"/>
        <v>21.658878409192386</v>
      </c>
      <c r="M52" s="3">
        <f t="shared" si="22"/>
        <v>8.1757098343417116</v>
      </c>
      <c r="N52" s="3">
        <f t="shared" si="18"/>
        <v>5.6334746031127567</v>
      </c>
      <c r="O52" s="3">
        <f t="shared" si="2"/>
        <v>-122.1035764834164</v>
      </c>
      <c r="P52" s="3">
        <f t="shared" si="23"/>
        <v>36.009825549569122</v>
      </c>
      <c r="R52">
        <v>21</v>
      </c>
      <c r="S52" s="3">
        <f t="shared" si="14"/>
        <v>86.635513636769545</v>
      </c>
      <c r="T52" s="3">
        <f t="shared" si="3"/>
        <v>21.658878409192386</v>
      </c>
      <c r="U52" s="3">
        <f t="shared" si="24"/>
        <v>10.442947693647412</v>
      </c>
      <c r="V52" s="3">
        <f t="shared" si="19"/>
        <v>6.6362172126718075</v>
      </c>
      <c r="W52" s="3">
        <f t="shared" si="4"/>
        <v>6.6264430477188512</v>
      </c>
      <c r="X52" s="3">
        <f t="shared" si="25"/>
        <v>72.009825549569115</v>
      </c>
    </row>
    <row r="53" spans="1:24" x14ac:dyDescent="0.3">
      <c r="A53">
        <v>47</v>
      </c>
      <c r="B53">
        <v>22</v>
      </c>
      <c r="C53" s="3">
        <f t="shared" si="6"/>
        <v>89.850160746491454</v>
      </c>
      <c r="D53" s="3">
        <f t="shared" si="0"/>
        <v>22.462540186622864</v>
      </c>
      <c r="E53" s="3">
        <f t="shared" si="20"/>
        <v>12.254165939167159</v>
      </c>
      <c r="F53" s="3">
        <f t="shared" si="8"/>
        <v>7.2074295085465119</v>
      </c>
      <c r="G53" s="3">
        <f t="shared" si="5"/>
        <v>118.22570361917201</v>
      </c>
      <c r="H53" s="3">
        <f t="shared" si="21"/>
        <v>111.00982554956911</v>
      </c>
      <c r="J53">
        <v>22</v>
      </c>
      <c r="K53" s="3">
        <f t="shared" si="10"/>
        <v>89.850160746491454</v>
      </c>
      <c r="L53" s="3">
        <f t="shared" si="1"/>
        <v>22.462540186622864</v>
      </c>
      <c r="M53" s="3">
        <f t="shared" si="22"/>
        <v>7.7669243426246259</v>
      </c>
      <c r="N53" s="3">
        <f t="shared" si="18"/>
        <v>5.2577218470851363</v>
      </c>
      <c r="O53" s="3">
        <f t="shared" si="2"/>
        <v>-125.33734712282407</v>
      </c>
      <c r="P53" s="3">
        <f t="shared" si="23"/>
        <v>36.009825549569122</v>
      </c>
      <c r="R53">
        <v>22</v>
      </c>
      <c r="S53" s="3">
        <f t="shared" si="14"/>
        <v>89.850160746491454</v>
      </c>
      <c r="T53" s="3">
        <f t="shared" si="3"/>
        <v>22.462540186622864</v>
      </c>
      <c r="U53" s="3">
        <f t="shared" si="24"/>
        <v>9.9208003089650401</v>
      </c>
      <c r="V53" s="3">
        <f t="shared" si="19"/>
        <v>6.1935815245865982</v>
      </c>
      <c r="W53" s="3">
        <f t="shared" si="4"/>
        <v>3.5729172333340387</v>
      </c>
      <c r="X53" s="3">
        <f t="shared" si="25"/>
        <v>72.009825549569115</v>
      </c>
    </row>
    <row r="54" spans="1:24" x14ac:dyDescent="0.3">
      <c r="A54">
        <v>48</v>
      </c>
      <c r="B54">
        <v>23</v>
      </c>
      <c r="C54" s="3">
        <f t="shared" si="6"/>
        <v>92.979834814401798</v>
      </c>
      <c r="D54" s="3">
        <f t="shared" si="0"/>
        <v>23.244958703600449</v>
      </c>
      <c r="E54" s="3">
        <f t="shared" si="20"/>
        <v>11.641457642208801</v>
      </c>
      <c r="F54" s="3">
        <f t="shared" si="8"/>
        <v>6.7266939603264593</v>
      </c>
      <c r="G54" s="3">
        <f t="shared" si="5"/>
        <v>115.40705487946249</v>
      </c>
      <c r="H54" s="3">
        <f t="shared" si="21"/>
        <v>111.00982554956911</v>
      </c>
      <c r="J54">
        <v>23</v>
      </c>
      <c r="K54" s="3">
        <f t="shared" si="10"/>
        <v>92.979834814401798</v>
      </c>
      <c r="L54" s="3">
        <f t="shared" si="1"/>
        <v>23.244958703600449</v>
      </c>
      <c r="M54" s="3">
        <f t="shared" si="22"/>
        <v>7.3785781254933944</v>
      </c>
      <c r="N54" s="3">
        <f t="shared" si="18"/>
        <v>4.9070317998845576</v>
      </c>
      <c r="O54" s="3">
        <f t="shared" si="2"/>
        <v>-128.5104034433802</v>
      </c>
      <c r="P54" s="3">
        <f t="shared" si="23"/>
        <v>36.009825549569122</v>
      </c>
      <c r="R54">
        <v>23</v>
      </c>
      <c r="S54" s="3">
        <f t="shared" si="14"/>
        <v>92.979834814401798</v>
      </c>
      <c r="T54" s="3">
        <f t="shared" si="3"/>
        <v>23.244958703600449</v>
      </c>
      <c r="U54" s="3">
        <f t="shared" si="24"/>
        <v>9.4247602935167869</v>
      </c>
      <c r="V54" s="3">
        <f t="shared" si="19"/>
        <v>5.7804696368966724</v>
      </c>
      <c r="W54" s="3">
        <f t="shared" si="4"/>
        <v>0.56997655158428984</v>
      </c>
      <c r="X54" s="3">
        <f t="shared" si="25"/>
        <v>72.009825549569115</v>
      </c>
    </row>
    <row r="55" spans="1:24" x14ac:dyDescent="0.3">
      <c r="A55">
        <v>49</v>
      </c>
      <c r="B55">
        <v>24</v>
      </c>
      <c r="C55" s="3">
        <f t="shared" si="6"/>
        <v>96.026201465517659</v>
      </c>
      <c r="D55" s="3">
        <f t="shared" si="0"/>
        <v>24.006550366379415</v>
      </c>
      <c r="E55" s="3">
        <f t="shared" si="20"/>
        <v>11.059384760098361</v>
      </c>
      <c r="F55" s="3">
        <f t="shared" si="8"/>
        <v>6.2780234731726843</v>
      </c>
      <c r="G55" s="3">
        <f t="shared" si="5"/>
        <v>112.62983993483189</v>
      </c>
      <c r="H55" s="3">
        <f t="shared" si="21"/>
        <v>111.00982554956911</v>
      </c>
      <c r="J55">
        <v>24</v>
      </c>
      <c r="K55" s="3">
        <f t="shared" si="10"/>
        <v>96.026201465517659</v>
      </c>
      <c r="L55" s="3">
        <f t="shared" si="1"/>
        <v>24.006550366379415</v>
      </c>
      <c r="M55" s="3">
        <f t="shared" si="22"/>
        <v>7.0096492192187245</v>
      </c>
      <c r="N55" s="3">
        <f t="shared" si="18"/>
        <v>4.5797327788322582</v>
      </c>
      <c r="O55" s="3">
        <f t="shared" si="2"/>
        <v>-131.62213382994807</v>
      </c>
      <c r="P55" s="3">
        <f t="shared" si="23"/>
        <v>36.009825549569122</v>
      </c>
      <c r="R55">
        <v>24</v>
      </c>
      <c r="S55" s="3">
        <f t="shared" si="14"/>
        <v>96.026201465517659</v>
      </c>
      <c r="T55" s="3">
        <f t="shared" si="3"/>
        <v>24.006550366379415</v>
      </c>
      <c r="U55" s="3">
        <f t="shared" si="24"/>
        <v>8.9535222788409463</v>
      </c>
      <c r="V55" s="3">
        <f t="shared" si="19"/>
        <v>5.3949123121156646</v>
      </c>
      <c r="W55" s="3">
        <f t="shared" si="4"/>
        <v>-2.3811864228536592</v>
      </c>
      <c r="X55" s="3">
        <f t="shared" si="25"/>
        <v>72.009825549569115</v>
      </c>
    </row>
    <row r="56" spans="1:24" x14ac:dyDescent="0.3">
      <c r="A56">
        <v>50</v>
      </c>
      <c r="B56">
        <v>0</v>
      </c>
      <c r="C56" s="3">
        <v>0</v>
      </c>
      <c r="D56" s="3">
        <f t="shared" si="0"/>
        <v>0</v>
      </c>
      <c r="E56" s="3">
        <f>(1-0.05)*E55+D55</f>
        <v>34.512965888472856</v>
      </c>
      <c r="F56" s="3">
        <f>(1-0.0667)*F55+0.25*C55</f>
        <v>29.865829673891483</v>
      </c>
      <c r="G56" s="3">
        <f t="shared" si="5"/>
        <v>185.62120443763567</v>
      </c>
      <c r="H56" s="3">
        <f>C55*0.75*0.5+H55</f>
        <v>147.01965109913823</v>
      </c>
      <c r="J56">
        <v>0</v>
      </c>
      <c r="K56" s="3">
        <v>0</v>
      </c>
      <c r="L56" s="3">
        <f t="shared" si="1"/>
        <v>0</v>
      </c>
      <c r="M56" s="3">
        <f>(1-0.05)*M55+L55</f>
        <v>30.665717124637204</v>
      </c>
      <c r="N56" s="3">
        <f>(1-0.0667)*N55+0.25*K55</f>
        <v>28.280814968863559</v>
      </c>
      <c r="O56" s="3">
        <f t="shared" si="2"/>
        <v>-58.946532093500764</v>
      </c>
      <c r="P56" s="3">
        <f>K55*0.75*0.5+P55</f>
        <v>72.019651099138244</v>
      </c>
      <c r="R56">
        <v>0</v>
      </c>
      <c r="S56" s="3">
        <v>0</v>
      </c>
      <c r="T56" s="3">
        <f t="shared" si="3"/>
        <v>0</v>
      </c>
      <c r="U56" s="3">
        <f>(1-0.05)*U55+T55</f>
        <v>32.512396531278313</v>
      </c>
      <c r="V56" s="3">
        <f>(1-0.0667)*V55+0.25*S55</f>
        <v>29.041622027276965</v>
      </c>
      <c r="W56" s="3">
        <f t="shared" si="4"/>
        <v>70.445981441444729</v>
      </c>
      <c r="X56" s="3">
        <f>S55*0.75*0.5+X55</f>
        <v>108.01965109913823</v>
      </c>
    </row>
    <row r="57" spans="1:24" x14ac:dyDescent="0.3">
      <c r="A57">
        <v>51</v>
      </c>
      <c r="B57">
        <v>1</v>
      </c>
      <c r="C57" s="3">
        <f>200*(1-EXP(-0.03*B57))^1.1</f>
        <v>4.1563817708606718</v>
      </c>
      <c r="D57" s="3">
        <f t="shared" si="0"/>
        <v>1.039095442715168</v>
      </c>
      <c r="E57" s="3">
        <f>(1-0.05)*E56</f>
        <v>32.787317594049213</v>
      </c>
      <c r="F57" s="3">
        <f t="shared" si="8"/>
        <v>27.87377883464292</v>
      </c>
      <c r="G57" s="3">
        <f t="shared" si="5"/>
        <v>184.14342635773204</v>
      </c>
      <c r="H57" s="3">
        <f>H56</f>
        <v>147.01965109913823</v>
      </c>
      <c r="J57">
        <v>1</v>
      </c>
      <c r="K57" s="3">
        <f>200*(1-EXP(-0.03*J57))^1.1</f>
        <v>4.1563817708606718</v>
      </c>
      <c r="L57" s="3">
        <f t="shared" si="1"/>
        <v>1.039095442715168</v>
      </c>
      <c r="M57" s="3">
        <f>(1-0.05)*M56</f>
        <v>29.132431268405345</v>
      </c>
      <c r="N57" s="3">
        <f t="shared" ref="N57:N80" si="26">(1-0.0667)*N56</f>
        <v>26.394484610440362</v>
      </c>
      <c r="O57" s="3">
        <f t="shared" si="2"/>
        <v>-60.722393092421541</v>
      </c>
      <c r="P57" s="3">
        <f>P56</f>
        <v>72.019651099138244</v>
      </c>
      <c r="R57">
        <v>1</v>
      </c>
      <c r="S57" s="3">
        <f>200*(1-EXP(-0.03*R57))^1.1</f>
        <v>4.1563817708606718</v>
      </c>
      <c r="T57" s="3">
        <f t="shared" si="3"/>
        <v>1.039095442715168</v>
      </c>
      <c r="U57" s="3">
        <f>(1-0.05)*U56</f>
        <v>30.886776704714396</v>
      </c>
      <c r="V57" s="3">
        <f t="shared" ref="V57:V80" si="27">(1-0.0667)*V56</f>
        <v>27.104545838057593</v>
      </c>
      <c r="W57" s="3">
        <f t="shared" si="4"/>
        <v>68.813200243652176</v>
      </c>
      <c r="X57" s="3">
        <f>X56</f>
        <v>108.01965109913823</v>
      </c>
    </row>
    <row r="58" spans="1:24" x14ac:dyDescent="0.3">
      <c r="A58">
        <v>52</v>
      </c>
      <c r="B58">
        <v>2</v>
      </c>
      <c r="C58" s="3">
        <f t="shared" ref="C58:C80" si="28">200*(1-EXP(-0.03*B58))^1.1</f>
        <v>8.7646849458886749</v>
      </c>
      <c r="D58" s="3">
        <f t="shared" si="0"/>
        <v>2.1911712364721687</v>
      </c>
      <c r="E58" s="3">
        <f t="shared" ref="E58:E80" si="29">(1-0.05)*E57</f>
        <v>31.14795171434675</v>
      </c>
      <c r="F58" s="3">
        <f t="shared" si="8"/>
        <v>26.014597786372239</v>
      </c>
      <c r="G58" s="3">
        <f t="shared" si="5"/>
        <v>181.88159431692017</v>
      </c>
      <c r="H58" s="3">
        <f t="shared" ref="H58:H80" si="30">H57</f>
        <v>147.01965109913823</v>
      </c>
      <c r="J58">
        <v>2</v>
      </c>
      <c r="K58" s="3">
        <f t="shared" ref="K58:K80" si="31">200*(1-EXP(-0.03*J58))^1.1</f>
        <v>8.7646849458886749</v>
      </c>
      <c r="L58" s="3">
        <f t="shared" si="1"/>
        <v>2.1911712364721687</v>
      </c>
      <c r="M58" s="3">
        <f t="shared" ref="M58:M80" si="32">(1-0.05)*M57</f>
        <v>27.675809704985078</v>
      </c>
      <c r="N58" s="3">
        <f t="shared" si="26"/>
        <v>24.633972486923991</v>
      </c>
      <c r="O58" s="3">
        <f t="shared" si="2"/>
        <v>-63.265638374269912</v>
      </c>
      <c r="P58" s="3">
        <f t="shared" ref="P58:P80" si="33">P57</f>
        <v>72.019651099138244</v>
      </c>
      <c r="R58">
        <v>2</v>
      </c>
      <c r="S58" s="3">
        <f t="shared" ref="S58:S80" si="34">200*(1-EXP(-0.03*R58))^1.1</f>
        <v>8.7646849458886749</v>
      </c>
      <c r="T58" s="3">
        <f t="shared" si="3"/>
        <v>2.1911712364721687</v>
      </c>
      <c r="U58" s="3">
        <f t="shared" ref="U58:U80" si="35">(1-0.05)*U57</f>
        <v>29.342437869478676</v>
      </c>
      <c r="V58" s="3">
        <f t="shared" si="27"/>
        <v>25.296672630659153</v>
      </c>
      <c r="W58" s="3">
        <f t="shared" si="4"/>
        <v>66.405033317501335</v>
      </c>
      <c r="X58" s="3">
        <f t="shared" ref="X58:X80" si="36">X57</f>
        <v>108.01965109913823</v>
      </c>
    </row>
    <row r="59" spans="1:24" x14ac:dyDescent="0.3">
      <c r="A59">
        <v>53</v>
      </c>
      <c r="B59">
        <v>3</v>
      </c>
      <c r="C59" s="3">
        <f t="shared" si="28"/>
        <v>13.469776824861698</v>
      </c>
      <c r="D59" s="3">
        <f t="shared" si="0"/>
        <v>3.3674442062154246</v>
      </c>
      <c r="E59" s="3">
        <f t="shared" si="29"/>
        <v>29.59055412862941</v>
      </c>
      <c r="F59" s="3">
        <f t="shared" si="8"/>
        <v>24.279424114021211</v>
      </c>
      <c r="G59" s="3">
        <f t="shared" si="5"/>
        <v>179.29280072627225</v>
      </c>
      <c r="H59" s="3">
        <f t="shared" si="30"/>
        <v>147.01965109913823</v>
      </c>
      <c r="J59">
        <v>3</v>
      </c>
      <c r="K59" s="3">
        <f t="shared" si="31"/>
        <v>13.469776824861698</v>
      </c>
      <c r="L59" s="3">
        <f t="shared" si="1"/>
        <v>3.3674442062154246</v>
      </c>
      <c r="M59" s="3">
        <f t="shared" si="32"/>
        <v>26.292019219735824</v>
      </c>
      <c r="N59" s="3">
        <f t="shared" si="26"/>
        <v>22.990886522046161</v>
      </c>
      <c r="O59" s="3">
        <f t="shared" si="2"/>
        <v>-66.120126772859109</v>
      </c>
      <c r="P59" s="3">
        <f t="shared" si="33"/>
        <v>72.019651099138244</v>
      </c>
      <c r="R59">
        <v>3</v>
      </c>
      <c r="S59" s="3">
        <f t="shared" si="34"/>
        <v>13.469776824861698</v>
      </c>
      <c r="T59" s="3">
        <f t="shared" si="3"/>
        <v>3.3674442062154246</v>
      </c>
      <c r="U59" s="3">
        <f t="shared" si="35"/>
        <v>27.875315976004742</v>
      </c>
      <c r="V59" s="3">
        <f t="shared" si="27"/>
        <v>23.609384566194187</v>
      </c>
      <c r="W59" s="3">
        <f t="shared" si="4"/>
        <v>63.678078426723943</v>
      </c>
      <c r="X59" s="3">
        <f t="shared" si="36"/>
        <v>108.01965109913823</v>
      </c>
    </row>
    <row r="60" spans="1:24" x14ac:dyDescent="0.3">
      <c r="A60">
        <v>54</v>
      </c>
      <c r="B60">
        <v>4</v>
      </c>
      <c r="C60" s="3">
        <f t="shared" si="28"/>
        <v>18.186642527136961</v>
      </c>
      <c r="D60" s="3">
        <f t="shared" si="0"/>
        <v>4.5466606317842402</v>
      </c>
      <c r="E60" s="3">
        <f t="shared" si="29"/>
        <v>28.111026422197938</v>
      </c>
      <c r="F60" s="3">
        <f t="shared" si="8"/>
        <v>22.659986525615995</v>
      </c>
      <c r="G60" s="3">
        <f t="shared" si="5"/>
        <v>176.49568389326487</v>
      </c>
      <c r="H60" s="3">
        <f t="shared" si="30"/>
        <v>147.01965109913823</v>
      </c>
      <c r="J60">
        <v>4</v>
      </c>
      <c r="K60" s="3">
        <f t="shared" si="31"/>
        <v>18.186642527136961</v>
      </c>
      <c r="L60" s="3">
        <f t="shared" si="1"/>
        <v>4.5466606317842402</v>
      </c>
      <c r="M60" s="3">
        <f t="shared" si="32"/>
        <v>24.977418258749033</v>
      </c>
      <c r="N60" s="3">
        <f t="shared" si="26"/>
        <v>21.457394391025684</v>
      </c>
      <c r="O60" s="3">
        <f t="shared" si="2"/>
        <v>-69.168115808695916</v>
      </c>
      <c r="P60" s="3">
        <f t="shared" si="33"/>
        <v>72.019651099138244</v>
      </c>
      <c r="R60">
        <v>4</v>
      </c>
      <c r="S60" s="3">
        <f t="shared" si="34"/>
        <v>18.186642527136961</v>
      </c>
      <c r="T60" s="3">
        <f t="shared" si="3"/>
        <v>4.5466606317842402</v>
      </c>
      <c r="U60" s="3">
        <f t="shared" si="35"/>
        <v>26.481550177204504</v>
      </c>
      <c r="V60" s="3">
        <f t="shared" si="27"/>
        <v>22.034638615629035</v>
      </c>
      <c r="W60" s="3">
        <f t="shared" si="4"/>
        <v>60.750508048245251</v>
      </c>
      <c r="X60" s="3">
        <f t="shared" si="36"/>
        <v>108.01965109913823</v>
      </c>
    </row>
    <row r="61" spans="1:24" x14ac:dyDescent="0.3">
      <c r="A61">
        <v>55</v>
      </c>
      <c r="B61">
        <v>5</v>
      </c>
      <c r="C61" s="3">
        <f t="shared" si="28"/>
        <v>22.874355591084353</v>
      </c>
      <c r="D61" s="3">
        <f t="shared" si="0"/>
        <v>5.7185888977710881</v>
      </c>
      <c r="E61" s="3">
        <f t="shared" si="29"/>
        <v>26.705475101088041</v>
      </c>
      <c r="F61" s="3">
        <f t="shared" si="8"/>
        <v>21.148565424357407</v>
      </c>
      <c r="G61" s="3">
        <f t="shared" si="5"/>
        <v>173.55301498569912</v>
      </c>
      <c r="H61" s="3">
        <f t="shared" si="30"/>
        <v>147.01965109913823</v>
      </c>
      <c r="J61">
        <v>5</v>
      </c>
      <c r="K61" s="3">
        <f t="shared" si="31"/>
        <v>22.874355591084353</v>
      </c>
      <c r="L61" s="3">
        <f t="shared" si="1"/>
        <v>5.7185888977710881</v>
      </c>
      <c r="M61" s="3">
        <f t="shared" si="32"/>
        <v>23.728547345811581</v>
      </c>
      <c r="N61" s="3">
        <f t="shared" si="26"/>
        <v>20.026186185144272</v>
      </c>
      <c r="O61" s="3">
        <f t="shared" si="2"/>
        <v>-72.347678019811298</v>
      </c>
      <c r="P61" s="3">
        <f t="shared" si="33"/>
        <v>72.019651099138244</v>
      </c>
      <c r="R61">
        <v>5</v>
      </c>
      <c r="S61" s="3">
        <f t="shared" si="34"/>
        <v>22.874355591084353</v>
      </c>
      <c r="T61" s="3">
        <f t="shared" si="3"/>
        <v>5.7185888977710881</v>
      </c>
      <c r="U61" s="3">
        <f t="shared" si="35"/>
        <v>25.157472668344276</v>
      </c>
      <c r="V61" s="3">
        <f t="shared" si="27"/>
        <v>20.564928219966578</v>
      </c>
      <c r="W61" s="3">
        <f t="shared" si="4"/>
        <v>57.684654622833705</v>
      </c>
      <c r="X61" s="3">
        <f t="shared" si="36"/>
        <v>108.01965109913823</v>
      </c>
    </row>
    <row r="62" spans="1:24" x14ac:dyDescent="0.3">
      <c r="A62">
        <v>56</v>
      </c>
      <c r="B62">
        <v>6</v>
      </c>
      <c r="C62" s="3">
        <f t="shared" si="28"/>
        <v>27.509288049491431</v>
      </c>
      <c r="D62" s="3">
        <f t="shared" si="0"/>
        <v>6.8773220123728578</v>
      </c>
      <c r="E62" s="3">
        <f t="shared" si="29"/>
        <v>25.370201346033639</v>
      </c>
      <c r="F62" s="3">
        <f t="shared" si="8"/>
        <v>19.737956110552769</v>
      </c>
      <c r="G62" s="3">
        <f t="shared" si="5"/>
        <v>170.50523248154929</v>
      </c>
      <c r="H62" s="3">
        <f t="shared" si="30"/>
        <v>147.01965109913823</v>
      </c>
      <c r="J62">
        <v>6</v>
      </c>
      <c r="K62" s="3">
        <f t="shared" si="31"/>
        <v>27.509288049491431</v>
      </c>
      <c r="L62" s="3">
        <f t="shared" si="1"/>
        <v>6.8773220123728578</v>
      </c>
      <c r="M62" s="3">
        <f t="shared" si="32"/>
        <v>22.542119978521001</v>
      </c>
      <c r="N62" s="3">
        <f t="shared" si="26"/>
        <v>18.690439566595149</v>
      </c>
      <c r="O62" s="3">
        <f t="shared" si="2"/>
        <v>-75.619169606980435</v>
      </c>
      <c r="P62" s="3">
        <f t="shared" si="33"/>
        <v>72.019651099138244</v>
      </c>
      <c r="R62">
        <v>6</v>
      </c>
      <c r="S62" s="3">
        <f t="shared" si="34"/>
        <v>27.509288049491431</v>
      </c>
      <c r="T62" s="3">
        <f t="shared" si="3"/>
        <v>6.8773220123728578</v>
      </c>
      <c r="U62" s="3">
        <f t="shared" si="35"/>
        <v>23.899599034927061</v>
      </c>
      <c r="V62" s="3">
        <f t="shared" si="27"/>
        <v>19.193247507694807</v>
      </c>
      <c r="W62" s="3">
        <f t="shared" si="4"/>
        <v>54.52054339551384</v>
      </c>
      <c r="X62" s="3">
        <f t="shared" si="36"/>
        <v>108.01965109913823</v>
      </c>
    </row>
    <row r="63" spans="1:24" x14ac:dyDescent="0.3">
      <c r="A63">
        <v>57</v>
      </c>
      <c r="B63">
        <v>7</v>
      </c>
      <c r="C63" s="3">
        <f t="shared" si="28"/>
        <v>32.076553771974091</v>
      </c>
      <c r="D63" s="3">
        <f t="shared" si="0"/>
        <v>8.0191384429935226</v>
      </c>
      <c r="E63" s="3">
        <f t="shared" si="29"/>
        <v>24.101691278731955</v>
      </c>
      <c r="F63" s="3">
        <f t="shared" si="8"/>
        <v>18.421434437978899</v>
      </c>
      <c r="G63" s="3">
        <f t="shared" si="5"/>
        <v>167.38118206832155</v>
      </c>
      <c r="H63" s="3">
        <f t="shared" si="30"/>
        <v>147.01965109913823</v>
      </c>
      <c r="J63">
        <v>7</v>
      </c>
      <c r="K63" s="3">
        <f t="shared" si="31"/>
        <v>32.076553771974091</v>
      </c>
      <c r="L63" s="3">
        <f t="shared" si="1"/>
        <v>8.0191384429935226</v>
      </c>
      <c r="M63" s="3">
        <f t="shared" si="32"/>
        <v>21.415013979594949</v>
      </c>
      <c r="N63" s="3">
        <f t="shared" si="26"/>
        <v>17.443787247503252</v>
      </c>
      <c r="O63" s="3">
        <f t="shared" si="2"/>
        <v>-78.954493442065811</v>
      </c>
      <c r="P63" s="3">
        <f t="shared" si="33"/>
        <v>72.019651099138244</v>
      </c>
      <c r="R63">
        <v>7</v>
      </c>
      <c r="S63" s="3">
        <f t="shared" si="34"/>
        <v>32.076553771974091</v>
      </c>
      <c r="T63" s="3">
        <f t="shared" si="3"/>
        <v>8.0191384429935226</v>
      </c>
      <c r="U63" s="3">
        <f t="shared" si="35"/>
        <v>22.704619083180706</v>
      </c>
      <c r="V63" s="3">
        <f t="shared" si="27"/>
        <v>17.913057898931562</v>
      </c>
      <c r="W63" s="3">
        <f t="shared" si="4"/>
        <v>51.286630802920115</v>
      </c>
      <c r="X63" s="3">
        <f t="shared" si="36"/>
        <v>108.01965109913823</v>
      </c>
    </row>
    <row r="64" spans="1:24" x14ac:dyDescent="0.3">
      <c r="A64">
        <v>58</v>
      </c>
      <c r="B64">
        <v>8</v>
      </c>
      <c r="C64" s="3">
        <f t="shared" si="28"/>
        <v>36.566338690300306</v>
      </c>
      <c r="D64" s="3">
        <f t="shared" si="0"/>
        <v>9.1415846725750765</v>
      </c>
      <c r="E64" s="3">
        <f t="shared" si="29"/>
        <v>22.896606714795357</v>
      </c>
      <c r="F64" s="3">
        <f t="shared" si="8"/>
        <v>17.192724760965707</v>
      </c>
      <c r="G64" s="3">
        <f t="shared" si="5"/>
        <v>164.20274516136357</v>
      </c>
      <c r="H64" s="3">
        <f t="shared" si="30"/>
        <v>147.01965109913823</v>
      </c>
      <c r="J64">
        <v>8</v>
      </c>
      <c r="K64" s="3">
        <f t="shared" si="31"/>
        <v>36.566338690300306</v>
      </c>
      <c r="L64" s="3">
        <f t="shared" si="1"/>
        <v>9.1415846725750765</v>
      </c>
      <c r="M64" s="3">
        <f t="shared" si="32"/>
        <v>20.344263280615202</v>
      </c>
      <c r="N64" s="3">
        <f t="shared" si="26"/>
        <v>16.280286638094786</v>
      </c>
      <c r="O64" s="3">
        <f t="shared" si="2"/>
        <v>-82.332473281585379</v>
      </c>
      <c r="P64" s="3">
        <f t="shared" si="33"/>
        <v>72.019651099138244</v>
      </c>
      <c r="R64">
        <v>8</v>
      </c>
      <c r="S64" s="3">
        <f t="shared" si="34"/>
        <v>36.566338690300306</v>
      </c>
      <c r="T64" s="3">
        <f t="shared" si="3"/>
        <v>9.1415846725750765</v>
      </c>
      <c r="U64" s="3">
        <f t="shared" si="35"/>
        <v>21.569388129021668</v>
      </c>
      <c r="V64" s="3">
        <f t="shared" si="27"/>
        <v>16.718256937072827</v>
      </c>
      <c r="W64" s="3">
        <f t="shared" si="4"/>
        <v>48.004431571030125</v>
      </c>
      <c r="X64" s="3">
        <f t="shared" si="36"/>
        <v>108.01965109913823</v>
      </c>
    </row>
    <row r="65" spans="1:24" x14ac:dyDescent="0.3">
      <c r="A65">
        <v>59</v>
      </c>
      <c r="B65">
        <v>9</v>
      </c>
      <c r="C65" s="3">
        <f t="shared" si="28"/>
        <v>40.972042222807133</v>
      </c>
      <c r="D65" s="3">
        <f t="shared" si="0"/>
        <v>10.243010555701783</v>
      </c>
      <c r="E65" s="3">
        <f t="shared" si="29"/>
        <v>21.751776379055588</v>
      </c>
      <c r="F65" s="3">
        <f t="shared" si="8"/>
        <v>16.045970019409296</v>
      </c>
      <c r="G65" s="3">
        <f t="shared" si="5"/>
        <v>160.9872008230262</v>
      </c>
      <c r="H65" s="3">
        <f t="shared" si="30"/>
        <v>147.01965109913823</v>
      </c>
      <c r="J65">
        <v>9</v>
      </c>
      <c r="K65" s="3">
        <f t="shared" si="31"/>
        <v>40.972042222807133</v>
      </c>
      <c r="L65" s="3">
        <f t="shared" si="1"/>
        <v>10.243010555701783</v>
      </c>
      <c r="M65" s="3">
        <f t="shared" si="32"/>
        <v>19.327050116584441</v>
      </c>
      <c r="N65" s="3">
        <f t="shared" si="26"/>
        <v>15.194391519333864</v>
      </c>
      <c r="O65" s="3">
        <f t="shared" si="2"/>
        <v>-85.736494414427227</v>
      </c>
      <c r="P65" s="3">
        <f t="shared" si="33"/>
        <v>72.019651099138244</v>
      </c>
      <c r="R65">
        <v>9</v>
      </c>
      <c r="S65" s="3">
        <f t="shared" si="34"/>
        <v>40.972042222807133</v>
      </c>
      <c r="T65" s="3">
        <f t="shared" si="3"/>
        <v>10.243010555701783</v>
      </c>
      <c r="U65" s="3">
        <f t="shared" si="35"/>
        <v>20.490918722570584</v>
      </c>
      <c r="V65" s="3">
        <f t="shared" si="27"/>
        <v>15.603149199370069</v>
      </c>
      <c r="W65" s="3">
        <f t="shared" si="4"/>
        <v>44.690879299550431</v>
      </c>
      <c r="X65" s="3">
        <f t="shared" si="36"/>
        <v>108.01965109913823</v>
      </c>
    </row>
    <row r="66" spans="1:24" x14ac:dyDescent="0.3">
      <c r="A66">
        <v>60</v>
      </c>
      <c r="B66">
        <v>10</v>
      </c>
      <c r="C66" s="3">
        <f t="shared" si="28"/>
        <v>45.28922712747206</v>
      </c>
      <c r="D66" s="3">
        <f t="shared" si="0"/>
        <v>11.322306781868015</v>
      </c>
      <c r="E66" s="3">
        <f t="shared" si="29"/>
        <v>20.664187560102807</v>
      </c>
      <c r="F66" s="3">
        <f t="shared" si="8"/>
        <v>14.975703819114695</v>
      </c>
      <c r="G66" s="3">
        <f t="shared" si="5"/>
        <v>157.74857471144242</v>
      </c>
      <c r="H66" s="3">
        <f t="shared" si="30"/>
        <v>147.01965109913823</v>
      </c>
      <c r="J66">
        <v>10</v>
      </c>
      <c r="K66" s="3">
        <f t="shared" si="31"/>
        <v>45.28922712747206</v>
      </c>
      <c r="L66" s="3">
        <f t="shared" si="1"/>
        <v>11.322306781868015</v>
      </c>
      <c r="M66" s="3">
        <f t="shared" si="32"/>
        <v>18.360697610755217</v>
      </c>
      <c r="N66" s="3">
        <f t="shared" si="26"/>
        <v>14.180925604994297</v>
      </c>
      <c r="O66" s="3">
        <f t="shared" si="2"/>
        <v>-89.153157125089592</v>
      </c>
      <c r="P66" s="3">
        <f t="shared" si="33"/>
        <v>72.019651099138244</v>
      </c>
      <c r="R66">
        <v>10</v>
      </c>
      <c r="S66" s="3">
        <f t="shared" si="34"/>
        <v>45.28922712747206</v>
      </c>
      <c r="T66" s="3">
        <f t="shared" si="3"/>
        <v>11.322306781868015</v>
      </c>
      <c r="U66" s="3">
        <f t="shared" si="35"/>
        <v>19.466372786442054</v>
      </c>
      <c r="V66" s="3">
        <f t="shared" si="27"/>
        <v>14.562419147772086</v>
      </c>
      <c r="W66" s="3">
        <f t="shared" si="4"/>
        <v>41.359674156445777</v>
      </c>
      <c r="X66" s="3">
        <f t="shared" si="36"/>
        <v>108.01965109913823</v>
      </c>
    </row>
    <row r="67" spans="1:24" x14ac:dyDescent="0.3">
      <c r="A67">
        <v>61</v>
      </c>
      <c r="B67">
        <v>11</v>
      </c>
      <c r="C67" s="3">
        <f t="shared" si="28"/>
        <v>49.514977909151995</v>
      </c>
      <c r="D67" s="3">
        <f t="shared" si="0"/>
        <v>12.378744477287999</v>
      </c>
      <c r="E67" s="3">
        <f t="shared" si="29"/>
        <v>19.630978182097664</v>
      </c>
      <c r="F67" s="3">
        <f t="shared" si="8"/>
        <v>13.976824374379746</v>
      </c>
      <c r="G67" s="3">
        <f t="shared" si="5"/>
        <v>154.4984750570826</v>
      </c>
      <c r="H67" s="3">
        <f t="shared" si="30"/>
        <v>147.01965109913823</v>
      </c>
      <c r="J67">
        <v>11</v>
      </c>
      <c r="K67" s="3">
        <f t="shared" si="31"/>
        <v>49.514977909151995</v>
      </c>
      <c r="L67" s="3">
        <f t="shared" si="1"/>
        <v>12.378744477287999</v>
      </c>
      <c r="M67" s="3">
        <f t="shared" si="32"/>
        <v>17.442662730217457</v>
      </c>
      <c r="N67" s="3">
        <f t="shared" si="26"/>
        <v>13.235057867141178</v>
      </c>
      <c r="O67" s="3">
        <f t="shared" si="2"/>
        <v>-92.571442983798633</v>
      </c>
      <c r="P67" s="3">
        <f t="shared" si="33"/>
        <v>72.019651099138244</v>
      </c>
      <c r="R67">
        <v>11</v>
      </c>
      <c r="S67" s="3">
        <f t="shared" si="34"/>
        <v>49.514977909151995</v>
      </c>
      <c r="T67" s="3">
        <f t="shared" si="3"/>
        <v>12.378744477287999</v>
      </c>
      <c r="U67" s="3">
        <f t="shared" si="35"/>
        <v>18.493054147119953</v>
      </c>
      <c r="V67" s="3">
        <f t="shared" si="27"/>
        <v>13.591105790615689</v>
      </c>
      <c r="W67" s="3">
        <f t="shared" si="4"/>
        <v>38.022117675824376</v>
      </c>
      <c r="X67" s="3">
        <f t="shared" si="36"/>
        <v>108.01965109913823</v>
      </c>
    </row>
    <row r="68" spans="1:24" x14ac:dyDescent="0.3">
      <c r="A68">
        <v>62</v>
      </c>
      <c r="B68">
        <v>12</v>
      </c>
      <c r="C68" s="3">
        <f t="shared" si="28"/>
        <v>53.647485116004454</v>
      </c>
      <c r="D68" s="3">
        <f t="shared" si="0"/>
        <v>13.411871279001113</v>
      </c>
      <c r="E68" s="3">
        <f t="shared" si="29"/>
        <v>18.64942927299278</v>
      </c>
      <c r="F68" s="3">
        <f t="shared" si="8"/>
        <v>13.044570188608617</v>
      </c>
      <c r="G68" s="3">
        <f t="shared" si="5"/>
        <v>151.24664414339304</v>
      </c>
      <c r="H68" s="3">
        <f t="shared" si="30"/>
        <v>147.01965109913823</v>
      </c>
      <c r="J68">
        <v>12</v>
      </c>
      <c r="K68" s="3">
        <f t="shared" si="31"/>
        <v>53.647485116004454</v>
      </c>
      <c r="L68" s="3">
        <f t="shared" si="1"/>
        <v>13.411871279001113</v>
      </c>
      <c r="M68" s="3">
        <f t="shared" si="32"/>
        <v>16.570529593706581</v>
      </c>
      <c r="N68" s="3">
        <f t="shared" si="26"/>
        <v>12.352279507402862</v>
      </c>
      <c r="O68" s="3">
        <f t="shared" si="2"/>
        <v>-95.982165496115016</v>
      </c>
      <c r="P68" s="3">
        <f t="shared" si="33"/>
        <v>72.019651099138244</v>
      </c>
      <c r="R68">
        <v>12</v>
      </c>
      <c r="S68" s="3">
        <f t="shared" si="34"/>
        <v>53.647485116004454</v>
      </c>
      <c r="T68" s="3">
        <f t="shared" si="3"/>
        <v>13.411871279001113</v>
      </c>
      <c r="U68" s="3">
        <f t="shared" si="35"/>
        <v>17.568401439763953</v>
      </c>
      <c r="V68" s="3">
        <f t="shared" si="27"/>
        <v>12.684579034381622</v>
      </c>
      <c r="W68" s="3">
        <f t="shared" si="4"/>
        <v>34.687663130848861</v>
      </c>
      <c r="X68" s="3">
        <f t="shared" si="36"/>
        <v>108.01965109913823</v>
      </c>
    </row>
    <row r="69" spans="1:24" x14ac:dyDescent="0.3">
      <c r="A69">
        <v>63</v>
      </c>
      <c r="B69">
        <v>13</v>
      </c>
      <c r="C69" s="3">
        <f t="shared" si="28"/>
        <v>57.685763381646758</v>
      </c>
      <c r="D69" s="3">
        <f t="shared" si="0"/>
        <v>14.42144084541169</v>
      </c>
      <c r="E69" s="3">
        <f t="shared" si="29"/>
        <v>17.716957809343139</v>
      </c>
      <c r="F69" s="3">
        <f t="shared" si="8"/>
        <v>12.174497357028422</v>
      </c>
      <c r="G69" s="3">
        <f t="shared" si="5"/>
        <v>148.00134060656998</v>
      </c>
      <c r="H69" s="3">
        <f t="shared" si="30"/>
        <v>147.01965109913823</v>
      </c>
      <c r="J69">
        <v>13</v>
      </c>
      <c r="K69" s="3">
        <f t="shared" si="31"/>
        <v>57.685763381646758</v>
      </c>
      <c r="L69" s="3">
        <f t="shared" si="1"/>
        <v>14.42144084541169</v>
      </c>
      <c r="M69" s="3">
        <f t="shared" si="32"/>
        <v>15.742003114021252</v>
      </c>
      <c r="N69" s="3">
        <f t="shared" si="26"/>
        <v>11.528382464259092</v>
      </c>
      <c r="O69" s="3">
        <f t="shared" si="2"/>
        <v>-99.3775898053388</v>
      </c>
      <c r="P69" s="3">
        <f t="shared" si="33"/>
        <v>72.019651099138244</v>
      </c>
      <c r="R69">
        <v>13</v>
      </c>
      <c r="S69" s="3">
        <f t="shared" si="34"/>
        <v>57.685763381646758</v>
      </c>
      <c r="T69" s="3">
        <f t="shared" si="3"/>
        <v>14.42144084541169</v>
      </c>
      <c r="U69" s="3">
        <f t="shared" si="35"/>
        <v>16.689981367775754</v>
      </c>
      <c r="V69" s="3">
        <f t="shared" si="27"/>
        <v>11.838517612788369</v>
      </c>
      <c r="W69" s="3">
        <f t="shared" si="4"/>
        <v>31.364296792377431</v>
      </c>
      <c r="X69" s="3">
        <f t="shared" si="36"/>
        <v>108.01965109913823</v>
      </c>
    </row>
    <row r="70" spans="1:24" x14ac:dyDescent="0.3">
      <c r="A70">
        <v>64</v>
      </c>
      <c r="B70">
        <v>14</v>
      </c>
      <c r="C70" s="3">
        <f t="shared" si="28"/>
        <v>61.629453055705916</v>
      </c>
      <c r="D70" s="3">
        <f t="shared" ref="D70:D104" si="37">C70*0.25</f>
        <v>15.407363263926479</v>
      </c>
      <c r="E70" s="3">
        <f t="shared" si="29"/>
        <v>16.831109918875981</v>
      </c>
      <c r="F70" s="3">
        <f t="shared" si="8"/>
        <v>11.362458383314626</v>
      </c>
      <c r="G70" s="3">
        <f t="shared" si="5"/>
        <v>144.76961537817698</v>
      </c>
      <c r="H70" s="3">
        <f t="shared" si="30"/>
        <v>147.01965109913823</v>
      </c>
      <c r="J70">
        <v>14</v>
      </c>
      <c r="K70" s="3">
        <f t="shared" si="31"/>
        <v>61.629453055705916</v>
      </c>
      <c r="L70" s="3">
        <f t="shared" ref="L70:L104" si="38">K70*0.25</f>
        <v>15.407363263926479</v>
      </c>
      <c r="M70" s="3">
        <f t="shared" si="32"/>
        <v>14.954902958320188</v>
      </c>
      <c r="N70" s="3">
        <f t="shared" si="26"/>
        <v>10.759439353893011</v>
      </c>
      <c r="O70" s="3">
        <f t="shared" ref="O70:O133" si="39">K$5+L$5-SUM(K70:N70)</f>
        <v>-102.7511586318456</v>
      </c>
      <c r="P70" s="3">
        <f t="shared" si="33"/>
        <v>72.019651099138244</v>
      </c>
      <c r="R70">
        <v>14</v>
      </c>
      <c r="S70" s="3">
        <f t="shared" si="34"/>
        <v>61.629453055705916</v>
      </c>
      <c r="T70" s="3">
        <f t="shared" ref="T70:T104" si="40">S70*0.25</f>
        <v>15.407363263926479</v>
      </c>
      <c r="U70" s="3">
        <f t="shared" si="35"/>
        <v>15.855482299386965</v>
      </c>
      <c r="V70" s="3">
        <f t="shared" si="27"/>
        <v>11.048888488015384</v>
      </c>
      <c r="W70" s="3">
        <f t="shared" ref="W70:W133" si="41">SUM(S$5:V$5)-SUM(S70:V70)</f>
        <v>28.058812892965264</v>
      </c>
      <c r="X70" s="3">
        <f t="shared" si="36"/>
        <v>108.01965109913823</v>
      </c>
    </row>
    <row r="71" spans="1:24" x14ac:dyDescent="0.3">
      <c r="A71">
        <v>65</v>
      </c>
      <c r="B71">
        <v>15</v>
      </c>
      <c r="C71" s="3">
        <f t="shared" si="28"/>
        <v>65.4786764169165</v>
      </c>
      <c r="D71" s="3">
        <f t="shared" si="37"/>
        <v>16.369669104229125</v>
      </c>
      <c r="E71" s="3">
        <f t="shared" si="29"/>
        <v>15.989554422932182</v>
      </c>
      <c r="F71" s="3">
        <f t="shared" si="8"/>
        <v>10.604582409147541</v>
      </c>
      <c r="G71" s="3">
        <f t="shared" ref="G71:G134" si="42">C$5+D$5-SUM(C71:F71)</f>
        <v>141.55751764677464</v>
      </c>
      <c r="H71" s="3">
        <f t="shared" si="30"/>
        <v>147.01965109913823</v>
      </c>
      <c r="J71">
        <v>15</v>
      </c>
      <c r="K71" s="3">
        <f t="shared" si="31"/>
        <v>65.4786764169165</v>
      </c>
      <c r="L71" s="3">
        <f t="shared" si="38"/>
        <v>16.369669104229125</v>
      </c>
      <c r="M71" s="3">
        <f t="shared" si="32"/>
        <v>14.207157810404178</v>
      </c>
      <c r="N71" s="3">
        <f t="shared" si="26"/>
        <v>10.041784748988348</v>
      </c>
      <c r="O71" s="3">
        <f t="shared" si="39"/>
        <v>-106.09728808053816</v>
      </c>
      <c r="P71" s="3">
        <f t="shared" si="33"/>
        <v>72.019651099138244</v>
      </c>
      <c r="R71">
        <v>15</v>
      </c>
      <c r="S71" s="3">
        <f t="shared" si="34"/>
        <v>65.4786764169165</v>
      </c>
      <c r="T71" s="3">
        <f t="shared" si="40"/>
        <v>16.369669104229125</v>
      </c>
      <c r="U71" s="3">
        <f t="shared" si="35"/>
        <v>15.062708184417616</v>
      </c>
      <c r="V71" s="3">
        <f t="shared" si="27"/>
        <v>10.311927625864758</v>
      </c>
      <c r="W71" s="3">
        <f t="shared" si="41"/>
        <v>24.777018668571998</v>
      </c>
      <c r="X71" s="3">
        <f t="shared" si="36"/>
        <v>108.01965109913823</v>
      </c>
    </row>
    <row r="72" spans="1:24" x14ac:dyDescent="0.3">
      <c r="A72">
        <v>66</v>
      </c>
      <c r="B72">
        <v>16</v>
      </c>
      <c r="C72" s="3">
        <f t="shared" si="28"/>
        <v>69.233930845632329</v>
      </c>
      <c r="D72" s="3">
        <f t="shared" si="37"/>
        <v>17.308482711408082</v>
      </c>
      <c r="E72" s="3">
        <f t="shared" si="29"/>
        <v>15.190076701785571</v>
      </c>
      <c r="F72" s="3">
        <f t="shared" ref="F72:F135" si="43">(1-0.0667)*F71</f>
        <v>9.8972567624574008</v>
      </c>
      <c r="G72" s="3">
        <f t="shared" si="42"/>
        <v>138.37025297871662</v>
      </c>
      <c r="H72" s="3">
        <f t="shared" si="30"/>
        <v>147.01965109913823</v>
      </c>
      <c r="J72">
        <v>16</v>
      </c>
      <c r="K72" s="3">
        <f t="shared" si="31"/>
        <v>69.233930845632329</v>
      </c>
      <c r="L72" s="3">
        <f t="shared" si="38"/>
        <v>17.308482711408082</v>
      </c>
      <c r="M72" s="3">
        <f t="shared" si="32"/>
        <v>13.496799919883969</v>
      </c>
      <c r="N72" s="3">
        <f t="shared" si="26"/>
        <v>9.3719977062308253</v>
      </c>
      <c r="O72" s="3">
        <f t="shared" si="39"/>
        <v>-109.41121118315522</v>
      </c>
      <c r="P72" s="3">
        <f t="shared" si="33"/>
        <v>72.019651099138244</v>
      </c>
      <c r="R72">
        <v>16</v>
      </c>
      <c r="S72" s="3">
        <f t="shared" si="34"/>
        <v>69.233930845632329</v>
      </c>
      <c r="T72" s="3">
        <f t="shared" si="40"/>
        <v>17.308482711408082</v>
      </c>
      <c r="U72" s="3">
        <f t="shared" si="35"/>
        <v>14.309572775196735</v>
      </c>
      <c r="V72" s="3">
        <f t="shared" si="27"/>
        <v>9.6241220532195797</v>
      </c>
      <c r="W72" s="3">
        <f t="shared" si="41"/>
        <v>21.523891614543274</v>
      </c>
      <c r="X72" s="3">
        <f t="shared" si="36"/>
        <v>108.01965109913823</v>
      </c>
    </row>
    <row r="73" spans="1:24" x14ac:dyDescent="0.3">
      <c r="A73">
        <v>67</v>
      </c>
      <c r="B73">
        <v>17</v>
      </c>
      <c r="C73" s="3">
        <f t="shared" si="28"/>
        <v>72.896007798829544</v>
      </c>
      <c r="D73" s="3">
        <f t="shared" si="37"/>
        <v>18.224001949707386</v>
      </c>
      <c r="E73" s="3">
        <f t="shared" si="29"/>
        <v>14.430572866696291</v>
      </c>
      <c r="F73" s="3">
        <f t="shared" si="43"/>
        <v>9.2371097364014929</v>
      </c>
      <c r="G73" s="3">
        <f t="shared" si="42"/>
        <v>135.21230764836528</v>
      </c>
      <c r="H73" s="3">
        <f t="shared" si="30"/>
        <v>147.01965109913823</v>
      </c>
      <c r="J73">
        <v>17</v>
      </c>
      <c r="K73" s="3">
        <f t="shared" si="31"/>
        <v>72.896007798829544</v>
      </c>
      <c r="L73" s="3">
        <f t="shared" si="38"/>
        <v>18.224001949707386</v>
      </c>
      <c r="M73" s="3">
        <f t="shared" si="32"/>
        <v>12.82195992388977</v>
      </c>
      <c r="N73" s="3">
        <f t="shared" si="26"/>
        <v>8.7468854592252292</v>
      </c>
      <c r="O73" s="3">
        <f t="shared" si="39"/>
        <v>-112.68885513165192</v>
      </c>
      <c r="P73" s="3">
        <f t="shared" si="33"/>
        <v>72.019651099138244</v>
      </c>
      <c r="R73">
        <v>17</v>
      </c>
      <c r="S73" s="3">
        <f t="shared" si="34"/>
        <v>72.896007798829544</v>
      </c>
      <c r="T73" s="3">
        <f t="shared" si="40"/>
        <v>18.224001949707386</v>
      </c>
      <c r="U73" s="3">
        <f t="shared" si="35"/>
        <v>13.594094136436897</v>
      </c>
      <c r="V73" s="3">
        <f t="shared" si="27"/>
        <v>8.9821931122698331</v>
      </c>
      <c r="W73" s="3">
        <f t="shared" si="41"/>
        <v>18.30370300275635</v>
      </c>
      <c r="X73" s="3">
        <f t="shared" si="36"/>
        <v>108.01965109913823</v>
      </c>
    </row>
    <row r="74" spans="1:24" x14ac:dyDescent="0.3">
      <c r="A74">
        <v>68</v>
      </c>
      <c r="B74">
        <v>18</v>
      </c>
      <c r="C74" s="3">
        <f t="shared" si="28"/>
        <v>76.465930273997969</v>
      </c>
      <c r="D74" s="3">
        <f t="shared" si="37"/>
        <v>19.116482568499492</v>
      </c>
      <c r="E74" s="3">
        <f t="shared" si="29"/>
        <v>13.709044223361476</v>
      </c>
      <c r="F74" s="3">
        <f t="shared" si="43"/>
        <v>8.6209945169835134</v>
      </c>
      <c r="G74" s="3">
        <f t="shared" si="42"/>
        <v>132.08754841715756</v>
      </c>
      <c r="H74" s="3">
        <f t="shared" si="30"/>
        <v>147.01965109913823</v>
      </c>
      <c r="J74">
        <v>18</v>
      </c>
      <c r="K74" s="3">
        <f t="shared" si="31"/>
        <v>76.465930273997969</v>
      </c>
      <c r="L74" s="3">
        <f t="shared" si="38"/>
        <v>19.116482568499492</v>
      </c>
      <c r="M74" s="3">
        <f t="shared" si="32"/>
        <v>12.180861927695281</v>
      </c>
      <c r="N74" s="3">
        <f t="shared" si="26"/>
        <v>8.1634681990949058</v>
      </c>
      <c r="O74" s="3">
        <f t="shared" si="39"/>
        <v>-115.92674296928764</v>
      </c>
      <c r="P74" s="3">
        <f t="shared" si="33"/>
        <v>72.019651099138244</v>
      </c>
      <c r="R74">
        <v>18</v>
      </c>
      <c r="S74" s="3">
        <f t="shared" si="34"/>
        <v>76.465930273997969</v>
      </c>
      <c r="T74" s="3">
        <f t="shared" si="40"/>
        <v>19.116482568499492</v>
      </c>
      <c r="U74" s="3">
        <f t="shared" si="35"/>
        <v>12.914389429615053</v>
      </c>
      <c r="V74" s="3">
        <f t="shared" si="27"/>
        <v>8.3830808316814363</v>
      </c>
      <c r="W74" s="3">
        <f t="shared" si="41"/>
        <v>15.120116896206042</v>
      </c>
      <c r="X74" s="3">
        <f t="shared" si="36"/>
        <v>108.01965109913823</v>
      </c>
    </row>
    <row r="75" spans="1:24" x14ac:dyDescent="0.3">
      <c r="A75">
        <v>69</v>
      </c>
      <c r="B75">
        <v>19</v>
      </c>
      <c r="C75" s="3">
        <f t="shared" si="28"/>
        <v>79.944903822223424</v>
      </c>
      <c r="D75" s="3">
        <f t="shared" si="37"/>
        <v>19.986225955555856</v>
      </c>
      <c r="E75" s="3">
        <f t="shared" si="29"/>
        <v>13.023592012193401</v>
      </c>
      <c r="F75" s="3">
        <f t="shared" si="43"/>
        <v>8.0459741827007125</v>
      </c>
      <c r="G75" s="3">
        <f t="shared" si="42"/>
        <v>128.99930402732662</v>
      </c>
      <c r="H75" s="3">
        <f t="shared" si="30"/>
        <v>147.01965109913823</v>
      </c>
      <c r="J75">
        <v>19</v>
      </c>
      <c r="K75" s="3">
        <f t="shared" si="31"/>
        <v>79.944903822223424</v>
      </c>
      <c r="L75" s="3">
        <f t="shared" si="38"/>
        <v>19.986225955555856</v>
      </c>
      <c r="M75" s="3">
        <f t="shared" si="32"/>
        <v>11.571818831310516</v>
      </c>
      <c r="N75" s="3">
        <f t="shared" si="26"/>
        <v>7.6189648702152759</v>
      </c>
      <c r="O75" s="3">
        <f t="shared" si="39"/>
        <v>-119.12191347930508</v>
      </c>
      <c r="P75" s="3">
        <f t="shared" si="33"/>
        <v>72.019651099138244</v>
      </c>
      <c r="R75">
        <v>19</v>
      </c>
      <c r="S75" s="3">
        <f t="shared" si="34"/>
        <v>79.944903822223424</v>
      </c>
      <c r="T75" s="3">
        <f t="shared" si="40"/>
        <v>19.986225955555856</v>
      </c>
      <c r="U75" s="3">
        <f t="shared" si="35"/>
        <v>12.2686699581343</v>
      </c>
      <c r="V75" s="3">
        <f t="shared" si="27"/>
        <v>7.8239293402082843</v>
      </c>
      <c r="W75" s="3">
        <f t="shared" si="41"/>
        <v>11.976270923878147</v>
      </c>
      <c r="X75" s="3">
        <f t="shared" si="36"/>
        <v>108.01965109913823</v>
      </c>
    </row>
    <row r="76" spans="1:24" x14ac:dyDescent="0.3">
      <c r="A76">
        <v>70</v>
      </c>
      <c r="B76">
        <v>20</v>
      </c>
      <c r="C76" s="3">
        <f t="shared" si="28"/>
        <v>83.334277686429829</v>
      </c>
      <c r="D76" s="3">
        <f t="shared" si="37"/>
        <v>20.833569421607457</v>
      </c>
      <c r="E76" s="3">
        <f t="shared" si="29"/>
        <v>12.37241241158373</v>
      </c>
      <c r="F76" s="3">
        <f t="shared" si="43"/>
        <v>7.5093077047145753</v>
      </c>
      <c r="G76" s="3">
        <f t="shared" si="42"/>
        <v>125.95043277566442</v>
      </c>
      <c r="H76" s="3">
        <f t="shared" si="30"/>
        <v>147.01965109913823</v>
      </c>
      <c r="J76">
        <v>20</v>
      </c>
      <c r="K76" s="3">
        <f t="shared" si="31"/>
        <v>83.334277686429829</v>
      </c>
      <c r="L76" s="3">
        <f t="shared" si="38"/>
        <v>20.833569421607457</v>
      </c>
      <c r="M76" s="3">
        <f t="shared" si="32"/>
        <v>10.99322788974499</v>
      </c>
      <c r="N76" s="3">
        <f t="shared" si="26"/>
        <v>7.1107799133719167</v>
      </c>
      <c r="O76" s="3">
        <f t="shared" si="39"/>
        <v>-122.27185491115418</v>
      </c>
      <c r="P76" s="3">
        <f t="shared" si="33"/>
        <v>72.019651099138244</v>
      </c>
      <c r="R76">
        <v>20</v>
      </c>
      <c r="S76" s="3">
        <f t="shared" si="34"/>
        <v>83.334277686429829</v>
      </c>
      <c r="T76" s="3">
        <f t="shared" si="40"/>
        <v>20.833569421607457</v>
      </c>
      <c r="U76" s="3">
        <f t="shared" si="35"/>
        <v>11.655236460227584</v>
      </c>
      <c r="V76" s="3">
        <f t="shared" si="27"/>
        <v>7.3020732532163919</v>
      </c>
      <c r="W76" s="3">
        <f t="shared" si="41"/>
        <v>8.8748431785187449</v>
      </c>
      <c r="X76" s="3">
        <f t="shared" si="36"/>
        <v>108.01965109913823</v>
      </c>
    </row>
    <row r="77" spans="1:24" x14ac:dyDescent="0.3">
      <c r="A77">
        <v>71</v>
      </c>
      <c r="B77">
        <v>21</v>
      </c>
      <c r="C77" s="3">
        <f t="shared" si="28"/>
        <v>86.635513636769545</v>
      </c>
      <c r="D77" s="3">
        <f t="shared" si="37"/>
        <v>21.658878409192386</v>
      </c>
      <c r="E77" s="3">
        <f t="shared" si="29"/>
        <v>11.753791791004543</v>
      </c>
      <c r="F77" s="3">
        <f t="shared" si="43"/>
        <v>7.0084368808101134</v>
      </c>
      <c r="G77" s="3">
        <f t="shared" si="42"/>
        <v>122.94337928222342</v>
      </c>
      <c r="H77" s="3">
        <f t="shared" si="30"/>
        <v>147.01965109913823</v>
      </c>
      <c r="J77">
        <v>21</v>
      </c>
      <c r="K77" s="3">
        <f t="shared" si="31"/>
        <v>86.635513636769545</v>
      </c>
      <c r="L77" s="3">
        <f t="shared" si="38"/>
        <v>21.658878409192386</v>
      </c>
      <c r="M77" s="3">
        <f t="shared" si="32"/>
        <v>10.443566495257739</v>
      </c>
      <c r="N77" s="3">
        <f t="shared" si="26"/>
        <v>6.6364908931500102</v>
      </c>
      <c r="O77" s="3">
        <f t="shared" si="39"/>
        <v>-125.37444943436968</v>
      </c>
      <c r="P77" s="3">
        <f t="shared" si="33"/>
        <v>72.019651099138244</v>
      </c>
      <c r="R77">
        <v>21</v>
      </c>
      <c r="S77" s="3">
        <f t="shared" si="34"/>
        <v>86.635513636769545</v>
      </c>
      <c r="T77" s="3">
        <f t="shared" si="40"/>
        <v>21.658878409192386</v>
      </c>
      <c r="U77" s="3">
        <f t="shared" si="35"/>
        <v>11.072474637216205</v>
      </c>
      <c r="V77" s="3">
        <f t="shared" si="27"/>
        <v>6.8150249672268588</v>
      </c>
      <c r="W77" s="3">
        <f t="shared" si="41"/>
        <v>5.8181083495950077</v>
      </c>
      <c r="X77" s="3">
        <f t="shared" si="36"/>
        <v>108.01965109913823</v>
      </c>
    </row>
    <row r="78" spans="1:24" x14ac:dyDescent="0.3">
      <c r="A78">
        <v>72</v>
      </c>
      <c r="B78">
        <v>22</v>
      </c>
      <c r="C78" s="3">
        <f t="shared" si="28"/>
        <v>89.850160746491454</v>
      </c>
      <c r="D78" s="3">
        <f t="shared" si="37"/>
        <v>22.462540186622864</v>
      </c>
      <c r="E78" s="3">
        <f t="shared" si="29"/>
        <v>11.166102201454315</v>
      </c>
      <c r="F78" s="3">
        <f t="shared" si="43"/>
        <v>6.5409741408600786</v>
      </c>
      <c r="G78" s="3">
        <f t="shared" si="42"/>
        <v>119.98022272457129</v>
      </c>
      <c r="H78" s="3">
        <f t="shared" si="30"/>
        <v>147.01965109913823</v>
      </c>
      <c r="J78">
        <v>22</v>
      </c>
      <c r="K78" s="3">
        <f t="shared" si="31"/>
        <v>89.850160746491454</v>
      </c>
      <c r="L78" s="3">
        <f t="shared" si="38"/>
        <v>22.462540186622864</v>
      </c>
      <c r="M78" s="3">
        <f t="shared" si="32"/>
        <v>9.9213881704948523</v>
      </c>
      <c r="N78" s="3">
        <f t="shared" si="26"/>
        <v>6.1938369505769044</v>
      </c>
      <c r="O78" s="3">
        <f t="shared" si="39"/>
        <v>-128.42792605418606</v>
      </c>
      <c r="P78" s="3">
        <f t="shared" si="33"/>
        <v>72.019651099138244</v>
      </c>
      <c r="R78">
        <v>22</v>
      </c>
      <c r="S78" s="3">
        <f t="shared" si="34"/>
        <v>89.850160746491454</v>
      </c>
      <c r="T78" s="3">
        <f t="shared" si="40"/>
        <v>22.462540186622864</v>
      </c>
      <c r="U78" s="3">
        <f t="shared" si="35"/>
        <v>10.518850905355395</v>
      </c>
      <c r="V78" s="3">
        <f t="shared" si="27"/>
        <v>6.3604628019128278</v>
      </c>
      <c r="W78" s="3">
        <f t="shared" si="41"/>
        <v>2.8079853596174758</v>
      </c>
      <c r="X78" s="3">
        <f t="shared" si="36"/>
        <v>108.01965109913823</v>
      </c>
    </row>
    <row r="79" spans="1:24" x14ac:dyDescent="0.3">
      <c r="A79">
        <v>73</v>
      </c>
      <c r="B79">
        <v>23</v>
      </c>
      <c r="C79" s="3">
        <f t="shared" si="28"/>
        <v>92.979834814401798</v>
      </c>
      <c r="D79" s="3">
        <f t="shared" si="37"/>
        <v>23.244958703600449</v>
      </c>
      <c r="E79" s="3">
        <f t="shared" si="29"/>
        <v>10.607797091381599</v>
      </c>
      <c r="F79" s="3">
        <f t="shared" si="43"/>
        <v>6.1046911656647111</v>
      </c>
      <c r="G79" s="3">
        <f t="shared" si="42"/>
        <v>117.06271822495145</v>
      </c>
      <c r="H79" s="3">
        <f t="shared" si="30"/>
        <v>147.01965109913823</v>
      </c>
      <c r="J79">
        <v>23</v>
      </c>
      <c r="K79" s="3">
        <f t="shared" si="31"/>
        <v>92.979834814401798</v>
      </c>
      <c r="L79" s="3">
        <f t="shared" si="38"/>
        <v>23.244958703600449</v>
      </c>
      <c r="M79" s="3">
        <f t="shared" si="32"/>
        <v>9.4253187619701091</v>
      </c>
      <c r="N79" s="3">
        <f t="shared" si="26"/>
        <v>5.7807080259734249</v>
      </c>
      <c r="O79" s="3">
        <f t="shared" si="39"/>
        <v>-131.43082030594576</v>
      </c>
      <c r="P79" s="3">
        <f t="shared" si="33"/>
        <v>72.019651099138244</v>
      </c>
      <c r="R79">
        <v>23</v>
      </c>
      <c r="S79" s="3">
        <f t="shared" si="34"/>
        <v>92.979834814401798</v>
      </c>
      <c r="T79" s="3">
        <f t="shared" si="40"/>
        <v>23.244958703600449</v>
      </c>
      <c r="U79" s="3">
        <f t="shared" si="35"/>
        <v>9.9929083600876236</v>
      </c>
      <c r="V79" s="3">
        <f t="shared" si="27"/>
        <v>5.9362199330252423</v>
      </c>
      <c r="W79" s="3">
        <f t="shared" si="41"/>
        <v>-0.1539218111151115</v>
      </c>
      <c r="X79" s="3">
        <f t="shared" si="36"/>
        <v>108.01965109913823</v>
      </c>
    </row>
    <row r="80" spans="1:24" x14ac:dyDescent="0.3">
      <c r="A80">
        <v>74</v>
      </c>
      <c r="B80">
        <v>24</v>
      </c>
      <c r="C80" s="3">
        <f t="shared" si="28"/>
        <v>96.026201465517659</v>
      </c>
      <c r="D80" s="3">
        <f t="shared" si="37"/>
        <v>24.006550366379415</v>
      </c>
      <c r="E80" s="3">
        <f t="shared" si="29"/>
        <v>10.077407236812519</v>
      </c>
      <c r="F80" s="3">
        <f t="shared" si="43"/>
        <v>5.6975082649148749</v>
      </c>
      <c r="G80" s="3">
        <f t="shared" si="42"/>
        <v>114.19233266637551</v>
      </c>
      <c r="H80" s="3">
        <f t="shared" si="30"/>
        <v>147.01965109913823</v>
      </c>
      <c r="J80">
        <v>24</v>
      </c>
      <c r="K80" s="3">
        <f t="shared" si="31"/>
        <v>96.026201465517659</v>
      </c>
      <c r="L80" s="3">
        <f t="shared" si="38"/>
        <v>24.006550366379415</v>
      </c>
      <c r="M80" s="3">
        <f t="shared" si="32"/>
        <v>8.9540528238716028</v>
      </c>
      <c r="N80" s="3">
        <f t="shared" si="26"/>
        <v>5.3951348006409976</v>
      </c>
      <c r="O80" s="3">
        <f t="shared" si="39"/>
        <v>-134.38193945640967</v>
      </c>
      <c r="P80" s="3">
        <f t="shared" si="33"/>
        <v>72.019651099138244</v>
      </c>
      <c r="R80">
        <v>24</v>
      </c>
      <c r="S80" s="3">
        <f t="shared" si="34"/>
        <v>96.026201465517659</v>
      </c>
      <c r="T80" s="3">
        <f t="shared" si="40"/>
        <v>24.006550366379415</v>
      </c>
      <c r="U80" s="3">
        <f t="shared" si="35"/>
        <v>9.4932629420832413</v>
      </c>
      <c r="V80" s="3">
        <f t="shared" si="27"/>
        <v>5.5402740634924585</v>
      </c>
      <c r="W80" s="3">
        <f t="shared" si="41"/>
        <v>-3.0662888374727686</v>
      </c>
      <c r="X80" s="3">
        <f t="shared" si="36"/>
        <v>108.01965109913823</v>
      </c>
    </row>
    <row r="81" spans="1:24" x14ac:dyDescent="0.3">
      <c r="A81">
        <v>75</v>
      </c>
      <c r="B81">
        <v>0</v>
      </c>
      <c r="C81" s="3">
        <v>0</v>
      </c>
      <c r="D81" s="3">
        <f t="shared" si="37"/>
        <v>0</v>
      </c>
      <c r="E81" s="3">
        <f>(1-0.05)*E80+D80</f>
        <v>33.580087241351308</v>
      </c>
      <c r="F81" s="3">
        <f>(1-0.0667)*F80+0.25*C80</f>
        <v>29.324034830024466</v>
      </c>
      <c r="G81" s="3">
        <f t="shared" si="42"/>
        <v>187.09587792862422</v>
      </c>
      <c r="H81" s="3">
        <f>C80*0.75*0.5+H80</f>
        <v>183.02947664870734</v>
      </c>
      <c r="J81">
        <v>0</v>
      </c>
      <c r="K81" s="3">
        <v>0</v>
      </c>
      <c r="L81" s="3">
        <f t="shared" si="38"/>
        <v>0</v>
      </c>
      <c r="M81" s="3">
        <f>(1-0.05)*M80+L80</f>
        <v>32.512900549057434</v>
      </c>
      <c r="N81" s="3">
        <f>(1-0.0667)*N80+0.25*K80</f>
        <v>29.04182967581766</v>
      </c>
      <c r="O81" s="3">
        <f t="shared" si="39"/>
        <v>-61.554730224875094</v>
      </c>
      <c r="P81" s="3">
        <f>K80*0.75*0.5+P80</f>
        <v>108.02947664870737</v>
      </c>
      <c r="R81">
        <v>0</v>
      </c>
      <c r="S81" s="3">
        <v>0</v>
      </c>
      <c r="T81" s="3">
        <f t="shared" si="40"/>
        <v>0</v>
      </c>
      <c r="U81" s="3">
        <f>(1-0.05)*U80+T80</f>
        <v>33.025150161358496</v>
      </c>
      <c r="V81" s="3">
        <f>(1-0.0667)*V80+0.25*S80</f>
        <v>29.177288149836926</v>
      </c>
      <c r="W81" s="3">
        <f t="shared" si="41"/>
        <v>69.797561688804578</v>
      </c>
      <c r="X81" s="3">
        <f>S80*0.75*0.5+X80</f>
        <v>144.02947664870734</v>
      </c>
    </row>
    <row r="82" spans="1:24" x14ac:dyDescent="0.3">
      <c r="A82">
        <v>76</v>
      </c>
      <c r="B82">
        <v>1</v>
      </c>
      <c r="C82" s="3">
        <f>200*(1-EXP(-0.03*B82))^1.1</f>
        <v>4.1563817708606718</v>
      </c>
      <c r="D82" s="3">
        <f t="shared" si="37"/>
        <v>1.039095442715168</v>
      </c>
      <c r="E82" s="3">
        <f>(1-0.05)*E81</f>
        <v>31.901082879283742</v>
      </c>
      <c r="F82" s="3">
        <f t="shared" si="43"/>
        <v>27.368121706861835</v>
      </c>
      <c r="G82" s="3">
        <f t="shared" si="42"/>
        <v>185.5353182002786</v>
      </c>
      <c r="H82" s="3">
        <f>H81</f>
        <v>183.02947664870734</v>
      </c>
      <c r="J82">
        <v>1</v>
      </c>
      <c r="K82" s="3">
        <f>200*(1-EXP(-0.03*J82))^1.1</f>
        <v>4.1563817708606718</v>
      </c>
      <c r="L82" s="3">
        <f t="shared" si="38"/>
        <v>1.039095442715168</v>
      </c>
      <c r="M82" s="3">
        <f>(1-0.05)*M81</f>
        <v>30.887255521604562</v>
      </c>
      <c r="N82" s="3">
        <f t="shared" ref="N82:N145" si="44">(1-0.0667)*N81</f>
        <v>27.104739636440623</v>
      </c>
      <c r="O82" s="3">
        <f t="shared" si="39"/>
        <v>-63.187472371621027</v>
      </c>
      <c r="P82" s="3">
        <f>P81</f>
        <v>108.02947664870737</v>
      </c>
      <c r="R82">
        <v>1</v>
      </c>
      <c r="S82" s="3">
        <f>200*(1-EXP(-0.03*R82))^1.1</f>
        <v>4.1563817708606718</v>
      </c>
      <c r="T82" s="3">
        <f t="shared" si="40"/>
        <v>1.039095442715168</v>
      </c>
      <c r="U82" s="3">
        <f>(1-0.05)*U81</f>
        <v>31.373892653290572</v>
      </c>
      <c r="V82" s="3">
        <f t="shared" ref="V82:V145" si="45">(1-0.0667)*V81</f>
        <v>27.231163030242804</v>
      </c>
      <c r="W82" s="3">
        <f t="shared" si="41"/>
        <v>68.199467102890793</v>
      </c>
      <c r="X82" s="3">
        <f>X81</f>
        <v>144.02947664870734</v>
      </c>
    </row>
    <row r="83" spans="1:24" x14ac:dyDescent="0.3">
      <c r="A83">
        <v>77</v>
      </c>
      <c r="B83">
        <v>2</v>
      </c>
      <c r="C83" s="3">
        <f t="shared" ref="C83:C146" si="46">200*(1-EXP(-0.03*B83))^1.1</f>
        <v>8.7646849458886749</v>
      </c>
      <c r="D83" s="3">
        <f t="shared" si="37"/>
        <v>2.1911712364721687</v>
      </c>
      <c r="E83" s="3">
        <f t="shared" ref="E83:E146" si="47">(1-0.05)*E82</f>
        <v>30.306028735319554</v>
      </c>
      <c r="F83" s="3">
        <f t="shared" si="43"/>
        <v>25.542667989014152</v>
      </c>
      <c r="G83" s="3">
        <f t="shared" si="42"/>
        <v>183.19544709330546</v>
      </c>
      <c r="H83" s="3">
        <f>H82</f>
        <v>183.02947664870734</v>
      </c>
      <c r="J83">
        <v>2</v>
      </c>
      <c r="K83" s="3">
        <f t="shared" ref="K83:K105" si="48">200*(1-EXP(-0.03*J83))^1.1</f>
        <v>8.7646849458886749</v>
      </c>
      <c r="L83" s="3">
        <f t="shared" si="38"/>
        <v>2.1911712364721687</v>
      </c>
      <c r="M83" s="3">
        <f t="shared" ref="M83:M146" si="49">(1-0.05)*M82</f>
        <v>29.342892745524331</v>
      </c>
      <c r="N83" s="3">
        <f t="shared" si="44"/>
        <v>25.296853502690034</v>
      </c>
      <c r="O83" s="3">
        <f t="shared" si="39"/>
        <v>-65.595602430575212</v>
      </c>
      <c r="P83" s="3">
        <f>P82</f>
        <v>108.02947664870737</v>
      </c>
      <c r="R83">
        <v>2</v>
      </c>
      <c r="S83" s="3">
        <f t="shared" ref="S83:S105" si="50">200*(1-EXP(-0.03*R83))^1.1</f>
        <v>8.7646849458886749</v>
      </c>
      <c r="T83" s="3">
        <f t="shared" si="40"/>
        <v>2.1911712364721687</v>
      </c>
      <c r="U83" s="3">
        <f t="shared" ref="U83:U146" si="51">(1-0.05)*U82</f>
        <v>29.80519802062604</v>
      </c>
      <c r="V83" s="3">
        <f t="shared" si="45"/>
        <v>25.414844456125611</v>
      </c>
      <c r="W83" s="3">
        <f t="shared" si="41"/>
        <v>65.824101340887509</v>
      </c>
      <c r="X83" s="3">
        <f>X82</f>
        <v>144.02947664870734</v>
      </c>
    </row>
    <row r="84" spans="1:24" x14ac:dyDescent="0.3">
      <c r="A84">
        <v>78</v>
      </c>
      <c r="B84">
        <v>3</v>
      </c>
      <c r="C84" s="3">
        <f t="shared" si="46"/>
        <v>13.469776824861698</v>
      </c>
      <c r="D84" s="3">
        <f t="shared" si="37"/>
        <v>3.3674442062154246</v>
      </c>
      <c r="E84" s="3">
        <f t="shared" si="47"/>
        <v>28.790727298553573</v>
      </c>
      <c r="F84" s="3">
        <f t="shared" si="43"/>
        <v>23.838972034146909</v>
      </c>
      <c r="G84" s="3">
        <f t="shared" si="42"/>
        <v>180.5330796362224</v>
      </c>
      <c r="H84" s="3">
        <f t="shared" ref="H84:H147" si="52">H83</f>
        <v>183.02947664870734</v>
      </c>
      <c r="J84">
        <v>3</v>
      </c>
      <c r="K84" s="3">
        <f t="shared" si="48"/>
        <v>13.469776824861698</v>
      </c>
      <c r="L84" s="3">
        <f t="shared" si="38"/>
        <v>3.3674442062154246</v>
      </c>
      <c r="M84" s="3">
        <f t="shared" si="49"/>
        <v>27.875748108248114</v>
      </c>
      <c r="N84" s="3">
        <f t="shared" si="44"/>
        <v>23.60955337406061</v>
      </c>
      <c r="O84" s="3">
        <f t="shared" si="39"/>
        <v>-68.322522513385849</v>
      </c>
      <c r="P84" s="3">
        <f t="shared" ref="P84:P147" si="53">P83</f>
        <v>108.02947664870737</v>
      </c>
      <c r="R84">
        <v>3</v>
      </c>
      <c r="S84" s="3">
        <f t="shared" si="50"/>
        <v>13.469776824861698</v>
      </c>
      <c r="T84" s="3">
        <f t="shared" si="40"/>
        <v>3.3674442062154246</v>
      </c>
      <c r="U84" s="3">
        <f t="shared" si="51"/>
        <v>28.314938119594736</v>
      </c>
      <c r="V84" s="3">
        <f t="shared" si="45"/>
        <v>23.719674330902034</v>
      </c>
      <c r="W84" s="3">
        <f t="shared" si="41"/>
        <v>63.128166518426099</v>
      </c>
      <c r="X84" s="3">
        <f t="shared" ref="X84:X147" si="54">X83</f>
        <v>144.02947664870734</v>
      </c>
    </row>
    <row r="85" spans="1:24" x14ac:dyDescent="0.3">
      <c r="A85">
        <v>79</v>
      </c>
      <c r="B85">
        <v>4</v>
      </c>
      <c r="C85" s="3">
        <f t="shared" si="46"/>
        <v>18.186642527136961</v>
      </c>
      <c r="D85" s="3">
        <f t="shared" si="37"/>
        <v>4.5466606317842402</v>
      </c>
      <c r="E85" s="3">
        <f t="shared" si="47"/>
        <v>27.351190933625894</v>
      </c>
      <c r="F85" s="3">
        <f t="shared" si="43"/>
        <v>22.24891259946931</v>
      </c>
      <c r="G85" s="3">
        <f t="shared" si="42"/>
        <v>177.66659330798359</v>
      </c>
      <c r="H85" s="3">
        <f t="shared" si="52"/>
        <v>183.02947664870734</v>
      </c>
      <c r="J85">
        <v>4</v>
      </c>
      <c r="K85" s="3">
        <f t="shared" si="48"/>
        <v>18.186642527136961</v>
      </c>
      <c r="L85" s="3">
        <f t="shared" si="38"/>
        <v>4.5466606317842402</v>
      </c>
      <c r="M85" s="3">
        <f t="shared" si="49"/>
        <v>26.481960702835707</v>
      </c>
      <c r="N85" s="3">
        <f t="shared" si="44"/>
        <v>22.034796164010768</v>
      </c>
      <c r="O85" s="3">
        <f t="shared" si="39"/>
        <v>-71.250060025767681</v>
      </c>
      <c r="P85" s="3">
        <f t="shared" si="53"/>
        <v>108.02947664870737</v>
      </c>
      <c r="R85">
        <v>4</v>
      </c>
      <c r="S85" s="3">
        <f t="shared" si="50"/>
        <v>18.186642527136961</v>
      </c>
      <c r="T85" s="3">
        <f t="shared" si="40"/>
        <v>4.5466606317842402</v>
      </c>
      <c r="U85" s="3">
        <f t="shared" si="51"/>
        <v>26.899191213614998</v>
      </c>
      <c r="V85" s="3">
        <f t="shared" si="45"/>
        <v>22.137572053030869</v>
      </c>
      <c r="W85" s="3">
        <f t="shared" si="41"/>
        <v>60.229933574432934</v>
      </c>
      <c r="X85" s="3">
        <f t="shared" si="54"/>
        <v>144.02947664870734</v>
      </c>
    </row>
    <row r="86" spans="1:24" x14ac:dyDescent="0.3">
      <c r="A86">
        <v>80</v>
      </c>
      <c r="B86">
        <v>5</v>
      </c>
      <c r="C86" s="3">
        <f t="shared" si="46"/>
        <v>22.874355591084353</v>
      </c>
      <c r="D86" s="3">
        <f t="shared" si="37"/>
        <v>5.7185888977710881</v>
      </c>
      <c r="E86" s="3">
        <f t="shared" si="47"/>
        <v>25.983631386944598</v>
      </c>
      <c r="F86" s="3">
        <f t="shared" si="43"/>
        <v>20.764910129084708</v>
      </c>
      <c r="G86" s="3">
        <f t="shared" si="42"/>
        <v>174.65851399511524</v>
      </c>
      <c r="H86" s="3">
        <f t="shared" si="52"/>
        <v>183.02947664870734</v>
      </c>
      <c r="J86">
        <v>5</v>
      </c>
      <c r="K86" s="3">
        <f t="shared" si="48"/>
        <v>22.874355591084353</v>
      </c>
      <c r="L86" s="3">
        <f t="shared" si="38"/>
        <v>5.7185888977710881</v>
      </c>
      <c r="M86" s="3">
        <f t="shared" si="49"/>
        <v>25.157862667693919</v>
      </c>
      <c r="N86" s="3">
        <f t="shared" si="44"/>
        <v>20.56507525987125</v>
      </c>
      <c r="O86" s="3">
        <f t="shared" si="39"/>
        <v>-74.315882416420607</v>
      </c>
      <c r="P86" s="3">
        <f t="shared" si="53"/>
        <v>108.02947664870737</v>
      </c>
      <c r="R86">
        <v>5</v>
      </c>
      <c r="S86" s="3">
        <f t="shared" si="50"/>
        <v>22.874355591084353</v>
      </c>
      <c r="T86" s="3">
        <f t="shared" si="40"/>
        <v>5.7185888977710881</v>
      </c>
      <c r="U86" s="3">
        <f t="shared" si="51"/>
        <v>25.554231652934245</v>
      </c>
      <c r="V86" s="3">
        <f t="shared" si="45"/>
        <v>20.66099599709371</v>
      </c>
      <c r="W86" s="3">
        <f t="shared" si="41"/>
        <v>57.191827861116607</v>
      </c>
      <c r="X86" s="3">
        <f t="shared" si="54"/>
        <v>144.02947664870734</v>
      </c>
    </row>
    <row r="87" spans="1:24" x14ac:dyDescent="0.3">
      <c r="A87">
        <v>81</v>
      </c>
      <c r="B87">
        <v>6</v>
      </c>
      <c r="C87" s="3">
        <f t="shared" si="46"/>
        <v>27.509288049491431</v>
      </c>
      <c r="D87" s="3">
        <f t="shared" si="37"/>
        <v>6.8773220123728578</v>
      </c>
      <c r="E87" s="3">
        <f t="shared" si="47"/>
        <v>24.684449817597368</v>
      </c>
      <c r="F87" s="3">
        <f t="shared" si="43"/>
        <v>19.379890623474758</v>
      </c>
      <c r="G87" s="3">
        <f t="shared" si="42"/>
        <v>171.54904949706358</v>
      </c>
      <c r="H87" s="3">
        <f t="shared" si="52"/>
        <v>183.02947664870734</v>
      </c>
      <c r="J87">
        <v>6</v>
      </c>
      <c r="K87" s="3">
        <f t="shared" si="48"/>
        <v>27.509288049491431</v>
      </c>
      <c r="L87" s="3">
        <f t="shared" si="38"/>
        <v>6.8773220123728578</v>
      </c>
      <c r="M87" s="3">
        <f t="shared" si="49"/>
        <v>23.899969534309221</v>
      </c>
      <c r="N87" s="3">
        <f t="shared" si="44"/>
        <v>19.193384740037839</v>
      </c>
      <c r="O87" s="3">
        <f t="shared" si="39"/>
        <v>-77.479964336211353</v>
      </c>
      <c r="P87" s="3">
        <f t="shared" si="53"/>
        <v>108.02947664870737</v>
      </c>
      <c r="R87">
        <v>6</v>
      </c>
      <c r="S87" s="3">
        <f t="shared" si="50"/>
        <v>27.509288049491431</v>
      </c>
      <c r="T87" s="3">
        <f t="shared" si="40"/>
        <v>6.8773220123728578</v>
      </c>
      <c r="U87" s="3">
        <f t="shared" si="51"/>
        <v>24.276520070287532</v>
      </c>
      <c r="V87" s="3">
        <f t="shared" si="45"/>
        <v>19.282907564087559</v>
      </c>
      <c r="W87" s="3">
        <f t="shared" si="41"/>
        <v>54.053962303760613</v>
      </c>
      <c r="X87" s="3">
        <f t="shared" si="54"/>
        <v>144.02947664870734</v>
      </c>
    </row>
    <row r="88" spans="1:24" x14ac:dyDescent="0.3">
      <c r="A88">
        <v>82</v>
      </c>
      <c r="B88">
        <v>7</v>
      </c>
      <c r="C88" s="3">
        <f t="shared" si="46"/>
        <v>32.076553771974091</v>
      </c>
      <c r="D88" s="3">
        <f t="shared" si="37"/>
        <v>8.0191384429935226</v>
      </c>
      <c r="E88" s="3">
        <f t="shared" si="47"/>
        <v>23.450227326717499</v>
      </c>
      <c r="F88" s="3">
        <f t="shared" si="43"/>
        <v>18.087251918888992</v>
      </c>
      <c r="G88" s="3">
        <f t="shared" si="42"/>
        <v>168.36682853942591</v>
      </c>
      <c r="H88" s="3">
        <f t="shared" si="52"/>
        <v>183.02947664870734</v>
      </c>
      <c r="J88">
        <v>7</v>
      </c>
      <c r="K88" s="3">
        <f t="shared" si="48"/>
        <v>32.076553771974091</v>
      </c>
      <c r="L88" s="3">
        <f t="shared" si="38"/>
        <v>8.0191384429935226</v>
      </c>
      <c r="M88" s="3">
        <f t="shared" si="49"/>
        <v>22.70497105759376</v>
      </c>
      <c r="N88" s="3">
        <f t="shared" si="44"/>
        <v>17.913185977877315</v>
      </c>
      <c r="O88" s="3">
        <f t="shared" si="39"/>
        <v>-80.713849250438685</v>
      </c>
      <c r="P88" s="3">
        <f t="shared" si="53"/>
        <v>108.02947664870737</v>
      </c>
      <c r="R88">
        <v>7</v>
      </c>
      <c r="S88" s="3">
        <f t="shared" si="50"/>
        <v>32.076553771974091</v>
      </c>
      <c r="T88" s="3">
        <f t="shared" si="40"/>
        <v>8.0191384429935226</v>
      </c>
      <c r="U88" s="3">
        <f t="shared" si="51"/>
        <v>23.062694066773155</v>
      </c>
      <c r="V88" s="3">
        <f t="shared" si="45"/>
        <v>17.996737629562919</v>
      </c>
      <c r="W88" s="3">
        <f t="shared" si="41"/>
        <v>50.84487608869631</v>
      </c>
      <c r="X88" s="3">
        <f t="shared" si="54"/>
        <v>144.02947664870734</v>
      </c>
    </row>
    <row r="89" spans="1:24" x14ac:dyDescent="0.3">
      <c r="A89">
        <v>83</v>
      </c>
      <c r="B89">
        <v>8</v>
      </c>
      <c r="C89" s="3">
        <f t="shared" si="46"/>
        <v>36.566338690300306</v>
      </c>
      <c r="D89" s="3">
        <f t="shared" si="37"/>
        <v>9.1415846725750765</v>
      </c>
      <c r="E89" s="3">
        <f t="shared" si="47"/>
        <v>22.277715960381624</v>
      </c>
      <c r="F89" s="3">
        <f t="shared" si="43"/>
        <v>16.880832215899098</v>
      </c>
      <c r="G89" s="3">
        <f t="shared" si="42"/>
        <v>165.13352846084391</v>
      </c>
      <c r="H89" s="3">
        <f t="shared" si="52"/>
        <v>183.02947664870734</v>
      </c>
      <c r="J89">
        <v>8</v>
      </c>
      <c r="K89" s="3">
        <f t="shared" si="48"/>
        <v>36.566338690300306</v>
      </c>
      <c r="L89" s="3">
        <f t="shared" si="38"/>
        <v>9.1415846725750765</v>
      </c>
      <c r="M89" s="3">
        <f t="shared" si="49"/>
        <v>21.569722504714072</v>
      </c>
      <c r="N89" s="3">
        <f t="shared" si="44"/>
        <v>16.718376473152897</v>
      </c>
      <c r="O89" s="3">
        <f t="shared" si="39"/>
        <v>-83.996022340742357</v>
      </c>
      <c r="P89" s="3">
        <f t="shared" si="53"/>
        <v>108.02947664870737</v>
      </c>
      <c r="R89">
        <v>8</v>
      </c>
      <c r="S89" s="3">
        <f t="shared" si="50"/>
        <v>36.566338690300306</v>
      </c>
      <c r="T89" s="3">
        <f t="shared" si="40"/>
        <v>9.1415846725750765</v>
      </c>
      <c r="U89" s="3">
        <f t="shared" si="51"/>
        <v>21.909559363434497</v>
      </c>
      <c r="V89" s="3">
        <f t="shared" si="45"/>
        <v>16.796355229671072</v>
      </c>
      <c r="W89" s="3">
        <f t="shared" si="41"/>
        <v>47.586162044019062</v>
      </c>
      <c r="X89" s="3">
        <f t="shared" si="54"/>
        <v>144.02947664870734</v>
      </c>
    </row>
    <row r="90" spans="1:24" x14ac:dyDescent="0.3">
      <c r="A90">
        <v>84</v>
      </c>
      <c r="B90">
        <v>9</v>
      </c>
      <c r="C90" s="3">
        <f t="shared" si="46"/>
        <v>40.972042222807133</v>
      </c>
      <c r="D90" s="3">
        <f t="shared" si="37"/>
        <v>10.243010555701783</v>
      </c>
      <c r="E90" s="3">
        <f t="shared" si="47"/>
        <v>21.16383016236254</v>
      </c>
      <c r="F90" s="3">
        <f t="shared" si="43"/>
        <v>15.754880707098629</v>
      </c>
      <c r="G90" s="3">
        <f t="shared" si="42"/>
        <v>161.86623635202992</v>
      </c>
      <c r="H90" s="3">
        <f t="shared" si="52"/>
        <v>183.02947664870734</v>
      </c>
      <c r="J90">
        <v>9</v>
      </c>
      <c r="K90" s="3">
        <f t="shared" si="48"/>
        <v>40.972042222807133</v>
      </c>
      <c r="L90" s="3">
        <f t="shared" si="38"/>
        <v>10.243010555701783</v>
      </c>
      <c r="M90" s="3">
        <f t="shared" si="49"/>
        <v>20.491236379478366</v>
      </c>
      <c r="N90" s="3">
        <f t="shared" si="44"/>
        <v>15.603260762393599</v>
      </c>
      <c r="O90" s="3">
        <f t="shared" si="39"/>
        <v>-87.309549920380888</v>
      </c>
      <c r="P90" s="3">
        <f t="shared" si="53"/>
        <v>108.02947664870737</v>
      </c>
      <c r="R90">
        <v>9</v>
      </c>
      <c r="S90" s="3">
        <f t="shared" si="50"/>
        <v>40.972042222807133</v>
      </c>
      <c r="T90" s="3">
        <f t="shared" si="40"/>
        <v>10.243010555701783</v>
      </c>
      <c r="U90" s="3">
        <f t="shared" si="51"/>
        <v>20.814081395262772</v>
      </c>
      <c r="V90" s="3">
        <f t="shared" si="45"/>
        <v>15.676038335852011</v>
      </c>
      <c r="W90" s="3">
        <f t="shared" si="41"/>
        <v>44.294827490376292</v>
      </c>
      <c r="X90" s="3">
        <f t="shared" si="54"/>
        <v>144.02947664870734</v>
      </c>
    </row>
    <row r="91" spans="1:24" x14ac:dyDescent="0.3">
      <c r="A91">
        <v>85</v>
      </c>
      <c r="B91">
        <v>10</v>
      </c>
      <c r="C91" s="3">
        <f t="shared" si="46"/>
        <v>45.28922712747206</v>
      </c>
      <c r="D91" s="3">
        <f t="shared" si="37"/>
        <v>11.322306781868015</v>
      </c>
      <c r="E91" s="3">
        <f t="shared" si="47"/>
        <v>20.105638654244412</v>
      </c>
      <c r="F91" s="3">
        <f t="shared" si="43"/>
        <v>14.704030163935151</v>
      </c>
      <c r="G91" s="3">
        <f t="shared" si="42"/>
        <v>158.57879727248036</v>
      </c>
      <c r="H91" s="3">
        <f t="shared" si="52"/>
        <v>183.02947664870734</v>
      </c>
      <c r="J91">
        <v>10</v>
      </c>
      <c r="K91" s="3">
        <f t="shared" si="48"/>
        <v>45.28922712747206</v>
      </c>
      <c r="L91" s="3">
        <f t="shared" si="38"/>
        <v>11.322306781868015</v>
      </c>
      <c r="M91" s="3">
        <f t="shared" si="49"/>
        <v>19.466674560504448</v>
      </c>
      <c r="N91" s="3">
        <f t="shared" si="44"/>
        <v>14.562523269541947</v>
      </c>
      <c r="O91" s="3">
        <f t="shared" si="39"/>
        <v>-90.640731739386467</v>
      </c>
      <c r="P91" s="3">
        <f t="shared" si="53"/>
        <v>108.02947664870737</v>
      </c>
      <c r="R91">
        <v>10</v>
      </c>
      <c r="S91" s="3">
        <f t="shared" si="50"/>
        <v>45.28922712747206</v>
      </c>
      <c r="T91" s="3">
        <f t="shared" si="40"/>
        <v>11.322306781868015</v>
      </c>
      <c r="U91" s="3">
        <f t="shared" si="51"/>
        <v>19.773377325499631</v>
      </c>
      <c r="V91" s="3">
        <f t="shared" si="45"/>
        <v>14.630446578850682</v>
      </c>
      <c r="W91" s="3">
        <f t="shared" si="41"/>
        <v>40.984642186309614</v>
      </c>
      <c r="X91" s="3">
        <f t="shared" si="54"/>
        <v>144.02947664870734</v>
      </c>
    </row>
    <row r="92" spans="1:24" x14ac:dyDescent="0.3">
      <c r="A92">
        <v>86</v>
      </c>
      <c r="B92">
        <v>11</v>
      </c>
      <c r="C92" s="3">
        <f t="shared" si="46"/>
        <v>49.514977909151995</v>
      </c>
      <c r="D92" s="3">
        <f t="shared" si="37"/>
        <v>12.378744477287999</v>
      </c>
      <c r="E92" s="3">
        <f t="shared" si="47"/>
        <v>19.10035672153219</v>
      </c>
      <c r="F92" s="3">
        <f t="shared" si="43"/>
        <v>13.723271352000676</v>
      </c>
      <c r="G92" s="3">
        <f t="shared" si="42"/>
        <v>155.28264954002714</v>
      </c>
      <c r="H92" s="3">
        <f t="shared" si="52"/>
        <v>183.02947664870734</v>
      </c>
      <c r="J92">
        <v>11</v>
      </c>
      <c r="K92" s="3">
        <f t="shared" si="48"/>
        <v>49.514977909151995</v>
      </c>
      <c r="L92" s="3">
        <f t="shared" si="38"/>
        <v>12.378744477287999</v>
      </c>
      <c r="M92" s="3">
        <f t="shared" si="49"/>
        <v>18.493340832479223</v>
      </c>
      <c r="N92" s="3">
        <f t="shared" si="44"/>
        <v>13.591202967463499</v>
      </c>
      <c r="O92" s="3">
        <f t="shared" si="39"/>
        <v>-93.978266186382712</v>
      </c>
      <c r="P92" s="3">
        <f t="shared" si="53"/>
        <v>108.02947664870737</v>
      </c>
      <c r="R92">
        <v>11</v>
      </c>
      <c r="S92" s="3">
        <f t="shared" si="50"/>
        <v>49.514977909151995</v>
      </c>
      <c r="T92" s="3">
        <f t="shared" si="40"/>
        <v>12.378744477287999</v>
      </c>
      <c r="U92" s="3">
        <f t="shared" si="51"/>
        <v>18.78470845922465</v>
      </c>
      <c r="V92" s="3">
        <f t="shared" si="45"/>
        <v>13.654595792041341</v>
      </c>
      <c r="W92" s="3">
        <f t="shared" si="41"/>
        <v>37.666973362294016</v>
      </c>
      <c r="X92" s="3">
        <f t="shared" si="54"/>
        <v>144.02947664870734</v>
      </c>
    </row>
    <row r="93" spans="1:24" x14ac:dyDescent="0.3">
      <c r="A93">
        <v>87</v>
      </c>
      <c r="B93">
        <v>12</v>
      </c>
      <c r="C93" s="3">
        <f t="shared" si="46"/>
        <v>53.647485116004454</v>
      </c>
      <c r="D93" s="3">
        <f t="shared" si="37"/>
        <v>13.411871279001113</v>
      </c>
      <c r="E93" s="3">
        <f t="shared" si="47"/>
        <v>18.14533888545558</v>
      </c>
      <c r="F93" s="3">
        <f t="shared" si="43"/>
        <v>12.807929152822231</v>
      </c>
      <c r="G93" s="3">
        <f t="shared" si="42"/>
        <v>151.98737556671662</v>
      </c>
      <c r="H93" s="3">
        <f t="shared" si="52"/>
        <v>183.02947664870734</v>
      </c>
      <c r="J93">
        <v>12</v>
      </c>
      <c r="K93" s="3">
        <f t="shared" si="48"/>
        <v>53.647485116004454</v>
      </c>
      <c r="L93" s="3">
        <f t="shared" si="38"/>
        <v>13.411871279001113</v>
      </c>
      <c r="M93" s="3">
        <f t="shared" si="49"/>
        <v>17.568673790855261</v>
      </c>
      <c r="N93" s="3">
        <f t="shared" si="44"/>
        <v>12.684669729533683</v>
      </c>
      <c r="O93" s="3">
        <f t="shared" si="39"/>
        <v>-97.312699915394504</v>
      </c>
      <c r="P93" s="3">
        <f t="shared" si="53"/>
        <v>108.02947664870737</v>
      </c>
      <c r="R93">
        <v>12</v>
      </c>
      <c r="S93" s="3">
        <f t="shared" si="50"/>
        <v>53.647485116004454</v>
      </c>
      <c r="T93" s="3">
        <f t="shared" si="40"/>
        <v>13.411871279001113</v>
      </c>
      <c r="U93" s="3">
        <f t="shared" si="51"/>
        <v>17.845473036263417</v>
      </c>
      <c r="V93" s="3">
        <f t="shared" si="45"/>
        <v>12.743834252712185</v>
      </c>
      <c r="W93" s="3">
        <f t="shared" si="41"/>
        <v>34.351336316018831</v>
      </c>
      <c r="X93" s="3">
        <f t="shared" si="54"/>
        <v>144.02947664870734</v>
      </c>
    </row>
    <row r="94" spans="1:24" x14ac:dyDescent="0.3">
      <c r="A94">
        <v>88</v>
      </c>
      <c r="B94">
        <v>13</v>
      </c>
      <c r="C94" s="3">
        <f t="shared" si="46"/>
        <v>57.685763381646758</v>
      </c>
      <c r="D94" s="3">
        <f t="shared" si="37"/>
        <v>14.42144084541169</v>
      </c>
      <c r="E94" s="3">
        <f t="shared" si="47"/>
        <v>17.238071941182799</v>
      </c>
      <c r="F94" s="3">
        <f t="shared" si="43"/>
        <v>11.953640278328988</v>
      </c>
      <c r="G94" s="3">
        <f t="shared" si="42"/>
        <v>148.70108355342978</v>
      </c>
      <c r="H94" s="3">
        <f t="shared" si="52"/>
        <v>183.02947664870734</v>
      </c>
      <c r="J94">
        <v>13</v>
      </c>
      <c r="K94" s="3">
        <f t="shared" si="48"/>
        <v>57.685763381646758</v>
      </c>
      <c r="L94" s="3">
        <f t="shared" si="38"/>
        <v>14.42144084541169</v>
      </c>
      <c r="M94" s="3">
        <f t="shared" si="49"/>
        <v>16.690240101312497</v>
      </c>
      <c r="N94" s="3">
        <f t="shared" si="44"/>
        <v>11.838602258573786</v>
      </c>
      <c r="O94" s="3">
        <f t="shared" si="39"/>
        <v>-100.63604658694473</v>
      </c>
      <c r="P94" s="3">
        <f t="shared" si="53"/>
        <v>108.02947664870737</v>
      </c>
      <c r="R94">
        <v>13</v>
      </c>
      <c r="S94" s="3">
        <f t="shared" si="50"/>
        <v>57.685763381646758</v>
      </c>
      <c r="T94" s="3">
        <f t="shared" si="40"/>
        <v>14.42144084541169</v>
      </c>
      <c r="U94" s="3">
        <f t="shared" si="51"/>
        <v>16.953199384450247</v>
      </c>
      <c r="V94" s="3">
        <f t="shared" si="45"/>
        <v>11.893820508056283</v>
      </c>
      <c r="W94" s="3">
        <f t="shared" si="41"/>
        <v>31.045775880435031</v>
      </c>
      <c r="X94" s="3">
        <f t="shared" si="54"/>
        <v>144.02947664870734</v>
      </c>
    </row>
    <row r="95" spans="1:24" x14ac:dyDescent="0.3">
      <c r="A95">
        <v>89</v>
      </c>
      <c r="B95">
        <v>14</v>
      </c>
      <c r="C95" s="3">
        <f t="shared" si="46"/>
        <v>61.629453055705916</v>
      </c>
      <c r="D95" s="3">
        <f t="shared" si="37"/>
        <v>15.407363263926479</v>
      </c>
      <c r="E95" s="3">
        <f t="shared" si="47"/>
        <v>16.376168344123659</v>
      </c>
      <c r="F95" s="3">
        <f t="shared" si="43"/>
        <v>11.156332471764445</v>
      </c>
      <c r="G95" s="3">
        <f t="shared" si="42"/>
        <v>145.43068286447951</v>
      </c>
      <c r="H95" s="3">
        <f t="shared" si="52"/>
        <v>183.02947664870734</v>
      </c>
      <c r="J95">
        <v>14</v>
      </c>
      <c r="K95" s="3">
        <f t="shared" si="48"/>
        <v>61.629453055705916</v>
      </c>
      <c r="L95" s="3">
        <f t="shared" si="38"/>
        <v>15.407363263926479</v>
      </c>
      <c r="M95" s="3">
        <f t="shared" si="49"/>
        <v>15.855728096246871</v>
      </c>
      <c r="N95" s="3">
        <f t="shared" si="44"/>
        <v>11.048967487926914</v>
      </c>
      <c r="O95" s="3">
        <f t="shared" si="39"/>
        <v>-103.94151190380617</v>
      </c>
      <c r="P95" s="3">
        <f t="shared" si="53"/>
        <v>108.02947664870737</v>
      </c>
      <c r="R95">
        <v>14</v>
      </c>
      <c r="S95" s="3">
        <f t="shared" si="50"/>
        <v>61.629453055705916</v>
      </c>
      <c r="T95" s="3">
        <f t="shared" si="40"/>
        <v>15.407363263926479</v>
      </c>
      <c r="U95" s="3">
        <f t="shared" si="51"/>
        <v>16.105539415227735</v>
      </c>
      <c r="V95" s="3">
        <f t="shared" si="45"/>
        <v>11.10050268016893</v>
      </c>
      <c r="W95" s="3">
        <f t="shared" si="41"/>
        <v>27.757141584970938</v>
      </c>
      <c r="X95" s="3">
        <f t="shared" si="54"/>
        <v>144.02947664870734</v>
      </c>
    </row>
    <row r="96" spans="1:24" x14ac:dyDescent="0.3">
      <c r="A96">
        <v>90</v>
      </c>
      <c r="B96">
        <v>15</v>
      </c>
      <c r="C96" s="3">
        <f t="shared" si="46"/>
        <v>65.4786764169165</v>
      </c>
      <c r="D96" s="3">
        <f t="shared" si="37"/>
        <v>16.369669104229125</v>
      </c>
      <c r="E96" s="3">
        <f t="shared" si="47"/>
        <v>15.557359926917476</v>
      </c>
      <c r="F96" s="3">
        <f t="shared" si="43"/>
        <v>10.412205095897757</v>
      </c>
      <c r="G96" s="3">
        <f t="shared" si="42"/>
        <v>142.18208945603914</v>
      </c>
      <c r="H96" s="3">
        <f t="shared" si="52"/>
        <v>183.02947664870734</v>
      </c>
      <c r="J96">
        <v>15</v>
      </c>
      <c r="K96" s="3">
        <f t="shared" si="48"/>
        <v>65.4786764169165</v>
      </c>
      <c r="L96" s="3">
        <f t="shared" si="38"/>
        <v>16.369669104229125</v>
      </c>
      <c r="M96" s="3">
        <f t="shared" si="49"/>
        <v>15.062941691434526</v>
      </c>
      <c r="N96" s="3">
        <f t="shared" si="44"/>
        <v>10.31200135648219</v>
      </c>
      <c r="O96" s="3">
        <f t="shared" si="39"/>
        <v>-107.22328856906235</v>
      </c>
      <c r="P96" s="3">
        <f t="shared" si="53"/>
        <v>108.02947664870737</v>
      </c>
      <c r="R96">
        <v>15</v>
      </c>
      <c r="S96" s="3">
        <f t="shared" si="50"/>
        <v>65.4786764169165</v>
      </c>
      <c r="T96" s="3">
        <f t="shared" si="40"/>
        <v>16.369669104229125</v>
      </c>
      <c r="U96" s="3">
        <f t="shared" si="51"/>
        <v>15.300262444466348</v>
      </c>
      <c r="V96" s="3">
        <f t="shared" si="45"/>
        <v>10.360099151401663</v>
      </c>
      <c r="W96" s="3">
        <f t="shared" si="41"/>
        <v>24.491292882986357</v>
      </c>
      <c r="X96" s="3">
        <f t="shared" si="54"/>
        <v>144.02947664870734</v>
      </c>
    </row>
    <row r="97" spans="1:24" x14ac:dyDescent="0.3">
      <c r="A97">
        <v>91</v>
      </c>
      <c r="B97">
        <v>16</v>
      </c>
      <c r="C97" s="3">
        <f t="shared" si="46"/>
        <v>69.233930845632329</v>
      </c>
      <c r="D97" s="3">
        <f t="shared" si="37"/>
        <v>17.308482711408082</v>
      </c>
      <c r="E97" s="3">
        <f t="shared" si="47"/>
        <v>14.779491930571602</v>
      </c>
      <c r="F97" s="3">
        <f t="shared" si="43"/>
        <v>9.7177110160013775</v>
      </c>
      <c r="G97" s="3">
        <f t="shared" si="42"/>
        <v>138.96038349638661</v>
      </c>
      <c r="H97" s="3">
        <f t="shared" si="52"/>
        <v>183.02947664870734</v>
      </c>
      <c r="J97">
        <v>16</v>
      </c>
      <c r="K97" s="3">
        <f t="shared" si="48"/>
        <v>69.233930845632329</v>
      </c>
      <c r="L97" s="3">
        <f t="shared" si="38"/>
        <v>17.308482711408082</v>
      </c>
      <c r="M97" s="3">
        <f t="shared" si="49"/>
        <v>14.309794606862798</v>
      </c>
      <c r="N97" s="3">
        <f t="shared" si="44"/>
        <v>9.6241908660048274</v>
      </c>
      <c r="O97" s="3">
        <f t="shared" si="39"/>
        <v>-110.47639902990804</v>
      </c>
      <c r="P97" s="3">
        <f t="shared" si="53"/>
        <v>108.02947664870737</v>
      </c>
      <c r="R97">
        <v>16</v>
      </c>
      <c r="S97" s="3">
        <f t="shared" si="50"/>
        <v>69.233930845632329</v>
      </c>
      <c r="T97" s="3">
        <f t="shared" si="40"/>
        <v>17.308482711408082</v>
      </c>
      <c r="U97" s="3">
        <f t="shared" si="51"/>
        <v>14.535249322243031</v>
      </c>
      <c r="V97" s="3">
        <f t="shared" si="45"/>
        <v>9.6690805380031719</v>
      </c>
      <c r="W97" s="3">
        <f t="shared" si="41"/>
        <v>21.253256582713377</v>
      </c>
      <c r="X97" s="3">
        <f t="shared" si="54"/>
        <v>144.02947664870734</v>
      </c>
    </row>
    <row r="98" spans="1:24" x14ac:dyDescent="0.3">
      <c r="A98">
        <v>92</v>
      </c>
      <c r="B98">
        <v>17</v>
      </c>
      <c r="C98" s="3">
        <f t="shared" si="46"/>
        <v>72.896007798829544</v>
      </c>
      <c r="D98" s="3">
        <f t="shared" si="37"/>
        <v>18.224001949707386</v>
      </c>
      <c r="E98" s="3">
        <f t="shared" si="47"/>
        <v>14.040517334043022</v>
      </c>
      <c r="F98" s="3">
        <f t="shared" si="43"/>
        <v>9.0695396912340858</v>
      </c>
      <c r="G98" s="3">
        <f t="shared" si="42"/>
        <v>135.76993322618597</v>
      </c>
      <c r="H98" s="3">
        <f t="shared" si="52"/>
        <v>183.02947664870734</v>
      </c>
      <c r="J98">
        <v>17</v>
      </c>
      <c r="K98" s="3">
        <f t="shared" si="48"/>
        <v>72.896007798829544</v>
      </c>
      <c r="L98" s="3">
        <f t="shared" si="38"/>
        <v>18.224001949707386</v>
      </c>
      <c r="M98" s="3">
        <f t="shared" si="49"/>
        <v>13.594304876519658</v>
      </c>
      <c r="N98" s="3">
        <f t="shared" si="44"/>
        <v>8.9822573352423056</v>
      </c>
      <c r="O98" s="3">
        <f t="shared" si="39"/>
        <v>-113.6965719602989</v>
      </c>
      <c r="P98" s="3">
        <f t="shared" si="53"/>
        <v>108.02947664870737</v>
      </c>
      <c r="R98">
        <v>17</v>
      </c>
      <c r="S98" s="3">
        <f t="shared" si="50"/>
        <v>72.896007798829544</v>
      </c>
      <c r="T98" s="3">
        <f t="shared" si="40"/>
        <v>18.224001949707386</v>
      </c>
      <c r="U98" s="3">
        <f t="shared" si="51"/>
        <v>13.808486856130878</v>
      </c>
      <c r="V98" s="3">
        <f t="shared" si="45"/>
        <v>9.0241528661183601</v>
      </c>
      <c r="W98" s="3">
        <f t="shared" si="41"/>
        <v>18.04735052921383</v>
      </c>
      <c r="X98" s="3">
        <f t="shared" si="54"/>
        <v>144.02947664870734</v>
      </c>
    </row>
    <row r="99" spans="1:24" x14ac:dyDescent="0.3">
      <c r="A99">
        <v>93</v>
      </c>
      <c r="B99">
        <v>18</v>
      </c>
      <c r="C99" s="3">
        <f t="shared" si="46"/>
        <v>76.465930273997969</v>
      </c>
      <c r="D99" s="3">
        <f t="shared" si="37"/>
        <v>19.116482568499492</v>
      </c>
      <c r="E99" s="3">
        <f t="shared" si="47"/>
        <v>13.338491467340869</v>
      </c>
      <c r="F99" s="3">
        <f t="shared" si="43"/>
        <v>8.4646013938287723</v>
      </c>
      <c r="G99" s="3">
        <f t="shared" si="42"/>
        <v>132.61449429633291</v>
      </c>
      <c r="H99" s="3">
        <f t="shared" si="52"/>
        <v>183.02947664870734</v>
      </c>
      <c r="J99">
        <v>18</v>
      </c>
      <c r="K99" s="3">
        <f t="shared" si="48"/>
        <v>76.465930273997969</v>
      </c>
      <c r="L99" s="3">
        <f t="shared" si="38"/>
        <v>19.116482568499492</v>
      </c>
      <c r="M99" s="3">
        <f t="shared" si="49"/>
        <v>12.914589632693675</v>
      </c>
      <c r="N99" s="3">
        <f t="shared" si="44"/>
        <v>8.3831407709816439</v>
      </c>
      <c r="O99" s="3">
        <f t="shared" si="39"/>
        <v>-116.88014324617278</v>
      </c>
      <c r="P99" s="3">
        <f t="shared" si="53"/>
        <v>108.02947664870737</v>
      </c>
      <c r="R99">
        <v>18</v>
      </c>
      <c r="S99" s="3">
        <f t="shared" si="50"/>
        <v>76.465930273997969</v>
      </c>
      <c r="T99" s="3">
        <f t="shared" si="40"/>
        <v>19.116482568499492</v>
      </c>
      <c r="U99" s="3">
        <f t="shared" si="51"/>
        <v>13.118062513324334</v>
      </c>
      <c r="V99" s="3">
        <f t="shared" si="45"/>
        <v>8.422241869948266</v>
      </c>
      <c r="W99" s="3">
        <f t="shared" si="41"/>
        <v>14.87728277422994</v>
      </c>
      <c r="X99" s="3">
        <f t="shared" si="54"/>
        <v>144.02947664870734</v>
      </c>
    </row>
    <row r="100" spans="1:24" x14ac:dyDescent="0.3">
      <c r="A100">
        <v>94</v>
      </c>
      <c r="B100">
        <v>19</v>
      </c>
      <c r="C100" s="3">
        <f t="shared" si="46"/>
        <v>79.944903822223424</v>
      </c>
      <c r="D100" s="3">
        <f t="shared" si="37"/>
        <v>19.986225955555856</v>
      </c>
      <c r="E100" s="3">
        <f t="shared" si="47"/>
        <v>12.671566893973825</v>
      </c>
      <c r="F100" s="3">
        <f t="shared" si="43"/>
        <v>7.9000124808603935</v>
      </c>
      <c r="G100" s="3">
        <f t="shared" si="42"/>
        <v>129.49729084738649</v>
      </c>
      <c r="H100" s="3">
        <f t="shared" si="52"/>
        <v>183.02947664870734</v>
      </c>
      <c r="J100">
        <v>19</v>
      </c>
      <c r="K100" s="3">
        <f t="shared" si="48"/>
        <v>79.944903822223424</v>
      </c>
      <c r="L100" s="3">
        <f t="shared" si="38"/>
        <v>19.986225955555856</v>
      </c>
      <c r="M100" s="3">
        <f t="shared" si="49"/>
        <v>12.268860151058991</v>
      </c>
      <c r="N100" s="3">
        <f t="shared" si="44"/>
        <v>7.8239852815571682</v>
      </c>
      <c r="O100" s="3">
        <f t="shared" si="39"/>
        <v>-120.02397521039543</v>
      </c>
      <c r="P100" s="3">
        <f t="shared" si="53"/>
        <v>108.02947664870737</v>
      </c>
      <c r="R100">
        <v>19</v>
      </c>
      <c r="S100" s="3">
        <f t="shared" si="50"/>
        <v>79.944903822223424</v>
      </c>
      <c r="T100" s="3">
        <f t="shared" si="40"/>
        <v>19.986225955555856</v>
      </c>
      <c r="U100" s="3">
        <f t="shared" si="51"/>
        <v>12.462159387658117</v>
      </c>
      <c r="V100" s="3">
        <f t="shared" si="45"/>
        <v>7.8604783372227169</v>
      </c>
      <c r="W100" s="3">
        <f t="shared" si="41"/>
        <v>11.746232497339889</v>
      </c>
      <c r="X100" s="3">
        <f t="shared" si="54"/>
        <v>144.02947664870734</v>
      </c>
    </row>
    <row r="101" spans="1:24" x14ac:dyDescent="0.3">
      <c r="A101">
        <v>95</v>
      </c>
      <c r="B101">
        <v>20</v>
      </c>
      <c r="C101" s="3">
        <f t="shared" si="46"/>
        <v>83.334277686429829</v>
      </c>
      <c r="D101" s="3">
        <f t="shared" si="37"/>
        <v>20.833569421607457</v>
      </c>
      <c r="E101" s="3">
        <f t="shared" si="47"/>
        <v>12.037988549275132</v>
      </c>
      <c r="F101" s="3">
        <f t="shared" si="43"/>
        <v>7.3730816483870054</v>
      </c>
      <c r="G101" s="3">
        <f t="shared" si="42"/>
        <v>126.42108269430059</v>
      </c>
      <c r="H101" s="3">
        <f t="shared" si="52"/>
        <v>183.02947664870734</v>
      </c>
      <c r="J101">
        <v>20</v>
      </c>
      <c r="K101" s="3">
        <f t="shared" si="48"/>
        <v>83.334277686429829</v>
      </c>
      <c r="L101" s="3">
        <f t="shared" si="38"/>
        <v>20.833569421607457</v>
      </c>
      <c r="M101" s="3">
        <f t="shared" si="49"/>
        <v>11.655417143506041</v>
      </c>
      <c r="N101" s="3">
        <f t="shared" si="44"/>
        <v>7.3021254632773056</v>
      </c>
      <c r="O101" s="3">
        <f t="shared" si="39"/>
        <v>-123.12538971482063</v>
      </c>
      <c r="P101" s="3">
        <f t="shared" si="53"/>
        <v>108.02947664870737</v>
      </c>
      <c r="R101">
        <v>20</v>
      </c>
      <c r="S101" s="3">
        <f t="shared" si="50"/>
        <v>83.334277686429829</v>
      </c>
      <c r="T101" s="3">
        <f t="shared" si="40"/>
        <v>20.833569421607457</v>
      </c>
      <c r="U101" s="3">
        <f t="shared" si="51"/>
        <v>11.839051418275211</v>
      </c>
      <c r="V101" s="3">
        <f t="shared" si="45"/>
        <v>7.3361844321299623</v>
      </c>
      <c r="W101" s="3">
        <f t="shared" si="41"/>
        <v>8.6569170415575485</v>
      </c>
      <c r="X101" s="3">
        <f t="shared" si="54"/>
        <v>144.02947664870734</v>
      </c>
    </row>
    <row r="102" spans="1:24" x14ac:dyDescent="0.3">
      <c r="A102">
        <v>96</v>
      </c>
      <c r="B102">
        <v>21</v>
      </c>
      <c r="C102" s="3">
        <f t="shared" si="46"/>
        <v>86.635513636769545</v>
      </c>
      <c r="D102" s="3">
        <f t="shared" si="37"/>
        <v>21.658878409192386</v>
      </c>
      <c r="E102" s="3">
        <f t="shared" si="47"/>
        <v>11.436089121811376</v>
      </c>
      <c r="F102" s="3">
        <f t="shared" si="43"/>
        <v>6.8812971024395919</v>
      </c>
      <c r="G102" s="3">
        <f t="shared" si="42"/>
        <v>123.38822172978711</v>
      </c>
      <c r="H102" s="3">
        <f t="shared" si="52"/>
        <v>183.02947664870734</v>
      </c>
      <c r="J102">
        <v>21</v>
      </c>
      <c r="K102" s="3">
        <f t="shared" si="48"/>
        <v>86.635513636769545</v>
      </c>
      <c r="L102" s="3">
        <f t="shared" si="38"/>
        <v>21.658878409192386</v>
      </c>
      <c r="M102" s="3">
        <f t="shared" si="49"/>
        <v>11.072646286330738</v>
      </c>
      <c r="N102" s="3">
        <f t="shared" si="44"/>
        <v>6.8150736948767099</v>
      </c>
      <c r="O102" s="3">
        <f t="shared" si="39"/>
        <v>-126.18211202716938</v>
      </c>
      <c r="P102" s="3">
        <f t="shared" si="53"/>
        <v>108.02947664870737</v>
      </c>
      <c r="R102">
        <v>21</v>
      </c>
      <c r="S102" s="3">
        <f t="shared" si="50"/>
        <v>86.635513636769545</v>
      </c>
      <c r="T102" s="3">
        <f t="shared" si="40"/>
        <v>21.658878409192386</v>
      </c>
      <c r="U102" s="3">
        <f t="shared" si="51"/>
        <v>11.24709884736145</v>
      </c>
      <c r="V102" s="3">
        <f t="shared" si="45"/>
        <v>6.8468609305068941</v>
      </c>
      <c r="W102" s="3">
        <f t="shared" si="41"/>
        <v>5.611648176169723</v>
      </c>
      <c r="X102" s="3">
        <f t="shared" si="54"/>
        <v>144.02947664870734</v>
      </c>
    </row>
    <row r="103" spans="1:24" x14ac:dyDescent="0.3">
      <c r="A103">
        <v>97</v>
      </c>
      <c r="B103">
        <v>22</v>
      </c>
      <c r="C103" s="3">
        <f t="shared" si="46"/>
        <v>89.850160746491454</v>
      </c>
      <c r="D103" s="3">
        <f t="shared" si="37"/>
        <v>22.462540186622864</v>
      </c>
      <c r="E103" s="3">
        <f t="shared" si="47"/>
        <v>10.864284665720806</v>
      </c>
      <c r="F103" s="3">
        <f t="shared" si="43"/>
        <v>6.4223145857068715</v>
      </c>
      <c r="G103" s="3">
        <f t="shared" si="42"/>
        <v>120.40069981545801</v>
      </c>
      <c r="H103" s="3">
        <f t="shared" si="52"/>
        <v>183.02947664870734</v>
      </c>
      <c r="J103">
        <v>22</v>
      </c>
      <c r="K103" s="3">
        <f t="shared" si="48"/>
        <v>89.850160746491454</v>
      </c>
      <c r="L103" s="3">
        <f t="shared" si="38"/>
        <v>22.462540186622864</v>
      </c>
      <c r="M103" s="3">
        <f t="shared" si="49"/>
        <v>10.5190139720142</v>
      </c>
      <c r="N103" s="3">
        <f t="shared" si="44"/>
        <v>6.3605082794284336</v>
      </c>
      <c r="O103" s="3">
        <f t="shared" si="39"/>
        <v>-129.19222318455695</v>
      </c>
      <c r="P103" s="3">
        <f t="shared" si="53"/>
        <v>108.02947664870737</v>
      </c>
      <c r="R103">
        <v>22</v>
      </c>
      <c r="S103" s="3">
        <f t="shared" si="50"/>
        <v>89.850160746491454</v>
      </c>
      <c r="T103" s="3">
        <f t="shared" si="40"/>
        <v>22.462540186622864</v>
      </c>
      <c r="U103" s="3">
        <f t="shared" si="51"/>
        <v>10.684743904993377</v>
      </c>
      <c r="V103" s="3">
        <f t="shared" si="45"/>
        <v>6.3901753064420843</v>
      </c>
      <c r="W103" s="3">
        <f t="shared" si="41"/>
        <v>2.6123798554502287</v>
      </c>
      <c r="X103" s="3">
        <f t="shared" si="54"/>
        <v>144.02947664870734</v>
      </c>
    </row>
    <row r="104" spans="1:24" x14ac:dyDescent="0.3">
      <c r="A104">
        <v>98</v>
      </c>
      <c r="B104">
        <v>23</v>
      </c>
      <c r="C104" s="3">
        <f t="shared" si="46"/>
        <v>92.979834814401798</v>
      </c>
      <c r="D104" s="3">
        <f t="shared" si="37"/>
        <v>23.244958703600449</v>
      </c>
      <c r="E104" s="3">
        <f t="shared" si="47"/>
        <v>10.321070432434766</v>
      </c>
      <c r="F104" s="3">
        <f t="shared" si="43"/>
        <v>5.9939462028402231</v>
      </c>
      <c r="G104" s="3">
        <f t="shared" si="42"/>
        <v>117.46018984672276</v>
      </c>
      <c r="H104" s="3">
        <f t="shared" si="52"/>
        <v>183.02947664870734</v>
      </c>
      <c r="J104">
        <v>23</v>
      </c>
      <c r="K104" s="3">
        <f t="shared" si="48"/>
        <v>92.979834814401798</v>
      </c>
      <c r="L104" s="3">
        <f t="shared" si="38"/>
        <v>23.244958703600449</v>
      </c>
      <c r="M104" s="3">
        <f t="shared" si="49"/>
        <v>9.9930632734134903</v>
      </c>
      <c r="N104" s="3">
        <f t="shared" si="44"/>
        <v>5.9362623771905572</v>
      </c>
      <c r="O104" s="3">
        <f t="shared" si="39"/>
        <v>-132.15411916860629</v>
      </c>
      <c r="P104" s="3">
        <f t="shared" si="53"/>
        <v>108.02947664870737</v>
      </c>
      <c r="R104">
        <v>23</v>
      </c>
      <c r="S104" s="3">
        <f t="shared" si="50"/>
        <v>92.979834814401798</v>
      </c>
      <c r="T104" s="3">
        <f t="shared" si="40"/>
        <v>23.244958703600449</v>
      </c>
      <c r="U104" s="3">
        <f t="shared" si="51"/>
        <v>10.150506709743707</v>
      </c>
      <c r="V104" s="3">
        <f t="shared" si="45"/>
        <v>5.963950613502397</v>
      </c>
      <c r="W104" s="3">
        <f t="shared" si="41"/>
        <v>-0.3392508412483437</v>
      </c>
      <c r="X104" s="3">
        <f t="shared" si="54"/>
        <v>144.02947664870734</v>
      </c>
    </row>
    <row r="105" spans="1:24" x14ac:dyDescent="0.3">
      <c r="A105">
        <v>99</v>
      </c>
      <c r="B105">
        <v>24</v>
      </c>
      <c r="C105" s="3">
        <f t="shared" si="46"/>
        <v>96.026201465517659</v>
      </c>
      <c r="D105" s="3">
        <f>C105*0.25</f>
        <v>24.006550366379415</v>
      </c>
      <c r="E105" s="3">
        <f t="shared" si="47"/>
        <v>9.805016910813027</v>
      </c>
      <c r="F105" s="3">
        <f t="shared" si="43"/>
        <v>5.5941499911107799</v>
      </c>
      <c r="G105" s="3">
        <f t="shared" si="42"/>
        <v>114.56808126617912</v>
      </c>
      <c r="H105" s="3">
        <f t="shared" si="52"/>
        <v>183.02947664870734</v>
      </c>
      <c r="J105">
        <v>24</v>
      </c>
      <c r="K105" s="3">
        <f t="shared" si="48"/>
        <v>96.026201465517659</v>
      </c>
      <c r="L105" s="3">
        <f>K105*0.25</f>
        <v>24.006550366379415</v>
      </c>
      <c r="M105" s="3">
        <f t="shared" si="49"/>
        <v>9.4934101097428147</v>
      </c>
      <c r="N105" s="3">
        <f t="shared" si="44"/>
        <v>5.5403136766319472</v>
      </c>
      <c r="O105" s="3">
        <f t="shared" si="39"/>
        <v>-135.06647561827182</v>
      </c>
      <c r="P105" s="3">
        <f t="shared" si="53"/>
        <v>108.02947664870737</v>
      </c>
      <c r="R105">
        <v>24</v>
      </c>
      <c r="S105" s="3">
        <f t="shared" si="50"/>
        <v>96.026201465517659</v>
      </c>
      <c r="T105" s="3">
        <f>S105*0.25</f>
        <v>24.006550366379415</v>
      </c>
      <c r="U105" s="3">
        <f t="shared" si="51"/>
        <v>9.6429813742565216</v>
      </c>
      <c r="V105" s="3">
        <f t="shared" si="45"/>
        <v>5.5661551075817872</v>
      </c>
      <c r="W105" s="3">
        <f t="shared" si="41"/>
        <v>-3.2418883137353873</v>
      </c>
      <c r="X105" s="3">
        <f t="shared" si="54"/>
        <v>144.02947664870734</v>
      </c>
    </row>
    <row r="106" spans="1:24" x14ac:dyDescent="0.3">
      <c r="A106">
        <v>100</v>
      </c>
      <c r="B106">
        <v>25</v>
      </c>
      <c r="C106" s="3">
        <f t="shared" si="46"/>
        <v>98.990962194596761</v>
      </c>
      <c r="D106" s="3">
        <f t="shared" ref="D106:D169" si="55">C106*0.25</f>
        <v>24.74774054864919</v>
      </c>
      <c r="E106" s="3">
        <f t="shared" si="47"/>
        <v>9.3147660652723747</v>
      </c>
      <c r="F106" s="3">
        <f t="shared" si="43"/>
        <v>5.2210201867036909</v>
      </c>
      <c r="G106" s="3">
        <f t="shared" si="42"/>
        <v>111.72551100477799</v>
      </c>
      <c r="H106" s="3">
        <f t="shared" si="52"/>
        <v>183.02947664870734</v>
      </c>
      <c r="J106">
        <v>25</v>
      </c>
      <c r="K106" s="3">
        <v>0</v>
      </c>
      <c r="L106" s="3">
        <f t="shared" ref="L106:L169" si="56">K106*0.25</f>
        <v>0</v>
      </c>
      <c r="M106" s="3">
        <f t="shared" si="49"/>
        <v>9.0187396042556731</v>
      </c>
      <c r="N106" s="3">
        <f t="shared" si="44"/>
        <v>5.170774754400596</v>
      </c>
      <c r="O106" s="3">
        <f t="shared" si="39"/>
        <v>-14.189514358656268</v>
      </c>
      <c r="P106" s="3">
        <f t="shared" si="53"/>
        <v>108.02947664870737</v>
      </c>
      <c r="R106">
        <v>25</v>
      </c>
      <c r="S106" s="3">
        <v>96</v>
      </c>
      <c r="T106" s="3">
        <f t="shared" ref="T106:T169" si="57">S106*0.25</f>
        <v>24</v>
      </c>
      <c r="U106" s="3">
        <f t="shared" si="51"/>
        <v>9.1608323055436944</v>
      </c>
      <c r="V106" s="3">
        <f t="shared" si="45"/>
        <v>5.194892561906082</v>
      </c>
      <c r="W106" s="3">
        <f t="shared" si="41"/>
        <v>-2.3557248674497657</v>
      </c>
      <c r="X106" s="3">
        <f t="shared" si="54"/>
        <v>144.02947664870734</v>
      </c>
    </row>
    <row r="107" spans="1:24" x14ac:dyDescent="0.3">
      <c r="A107">
        <v>101</v>
      </c>
      <c r="B107">
        <v>26</v>
      </c>
      <c r="C107" s="3">
        <f t="shared" si="46"/>
        <v>101.87584278688038</v>
      </c>
      <c r="D107" s="3">
        <f t="shared" si="55"/>
        <v>25.468960696720096</v>
      </c>
      <c r="E107" s="3">
        <f t="shared" si="47"/>
        <v>8.8490277620087561</v>
      </c>
      <c r="F107" s="3">
        <f t="shared" si="43"/>
        <v>4.8727781402505546</v>
      </c>
      <c r="G107" s="3">
        <f t="shared" si="42"/>
        <v>108.93339061414022</v>
      </c>
      <c r="H107" s="3">
        <f t="shared" si="52"/>
        <v>183.02947664870734</v>
      </c>
      <c r="J107">
        <v>26</v>
      </c>
      <c r="K107" s="3">
        <v>0</v>
      </c>
      <c r="L107" s="3">
        <f t="shared" si="56"/>
        <v>0</v>
      </c>
      <c r="M107" s="3">
        <f t="shared" si="49"/>
        <v>8.5678026240428888</v>
      </c>
      <c r="N107" s="3">
        <f t="shared" si="44"/>
        <v>4.8258840782820762</v>
      </c>
      <c r="O107" s="3">
        <f t="shared" si="39"/>
        <v>-13.393686702324965</v>
      </c>
      <c r="P107" s="3">
        <f t="shared" si="53"/>
        <v>108.02947664870737</v>
      </c>
      <c r="R107">
        <v>26</v>
      </c>
      <c r="S107" s="3">
        <v>96</v>
      </c>
      <c r="T107" s="3">
        <f t="shared" si="57"/>
        <v>24</v>
      </c>
      <c r="U107" s="3">
        <f t="shared" si="51"/>
        <v>8.7027906902665091</v>
      </c>
      <c r="V107" s="3">
        <f t="shared" si="45"/>
        <v>4.8483932280269464</v>
      </c>
      <c r="W107" s="3">
        <f t="shared" si="41"/>
        <v>-1.5511839182934466</v>
      </c>
      <c r="X107" s="3">
        <f t="shared" si="54"/>
        <v>144.02947664870734</v>
      </c>
    </row>
    <row r="108" spans="1:24" x14ac:dyDescent="0.3">
      <c r="A108">
        <v>102</v>
      </c>
      <c r="B108">
        <v>27</v>
      </c>
      <c r="C108" s="3">
        <f t="shared" si="46"/>
        <v>104.68258367571408</v>
      </c>
      <c r="D108" s="3">
        <f t="shared" si="55"/>
        <v>26.170645918928521</v>
      </c>
      <c r="E108" s="3">
        <f t="shared" si="47"/>
        <v>8.406576373908317</v>
      </c>
      <c r="F108" s="3">
        <f t="shared" si="43"/>
        <v>4.5477638382958423</v>
      </c>
      <c r="G108" s="3">
        <f t="shared" si="42"/>
        <v>106.19243019315323</v>
      </c>
      <c r="H108" s="3">
        <f t="shared" si="52"/>
        <v>183.02947664870734</v>
      </c>
      <c r="J108">
        <v>27</v>
      </c>
      <c r="K108" s="3">
        <v>0</v>
      </c>
      <c r="L108" s="3">
        <f t="shared" si="56"/>
        <v>0</v>
      </c>
      <c r="M108" s="3">
        <f t="shared" si="49"/>
        <v>8.1394124928407443</v>
      </c>
      <c r="N108" s="3">
        <f t="shared" si="44"/>
        <v>4.5039976102606616</v>
      </c>
      <c r="O108" s="3">
        <f t="shared" si="39"/>
        <v>-12.643410103101406</v>
      </c>
      <c r="P108" s="3">
        <f t="shared" si="53"/>
        <v>108.02947664870737</v>
      </c>
      <c r="R108">
        <v>27</v>
      </c>
      <c r="S108" s="3">
        <v>96</v>
      </c>
      <c r="T108" s="3">
        <f t="shared" si="57"/>
        <v>24</v>
      </c>
      <c r="U108" s="3">
        <f t="shared" si="51"/>
        <v>8.2676511557531835</v>
      </c>
      <c r="V108" s="3">
        <f t="shared" si="45"/>
        <v>4.525005399717549</v>
      </c>
      <c r="W108" s="3">
        <f t="shared" si="41"/>
        <v>-0.79265655547072811</v>
      </c>
      <c r="X108" s="3">
        <f t="shared" si="54"/>
        <v>144.02947664870734</v>
      </c>
    </row>
    <row r="109" spans="1:24" x14ac:dyDescent="0.3">
      <c r="A109">
        <v>103</v>
      </c>
      <c r="B109">
        <v>28</v>
      </c>
      <c r="C109" s="3">
        <f t="shared" si="46"/>
        <v>107.41293189054922</v>
      </c>
      <c r="D109" s="3">
        <f t="shared" si="55"/>
        <v>26.853232972637304</v>
      </c>
      <c r="E109" s="3">
        <f t="shared" si="47"/>
        <v>7.9862475552129011</v>
      </c>
      <c r="F109" s="3">
        <f t="shared" si="43"/>
        <v>4.2444279902815101</v>
      </c>
      <c r="G109" s="3">
        <f t="shared" si="42"/>
        <v>103.50315959131905</v>
      </c>
      <c r="H109" s="3">
        <f t="shared" si="52"/>
        <v>183.02947664870734</v>
      </c>
      <c r="J109">
        <v>28</v>
      </c>
      <c r="K109" s="3">
        <v>0</v>
      </c>
      <c r="L109" s="3">
        <f t="shared" si="56"/>
        <v>0</v>
      </c>
      <c r="M109" s="3">
        <f t="shared" si="49"/>
        <v>7.7324418681987064</v>
      </c>
      <c r="N109" s="3">
        <f t="shared" si="44"/>
        <v>4.2035809696562758</v>
      </c>
      <c r="O109" s="3">
        <f t="shared" si="39"/>
        <v>-11.936022837854981</v>
      </c>
      <c r="P109" s="3">
        <f t="shared" si="53"/>
        <v>108.02947664870737</v>
      </c>
      <c r="R109">
        <v>28</v>
      </c>
      <c r="S109" s="3">
        <v>96</v>
      </c>
      <c r="T109" s="3">
        <f t="shared" si="57"/>
        <v>24</v>
      </c>
      <c r="U109" s="3">
        <f t="shared" si="51"/>
        <v>7.8542685979655236</v>
      </c>
      <c r="V109" s="3">
        <f t="shared" si="45"/>
        <v>4.2231875395563883</v>
      </c>
      <c r="W109" s="3">
        <f t="shared" si="41"/>
        <v>-7.7456137521920709E-2</v>
      </c>
      <c r="X109" s="3">
        <f t="shared" si="54"/>
        <v>144.02947664870734</v>
      </c>
    </row>
    <row r="110" spans="1:24" x14ac:dyDescent="0.3">
      <c r="A110">
        <v>104</v>
      </c>
      <c r="B110">
        <v>29</v>
      </c>
      <c r="C110" s="3">
        <f t="shared" si="46"/>
        <v>110.0686343199621</v>
      </c>
      <c r="D110" s="3">
        <f t="shared" si="55"/>
        <v>27.517158579990525</v>
      </c>
      <c r="E110" s="3">
        <f t="shared" si="47"/>
        <v>7.586935177452256</v>
      </c>
      <c r="F110" s="3">
        <f t="shared" si="43"/>
        <v>3.9613246433297333</v>
      </c>
      <c r="G110" s="3">
        <f t="shared" si="42"/>
        <v>100.86594727926538</v>
      </c>
      <c r="H110" s="3">
        <f t="shared" si="52"/>
        <v>183.02947664870734</v>
      </c>
      <c r="J110">
        <v>29</v>
      </c>
      <c r="K110" s="3">
        <v>0</v>
      </c>
      <c r="L110" s="3">
        <f t="shared" si="56"/>
        <v>0</v>
      </c>
      <c r="M110" s="3">
        <f t="shared" si="49"/>
        <v>7.3458197747887706</v>
      </c>
      <c r="N110" s="3">
        <f t="shared" si="44"/>
        <v>3.9232021189802024</v>
      </c>
      <c r="O110" s="3">
        <f t="shared" si="39"/>
        <v>-11.269021893768972</v>
      </c>
      <c r="P110" s="3">
        <f t="shared" si="53"/>
        <v>108.02947664870737</v>
      </c>
      <c r="R110">
        <v>29</v>
      </c>
      <c r="S110" s="3">
        <v>96</v>
      </c>
      <c r="T110" s="3">
        <f t="shared" si="57"/>
        <v>24</v>
      </c>
      <c r="U110" s="3">
        <f t="shared" si="51"/>
        <v>7.4615551680672469</v>
      </c>
      <c r="V110" s="3">
        <f t="shared" si="45"/>
        <v>3.9415009306679774</v>
      </c>
      <c r="W110" s="3">
        <f t="shared" si="41"/>
        <v>0.5969439012647797</v>
      </c>
      <c r="X110" s="3">
        <f t="shared" si="54"/>
        <v>144.02947664870734</v>
      </c>
    </row>
    <row r="111" spans="1:24" x14ac:dyDescent="0.3">
      <c r="A111">
        <v>105</v>
      </c>
      <c r="B111">
        <v>30</v>
      </c>
      <c r="C111" s="3">
        <f t="shared" si="46"/>
        <v>112.65143206886927</v>
      </c>
      <c r="D111" s="3">
        <f t="shared" si="55"/>
        <v>28.162858017217317</v>
      </c>
      <c r="E111" s="3">
        <f t="shared" si="47"/>
        <v>7.2075884185796433</v>
      </c>
      <c r="F111" s="3">
        <f t="shared" si="43"/>
        <v>3.6971042896196402</v>
      </c>
      <c r="G111" s="3">
        <f t="shared" si="42"/>
        <v>98.281017205714136</v>
      </c>
      <c r="H111" s="3">
        <f t="shared" si="52"/>
        <v>183.02947664870734</v>
      </c>
      <c r="J111">
        <v>30</v>
      </c>
      <c r="K111" s="3">
        <v>0</v>
      </c>
      <c r="L111" s="3">
        <f t="shared" si="56"/>
        <v>0</v>
      </c>
      <c r="M111" s="3">
        <f t="shared" si="49"/>
        <v>6.9785287860493321</v>
      </c>
      <c r="N111" s="3">
        <f t="shared" si="44"/>
        <v>3.6615245376442229</v>
      </c>
      <c r="O111" s="3">
        <f t="shared" si="39"/>
        <v>-10.640053323693555</v>
      </c>
      <c r="P111" s="3">
        <f t="shared" si="53"/>
        <v>108.02947664870737</v>
      </c>
      <c r="R111">
        <v>30</v>
      </c>
      <c r="S111" s="3">
        <v>96</v>
      </c>
      <c r="T111" s="3">
        <f t="shared" si="57"/>
        <v>24</v>
      </c>
      <c r="U111" s="3">
        <f t="shared" si="51"/>
        <v>7.0884774096638843</v>
      </c>
      <c r="V111" s="3">
        <f t="shared" si="45"/>
        <v>3.6786028185924233</v>
      </c>
      <c r="W111" s="3">
        <f t="shared" si="41"/>
        <v>1.2329197717436955</v>
      </c>
      <c r="X111" s="3">
        <f t="shared" si="54"/>
        <v>144.02947664870734</v>
      </c>
    </row>
    <row r="112" spans="1:24" x14ac:dyDescent="0.3">
      <c r="A112">
        <v>106</v>
      </c>
      <c r="B112">
        <v>31</v>
      </c>
      <c r="C112" s="3">
        <f t="shared" si="46"/>
        <v>115.16305573137362</v>
      </c>
      <c r="D112" s="3">
        <f t="shared" si="55"/>
        <v>28.790763932843404</v>
      </c>
      <c r="E112" s="3">
        <f t="shared" si="47"/>
        <v>6.8472089976506609</v>
      </c>
      <c r="F112" s="3">
        <f t="shared" si="43"/>
        <v>3.4505074335020103</v>
      </c>
      <c r="G112" s="3">
        <f t="shared" si="42"/>
        <v>95.748463904630341</v>
      </c>
      <c r="H112" s="3">
        <f t="shared" si="52"/>
        <v>183.02947664870734</v>
      </c>
      <c r="J112">
        <v>31</v>
      </c>
      <c r="K112" s="3">
        <v>0</v>
      </c>
      <c r="L112" s="3">
        <f t="shared" si="56"/>
        <v>0</v>
      </c>
      <c r="M112" s="3">
        <f t="shared" si="49"/>
        <v>6.6296023467468652</v>
      </c>
      <c r="N112" s="3">
        <f t="shared" si="44"/>
        <v>3.4173008509833531</v>
      </c>
      <c r="O112" s="3">
        <f t="shared" si="39"/>
        <v>-10.046903197730218</v>
      </c>
      <c r="P112" s="3">
        <f t="shared" si="53"/>
        <v>108.02947664870737</v>
      </c>
      <c r="R112">
        <v>31</v>
      </c>
      <c r="S112" s="3">
        <v>96</v>
      </c>
      <c r="T112" s="3">
        <f t="shared" si="57"/>
        <v>24</v>
      </c>
      <c r="U112" s="3">
        <f t="shared" si="51"/>
        <v>6.7340535391806897</v>
      </c>
      <c r="V112" s="3">
        <f t="shared" si="45"/>
        <v>3.4332400105923089</v>
      </c>
      <c r="W112" s="3">
        <f t="shared" si="41"/>
        <v>1.8327064502269934</v>
      </c>
      <c r="X112" s="3">
        <f t="shared" si="54"/>
        <v>144.02947664870734</v>
      </c>
    </row>
    <row r="113" spans="1:24" x14ac:dyDescent="0.3">
      <c r="A113">
        <v>107</v>
      </c>
      <c r="B113">
        <v>32</v>
      </c>
      <c r="C113" s="3">
        <f t="shared" si="46"/>
        <v>117.60522143373396</v>
      </c>
      <c r="D113" s="3">
        <f t="shared" si="55"/>
        <v>29.40130535843349</v>
      </c>
      <c r="E113" s="3">
        <f t="shared" si="47"/>
        <v>6.5048485477681277</v>
      </c>
      <c r="F113" s="3">
        <f t="shared" si="43"/>
        <v>3.2203585876874263</v>
      </c>
      <c r="G113" s="3">
        <f t="shared" si="42"/>
        <v>93.268266072377003</v>
      </c>
      <c r="H113" s="3">
        <f t="shared" si="52"/>
        <v>183.02947664870734</v>
      </c>
      <c r="J113">
        <v>32</v>
      </c>
      <c r="K113" s="3">
        <v>0</v>
      </c>
      <c r="L113" s="3">
        <f t="shared" si="56"/>
        <v>0</v>
      </c>
      <c r="M113" s="3">
        <f t="shared" si="49"/>
        <v>6.2981222294095218</v>
      </c>
      <c r="N113" s="3">
        <f t="shared" si="44"/>
        <v>3.1893668842227636</v>
      </c>
      <c r="O113" s="3">
        <f t="shared" si="39"/>
        <v>-9.4874891136322859</v>
      </c>
      <c r="P113" s="3">
        <f t="shared" si="53"/>
        <v>108.02947664870737</v>
      </c>
      <c r="R113">
        <v>32</v>
      </c>
      <c r="S113" s="3">
        <v>96</v>
      </c>
      <c r="T113" s="3">
        <f t="shared" si="57"/>
        <v>24</v>
      </c>
      <c r="U113" s="3">
        <f t="shared" si="51"/>
        <v>6.3973508622216553</v>
      </c>
      <c r="V113" s="3">
        <f t="shared" si="45"/>
        <v>3.2042429018858019</v>
      </c>
      <c r="W113" s="3">
        <f t="shared" si="41"/>
        <v>2.3984062358925371</v>
      </c>
      <c r="X113" s="3">
        <f t="shared" si="54"/>
        <v>144.02947664870734</v>
      </c>
    </row>
    <row r="114" spans="1:24" x14ac:dyDescent="0.3">
      <c r="A114">
        <v>108</v>
      </c>
      <c r="B114">
        <v>33</v>
      </c>
      <c r="C114" s="3">
        <f t="shared" si="46"/>
        <v>119.97962752804827</v>
      </c>
      <c r="D114" s="3">
        <f t="shared" si="55"/>
        <v>29.994906882012067</v>
      </c>
      <c r="E114" s="3">
        <f t="shared" si="47"/>
        <v>6.179606120379721</v>
      </c>
      <c r="F114" s="3">
        <f t="shared" si="43"/>
        <v>3.0055606698886752</v>
      </c>
      <c r="G114" s="3">
        <f t="shared" si="42"/>
        <v>90.840298799671274</v>
      </c>
      <c r="H114" s="3">
        <f t="shared" si="52"/>
        <v>183.02947664870734</v>
      </c>
      <c r="J114">
        <v>33</v>
      </c>
      <c r="K114" s="3">
        <v>0</v>
      </c>
      <c r="L114" s="3">
        <f t="shared" si="56"/>
        <v>0</v>
      </c>
      <c r="M114" s="3">
        <f t="shared" si="49"/>
        <v>5.9832161179390457</v>
      </c>
      <c r="N114" s="3">
        <f t="shared" si="44"/>
        <v>2.9766361130451053</v>
      </c>
      <c r="O114" s="3">
        <f t="shared" si="39"/>
        <v>-8.9598522309841506</v>
      </c>
      <c r="P114" s="3">
        <f t="shared" si="53"/>
        <v>108.02947664870737</v>
      </c>
      <c r="R114">
        <v>33</v>
      </c>
      <c r="S114" s="3">
        <v>96</v>
      </c>
      <c r="T114" s="3">
        <f t="shared" si="57"/>
        <v>24</v>
      </c>
      <c r="U114" s="3">
        <f t="shared" si="51"/>
        <v>6.0774833191105726</v>
      </c>
      <c r="V114" s="3">
        <f t="shared" si="45"/>
        <v>2.9905199003300189</v>
      </c>
      <c r="W114" s="3">
        <f t="shared" si="41"/>
        <v>2.931996780559416</v>
      </c>
      <c r="X114" s="3">
        <f t="shared" si="54"/>
        <v>144.02947664870734</v>
      </c>
    </row>
    <row r="115" spans="1:24" x14ac:dyDescent="0.3">
      <c r="A115">
        <v>109</v>
      </c>
      <c r="B115">
        <v>34</v>
      </c>
      <c r="C115" s="3">
        <f t="shared" si="46"/>
        <v>122.28795183801118</v>
      </c>
      <c r="D115" s="3">
        <f t="shared" si="55"/>
        <v>30.571987959502795</v>
      </c>
      <c r="E115" s="3">
        <f t="shared" si="47"/>
        <v>5.8706258143607348</v>
      </c>
      <c r="F115" s="3">
        <f t="shared" si="43"/>
        <v>2.8050897732071007</v>
      </c>
      <c r="G115" s="3">
        <f t="shared" si="42"/>
        <v>88.46434461491819</v>
      </c>
      <c r="H115" s="3">
        <f t="shared" si="52"/>
        <v>183.02947664870734</v>
      </c>
      <c r="J115">
        <v>34</v>
      </c>
      <c r="K115" s="3">
        <v>0</v>
      </c>
      <c r="L115" s="3">
        <f t="shared" si="56"/>
        <v>0</v>
      </c>
      <c r="M115" s="3">
        <f t="shared" si="49"/>
        <v>5.6840553120420934</v>
      </c>
      <c r="N115" s="3">
        <f t="shared" si="44"/>
        <v>2.7780944843049968</v>
      </c>
      <c r="O115" s="3">
        <f t="shared" si="39"/>
        <v>-8.4621497963470897</v>
      </c>
      <c r="P115" s="3">
        <f t="shared" si="53"/>
        <v>108.02947664870737</v>
      </c>
      <c r="R115">
        <v>34</v>
      </c>
      <c r="S115" s="3">
        <v>96</v>
      </c>
      <c r="T115" s="3">
        <f t="shared" si="57"/>
        <v>24</v>
      </c>
      <c r="U115" s="3">
        <f t="shared" si="51"/>
        <v>5.7736091531550437</v>
      </c>
      <c r="V115" s="3">
        <f t="shared" si="45"/>
        <v>2.7910522229780068</v>
      </c>
      <c r="W115" s="3">
        <f t="shared" si="41"/>
        <v>3.4353386238669543</v>
      </c>
      <c r="X115" s="3">
        <f t="shared" si="54"/>
        <v>144.02947664870734</v>
      </c>
    </row>
    <row r="116" spans="1:24" x14ac:dyDescent="0.3">
      <c r="A116">
        <v>110</v>
      </c>
      <c r="B116">
        <v>35</v>
      </c>
      <c r="C116" s="3">
        <f t="shared" si="46"/>
        <v>124.53184937477089</v>
      </c>
      <c r="D116" s="3">
        <f t="shared" si="55"/>
        <v>31.132962343692721</v>
      </c>
      <c r="E116" s="3">
        <f t="shared" si="47"/>
        <v>5.5770945236426979</v>
      </c>
      <c r="F116" s="3">
        <f t="shared" si="43"/>
        <v>2.6179902853341872</v>
      </c>
      <c r="G116" s="3">
        <f t="shared" si="42"/>
        <v>86.140103472559531</v>
      </c>
      <c r="H116" s="3">
        <f t="shared" si="52"/>
        <v>183.02947664870734</v>
      </c>
      <c r="J116">
        <v>35</v>
      </c>
      <c r="K116" s="3">
        <v>0</v>
      </c>
      <c r="L116" s="3">
        <f t="shared" si="56"/>
        <v>0</v>
      </c>
      <c r="M116" s="3">
        <f t="shared" si="49"/>
        <v>5.3998525464399885</v>
      </c>
      <c r="N116" s="3">
        <f t="shared" si="44"/>
        <v>2.5927955822018536</v>
      </c>
      <c r="O116" s="3">
        <f t="shared" si="39"/>
        <v>-7.992648128641842</v>
      </c>
      <c r="P116" s="3">
        <f t="shared" si="53"/>
        <v>108.02947664870737</v>
      </c>
      <c r="R116">
        <v>35</v>
      </c>
      <c r="S116" s="3">
        <v>96</v>
      </c>
      <c r="T116" s="3">
        <f t="shared" si="57"/>
        <v>24</v>
      </c>
      <c r="U116" s="3">
        <f t="shared" si="51"/>
        <v>5.4849286954972909</v>
      </c>
      <c r="V116" s="3">
        <f t="shared" si="45"/>
        <v>2.6048890397053737</v>
      </c>
      <c r="W116" s="3">
        <f t="shared" si="41"/>
        <v>3.9101822647973279</v>
      </c>
      <c r="X116" s="3">
        <f t="shared" si="54"/>
        <v>144.02947664870734</v>
      </c>
    </row>
    <row r="117" spans="1:24" x14ac:dyDescent="0.3">
      <c r="A117">
        <v>111</v>
      </c>
      <c r="B117">
        <v>36</v>
      </c>
      <c r="C117" s="3">
        <f t="shared" si="46"/>
        <v>126.71295045437576</v>
      </c>
      <c r="D117" s="3">
        <f t="shared" si="55"/>
        <v>31.678237613593939</v>
      </c>
      <c r="E117" s="3">
        <f t="shared" si="47"/>
        <v>5.2982397974605631</v>
      </c>
      <c r="F117" s="3">
        <f t="shared" si="43"/>
        <v>2.4433703333023971</v>
      </c>
      <c r="G117" s="3">
        <f t="shared" si="42"/>
        <v>83.867201801267356</v>
      </c>
      <c r="H117" s="3">
        <f t="shared" si="52"/>
        <v>183.02947664870734</v>
      </c>
      <c r="J117">
        <v>36</v>
      </c>
      <c r="K117" s="3">
        <v>0</v>
      </c>
      <c r="L117" s="3">
        <f t="shared" si="56"/>
        <v>0</v>
      </c>
      <c r="M117" s="3">
        <f t="shared" si="49"/>
        <v>5.1298599191179886</v>
      </c>
      <c r="N117" s="3">
        <f t="shared" si="44"/>
        <v>2.4198561168689898</v>
      </c>
      <c r="O117" s="3">
        <f t="shared" si="39"/>
        <v>-7.5497160359869788</v>
      </c>
      <c r="P117" s="3">
        <f t="shared" si="53"/>
        <v>108.02947664870737</v>
      </c>
      <c r="R117">
        <v>36</v>
      </c>
      <c r="S117" s="3">
        <v>96</v>
      </c>
      <c r="T117" s="3">
        <f t="shared" si="57"/>
        <v>24</v>
      </c>
      <c r="U117" s="3">
        <f t="shared" si="51"/>
        <v>5.2106822607224261</v>
      </c>
      <c r="V117" s="3">
        <f t="shared" si="45"/>
        <v>2.4311429407570251</v>
      </c>
      <c r="W117" s="3">
        <f t="shared" si="41"/>
        <v>4.358174798520551</v>
      </c>
      <c r="X117" s="3">
        <f t="shared" si="54"/>
        <v>144.02947664870734</v>
      </c>
    </row>
    <row r="118" spans="1:24" x14ac:dyDescent="0.3">
      <c r="A118">
        <v>112</v>
      </c>
      <c r="B118">
        <v>37</v>
      </c>
      <c r="C118" s="3">
        <f t="shared" si="46"/>
        <v>128.83285915925606</v>
      </c>
      <c r="D118" s="3">
        <f t="shared" si="55"/>
        <v>32.208214789814015</v>
      </c>
      <c r="E118" s="3">
        <f t="shared" si="47"/>
        <v>5.0333278075875345</v>
      </c>
      <c r="F118" s="3">
        <f t="shared" si="43"/>
        <v>2.2803975320711274</v>
      </c>
      <c r="G118" s="3">
        <f t="shared" si="42"/>
        <v>81.645200711271258</v>
      </c>
      <c r="H118" s="3">
        <f t="shared" si="52"/>
        <v>183.02947664870734</v>
      </c>
      <c r="J118">
        <v>37</v>
      </c>
      <c r="K118" s="3">
        <v>0</v>
      </c>
      <c r="L118" s="3">
        <f t="shared" si="56"/>
        <v>0</v>
      </c>
      <c r="M118" s="3">
        <f t="shared" si="49"/>
        <v>4.8733669231620889</v>
      </c>
      <c r="N118" s="3">
        <f t="shared" si="44"/>
        <v>2.258451713873828</v>
      </c>
      <c r="O118" s="3">
        <f t="shared" si="39"/>
        <v>-7.1318186370359165</v>
      </c>
      <c r="P118" s="3">
        <f t="shared" si="53"/>
        <v>108.02947664870737</v>
      </c>
      <c r="R118">
        <v>37</v>
      </c>
      <c r="S118" s="3">
        <v>96</v>
      </c>
      <c r="T118" s="3">
        <f t="shared" si="57"/>
        <v>24</v>
      </c>
      <c r="U118" s="3">
        <f t="shared" si="51"/>
        <v>4.9501481476863045</v>
      </c>
      <c r="V118" s="3">
        <f t="shared" si="45"/>
        <v>2.2689857066085315</v>
      </c>
      <c r="W118" s="3">
        <f t="shared" si="41"/>
        <v>4.7808661457051613</v>
      </c>
      <c r="X118" s="3">
        <f t="shared" si="54"/>
        <v>144.02947664870734</v>
      </c>
    </row>
    <row r="119" spans="1:24" x14ac:dyDescent="0.3">
      <c r="A119">
        <v>113</v>
      </c>
      <c r="B119">
        <v>38</v>
      </c>
      <c r="C119" s="3">
        <f t="shared" si="46"/>
        <v>130.89315209515428</v>
      </c>
      <c r="D119" s="3">
        <f t="shared" si="55"/>
        <v>32.723288023788569</v>
      </c>
      <c r="E119" s="3">
        <f t="shared" si="47"/>
        <v>4.7816614172081575</v>
      </c>
      <c r="F119" s="3">
        <f t="shared" si="43"/>
        <v>2.1282950166819834</v>
      </c>
      <c r="G119" s="3">
        <f t="shared" si="42"/>
        <v>79.473603447166994</v>
      </c>
      <c r="H119" s="3">
        <f t="shared" si="52"/>
        <v>183.02947664870734</v>
      </c>
      <c r="J119">
        <v>38</v>
      </c>
      <c r="K119" s="3">
        <v>0</v>
      </c>
      <c r="L119" s="3">
        <f t="shared" si="56"/>
        <v>0</v>
      </c>
      <c r="M119" s="3">
        <f t="shared" si="49"/>
        <v>4.6296985770039845</v>
      </c>
      <c r="N119" s="3">
        <f t="shared" si="44"/>
        <v>2.1078129845584437</v>
      </c>
      <c r="O119" s="3">
        <f t="shared" si="39"/>
        <v>-6.7375115615624281</v>
      </c>
      <c r="P119" s="3">
        <f t="shared" si="53"/>
        <v>108.02947664870737</v>
      </c>
      <c r="R119">
        <v>38</v>
      </c>
      <c r="S119" s="3">
        <v>96</v>
      </c>
      <c r="T119" s="3">
        <f t="shared" si="57"/>
        <v>24</v>
      </c>
      <c r="U119" s="3">
        <f t="shared" si="51"/>
        <v>4.7026407403019892</v>
      </c>
      <c r="V119" s="3">
        <f t="shared" si="45"/>
        <v>2.1176443599777426</v>
      </c>
      <c r="W119" s="3">
        <f t="shared" si="41"/>
        <v>5.1797148997202669</v>
      </c>
      <c r="X119" s="3">
        <f t="shared" si="54"/>
        <v>144.02947664870734</v>
      </c>
    </row>
    <row r="120" spans="1:24" x14ac:dyDescent="0.3">
      <c r="A120">
        <v>114</v>
      </c>
      <c r="B120">
        <v>39</v>
      </c>
      <c r="C120" s="3">
        <f t="shared" si="46"/>
        <v>132.89537740230611</v>
      </c>
      <c r="D120" s="3">
        <f t="shared" si="55"/>
        <v>33.223844350576528</v>
      </c>
      <c r="E120" s="3">
        <f t="shared" si="47"/>
        <v>4.5425783463477494</v>
      </c>
      <c r="F120" s="3">
        <f t="shared" si="43"/>
        <v>1.9863377390692951</v>
      </c>
      <c r="G120" s="3">
        <f t="shared" si="42"/>
        <v>77.351862161700325</v>
      </c>
      <c r="H120" s="3">
        <f t="shared" si="52"/>
        <v>183.02947664870734</v>
      </c>
      <c r="J120">
        <v>39</v>
      </c>
      <c r="K120" s="3">
        <v>0</v>
      </c>
      <c r="L120" s="3">
        <f t="shared" si="56"/>
        <v>0</v>
      </c>
      <c r="M120" s="3">
        <f t="shared" si="49"/>
        <v>4.398213648153785</v>
      </c>
      <c r="N120" s="3">
        <f t="shared" si="44"/>
        <v>1.9672218584883956</v>
      </c>
      <c r="O120" s="3">
        <f t="shared" si="39"/>
        <v>-6.3654355066421804</v>
      </c>
      <c r="P120" s="3">
        <f t="shared" si="53"/>
        <v>108.02947664870737</v>
      </c>
      <c r="R120">
        <v>39</v>
      </c>
      <c r="S120" s="3">
        <v>96</v>
      </c>
      <c r="T120" s="3">
        <f t="shared" si="57"/>
        <v>24</v>
      </c>
      <c r="U120" s="3">
        <f t="shared" si="51"/>
        <v>4.4675087032868896</v>
      </c>
      <c r="V120" s="3">
        <f t="shared" si="45"/>
        <v>1.9763974811672271</v>
      </c>
      <c r="W120" s="3">
        <f t="shared" si="41"/>
        <v>5.5560938155458786</v>
      </c>
      <c r="X120" s="3">
        <f t="shared" si="54"/>
        <v>144.02947664870734</v>
      </c>
    </row>
    <row r="121" spans="1:24" x14ac:dyDescent="0.3">
      <c r="A121">
        <v>115</v>
      </c>
      <c r="B121">
        <v>40</v>
      </c>
      <c r="C121" s="3">
        <f t="shared" si="46"/>
        <v>134.84105398579294</v>
      </c>
      <c r="D121" s="3">
        <f t="shared" si="55"/>
        <v>33.710263496448235</v>
      </c>
      <c r="E121" s="3">
        <f t="shared" si="47"/>
        <v>4.3154494290303616</v>
      </c>
      <c r="F121" s="3">
        <f t="shared" si="43"/>
        <v>1.8538490118733733</v>
      </c>
      <c r="G121" s="3">
        <f t="shared" si="42"/>
        <v>75.279384076855081</v>
      </c>
      <c r="H121" s="3">
        <f t="shared" si="52"/>
        <v>183.02947664870734</v>
      </c>
      <c r="J121">
        <v>40</v>
      </c>
      <c r="K121" s="3">
        <v>0</v>
      </c>
      <c r="L121" s="3">
        <f t="shared" si="56"/>
        <v>0</v>
      </c>
      <c r="M121" s="3">
        <f t="shared" si="49"/>
        <v>4.1783029657460959</v>
      </c>
      <c r="N121" s="3">
        <f t="shared" si="44"/>
        <v>1.8360081605272196</v>
      </c>
      <c r="O121" s="3">
        <f t="shared" si="39"/>
        <v>-6.0143111262733155</v>
      </c>
      <c r="P121" s="3">
        <f t="shared" si="53"/>
        <v>108.02947664870737</v>
      </c>
      <c r="R121">
        <v>40</v>
      </c>
      <c r="S121" s="3">
        <v>96</v>
      </c>
      <c r="T121" s="3">
        <f t="shared" si="57"/>
        <v>24</v>
      </c>
      <c r="U121" s="3">
        <f t="shared" si="51"/>
        <v>4.2441332681225452</v>
      </c>
      <c r="V121" s="3">
        <f t="shared" si="45"/>
        <v>1.8445717691733732</v>
      </c>
      <c r="W121" s="3">
        <f t="shared" si="41"/>
        <v>5.9112949627040905</v>
      </c>
      <c r="X121" s="3">
        <f t="shared" si="54"/>
        <v>144.02947664870734</v>
      </c>
    </row>
    <row r="122" spans="1:24" x14ac:dyDescent="0.3">
      <c r="A122">
        <v>116</v>
      </c>
      <c r="B122">
        <v>41</v>
      </c>
      <c r="C122" s="3">
        <f t="shared" si="46"/>
        <v>136.73167093508098</v>
      </c>
      <c r="D122" s="3">
        <f t="shared" si="55"/>
        <v>34.182917733770246</v>
      </c>
      <c r="E122" s="3">
        <f t="shared" si="47"/>
        <v>4.0996769575788434</v>
      </c>
      <c r="F122" s="3">
        <f t="shared" si="43"/>
        <v>1.7301972827814194</v>
      </c>
      <c r="G122" s="3">
        <f t="shared" si="42"/>
        <v>73.255537090788494</v>
      </c>
      <c r="H122" s="3">
        <f t="shared" si="52"/>
        <v>183.02947664870734</v>
      </c>
      <c r="J122">
        <v>41</v>
      </c>
      <c r="K122" s="3">
        <v>0</v>
      </c>
      <c r="L122" s="3">
        <f t="shared" si="56"/>
        <v>0</v>
      </c>
      <c r="M122" s="3">
        <f t="shared" si="49"/>
        <v>3.9693878174587911</v>
      </c>
      <c r="N122" s="3">
        <f t="shared" si="44"/>
        <v>1.713546416220054</v>
      </c>
      <c r="O122" s="3">
        <f t="shared" si="39"/>
        <v>-5.6829342336788446</v>
      </c>
      <c r="P122" s="3">
        <f t="shared" si="53"/>
        <v>108.02947664870737</v>
      </c>
      <c r="R122">
        <v>41</v>
      </c>
      <c r="S122" s="3">
        <v>96</v>
      </c>
      <c r="T122" s="3">
        <f t="shared" si="57"/>
        <v>24</v>
      </c>
      <c r="U122" s="3">
        <f t="shared" si="51"/>
        <v>4.0319266047164177</v>
      </c>
      <c r="V122" s="3">
        <f t="shared" si="45"/>
        <v>1.7215388321695093</v>
      </c>
      <c r="W122" s="3">
        <f t="shared" si="41"/>
        <v>6.2465345631140679</v>
      </c>
      <c r="X122" s="3">
        <f t="shared" si="54"/>
        <v>144.02947664870734</v>
      </c>
    </row>
    <row r="123" spans="1:24" x14ac:dyDescent="0.3">
      <c r="A123">
        <v>117</v>
      </c>
      <c r="B123">
        <v>42</v>
      </c>
      <c r="C123" s="3">
        <f t="shared" si="46"/>
        <v>138.56868710702562</v>
      </c>
      <c r="D123" s="3">
        <f t="shared" si="55"/>
        <v>34.642171776756406</v>
      </c>
      <c r="E123" s="3">
        <f t="shared" si="47"/>
        <v>3.8946931096999009</v>
      </c>
      <c r="F123" s="3">
        <f t="shared" si="43"/>
        <v>1.6147931240198987</v>
      </c>
      <c r="G123" s="3">
        <f t="shared" si="42"/>
        <v>71.279654882498164</v>
      </c>
      <c r="H123" s="3">
        <f t="shared" si="52"/>
        <v>183.02947664870734</v>
      </c>
      <c r="J123">
        <v>42</v>
      </c>
      <c r="K123" s="3">
        <v>0</v>
      </c>
      <c r="L123" s="3">
        <f t="shared" si="56"/>
        <v>0</v>
      </c>
      <c r="M123" s="3">
        <f t="shared" si="49"/>
        <v>3.7709184265858515</v>
      </c>
      <c r="N123" s="3">
        <f t="shared" si="44"/>
        <v>1.5992528702581765</v>
      </c>
      <c r="O123" s="3">
        <f t="shared" si="39"/>
        <v>-5.3701712968440276</v>
      </c>
      <c r="P123" s="3">
        <f t="shared" si="53"/>
        <v>108.02947664870737</v>
      </c>
      <c r="R123">
        <v>42</v>
      </c>
      <c r="S123" s="3">
        <v>96</v>
      </c>
      <c r="T123" s="3">
        <f t="shared" si="57"/>
        <v>24</v>
      </c>
      <c r="U123" s="3">
        <f t="shared" si="51"/>
        <v>3.8303302744805965</v>
      </c>
      <c r="V123" s="3">
        <f t="shared" si="45"/>
        <v>1.606712192063803</v>
      </c>
      <c r="W123" s="3">
        <f t="shared" si="41"/>
        <v>6.5629575334556023</v>
      </c>
      <c r="X123" s="3">
        <f t="shared" si="54"/>
        <v>144.02947664870734</v>
      </c>
    </row>
    <row r="124" spans="1:24" x14ac:dyDescent="0.3">
      <c r="A124">
        <v>118</v>
      </c>
      <c r="B124">
        <v>43</v>
      </c>
      <c r="C124" s="3">
        <f t="shared" si="46"/>
        <v>140.35353085020478</v>
      </c>
      <c r="D124" s="3">
        <f t="shared" si="55"/>
        <v>35.088382712551194</v>
      </c>
      <c r="E124" s="3">
        <f t="shared" si="47"/>
        <v>3.6999584542149058</v>
      </c>
      <c r="F124" s="3">
        <f t="shared" si="43"/>
        <v>1.5070864226477716</v>
      </c>
      <c r="G124" s="3">
        <f t="shared" si="42"/>
        <v>69.351041560381333</v>
      </c>
      <c r="H124" s="3">
        <f t="shared" si="52"/>
        <v>183.02947664870734</v>
      </c>
      <c r="J124">
        <v>43</v>
      </c>
      <c r="K124" s="3">
        <v>0</v>
      </c>
      <c r="L124" s="3">
        <f t="shared" si="56"/>
        <v>0</v>
      </c>
      <c r="M124" s="3">
        <f t="shared" si="49"/>
        <v>3.5823725052565587</v>
      </c>
      <c r="N124" s="3">
        <f t="shared" si="44"/>
        <v>1.4925827038119561</v>
      </c>
      <c r="O124" s="3">
        <f t="shared" si="39"/>
        <v>-5.0749552090685146</v>
      </c>
      <c r="P124" s="3">
        <f t="shared" si="53"/>
        <v>108.02947664870737</v>
      </c>
      <c r="R124">
        <v>43</v>
      </c>
      <c r="S124" s="3">
        <v>96</v>
      </c>
      <c r="T124" s="3">
        <f t="shared" si="57"/>
        <v>24</v>
      </c>
      <c r="U124" s="3">
        <f t="shared" si="51"/>
        <v>3.6388137607565665</v>
      </c>
      <c r="V124" s="3">
        <f t="shared" si="45"/>
        <v>1.4995444888531473</v>
      </c>
      <c r="W124" s="3">
        <f t="shared" si="41"/>
        <v>6.8616417503902909</v>
      </c>
      <c r="X124" s="3">
        <f t="shared" si="54"/>
        <v>144.02947664870734</v>
      </c>
    </row>
    <row r="125" spans="1:24" x14ac:dyDescent="0.3">
      <c r="A125">
        <v>119</v>
      </c>
      <c r="B125">
        <v>44</v>
      </c>
      <c r="C125" s="3">
        <f t="shared" si="46"/>
        <v>142.08759985146958</v>
      </c>
      <c r="D125" s="3">
        <f t="shared" si="55"/>
        <v>35.521899962867394</v>
      </c>
      <c r="E125" s="3">
        <f t="shared" si="47"/>
        <v>3.5149605315041601</v>
      </c>
      <c r="F125" s="3">
        <f t="shared" si="43"/>
        <v>1.4065637582571653</v>
      </c>
      <c r="G125" s="3">
        <f t="shared" si="42"/>
        <v>67.468975895901707</v>
      </c>
      <c r="H125" s="3">
        <f t="shared" si="52"/>
        <v>183.02947664870734</v>
      </c>
      <c r="J125">
        <v>44</v>
      </c>
      <c r="K125" s="3">
        <v>0</v>
      </c>
      <c r="L125" s="3">
        <f t="shared" si="56"/>
        <v>0</v>
      </c>
      <c r="M125" s="3">
        <f t="shared" si="49"/>
        <v>3.4032538799937306</v>
      </c>
      <c r="N125" s="3">
        <f t="shared" si="44"/>
        <v>1.3930274374676987</v>
      </c>
      <c r="O125" s="3">
        <f t="shared" si="39"/>
        <v>-4.7962813174614292</v>
      </c>
      <c r="P125" s="3">
        <f t="shared" si="53"/>
        <v>108.02947664870737</v>
      </c>
      <c r="R125">
        <v>44</v>
      </c>
      <c r="S125" s="3">
        <v>96</v>
      </c>
      <c r="T125" s="3">
        <f t="shared" si="57"/>
        <v>24</v>
      </c>
      <c r="U125" s="3">
        <f t="shared" si="51"/>
        <v>3.456873072718738</v>
      </c>
      <c r="V125" s="3">
        <f t="shared" si="45"/>
        <v>1.3995248714466424</v>
      </c>
      <c r="W125" s="3">
        <f t="shared" si="41"/>
        <v>7.14360205583462</v>
      </c>
      <c r="X125" s="3">
        <f t="shared" si="54"/>
        <v>144.02947664870734</v>
      </c>
    </row>
    <row r="126" spans="1:24" x14ac:dyDescent="0.3">
      <c r="A126">
        <v>120</v>
      </c>
      <c r="B126">
        <v>45</v>
      </c>
      <c r="C126" s="3">
        <f t="shared" si="46"/>
        <v>143.77226108816981</v>
      </c>
      <c r="D126" s="3">
        <f t="shared" si="55"/>
        <v>35.943065272042453</v>
      </c>
      <c r="E126" s="3">
        <f t="shared" si="47"/>
        <v>3.3392125049289518</v>
      </c>
      <c r="F126" s="3">
        <f t="shared" si="43"/>
        <v>1.3127459555814125</v>
      </c>
      <c r="G126" s="3">
        <f t="shared" si="42"/>
        <v>65.632715179277369</v>
      </c>
      <c r="H126" s="3">
        <f t="shared" si="52"/>
        <v>183.02947664870734</v>
      </c>
      <c r="J126">
        <v>45</v>
      </c>
      <c r="K126" s="3">
        <v>0</v>
      </c>
      <c r="L126" s="3">
        <f t="shared" si="56"/>
        <v>0</v>
      </c>
      <c r="M126" s="3">
        <f t="shared" si="49"/>
        <v>3.2330911859940441</v>
      </c>
      <c r="N126" s="3">
        <f t="shared" si="44"/>
        <v>1.3001125073886033</v>
      </c>
      <c r="O126" s="3">
        <f t="shared" si="39"/>
        <v>-4.5332036933826476</v>
      </c>
      <c r="P126" s="3">
        <f t="shared" si="53"/>
        <v>108.02947664870737</v>
      </c>
      <c r="R126">
        <v>45</v>
      </c>
      <c r="S126" s="3">
        <v>96</v>
      </c>
      <c r="T126" s="3">
        <f t="shared" si="57"/>
        <v>24</v>
      </c>
      <c r="U126" s="3">
        <f t="shared" si="51"/>
        <v>3.2840294190828008</v>
      </c>
      <c r="V126" s="3">
        <f t="shared" si="45"/>
        <v>1.3061765625211514</v>
      </c>
      <c r="W126" s="3">
        <f t="shared" si="41"/>
        <v>7.409794018396056</v>
      </c>
      <c r="X126" s="3">
        <f t="shared" si="54"/>
        <v>144.02947664870734</v>
      </c>
    </row>
    <row r="127" spans="1:24" x14ac:dyDescent="0.3">
      <c r="A127">
        <v>121</v>
      </c>
      <c r="B127">
        <v>46</v>
      </c>
      <c r="C127" s="3">
        <f t="shared" si="46"/>
        <v>145.40885087169286</v>
      </c>
      <c r="D127" s="3">
        <f t="shared" si="55"/>
        <v>36.352212717923216</v>
      </c>
      <c r="E127" s="3">
        <f t="shared" si="47"/>
        <v>3.1722518796825039</v>
      </c>
      <c r="F127" s="3">
        <f t="shared" si="43"/>
        <v>1.2251858003441323</v>
      </c>
      <c r="G127" s="3">
        <f t="shared" si="42"/>
        <v>63.841498730357301</v>
      </c>
      <c r="H127" s="3">
        <f t="shared" si="52"/>
        <v>183.02947664870734</v>
      </c>
      <c r="J127">
        <v>46</v>
      </c>
      <c r="K127" s="3">
        <v>0</v>
      </c>
      <c r="L127" s="3">
        <f t="shared" si="56"/>
        <v>0</v>
      </c>
      <c r="M127" s="3">
        <f t="shared" si="49"/>
        <v>3.0714366266943416</v>
      </c>
      <c r="N127" s="3">
        <f t="shared" si="44"/>
        <v>1.2133950031457834</v>
      </c>
      <c r="O127" s="3">
        <f t="shared" si="39"/>
        <v>-4.2848316298401254</v>
      </c>
      <c r="P127" s="3">
        <f t="shared" si="53"/>
        <v>108.02947664870737</v>
      </c>
      <c r="R127">
        <v>46</v>
      </c>
      <c r="S127" s="3">
        <v>96</v>
      </c>
      <c r="T127" s="3">
        <f t="shared" si="57"/>
        <v>24</v>
      </c>
      <c r="U127" s="3">
        <f t="shared" si="51"/>
        <v>3.1198279481286604</v>
      </c>
      <c r="V127" s="3">
        <f t="shared" si="45"/>
        <v>1.2190545858009907</v>
      </c>
      <c r="W127" s="3">
        <f t="shared" si="41"/>
        <v>7.6611174660703512</v>
      </c>
      <c r="X127" s="3">
        <f t="shared" si="54"/>
        <v>144.02947664870734</v>
      </c>
    </row>
    <row r="128" spans="1:24" x14ac:dyDescent="0.3">
      <c r="A128">
        <v>122</v>
      </c>
      <c r="B128">
        <v>47</v>
      </c>
      <c r="C128" s="3">
        <f t="shared" si="46"/>
        <v>146.99867496982455</v>
      </c>
      <c r="D128" s="3">
        <f t="shared" si="55"/>
        <v>36.749668742456137</v>
      </c>
      <c r="E128" s="3">
        <f t="shared" si="47"/>
        <v>3.0136392856983787</v>
      </c>
      <c r="F128" s="3">
        <f t="shared" si="43"/>
        <v>1.1434659074611786</v>
      </c>
      <c r="G128" s="3">
        <f t="shared" si="42"/>
        <v>62.094551094559733</v>
      </c>
      <c r="H128" s="3">
        <f t="shared" si="52"/>
        <v>183.02947664870734</v>
      </c>
      <c r="J128">
        <v>47</v>
      </c>
      <c r="K128" s="3">
        <v>0</v>
      </c>
      <c r="L128" s="3">
        <f t="shared" si="56"/>
        <v>0</v>
      </c>
      <c r="M128" s="3">
        <f t="shared" si="49"/>
        <v>2.9178647953596242</v>
      </c>
      <c r="N128" s="3">
        <f t="shared" si="44"/>
        <v>1.1324615564359597</v>
      </c>
      <c r="O128" s="3">
        <f t="shared" si="39"/>
        <v>-4.0503263517955839</v>
      </c>
      <c r="P128" s="3">
        <f t="shared" si="53"/>
        <v>108.02947664870737</v>
      </c>
      <c r="R128">
        <v>47</v>
      </c>
      <c r="S128" s="3">
        <v>96</v>
      </c>
      <c r="T128" s="3">
        <f t="shared" si="57"/>
        <v>24</v>
      </c>
      <c r="U128" s="3">
        <f t="shared" si="51"/>
        <v>2.9638365507222271</v>
      </c>
      <c r="V128" s="3">
        <f t="shared" si="45"/>
        <v>1.1377436449280647</v>
      </c>
      <c r="W128" s="3">
        <f t="shared" si="41"/>
        <v>7.8984198043497145</v>
      </c>
      <c r="X128" s="3">
        <f t="shared" si="54"/>
        <v>144.02947664870734</v>
      </c>
    </row>
    <row r="129" spans="1:24" x14ac:dyDescent="0.3">
      <c r="A129">
        <v>123</v>
      </c>
      <c r="B129">
        <v>48</v>
      </c>
      <c r="C129" s="3">
        <f t="shared" si="46"/>
        <v>148.54300879703854</v>
      </c>
      <c r="D129" s="3">
        <f t="shared" si="55"/>
        <v>37.135752199259635</v>
      </c>
      <c r="E129" s="3">
        <f t="shared" si="47"/>
        <v>2.8629573214134596</v>
      </c>
      <c r="F129" s="3">
        <f t="shared" si="43"/>
        <v>1.067196731433518</v>
      </c>
      <c r="G129" s="3">
        <f t="shared" si="42"/>
        <v>60.391084950854861</v>
      </c>
      <c r="H129" s="3">
        <f t="shared" si="52"/>
        <v>183.02947664870734</v>
      </c>
      <c r="J129">
        <v>48</v>
      </c>
      <c r="K129" s="3">
        <v>0</v>
      </c>
      <c r="L129" s="3">
        <f t="shared" si="56"/>
        <v>0</v>
      </c>
      <c r="M129" s="3">
        <f t="shared" si="49"/>
        <v>2.7719715555916427</v>
      </c>
      <c r="N129" s="3">
        <f t="shared" si="44"/>
        <v>1.0569263706216812</v>
      </c>
      <c r="O129" s="3">
        <f t="shared" si="39"/>
        <v>-3.8288979262133238</v>
      </c>
      <c r="P129" s="3">
        <f t="shared" si="53"/>
        <v>108.02947664870737</v>
      </c>
      <c r="R129">
        <v>48</v>
      </c>
      <c r="S129" s="3">
        <v>96</v>
      </c>
      <c r="T129" s="3">
        <f t="shared" si="57"/>
        <v>24</v>
      </c>
      <c r="U129" s="3">
        <f t="shared" si="51"/>
        <v>2.8156447231861157</v>
      </c>
      <c r="V129" s="3">
        <f t="shared" si="45"/>
        <v>1.0618561438113627</v>
      </c>
      <c r="W129" s="3">
        <f t="shared" si="41"/>
        <v>8.1224991330025205</v>
      </c>
      <c r="X129" s="3">
        <f t="shared" si="54"/>
        <v>144.02947664870734</v>
      </c>
    </row>
    <row r="130" spans="1:24" x14ac:dyDescent="0.3">
      <c r="A130">
        <v>124</v>
      </c>
      <c r="B130">
        <v>49</v>
      </c>
      <c r="C130" s="3">
        <f t="shared" si="46"/>
        <v>150.04309766319835</v>
      </c>
      <c r="D130" s="3">
        <f t="shared" si="55"/>
        <v>37.510774415799588</v>
      </c>
      <c r="E130" s="3">
        <f t="shared" si="47"/>
        <v>2.7198094553427863</v>
      </c>
      <c r="F130" s="3">
        <f t="shared" si="43"/>
        <v>0.9960147094469024</v>
      </c>
      <c r="G130" s="3">
        <f t="shared" si="42"/>
        <v>58.730303756212379</v>
      </c>
      <c r="H130" s="3">
        <f t="shared" si="52"/>
        <v>183.02947664870734</v>
      </c>
      <c r="J130">
        <v>49</v>
      </c>
      <c r="K130" s="3">
        <v>0</v>
      </c>
      <c r="L130" s="3">
        <f t="shared" si="56"/>
        <v>0</v>
      </c>
      <c r="M130" s="3">
        <f t="shared" si="49"/>
        <v>2.6333729778120603</v>
      </c>
      <c r="N130" s="3">
        <f t="shared" si="44"/>
        <v>0.98642938170121508</v>
      </c>
      <c r="O130" s="3">
        <f t="shared" si="39"/>
        <v>-3.6198023595132751</v>
      </c>
      <c r="P130" s="3">
        <f t="shared" si="53"/>
        <v>108.02947664870737</v>
      </c>
      <c r="R130">
        <v>49</v>
      </c>
      <c r="S130" s="3">
        <v>96</v>
      </c>
      <c r="T130" s="3">
        <f t="shared" si="57"/>
        <v>24</v>
      </c>
      <c r="U130" s="3">
        <f t="shared" si="51"/>
        <v>2.6748624870268096</v>
      </c>
      <c r="V130" s="3">
        <f t="shared" si="45"/>
        <v>0.99103033901914483</v>
      </c>
      <c r="W130" s="3">
        <f t="shared" si="41"/>
        <v>8.3341071739540382</v>
      </c>
      <c r="X130" s="3">
        <f t="shared" si="54"/>
        <v>144.02947664870734</v>
      </c>
    </row>
    <row r="131" spans="1:24" x14ac:dyDescent="0.3">
      <c r="A131">
        <v>125</v>
      </c>
      <c r="B131">
        <v>50</v>
      </c>
      <c r="C131" s="3">
        <f t="shared" si="46"/>
        <v>151.50015707234436</v>
      </c>
      <c r="D131" s="3">
        <f t="shared" si="55"/>
        <v>37.875039268086091</v>
      </c>
      <c r="E131" s="3">
        <f t="shared" si="47"/>
        <v>2.583818982575647</v>
      </c>
      <c r="F131" s="3">
        <f t="shared" si="43"/>
        <v>0.92958052832679405</v>
      </c>
      <c r="G131" s="3">
        <f t="shared" si="42"/>
        <v>57.111404148667106</v>
      </c>
      <c r="H131" s="3">
        <f t="shared" si="52"/>
        <v>183.02947664870734</v>
      </c>
      <c r="J131">
        <v>50</v>
      </c>
      <c r="K131" s="3">
        <v>0</v>
      </c>
      <c r="L131" s="3">
        <f t="shared" si="56"/>
        <v>0</v>
      </c>
      <c r="M131" s="3">
        <f t="shared" si="49"/>
        <v>2.5017043289214573</v>
      </c>
      <c r="N131" s="3">
        <f t="shared" si="44"/>
        <v>0.9206345419417441</v>
      </c>
      <c r="O131" s="3">
        <f t="shared" si="39"/>
        <v>-3.4223388708632014</v>
      </c>
      <c r="P131" s="3">
        <f t="shared" si="53"/>
        <v>108.02947664870737</v>
      </c>
      <c r="R131">
        <v>50</v>
      </c>
      <c r="S131" s="3">
        <v>96</v>
      </c>
      <c r="T131" s="3">
        <f t="shared" si="57"/>
        <v>24</v>
      </c>
      <c r="U131" s="3">
        <f t="shared" si="51"/>
        <v>2.5411193626754689</v>
      </c>
      <c r="V131" s="3">
        <f t="shared" si="45"/>
        <v>0.9249286154065679</v>
      </c>
      <c r="W131" s="3">
        <f t="shared" si="41"/>
        <v>8.5339520219179548</v>
      </c>
      <c r="X131" s="3">
        <f t="shared" si="54"/>
        <v>144.02947664870734</v>
      </c>
    </row>
    <row r="132" spans="1:24" x14ac:dyDescent="0.3">
      <c r="A132">
        <v>126</v>
      </c>
      <c r="B132">
        <v>51</v>
      </c>
      <c r="C132" s="3">
        <f t="shared" si="46"/>
        <v>152.91537306426605</v>
      </c>
      <c r="D132" s="3">
        <f t="shared" si="55"/>
        <v>38.228843266066512</v>
      </c>
      <c r="E132" s="3">
        <f t="shared" si="47"/>
        <v>2.4546280334468644</v>
      </c>
      <c r="F132" s="3">
        <f t="shared" si="43"/>
        <v>0.86757750708739689</v>
      </c>
      <c r="G132" s="3">
        <f t="shared" si="42"/>
        <v>55.53357812913319</v>
      </c>
      <c r="H132" s="3">
        <f t="shared" si="52"/>
        <v>183.02947664870734</v>
      </c>
      <c r="J132">
        <v>51</v>
      </c>
      <c r="K132" s="3">
        <v>0</v>
      </c>
      <c r="L132" s="3">
        <f t="shared" si="56"/>
        <v>0</v>
      </c>
      <c r="M132" s="3">
        <f t="shared" si="49"/>
        <v>2.3766191124753844</v>
      </c>
      <c r="N132" s="3">
        <f t="shared" si="44"/>
        <v>0.85922821799422977</v>
      </c>
      <c r="O132" s="3">
        <f t="shared" si="39"/>
        <v>-3.235847330469614</v>
      </c>
      <c r="P132" s="3">
        <f t="shared" si="53"/>
        <v>108.02947664870737</v>
      </c>
      <c r="R132">
        <v>51</v>
      </c>
      <c r="S132" s="3">
        <v>96</v>
      </c>
      <c r="T132" s="3">
        <f t="shared" si="57"/>
        <v>24</v>
      </c>
      <c r="U132" s="3">
        <f t="shared" si="51"/>
        <v>2.4140633945416954</v>
      </c>
      <c r="V132" s="3">
        <f t="shared" si="45"/>
        <v>0.86323587675894986</v>
      </c>
      <c r="W132" s="3">
        <f t="shared" si="41"/>
        <v>8.7227007286993512</v>
      </c>
      <c r="X132" s="3">
        <f t="shared" si="54"/>
        <v>144.02947664870734</v>
      </c>
    </row>
    <row r="133" spans="1:24" x14ac:dyDescent="0.3">
      <c r="A133">
        <v>127</v>
      </c>
      <c r="B133">
        <v>52</v>
      </c>
      <c r="C133" s="3">
        <f t="shared" si="46"/>
        <v>154.28990259245134</v>
      </c>
      <c r="D133" s="3">
        <f t="shared" si="55"/>
        <v>38.572475648112835</v>
      </c>
      <c r="E133" s="3">
        <f t="shared" si="47"/>
        <v>2.3318966317745211</v>
      </c>
      <c r="F133" s="3">
        <f t="shared" si="43"/>
        <v>0.80971008736466754</v>
      </c>
      <c r="G133" s="3">
        <f t="shared" si="42"/>
        <v>53.996015040296641</v>
      </c>
      <c r="H133" s="3">
        <f t="shared" si="52"/>
        <v>183.02947664870734</v>
      </c>
      <c r="J133">
        <v>52</v>
      </c>
      <c r="K133" s="3">
        <v>0</v>
      </c>
      <c r="L133" s="3">
        <f t="shared" si="56"/>
        <v>0</v>
      </c>
      <c r="M133" s="3">
        <f t="shared" si="49"/>
        <v>2.2577881568516149</v>
      </c>
      <c r="N133" s="3">
        <f t="shared" si="44"/>
        <v>0.80191769585401462</v>
      </c>
      <c r="O133" s="3">
        <f t="shared" si="39"/>
        <v>-3.0597058527056298</v>
      </c>
      <c r="P133" s="3">
        <f t="shared" si="53"/>
        <v>108.02947664870737</v>
      </c>
      <c r="R133">
        <v>52</v>
      </c>
      <c r="S133" s="3">
        <v>96</v>
      </c>
      <c r="T133" s="3">
        <f t="shared" si="57"/>
        <v>24</v>
      </c>
      <c r="U133" s="3">
        <f t="shared" si="51"/>
        <v>2.2933602248146103</v>
      </c>
      <c r="V133" s="3">
        <f t="shared" si="45"/>
        <v>0.80565804377912797</v>
      </c>
      <c r="W133" s="3">
        <f t="shared" si="41"/>
        <v>8.9009817314062616</v>
      </c>
      <c r="X133" s="3">
        <f t="shared" si="54"/>
        <v>144.02947664870734</v>
      </c>
    </row>
    <row r="134" spans="1:24" x14ac:dyDescent="0.3">
      <c r="A134">
        <v>128</v>
      </c>
      <c r="B134">
        <v>53</v>
      </c>
      <c r="C134" s="3">
        <f t="shared" si="46"/>
        <v>155.62487393278303</v>
      </c>
      <c r="D134" s="3">
        <f t="shared" si="55"/>
        <v>38.906218483195758</v>
      </c>
      <c r="E134" s="3">
        <f t="shared" si="47"/>
        <v>2.2153018001857951</v>
      </c>
      <c r="F134" s="3">
        <f t="shared" si="43"/>
        <v>0.75570242453744418</v>
      </c>
      <c r="G134" s="3">
        <f t="shared" si="42"/>
        <v>52.497903359297993</v>
      </c>
      <c r="H134" s="3">
        <f t="shared" si="52"/>
        <v>183.02947664870734</v>
      </c>
      <c r="J134">
        <v>53</v>
      </c>
      <c r="K134" s="3">
        <v>0</v>
      </c>
      <c r="L134" s="3">
        <f t="shared" si="56"/>
        <v>0</v>
      </c>
      <c r="M134" s="3">
        <f t="shared" si="49"/>
        <v>2.1448987490090339</v>
      </c>
      <c r="N134" s="3">
        <f t="shared" si="44"/>
        <v>0.74842978554055184</v>
      </c>
      <c r="O134" s="3">
        <f t="shared" ref="O134:O197" si="58">K$5+L$5-SUM(K134:N134)</f>
        <v>-2.8933285345495858</v>
      </c>
      <c r="P134" s="3">
        <f t="shared" si="53"/>
        <v>108.02947664870737</v>
      </c>
      <c r="R134">
        <v>53</v>
      </c>
      <c r="S134" s="3">
        <v>96</v>
      </c>
      <c r="T134" s="3">
        <f t="shared" si="57"/>
        <v>24</v>
      </c>
      <c r="U134" s="3">
        <f t="shared" si="51"/>
        <v>2.1786922135738798</v>
      </c>
      <c r="V134" s="3">
        <f t="shared" si="45"/>
        <v>0.75192065225906013</v>
      </c>
      <c r="W134" s="3">
        <f t="shared" ref="W134:W197" si="59">SUM(S$5:V$5)-SUM(S134:V134)</f>
        <v>9.0693871341670587</v>
      </c>
      <c r="X134" s="3">
        <f t="shared" si="54"/>
        <v>144.02947664870734</v>
      </c>
    </row>
    <row r="135" spans="1:24" x14ac:dyDescent="0.3">
      <c r="A135">
        <v>129</v>
      </c>
      <c r="B135">
        <v>54</v>
      </c>
      <c r="C135" s="3">
        <f t="shared" si="46"/>
        <v>156.92138711802733</v>
      </c>
      <c r="D135" s="3">
        <f t="shared" si="55"/>
        <v>39.230346779506831</v>
      </c>
      <c r="E135" s="3">
        <f t="shared" si="47"/>
        <v>2.1045367101765051</v>
      </c>
      <c r="F135" s="3">
        <f t="shared" si="43"/>
        <v>0.70529707282079668</v>
      </c>
      <c r="G135" s="3">
        <f t="shared" ref="G135:G156" si="60">C$5+D$5-SUM(C135:F135)</f>
        <v>51.038432319468541</v>
      </c>
      <c r="H135" s="3">
        <f t="shared" si="52"/>
        <v>183.02947664870734</v>
      </c>
      <c r="J135">
        <v>54</v>
      </c>
      <c r="K135" s="3">
        <v>0</v>
      </c>
      <c r="L135" s="3">
        <f t="shared" si="56"/>
        <v>0</v>
      </c>
      <c r="M135" s="3">
        <f t="shared" si="49"/>
        <v>2.0376538115585823</v>
      </c>
      <c r="N135" s="3">
        <f t="shared" si="44"/>
        <v>0.69850951884499701</v>
      </c>
      <c r="O135" s="3">
        <f t="shared" si="58"/>
        <v>-2.7361633304035795</v>
      </c>
      <c r="P135" s="3">
        <f t="shared" si="53"/>
        <v>108.02947664870737</v>
      </c>
      <c r="R135">
        <v>54</v>
      </c>
      <c r="S135" s="3">
        <v>96</v>
      </c>
      <c r="T135" s="3">
        <f t="shared" si="57"/>
        <v>24</v>
      </c>
      <c r="U135" s="3">
        <f t="shared" si="51"/>
        <v>2.0697576028951858</v>
      </c>
      <c r="V135" s="3">
        <f t="shared" si="45"/>
        <v>0.70176754475338088</v>
      </c>
      <c r="W135" s="3">
        <f t="shared" si="59"/>
        <v>9.2284748523514395</v>
      </c>
      <c r="X135" s="3">
        <f t="shared" si="54"/>
        <v>144.02947664870734</v>
      </c>
    </row>
    <row r="136" spans="1:24" x14ac:dyDescent="0.3">
      <c r="A136">
        <v>130</v>
      </c>
      <c r="B136">
        <v>55</v>
      </c>
      <c r="C136" s="3">
        <f t="shared" si="46"/>
        <v>158.18051439375392</v>
      </c>
      <c r="D136" s="3">
        <f t="shared" si="55"/>
        <v>39.545128598438481</v>
      </c>
      <c r="E136" s="3">
        <f t="shared" si="47"/>
        <v>1.9993098746676798</v>
      </c>
      <c r="F136" s="3">
        <f t="shared" ref="F136:F155" si="61">(1-0.0667)*F135</f>
        <v>0.65825375806364961</v>
      </c>
      <c r="G136" s="3">
        <f t="shared" si="60"/>
        <v>49.61679337507627</v>
      </c>
      <c r="H136" s="3">
        <f t="shared" si="52"/>
        <v>183.02947664870734</v>
      </c>
      <c r="J136">
        <v>55</v>
      </c>
      <c r="K136" s="3">
        <v>0</v>
      </c>
      <c r="L136" s="3">
        <f t="shared" si="56"/>
        <v>0</v>
      </c>
      <c r="M136" s="3">
        <f t="shared" si="49"/>
        <v>1.935771120980653</v>
      </c>
      <c r="N136" s="3">
        <f t="shared" si="44"/>
        <v>0.65191893393803568</v>
      </c>
      <c r="O136" s="3">
        <f t="shared" si="58"/>
        <v>-2.5876900549186885</v>
      </c>
      <c r="P136" s="3">
        <f t="shared" si="53"/>
        <v>108.02947664870737</v>
      </c>
      <c r="R136">
        <v>55</v>
      </c>
      <c r="S136" s="3">
        <v>96</v>
      </c>
      <c r="T136" s="3">
        <f t="shared" si="57"/>
        <v>24</v>
      </c>
      <c r="U136" s="3">
        <f t="shared" si="51"/>
        <v>1.9662697227504264</v>
      </c>
      <c r="V136" s="3">
        <f t="shared" si="45"/>
        <v>0.65495964951833041</v>
      </c>
      <c r="W136" s="3">
        <f t="shared" si="59"/>
        <v>9.3787706277312424</v>
      </c>
      <c r="X136" s="3">
        <f t="shared" si="54"/>
        <v>144.02947664870734</v>
      </c>
    </row>
    <row r="137" spans="1:24" x14ac:dyDescent="0.3">
      <c r="A137">
        <v>131</v>
      </c>
      <c r="B137">
        <v>56</v>
      </c>
      <c r="C137" s="3">
        <f t="shared" si="46"/>
        <v>159.40330069184401</v>
      </c>
      <c r="D137" s="3">
        <f t="shared" si="55"/>
        <v>39.850825172961002</v>
      </c>
      <c r="E137" s="3">
        <f t="shared" si="47"/>
        <v>1.8993443809342958</v>
      </c>
      <c r="F137" s="3">
        <f t="shared" si="61"/>
        <v>0.61434823240080416</v>
      </c>
      <c r="G137" s="3">
        <f t="shared" si="60"/>
        <v>48.232181521859872</v>
      </c>
      <c r="H137" s="3">
        <f t="shared" si="52"/>
        <v>183.02947664870734</v>
      </c>
      <c r="J137">
        <v>56</v>
      </c>
      <c r="K137" s="3">
        <v>0</v>
      </c>
      <c r="L137" s="3">
        <f t="shared" si="56"/>
        <v>0</v>
      </c>
      <c r="M137" s="3">
        <f t="shared" si="49"/>
        <v>1.8389825649316203</v>
      </c>
      <c r="N137" s="3">
        <f t="shared" si="44"/>
        <v>0.60843594104436871</v>
      </c>
      <c r="O137" s="3">
        <f t="shared" si="58"/>
        <v>-2.447418505975989</v>
      </c>
      <c r="P137" s="3">
        <f t="shared" si="53"/>
        <v>108.02947664870737</v>
      </c>
      <c r="R137">
        <v>56</v>
      </c>
      <c r="S137" s="3">
        <v>96</v>
      </c>
      <c r="T137" s="3">
        <f t="shared" si="57"/>
        <v>24</v>
      </c>
      <c r="U137" s="3">
        <f t="shared" si="51"/>
        <v>1.867956236612905</v>
      </c>
      <c r="V137" s="3">
        <f t="shared" si="45"/>
        <v>0.61127384089545778</v>
      </c>
      <c r="W137" s="3">
        <f t="shared" si="59"/>
        <v>9.520769922491624</v>
      </c>
      <c r="X137" s="3">
        <f t="shared" si="54"/>
        <v>144.02947664870734</v>
      </c>
    </row>
    <row r="138" spans="1:24" x14ac:dyDescent="0.3">
      <c r="A138">
        <v>132</v>
      </c>
      <c r="B138">
        <v>57</v>
      </c>
      <c r="C138" s="3">
        <f t="shared" si="46"/>
        <v>160.59076411819922</v>
      </c>
      <c r="D138" s="3">
        <f t="shared" si="55"/>
        <v>40.147691029549804</v>
      </c>
      <c r="E138" s="3">
        <f t="shared" si="47"/>
        <v>1.804377161887581</v>
      </c>
      <c r="F138" s="3">
        <f t="shared" si="61"/>
        <v>0.57337120529967056</v>
      </c>
      <c r="G138" s="3">
        <f t="shared" si="60"/>
        <v>46.883796485063726</v>
      </c>
      <c r="H138" s="3">
        <f t="shared" si="52"/>
        <v>183.02947664870734</v>
      </c>
      <c r="J138">
        <v>57</v>
      </c>
      <c r="K138" s="3">
        <v>0</v>
      </c>
      <c r="L138" s="3">
        <f t="shared" si="56"/>
        <v>0</v>
      </c>
      <c r="M138" s="3">
        <f t="shared" si="49"/>
        <v>1.7470334366850391</v>
      </c>
      <c r="N138" s="3">
        <f t="shared" si="44"/>
        <v>0.5678532637767093</v>
      </c>
      <c r="O138" s="3">
        <f t="shared" si="58"/>
        <v>-2.3148867004617486</v>
      </c>
      <c r="P138" s="3">
        <f t="shared" si="53"/>
        <v>108.02947664870737</v>
      </c>
      <c r="R138">
        <v>57</v>
      </c>
      <c r="S138" s="3">
        <v>96</v>
      </c>
      <c r="T138" s="3">
        <f t="shared" si="57"/>
        <v>24</v>
      </c>
      <c r="U138" s="3">
        <f t="shared" si="51"/>
        <v>1.7745584247822597</v>
      </c>
      <c r="V138" s="3">
        <f t="shared" si="45"/>
        <v>0.5705018757077307</v>
      </c>
      <c r="W138" s="3">
        <f t="shared" si="59"/>
        <v>9.6549396995100096</v>
      </c>
      <c r="X138" s="3">
        <f t="shared" si="54"/>
        <v>144.02947664870734</v>
      </c>
    </row>
    <row r="139" spans="1:24" x14ac:dyDescent="0.3">
      <c r="A139">
        <v>133</v>
      </c>
      <c r="B139">
        <v>58</v>
      </c>
      <c r="C139" s="3">
        <f t="shared" si="46"/>
        <v>161.74389645166531</v>
      </c>
      <c r="D139" s="3">
        <f t="shared" si="55"/>
        <v>40.435974112916327</v>
      </c>
      <c r="E139" s="3">
        <f t="shared" si="47"/>
        <v>1.7141583037932018</v>
      </c>
      <c r="F139" s="3">
        <f t="shared" si="61"/>
        <v>0.53512734590618249</v>
      </c>
      <c r="G139" s="3">
        <f t="shared" si="60"/>
        <v>45.570843785719006</v>
      </c>
      <c r="H139" s="3">
        <f t="shared" si="52"/>
        <v>183.02947664870734</v>
      </c>
      <c r="J139">
        <v>58</v>
      </c>
      <c r="K139" s="3">
        <v>0</v>
      </c>
      <c r="L139" s="3">
        <f t="shared" si="56"/>
        <v>0</v>
      </c>
      <c r="M139" s="3">
        <f t="shared" si="49"/>
        <v>1.6596817648507871</v>
      </c>
      <c r="N139" s="3">
        <f t="shared" si="44"/>
        <v>0.52997745108280281</v>
      </c>
      <c r="O139" s="3">
        <f t="shared" si="58"/>
        <v>-2.1896592159335899</v>
      </c>
      <c r="P139" s="3">
        <f t="shared" si="53"/>
        <v>108.02947664870737</v>
      </c>
      <c r="R139">
        <v>58</v>
      </c>
      <c r="S139" s="3">
        <v>96</v>
      </c>
      <c r="T139" s="3">
        <f t="shared" si="57"/>
        <v>24</v>
      </c>
      <c r="U139" s="3">
        <f t="shared" si="51"/>
        <v>1.6858305035431467</v>
      </c>
      <c r="V139" s="3">
        <f t="shared" si="45"/>
        <v>0.53244940059802504</v>
      </c>
      <c r="W139" s="3">
        <f t="shared" si="59"/>
        <v>9.7817200958588302</v>
      </c>
      <c r="X139" s="3">
        <f t="shared" si="54"/>
        <v>144.02947664870734</v>
      </c>
    </row>
    <row r="140" spans="1:24" x14ac:dyDescent="0.3">
      <c r="A140">
        <v>134</v>
      </c>
      <c r="B140">
        <v>59</v>
      </c>
      <c r="C140" s="3">
        <f t="shared" si="46"/>
        <v>162.86366365153668</v>
      </c>
      <c r="D140" s="3">
        <f t="shared" si="55"/>
        <v>40.715915912884171</v>
      </c>
      <c r="E140" s="3">
        <f t="shared" si="47"/>
        <v>1.6284503886035415</v>
      </c>
      <c r="F140" s="3">
        <f t="shared" si="61"/>
        <v>0.49943435193424013</v>
      </c>
      <c r="G140" s="3">
        <f t="shared" si="60"/>
        <v>44.29253569504138</v>
      </c>
      <c r="H140" s="3">
        <f t="shared" si="52"/>
        <v>183.02947664870734</v>
      </c>
      <c r="J140">
        <v>59</v>
      </c>
      <c r="K140" s="3">
        <v>0</v>
      </c>
      <c r="L140" s="3">
        <f t="shared" si="56"/>
        <v>0</v>
      </c>
      <c r="M140" s="3">
        <f t="shared" si="49"/>
        <v>1.5766976766082477</v>
      </c>
      <c r="N140" s="3">
        <f t="shared" si="44"/>
        <v>0.49462795509557989</v>
      </c>
      <c r="O140" s="3">
        <f t="shared" si="58"/>
        <v>-2.0713256317038278</v>
      </c>
      <c r="P140" s="3">
        <f t="shared" si="53"/>
        <v>108.02947664870737</v>
      </c>
      <c r="R140">
        <v>59</v>
      </c>
      <c r="S140" s="3">
        <v>96</v>
      </c>
      <c r="T140" s="3">
        <f t="shared" si="57"/>
        <v>24</v>
      </c>
      <c r="U140" s="3">
        <f t="shared" si="51"/>
        <v>1.6015389783659892</v>
      </c>
      <c r="V140" s="3">
        <f t="shared" si="45"/>
        <v>0.49693502557813679</v>
      </c>
      <c r="W140" s="3">
        <f t="shared" si="59"/>
        <v>9.9015259960558666</v>
      </c>
      <c r="X140" s="3">
        <f t="shared" si="54"/>
        <v>144.02947664870734</v>
      </c>
    </row>
    <row r="141" spans="1:24" x14ac:dyDescent="0.3">
      <c r="A141">
        <v>135</v>
      </c>
      <c r="B141">
        <v>60</v>
      </c>
      <c r="C141" s="3">
        <f t="shared" si="46"/>
        <v>163.95100637132089</v>
      </c>
      <c r="D141" s="3">
        <f t="shared" si="55"/>
        <v>40.987751592830222</v>
      </c>
      <c r="E141" s="3">
        <f t="shared" si="47"/>
        <v>1.5470278691733643</v>
      </c>
      <c r="F141" s="3">
        <f t="shared" si="61"/>
        <v>0.46612208066022631</v>
      </c>
      <c r="G141" s="3">
        <f t="shared" si="60"/>
        <v>43.048092086015288</v>
      </c>
      <c r="H141" s="3">
        <f t="shared" si="52"/>
        <v>183.02947664870734</v>
      </c>
      <c r="J141">
        <v>60</v>
      </c>
      <c r="K141" s="3">
        <v>0</v>
      </c>
      <c r="L141" s="3">
        <f t="shared" si="56"/>
        <v>0</v>
      </c>
      <c r="M141" s="3">
        <f t="shared" si="49"/>
        <v>1.4978627927778352</v>
      </c>
      <c r="N141" s="3">
        <f t="shared" si="44"/>
        <v>0.46163627049070471</v>
      </c>
      <c r="O141" s="3">
        <f t="shared" si="58"/>
        <v>-1.9594990632685398</v>
      </c>
      <c r="P141" s="3">
        <f t="shared" si="53"/>
        <v>108.02947664870737</v>
      </c>
      <c r="R141">
        <v>60</v>
      </c>
      <c r="S141" s="3">
        <v>96</v>
      </c>
      <c r="T141" s="3">
        <f t="shared" si="57"/>
        <v>24</v>
      </c>
      <c r="U141" s="3">
        <f t="shared" si="51"/>
        <v>1.5214620294476897</v>
      </c>
      <c r="V141" s="3">
        <f t="shared" si="45"/>
        <v>0.46378945937207505</v>
      </c>
      <c r="W141" s="3">
        <f t="shared" si="59"/>
        <v>10.01474851118023</v>
      </c>
      <c r="X141" s="3">
        <f t="shared" si="54"/>
        <v>144.02947664870734</v>
      </c>
    </row>
    <row r="142" spans="1:24" x14ac:dyDescent="0.3">
      <c r="A142">
        <v>136</v>
      </c>
      <c r="B142">
        <v>61</v>
      </c>
      <c r="C142" s="3">
        <f t="shared" si="46"/>
        <v>165.00684047671658</v>
      </c>
      <c r="D142" s="3">
        <f t="shared" si="55"/>
        <v>41.251710119179144</v>
      </c>
      <c r="E142" s="3">
        <f t="shared" si="47"/>
        <v>1.4696764757146961</v>
      </c>
      <c r="F142" s="3">
        <f t="shared" si="61"/>
        <v>0.43503173788018923</v>
      </c>
      <c r="G142" s="3">
        <f t="shared" si="60"/>
        <v>41.8367411905094</v>
      </c>
      <c r="H142" s="3">
        <f t="shared" si="52"/>
        <v>183.02947664870734</v>
      </c>
      <c r="J142">
        <v>61</v>
      </c>
      <c r="K142" s="3">
        <v>0</v>
      </c>
      <c r="L142" s="3">
        <f t="shared" si="56"/>
        <v>0</v>
      </c>
      <c r="M142" s="3">
        <f t="shared" si="49"/>
        <v>1.4229696531389433</v>
      </c>
      <c r="N142" s="3">
        <f t="shared" si="44"/>
        <v>0.43084513124897472</v>
      </c>
      <c r="O142" s="3">
        <f t="shared" si="58"/>
        <v>-1.853814784387918</v>
      </c>
      <c r="P142" s="3">
        <f t="shared" si="53"/>
        <v>108.02947664870737</v>
      </c>
      <c r="R142">
        <v>61</v>
      </c>
      <c r="S142" s="3">
        <v>96</v>
      </c>
      <c r="T142" s="3">
        <f t="shared" si="57"/>
        <v>24</v>
      </c>
      <c r="U142" s="3">
        <f t="shared" si="51"/>
        <v>1.4453889279753052</v>
      </c>
      <c r="V142" s="3">
        <f t="shared" si="45"/>
        <v>0.43285470243195767</v>
      </c>
      <c r="W142" s="3">
        <f t="shared" si="59"/>
        <v>10.121756369592745</v>
      </c>
      <c r="X142" s="3">
        <f t="shared" si="54"/>
        <v>144.02947664870734</v>
      </c>
    </row>
    <row r="143" spans="1:24" x14ac:dyDescent="0.3">
      <c r="A143">
        <v>137</v>
      </c>
      <c r="B143">
        <v>62</v>
      </c>
      <c r="C143" s="3">
        <f t="shared" si="46"/>
        <v>166.03205756600394</v>
      </c>
      <c r="D143" s="3">
        <f t="shared" si="55"/>
        <v>41.508014391500986</v>
      </c>
      <c r="E143" s="3">
        <f t="shared" si="47"/>
        <v>1.3961926519289611</v>
      </c>
      <c r="F143" s="3">
        <f t="shared" si="61"/>
        <v>0.40601512096358061</v>
      </c>
      <c r="G143" s="3">
        <f t="shared" si="60"/>
        <v>40.657720269602521</v>
      </c>
      <c r="H143" s="3">
        <f t="shared" si="52"/>
        <v>183.02947664870734</v>
      </c>
      <c r="J143">
        <v>62</v>
      </c>
      <c r="K143" s="3">
        <v>0</v>
      </c>
      <c r="L143" s="3">
        <f t="shared" si="56"/>
        <v>0</v>
      </c>
      <c r="M143" s="3">
        <f t="shared" si="49"/>
        <v>1.351821170481996</v>
      </c>
      <c r="N143" s="3">
        <f t="shared" si="44"/>
        <v>0.40210776099466811</v>
      </c>
      <c r="O143" s="3">
        <f t="shared" si="58"/>
        <v>-1.7539289314766642</v>
      </c>
      <c r="P143" s="3">
        <f t="shared" si="53"/>
        <v>108.02947664870737</v>
      </c>
      <c r="R143">
        <v>62</v>
      </c>
      <c r="S143" s="3">
        <v>96</v>
      </c>
      <c r="T143" s="3">
        <f t="shared" si="57"/>
        <v>24</v>
      </c>
      <c r="U143" s="3">
        <f t="shared" si="51"/>
        <v>1.3731194815765397</v>
      </c>
      <c r="V143" s="3">
        <f t="shared" si="45"/>
        <v>0.40398329377974612</v>
      </c>
      <c r="W143" s="3">
        <f t="shared" si="59"/>
        <v>10.222897224643717</v>
      </c>
      <c r="X143" s="3">
        <f t="shared" si="54"/>
        <v>144.02947664870734</v>
      </c>
    </row>
    <row r="144" spans="1:24" x14ac:dyDescent="0.3">
      <c r="A144">
        <v>138</v>
      </c>
      <c r="B144">
        <v>63</v>
      </c>
      <c r="C144" s="3">
        <f t="shared" si="46"/>
        <v>167.0275254912618</v>
      </c>
      <c r="D144" s="3">
        <f t="shared" si="55"/>
        <v>41.75688137281545</v>
      </c>
      <c r="E144" s="3">
        <f t="shared" si="47"/>
        <v>1.326383019332513</v>
      </c>
      <c r="F144" s="3">
        <f t="shared" si="61"/>
        <v>0.37893391239530977</v>
      </c>
      <c r="G144" s="3">
        <f t="shared" si="60"/>
        <v>39.510276204194923</v>
      </c>
      <c r="H144" s="3">
        <f t="shared" si="52"/>
        <v>183.02947664870734</v>
      </c>
      <c r="J144">
        <v>63</v>
      </c>
      <c r="K144" s="3">
        <v>0</v>
      </c>
      <c r="L144" s="3">
        <f t="shared" si="56"/>
        <v>0</v>
      </c>
      <c r="M144" s="3">
        <f t="shared" si="49"/>
        <v>1.284230111957896</v>
      </c>
      <c r="N144" s="3">
        <f t="shared" si="44"/>
        <v>0.37528717333632378</v>
      </c>
      <c r="O144" s="3">
        <f t="shared" si="58"/>
        <v>-1.6595172852942199</v>
      </c>
      <c r="P144" s="3">
        <f t="shared" si="53"/>
        <v>108.02947664870737</v>
      </c>
      <c r="R144">
        <v>63</v>
      </c>
      <c r="S144" s="3">
        <v>96</v>
      </c>
      <c r="T144" s="3">
        <f t="shared" si="57"/>
        <v>24</v>
      </c>
      <c r="U144" s="3">
        <f t="shared" si="51"/>
        <v>1.3044635074977127</v>
      </c>
      <c r="V144" s="3">
        <f t="shared" si="45"/>
        <v>0.37703760808463704</v>
      </c>
      <c r="W144" s="3">
        <f t="shared" si="59"/>
        <v>10.31849888441765</v>
      </c>
      <c r="X144" s="3">
        <f t="shared" si="54"/>
        <v>144.02947664870734</v>
      </c>
    </row>
    <row r="145" spans="1:24" x14ac:dyDescent="0.3">
      <c r="A145">
        <v>139</v>
      </c>
      <c r="B145">
        <v>64</v>
      </c>
      <c r="C145" s="3">
        <f t="shared" si="46"/>
        <v>167.99408887901799</v>
      </c>
      <c r="D145" s="3">
        <f t="shared" si="55"/>
        <v>41.998522219754499</v>
      </c>
      <c r="E145" s="3">
        <f t="shared" si="47"/>
        <v>1.2600638683658874</v>
      </c>
      <c r="F145" s="3">
        <f t="shared" si="61"/>
        <v>0.35365902043854264</v>
      </c>
      <c r="G145" s="3">
        <f t="shared" si="60"/>
        <v>38.393666012423068</v>
      </c>
      <c r="H145" s="3">
        <f t="shared" si="52"/>
        <v>183.02947664870734</v>
      </c>
      <c r="J145">
        <v>64</v>
      </c>
      <c r="K145" s="3">
        <v>0</v>
      </c>
      <c r="L145" s="3">
        <f t="shared" si="56"/>
        <v>0</v>
      </c>
      <c r="M145" s="3">
        <f t="shared" si="49"/>
        <v>1.2200186063600011</v>
      </c>
      <c r="N145" s="3">
        <f t="shared" si="44"/>
        <v>0.35025551887479101</v>
      </c>
      <c r="O145" s="3">
        <f t="shared" si="58"/>
        <v>-1.5702741252347923</v>
      </c>
      <c r="P145" s="3">
        <f t="shared" si="53"/>
        <v>108.02947664870737</v>
      </c>
      <c r="R145">
        <v>64</v>
      </c>
      <c r="S145" s="3">
        <v>96</v>
      </c>
      <c r="T145" s="3">
        <f t="shared" si="57"/>
        <v>24</v>
      </c>
      <c r="U145" s="3">
        <f t="shared" si="51"/>
        <v>1.2392403321228269</v>
      </c>
      <c r="V145" s="3">
        <f t="shared" si="45"/>
        <v>0.35188919962539178</v>
      </c>
      <c r="W145" s="3">
        <f t="shared" si="59"/>
        <v>10.408870468251777</v>
      </c>
      <c r="X145" s="3">
        <f t="shared" si="54"/>
        <v>144.02947664870734</v>
      </c>
    </row>
    <row r="146" spans="1:24" x14ac:dyDescent="0.3">
      <c r="A146">
        <v>140</v>
      </c>
      <c r="B146">
        <v>65</v>
      </c>
      <c r="C146" s="3">
        <f t="shared" si="46"/>
        <v>168.9325696491116</v>
      </c>
      <c r="D146" s="3">
        <f t="shared" si="55"/>
        <v>42.2331424122779</v>
      </c>
      <c r="E146" s="3">
        <f t="shared" si="47"/>
        <v>1.1970606749475929</v>
      </c>
      <c r="F146" s="3">
        <f t="shared" si="61"/>
        <v>0.33006996377529185</v>
      </c>
      <c r="G146" s="3">
        <f t="shared" si="60"/>
        <v>37.307157299887621</v>
      </c>
      <c r="H146" s="3">
        <f t="shared" si="52"/>
        <v>183.02947664870734</v>
      </c>
      <c r="J146">
        <v>65</v>
      </c>
      <c r="K146" s="3">
        <v>0</v>
      </c>
      <c r="L146" s="3">
        <f t="shared" si="56"/>
        <v>0</v>
      </c>
      <c r="M146" s="3">
        <f t="shared" si="49"/>
        <v>1.159017676042001</v>
      </c>
      <c r="N146" s="3">
        <f t="shared" ref="N146:N206" si="62">(1-0.0667)*N145</f>
        <v>0.32689347576584243</v>
      </c>
      <c r="O146" s="3">
        <f t="shared" si="58"/>
        <v>-1.4859111518078434</v>
      </c>
      <c r="P146" s="3">
        <f t="shared" si="53"/>
        <v>108.02947664870737</v>
      </c>
      <c r="R146">
        <v>65</v>
      </c>
      <c r="S146" s="3">
        <v>96</v>
      </c>
      <c r="T146" s="3">
        <f t="shared" si="57"/>
        <v>24</v>
      </c>
      <c r="U146" s="3">
        <f t="shared" si="51"/>
        <v>1.1772783155166855</v>
      </c>
      <c r="V146" s="3">
        <f t="shared" ref="V146:V206" si="63">(1-0.0667)*V145</f>
        <v>0.32841819001037814</v>
      </c>
      <c r="W146" s="3">
        <f t="shared" si="59"/>
        <v>10.494303494472931</v>
      </c>
      <c r="X146" s="3">
        <f t="shared" si="54"/>
        <v>144.02947664870734</v>
      </c>
    </row>
    <row r="147" spans="1:24" x14ac:dyDescent="0.3">
      <c r="A147">
        <v>141</v>
      </c>
      <c r="B147">
        <v>66</v>
      </c>
      <c r="C147" s="3">
        <f t="shared" ref="C147:C206" si="64">200*(1-EXP(-0.03*B147))^1.1</f>
        <v>169.84376753069506</v>
      </c>
      <c r="D147" s="3">
        <f t="shared" si="55"/>
        <v>42.460941882673765</v>
      </c>
      <c r="E147" s="3">
        <f t="shared" ref="E147:E206" si="65">(1-0.05)*E146</f>
        <v>1.1372076412002132</v>
      </c>
      <c r="F147" s="3">
        <f t="shared" si="61"/>
        <v>0.30805429719147986</v>
      </c>
      <c r="G147" s="3">
        <f t="shared" si="60"/>
        <v>36.250028648239493</v>
      </c>
      <c r="H147" s="3">
        <f t="shared" si="52"/>
        <v>183.02947664870734</v>
      </c>
      <c r="J147">
        <v>66</v>
      </c>
      <c r="K147" s="3">
        <v>0</v>
      </c>
      <c r="L147" s="3">
        <f t="shared" si="56"/>
        <v>0</v>
      </c>
      <c r="M147" s="3">
        <f t="shared" ref="M147:M206" si="66">(1-0.05)*M146</f>
        <v>1.1010667922399009</v>
      </c>
      <c r="N147" s="3">
        <f t="shared" si="62"/>
        <v>0.30508968093226074</v>
      </c>
      <c r="O147" s="3">
        <f t="shared" si="58"/>
        <v>-1.4061564731721616</v>
      </c>
      <c r="P147" s="3">
        <f t="shared" si="53"/>
        <v>108.02947664870737</v>
      </c>
      <c r="R147">
        <v>66</v>
      </c>
      <c r="S147" s="3">
        <v>96</v>
      </c>
      <c r="T147" s="3">
        <f t="shared" si="57"/>
        <v>24</v>
      </c>
      <c r="U147" s="3">
        <f t="shared" ref="U147:U206" si="67">(1-0.05)*U146</f>
        <v>1.1184143997408511</v>
      </c>
      <c r="V147" s="3">
        <f t="shared" si="63"/>
        <v>0.30651269673668591</v>
      </c>
      <c r="W147" s="3">
        <f t="shared" si="59"/>
        <v>10.575072903522454</v>
      </c>
      <c r="X147" s="3">
        <f t="shared" si="54"/>
        <v>144.02947664870734</v>
      </c>
    </row>
    <row r="148" spans="1:24" x14ac:dyDescent="0.3">
      <c r="A148">
        <v>142</v>
      </c>
      <c r="B148">
        <v>67</v>
      </c>
      <c r="C148" s="3">
        <f t="shared" si="64"/>
        <v>170.72846057444198</v>
      </c>
      <c r="D148" s="3">
        <f t="shared" si="55"/>
        <v>42.682115143610496</v>
      </c>
      <c r="E148" s="3">
        <f t="shared" si="65"/>
        <v>1.0803472591402026</v>
      </c>
      <c r="F148" s="3">
        <f t="shared" si="61"/>
        <v>0.28750707556880817</v>
      </c>
      <c r="G148" s="3">
        <f t="shared" si="60"/>
        <v>35.221569947238493</v>
      </c>
      <c r="H148" s="3">
        <f t="shared" ref="H148:H155" si="68">H147</f>
        <v>183.02947664870734</v>
      </c>
      <c r="J148">
        <v>67</v>
      </c>
      <c r="K148" s="3">
        <v>0</v>
      </c>
      <c r="L148" s="3">
        <f t="shared" si="56"/>
        <v>0</v>
      </c>
      <c r="M148" s="3">
        <f t="shared" si="66"/>
        <v>1.0460134526279059</v>
      </c>
      <c r="N148" s="3">
        <f t="shared" si="62"/>
        <v>0.28474019921407895</v>
      </c>
      <c r="O148" s="3">
        <f t="shared" si="58"/>
        <v>-1.3307536518419849</v>
      </c>
      <c r="P148" s="3">
        <f t="shared" ref="P148:P206" si="69">P147</f>
        <v>108.02947664870737</v>
      </c>
      <c r="R148">
        <v>67</v>
      </c>
      <c r="S148" s="3">
        <v>96</v>
      </c>
      <c r="T148" s="3">
        <f t="shared" si="57"/>
        <v>24</v>
      </c>
      <c r="U148" s="3">
        <f t="shared" si="67"/>
        <v>1.0624936797538085</v>
      </c>
      <c r="V148" s="3">
        <f t="shared" si="63"/>
        <v>0.28606829986434895</v>
      </c>
      <c r="W148" s="3">
        <f t="shared" si="59"/>
        <v>10.651438020381832</v>
      </c>
      <c r="X148" s="3">
        <f t="shared" ref="X148:X206" si="70">X147</f>
        <v>144.02947664870734</v>
      </c>
    </row>
    <row r="149" spans="1:24" x14ac:dyDescent="0.3">
      <c r="A149">
        <v>143</v>
      </c>
      <c r="B149">
        <v>68</v>
      </c>
      <c r="C149" s="3">
        <f t="shared" si="64"/>
        <v>171.58740566014549</v>
      </c>
      <c r="D149" s="3">
        <f t="shared" si="55"/>
        <v>42.896851415036373</v>
      </c>
      <c r="E149" s="3">
        <f t="shared" si="65"/>
        <v>1.0263298961831924</v>
      </c>
      <c r="F149" s="3">
        <f t="shared" si="61"/>
        <v>0.26833035362836866</v>
      </c>
      <c r="G149" s="3">
        <f t="shared" si="60"/>
        <v>34.221082675006585</v>
      </c>
      <c r="H149" s="3">
        <f t="shared" si="68"/>
        <v>183.02947664870734</v>
      </c>
      <c r="J149">
        <v>68</v>
      </c>
      <c r="K149" s="3">
        <v>0</v>
      </c>
      <c r="L149" s="3">
        <f t="shared" si="56"/>
        <v>0</v>
      </c>
      <c r="M149" s="3">
        <f t="shared" si="66"/>
        <v>0.99371277999651053</v>
      </c>
      <c r="N149" s="3">
        <f t="shared" si="62"/>
        <v>0.26574802792649987</v>
      </c>
      <c r="O149" s="3">
        <f t="shared" si="58"/>
        <v>-1.2594608079230105</v>
      </c>
      <c r="P149" s="3">
        <f t="shared" si="69"/>
        <v>108.02947664870737</v>
      </c>
      <c r="R149">
        <v>68</v>
      </c>
      <c r="S149" s="3">
        <v>96</v>
      </c>
      <c r="T149" s="3">
        <f t="shared" si="57"/>
        <v>24</v>
      </c>
      <c r="U149" s="3">
        <f t="shared" si="67"/>
        <v>1.009368995766118</v>
      </c>
      <c r="V149" s="3">
        <f t="shared" si="63"/>
        <v>0.26698754426339688</v>
      </c>
      <c r="W149" s="3">
        <f t="shared" si="59"/>
        <v>10.723643459970475</v>
      </c>
      <c r="X149" s="3">
        <f t="shared" si="70"/>
        <v>144.02947664870734</v>
      </c>
    </row>
    <row r="150" spans="1:24" x14ac:dyDescent="0.3">
      <c r="A150">
        <v>144</v>
      </c>
      <c r="B150">
        <v>69</v>
      </c>
      <c r="C150" s="3">
        <f t="shared" si="64"/>
        <v>172.42133899899966</v>
      </c>
      <c r="D150" s="3">
        <f t="shared" si="55"/>
        <v>43.105334749749915</v>
      </c>
      <c r="E150" s="3">
        <f t="shared" si="65"/>
        <v>0.9750134013740327</v>
      </c>
      <c r="F150" s="3">
        <f t="shared" si="61"/>
        <v>0.2504327190413565</v>
      </c>
      <c r="G150" s="3">
        <f t="shared" si="60"/>
        <v>33.247880130835028</v>
      </c>
      <c r="H150" s="3">
        <f t="shared" si="68"/>
        <v>183.02947664870734</v>
      </c>
      <c r="J150">
        <v>69</v>
      </c>
      <c r="K150" s="3">
        <v>0</v>
      </c>
      <c r="L150" s="3">
        <f t="shared" si="56"/>
        <v>0</v>
      </c>
      <c r="M150" s="3">
        <f t="shared" si="66"/>
        <v>0.94402714099668494</v>
      </c>
      <c r="N150" s="3">
        <f t="shared" si="62"/>
        <v>0.24802263446380235</v>
      </c>
      <c r="O150" s="3">
        <f t="shared" si="58"/>
        <v>-1.1920497754604873</v>
      </c>
      <c r="P150" s="3">
        <f t="shared" si="69"/>
        <v>108.02947664870737</v>
      </c>
      <c r="R150">
        <v>69</v>
      </c>
      <c r="S150" s="3">
        <v>96</v>
      </c>
      <c r="T150" s="3">
        <f t="shared" si="57"/>
        <v>24</v>
      </c>
      <c r="U150" s="3">
        <f t="shared" si="67"/>
        <v>0.95890054597781205</v>
      </c>
      <c r="V150" s="3">
        <f t="shared" si="63"/>
        <v>0.2491794750610283</v>
      </c>
      <c r="W150" s="3">
        <f t="shared" si="59"/>
        <v>10.791919978961161</v>
      </c>
      <c r="X150" s="3">
        <f t="shared" si="70"/>
        <v>144.02947664870734</v>
      </c>
    </row>
    <row r="151" spans="1:24" x14ac:dyDescent="0.3">
      <c r="A151">
        <v>145</v>
      </c>
      <c r="B151">
        <v>70</v>
      </c>
      <c r="C151" s="3">
        <f t="shared" si="64"/>
        <v>173.23097662995301</v>
      </c>
      <c r="D151" s="3">
        <f t="shared" si="55"/>
        <v>43.307744157488251</v>
      </c>
      <c r="E151" s="3">
        <f t="shared" si="65"/>
        <v>0.92626273130533099</v>
      </c>
      <c r="F151" s="3">
        <f t="shared" si="61"/>
        <v>0.23372885668129803</v>
      </c>
      <c r="G151" s="3">
        <f t="shared" si="60"/>
        <v>32.301287624572097</v>
      </c>
      <c r="H151" s="3">
        <f t="shared" si="68"/>
        <v>183.02947664870734</v>
      </c>
      <c r="J151">
        <v>70</v>
      </c>
      <c r="K151" s="3">
        <v>0</v>
      </c>
      <c r="L151" s="3">
        <f t="shared" si="56"/>
        <v>0</v>
      </c>
      <c r="M151" s="3">
        <f t="shared" si="66"/>
        <v>0.89682578394685064</v>
      </c>
      <c r="N151" s="3">
        <f t="shared" si="62"/>
        <v>0.23147952474506675</v>
      </c>
      <c r="O151" s="3">
        <f t="shared" si="58"/>
        <v>-1.1283053086919175</v>
      </c>
      <c r="P151" s="3">
        <f t="shared" si="69"/>
        <v>108.02947664870737</v>
      </c>
      <c r="R151">
        <v>70</v>
      </c>
      <c r="S151" s="3">
        <v>96</v>
      </c>
      <c r="T151" s="3">
        <f t="shared" si="57"/>
        <v>24</v>
      </c>
      <c r="U151" s="3">
        <f t="shared" si="67"/>
        <v>0.91095551867892144</v>
      </c>
      <c r="V151" s="3">
        <f t="shared" si="63"/>
        <v>0.23255920407445771</v>
      </c>
      <c r="W151" s="3">
        <f t="shared" si="59"/>
        <v>10.85648527724662</v>
      </c>
      <c r="X151" s="3">
        <f t="shared" si="70"/>
        <v>144.02947664870734</v>
      </c>
    </row>
    <row r="152" spans="1:24" x14ac:dyDescent="0.3">
      <c r="A152">
        <v>146</v>
      </c>
      <c r="B152">
        <v>71</v>
      </c>
      <c r="C152" s="3">
        <f t="shared" si="64"/>
        <v>174.01701490960784</v>
      </c>
      <c r="D152" s="3">
        <f t="shared" si="55"/>
        <v>43.504253727401959</v>
      </c>
      <c r="E152" s="3">
        <f t="shared" si="65"/>
        <v>0.8799495947400644</v>
      </c>
      <c r="F152" s="3">
        <f t="shared" si="61"/>
        <v>0.21813914194065545</v>
      </c>
      <c r="G152" s="3">
        <f t="shared" si="60"/>
        <v>31.380642626309481</v>
      </c>
      <c r="H152" s="3">
        <f t="shared" si="68"/>
        <v>183.02947664870734</v>
      </c>
      <c r="J152">
        <v>71</v>
      </c>
      <c r="K152" s="3">
        <v>0</v>
      </c>
      <c r="L152" s="3">
        <f t="shared" si="56"/>
        <v>0</v>
      </c>
      <c r="M152" s="3">
        <f t="shared" si="66"/>
        <v>0.8519844947495081</v>
      </c>
      <c r="N152" s="3">
        <f t="shared" si="62"/>
        <v>0.21603984044457081</v>
      </c>
      <c r="O152" s="3">
        <f t="shared" si="58"/>
        <v>-1.068024335194079</v>
      </c>
      <c r="P152" s="3">
        <f t="shared" si="69"/>
        <v>108.02947664870737</v>
      </c>
      <c r="R152">
        <v>71</v>
      </c>
      <c r="S152" s="3">
        <v>96</v>
      </c>
      <c r="T152" s="3">
        <f t="shared" si="57"/>
        <v>24</v>
      </c>
      <c r="U152" s="3">
        <f t="shared" si="67"/>
        <v>0.86540774274497534</v>
      </c>
      <c r="V152" s="3">
        <f t="shared" si="63"/>
        <v>0.21704750516269139</v>
      </c>
      <c r="W152" s="3">
        <f t="shared" si="59"/>
        <v>10.917544752092326</v>
      </c>
      <c r="X152" s="3">
        <f t="shared" si="70"/>
        <v>144.02947664870734</v>
      </c>
    </row>
    <row r="153" spans="1:24" x14ac:dyDescent="0.3">
      <c r="A153">
        <v>147</v>
      </c>
      <c r="B153">
        <v>72</v>
      </c>
      <c r="C153" s="3">
        <f t="shared" si="64"/>
        <v>174.78013099521687</v>
      </c>
      <c r="D153" s="3">
        <f t="shared" si="55"/>
        <v>43.695032748804216</v>
      </c>
      <c r="E153" s="3">
        <f t="shared" si="65"/>
        <v>0.8359521150030611</v>
      </c>
      <c r="F153" s="3">
        <f t="shared" si="61"/>
        <v>0.20358926117321374</v>
      </c>
      <c r="G153" s="3">
        <f t="shared" si="60"/>
        <v>30.485294879802638</v>
      </c>
      <c r="H153" s="3">
        <f t="shared" si="68"/>
        <v>183.02947664870734</v>
      </c>
      <c r="J153">
        <v>72</v>
      </c>
      <c r="K153" s="3">
        <v>0</v>
      </c>
      <c r="L153" s="3">
        <f t="shared" si="56"/>
        <v>0</v>
      </c>
      <c r="M153" s="3">
        <f t="shared" si="66"/>
        <v>0.80938527001203264</v>
      </c>
      <c r="N153" s="3">
        <f t="shared" si="62"/>
        <v>0.20162998308691793</v>
      </c>
      <c r="O153" s="3">
        <f t="shared" si="58"/>
        <v>-1.0110152530989507</v>
      </c>
      <c r="P153" s="3">
        <f t="shared" si="69"/>
        <v>108.02947664870737</v>
      </c>
      <c r="R153">
        <v>72</v>
      </c>
      <c r="S153" s="3">
        <v>96</v>
      </c>
      <c r="T153" s="3">
        <f t="shared" si="57"/>
        <v>24</v>
      </c>
      <c r="U153" s="3">
        <f t="shared" si="67"/>
        <v>0.82213735560772649</v>
      </c>
      <c r="V153" s="3">
        <f t="shared" si="63"/>
        <v>0.20257043656833987</v>
      </c>
      <c r="W153" s="3">
        <f t="shared" si="59"/>
        <v>10.975292207823941</v>
      </c>
      <c r="X153" s="3">
        <f t="shared" si="70"/>
        <v>144.02947664870734</v>
      </c>
    </row>
    <row r="154" spans="1:24" x14ac:dyDescent="0.3">
      <c r="A154">
        <v>148</v>
      </c>
      <c r="B154">
        <v>73</v>
      </c>
      <c r="C154" s="3">
        <f t="shared" si="64"/>
        <v>175.52098332039489</v>
      </c>
      <c r="D154" s="3">
        <f t="shared" si="55"/>
        <v>43.880245830098723</v>
      </c>
      <c r="E154" s="3">
        <f t="shared" si="65"/>
        <v>0.79415450925290798</v>
      </c>
      <c r="F154" s="3">
        <f t="shared" si="61"/>
        <v>0.1900098574529604</v>
      </c>
      <c r="G154" s="3">
        <f t="shared" si="60"/>
        <v>29.614606482800525</v>
      </c>
      <c r="H154" s="3">
        <f t="shared" si="68"/>
        <v>183.02947664870734</v>
      </c>
      <c r="J154">
        <v>73</v>
      </c>
      <c r="K154" s="3">
        <v>0</v>
      </c>
      <c r="L154" s="3">
        <f t="shared" si="56"/>
        <v>0</v>
      </c>
      <c r="M154" s="3">
        <f t="shared" si="66"/>
        <v>0.76891600651143099</v>
      </c>
      <c r="N154" s="3">
        <f t="shared" si="62"/>
        <v>0.18818126321502052</v>
      </c>
      <c r="O154" s="3">
        <f t="shared" si="58"/>
        <v>-0.95709726972645148</v>
      </c>
      <c r="P154" s="3">
        <f t="shared" si="69"/>
        <v>108.02947664870737</v>
      </c>
      <c r="R154">
        <v>73</v>
      </c>
      <c r="S154" s="3">
        <v>96</v>
      </c>
      <c r="T154" s="3">
        <f t="shared" si="57"/>
        <v>24</v>
      </c>
      <c r="U154" s="3">
        <f t="shared" si="67"/>
        <v>0.78103048782734008</v>
      </c>
      <c r="V154" s="3">
        <f t="shared" si="63"/>
        <v>0.18905898844923161</v>
      </c>
      <c r="W154" s="3">
        <f t="shared" si="59"/>
        <v>11.02991052372343</v>
      </c>
      <c r="X154" s="3">
        <f t="shared" si="70"/>
        <v>144.02947664870734</v>
      </c>
    </row>
    <row r="155" spans="1:24" x14ac:dyDescent="0.3">
      <c r="A155">
        <v>149</v>
      </c>
      <c r="B155">
        <v>74</v>
      </c>
      <c r="C155" s="3">
        <f t="shared" si="64"/>
        <v>176.24021206322692</v>
      </c>
      <c r="D155" s="3">
        <f t="shared" si="55"/>
        <v>44.06005301580673</v>
      </c>
      <c r="E155" s="3">
        <f t="shared" si="65"/>
        <v>0.75444678379026253</v>
      </c>
      <c r="F155" s="3">
        <f t="shared" si="61"/>
        <v>0.17733619996084793</v>
      </c>
      <c r="G155" s="3">
        <f t="shared" si="60"/>
        <v>28.767951937215258</v>
      </c>
      <c r="H155" s="3">
        <f t="shared" si="68"/>
        <v>183.02947664870734</v>
      </c>
      <c r="J155">
        <v>74</v>
      </c>
      <c r="K155" s="3">
        <v>0</v>
      </c>
      <c r="L155" s="3">
        <f t="shared" si="56"/>
        <v>0</v>
      </c>
      <c r="M155" s="3">
        <f t="shared" si="66"/>
        <v>0.73047020618585945</v>
      </c>
      <c r="N155" s="3">
        <f t="shared" si="62"/>
        <v>0.17562957295857864</v>
      </c>
      <c r="O155" s="3">
        <f t="shared" si="58"/>
        <v>-0.90609977914443807</v>
      </c>
      <c r="P155" s="3">
        <f t="shared" si="69"/>
        <v>108.02947664870737</v>
      </c>
      <c r="R155">
        <v>74</v>
      </c>
      <c r="S155" s="3">
        <v>96</v>
      </c>
      <c r="T155" s="3">
        <f t="shared" si="57"/>
        <v>24</v>
      </c>
      <c r="U155" s="3">
        <f t="shared" si="67"/>
        <v>0.74197896343597303</v>
      </c>
      <c r="V155" s="3">
        <f t="shared" si="63"/>
        <v>0.17644875391966786</v>
      </c>
      <c r="W155" s="3">
        <f t="shared" si="59"/>
        <v>11.081572282644359</v>
      </c>
      <c r="X155" s="3">
        <f t="shared" si="70"/>
        <v>144.02947664870734</v>
      </c>
    </row>
    <row r="156" spans="1:24" x14ac:dyDescent="0.3">
      <c r="A156">
        <v>150</v>
      </c>
      <c r="B156">
        <v>75</v>
      </c>
      <c r="C156" s="3">
        <f t="shared" si="64"/>
        <v>176.93843960650599</v>
      </c>
      <c r="D156" s="3">
        <f>C156*0.25</f>
        <v>44.234609901626499</v>
      </c>
      <c r="E156" s="3">
        <f t="shared" si="65"/>
        <v>0.71672444460074936</v>
      </c>
      <c r="F156" s="3">
        <f t="shared" ref="F156:F161" si="71">(1-0.0667)*F155</f>
        <v>0.16550787542345938</v>
      </c>
      <c r="G156" s="3">
        <f t="shared" si="60"/>
        <v>27.944718171843306</v>
      </c>
      <c r="H156" s="3">
        <f t="shared" ref="H156:H161" si="72">H155</f>
        <v>183.02947664870734</v>
      </c>
      <c r="J156">
        <v>75</v>
      </c>
      <c r="K156" s="3">
        <v>0</v>
      </c>
      <c r="L156" s="3">
        <f t="shared" si="56"/>
        <v>0</v>
      </c>
      <c r="M156" s="3">
        <f t="shared" si="66"/>
        <v>0.69394669587656643</v>
      </c>
      <c r="N156" s="3">
        <f t="shared" si="62"/>
        <v>0.16391508044224146</v>
      </c>
      <c r="O156" s="3">
        <f t="shared" si="58"/>
        <v>-0.85786177631880789</v>
      </c>
      <c r="P156" s="3">
        <f t="shared" si="69"/>
        <v>108.02947664870737</v>
      </c>
      <c r="R156">
        <v>75</v>
      </c>
      <c r="S156" s="3">
        <v>96</v>
      </c>
      <c r="T156" s="3">
        <f t="shared" si="57"/>
        <v>24</v>
      </c>
      <c r="U156" s="3">
        <f t="shared" si="67"/>
        <v>0.70488001526417432</v>
      </c>
      <c r="V156" s="3">
        <f t="shared" si="63"/>
        <v>0.164679622033226</v>
      </c>
      <c r="W156" s="3">
        <f t="shared" si="59"/>
        <v>11.130440362702601</v>
      </c>
      <c r="X156" s="3">
        <f t="shared" si="70"/>
        <v>144.02947664870734</v>
      </c>
    </row>
    <row r="157" spans="1:24" x14ac:dyDescent="0.3">
      <c r="A157">
        <v>151</v>
      </c>
      <c r="B157">
        <v>76</v>
      </c>
      <c r="C157" s="3">
        <f t="shared" si="64"/>
        <v>177.61627098988484</v>
      </c>
      <c r="D157" s="3">
        <f t="shared" si="55"/>
        <v>44.40406774747121</v>
      </c>
      <c r="E157" s="3">
        <f t="shared" si="65"/>
        <v>0.68088822237071189</v>
      </c>
      <c r="F157" s="3">
        <f t="shared" si="71"/>
        <v>0.15446850013271465</v>
      </c>
      <c r="G157" s="3">
        <f>C$5+D$5-SUM(C157:F157)</f>
        <v>27.144304540140524</v>
      </c>
      <c r="H157" s="3">
        <f t="shared" si="72"/>
        <v>183.02947664870734</v>
      </c>
      <c r="J157">
        <v>76</v>
      </c>
      <c r="K157" s="3">
        <v>0</v>
      </c>
      <c r="L157" s="3">
        <f t="shared" si="56"/>
        <v>0</v>
      </c>
      <c r="M157" s="3">
        <f t="shared" si="66"/>
        <v>0.65924936108273813</v>
      </c>
      <c r="N157" s="3">
        <f t="shared" si="62"/>
        <v>0.15298194457674397</v>
      </c>
      <c r="O157" s="3">
        <f t="shared" si="58"/>
        <v>-0.81223130565948209</v>
      </c>
      <c r="P157" s="3">
        <f t="shared" si="69"/>
        <v>108.02947664870737</v>
      </c>
      <c r="R157">
        <v>76</v>
      </c>
      <c r="S157" s="3">
        <v>96</v>
      </c>
      <c r="T157" s="3">
        <f t="shared" si="57"/>
        <v>24</v>
      </c>
      <c r="U157" s="3">
        <f t="shared" si="67"/>
        <v>0.66963601450096555</v>
      </c>
      <c r="V157" s="3">
        <f t="shared" si="63"/>
        <v>0.15369549124360984</v>
      </c>
      <c r="W157" s="3">
        <f t="shared" si="59"/>
        <v>11.176668494255424</v>
      </c>
      <c r="X157" s="3">
        <f t="shared" si="70"/>
        <v>144.02947664870734</v>
      </c>
    </row>
    <row r="158" spans="1:24" x14ac:dyDescent="0.3">
      <c r="A158">
        <v>152</v>
      </c>
      <c r="B158">
        <v>77</v>
      </c>
      <c r="C158" s="3">
        <f t="shared" si="64"/>
        <v>178.27429435376735</v>
      </c>
      <c r="D158" s="3">
        <f t="shared" si="55"/>
        <v>44.568573588441836</v>
      </c>
      <c r="E158" s="3">
        <f t="shared" si="65"/>
        <v>0.64684381125217627</v>
      </c>
      <c r="F158" s="3">
        <f t="shared" si="71"/>
        <v>0.14416545117386259</v>
      </c>
      <c r="G158" s="3">
        <f>C$5+D$5-SUM(C158:F158)</f>
        <v>26.36612279536476</v>
      </c>
      <c r="H158" s="3">
        <f t="shared" si="72"/>
        <v>183.02947664870734</v>
      </c>
      <c r="J158">
        <v>77</v>
      </c>
      <c r="K158" s="3">
        <v>0</v>
      </c>
      <c r="L158" s="3">
        <f t="shared" si="56"/>
        <v>0</v>
      </c>
      <c r="M158" s="3">
        <f t="shared" si="66"/>
        <v>0.62628689302860119</v>
      </c>
      <c r="N158" s="3">
        <f t="shared" si="62"/>
        <v>0.14277804887347514</v>
      </c>
      <c r="O158" s="3">
        <f t="shared" si="58"/>
        <v>-0.7690649419020763</v>
      </c>
      <c r="P158" s="3">
        <f t="shared" si="69"/>
        <v>108.02947664870737</v>
      </c>
      <c r="R158">
        <v>77</v>
      </c>
      <c r="S158" s="3">
        <v>96</v>
      </c>
      <c r="T158" s="3">
        <f t="shared" si="57"/>
        <v>24</v>
      </c>
      <c r="U158" s="3">
        <f t="shared" si="67"/>
        <v>0.63615421377591719</v>
      </c>
      <c r="V158" s="3">
        <f t="shared" si="63"/>
        <v>0.14344400197766108</v>
      </c>
      <c r="W158" s="3">
        <f t="shared" si="59"/>
        <v>11.220401784246434</v>
      </c>
      <c r="X158" s="3">
        <f t="shared" si="70"/>
        <v>144.02947664870734</v>
      </c>
    </row>
    <row r="159" spans="1:24" x14ac:dyDescent="0.3">
      <c r="A159">
        <v>153</v>
      </c>
      <c r="B159">
        <v>78</v>
      </c>
      <c r="C159" s="3">
        <f t="shared" si="64"/>
        <v>178.9130813748055</v>
      </c>
      <c r="D159" s="3">
        <f t="shared" si="55"/>
        <v>44.728270343701375</v>
      </c>
      <c r="E159" s="3">
        <f t="shared" si="65"/>
        <v>0.61450162068956737</v>
      </c>
      <c r="F159" s="3">
        <f t="shared" si="71"/>
        <v>0.13454961558056597</v>
      </c>
      <c r="G159" s="3">
        <f>C$5+D$5-SUM(C159:F159)</f>
        <v>25.609597045222984</v>
      </c>
      <c r="H159" s="3">
        <f t="shared" si="72"/>
        <v>183.02947664870734</v>
      </c>
      <c r="J159">
        <v>78</v>
      </c>
      <c r="K159" s="3">
        <v>0</v>
      </c>
      <c r="L159" s="3">
        <f t="shared" si="56"/>
        <v>0</v>
      </c>
      <c r="M159" s="3">
        <f t="shared" si="66"/>
        <v>0.59497254837717106</v>
      </c>
      <c r="N159" s="3">
        <f t="shared" si="62"/>
        <v>0.13325475301361436</v>
      </c>
      <c r="O159" s="3">
        <f t="shared" si="58"/>
        <v>-0.7282273013907854</v>
      </c>
      <c r="P159" s="3">
        <f t="shared" si="69"/>
        <v>108.02947664870737</v>
      </c>
      <c r="R159">
        <v>78</v>
      </c>
      <c r="S159" s="3">
        <v>96</v>
      </c>
      <c r="T159" s="3">
        <f t="shared" si="57"/>
        <v>24</v>
      </c>
      <c r="U159" s="3">
        <f t="shared" si="67"/>
        <v>0.60434650308712135</v>
      </c>
      <c r="V159" s="3">
        <f t="shared" si="63"/>
        <v>0.13387628704575108</v>
      </c>
      <c r="W159" s="3">
        <f t="shared" si="59"/>
        <v>11.261777209867134</v>
      </c>
      <c r="X159" s="3">
        <f t="shared" si="70"/>
        <v>144.02947664870734</v>
      </c>
    </row>
    <row r="160" spans="1:24" x14ac:dyDescent="0.3">
      <c r="A160">
        <v>154</v>
      </c>
      <c r="B160">
        <v>79</v>
      </c>
      <c r="C160" s="3">
        <f t="shared" si="64"/>
        <v>179.53318769290237</v>
      </c>
      <c r="D160" s="3">
        <f t="shared" si="55"/>
        <v>44.883296923225593</v>
      </c>
      <c r="E160" s="3">
        <f t="shared" si="65"/>
        <v>0.58377653965508902</v>
      </c>
      <c r="F160" s="3">
        <f t="shared" si="71"/>
        <v>0.12557515622134222</v>
      </c>
      <c r="G160" s="3">
        <f>C$5+D$5-SUM(C160:F160)</f>
        <v>24.874163687995605</v>
      </c>
      <c r="H160" s="3">
        <f t="shared" si="72"/>
        <v>183.02947664870734</v>
      </c>
      <c r="J160">
        <v>79</v>
      </c>
      <c r="K160" s="3">
        <v>0</v>
      </c>
      <c r="L160" s="3">
        <f t="shared" si="56"/>
        <v>0</v>
      </c>
      <c r="M160" s="3">
        <f t="shared" si="66"/>
        <v>0.56522392095831253</v>
      </c>
      <c r="N160" s="3">
        <f t="shared" si="62"/>
        <v>0.12436666098760629</v>
      </c>
      <c r="O160" s="3">
        <f t="shared" si="58"/>
        <v>-0.68959058194591882</v>
      </c>
      <c r="P160" s="3">
        <f t="shared" si="69"/>
        <v>108.02947664870737</v>
      </c>
      <c r="R160">
        <v>79</v>
      </c>
      <c r="S160" s="3">
        <v>96</v>
      </c>
      <c r="T160" s="3">
        <f t="shared" si="57"/>
        <v>24</v>
      </c>
      <c r="U160" s="3">
        <f t="shared" si="67"/>
        <v>0.5741291779327653</v>
      </c>
      <c r="V160" s="3">
        <f t="shared" si="63"/>
        <v>0.12494673869979948</v>
      </c>
      <c r="W160" s="3">
        <f t="shared" si="59"/>
        <v>11.300924083367434</v>
      </c>
      <c r="X160" s="3">
        <f t="shared" si="70"/>
        <v>144.02947664870734</v>
      </c>
    </row>
    <row r="161" spans="1:24" x14ac:dyDescent="0.3">
      <c r="A161">
        <v>155</v>
      </c>
      <c r="B161">
        <v>80</v>
      </c>
      <c r="C161" s="3">
        <f t="shared" si="64"/>
        <v>180.13515332965099</v>
      </c>
      <c r="D161" s="3">
        <f t="shared" si="55"/>
        <v>45.033788332412747</v>
      </c>
      <c r="E161" s="3">
        <f t="shared" si="65"/>
        <v>0.55458771267233453</v>
      </c>
      <c r="F161" s="3">
        <f t="shared" si="71"/>
        <v>0.1171992933013787</v>
      </c>
      <c r="G161" s="3">
        <f>C$5+D$5-SUM(C161:F161)</f>
        <v>24.159271331962543</v>
      </c>
      <c r="H161" s="3">
        <f t="shared" si="72"/>
        <v>183.02947664870734</v>
      </c>
      <c r="J161">
        <v>80</v>
      </c>
      <c r="K161" s="3">
        <v>0</v>
      </c>
      <c r="L161" s="3">
        <f t="shared" si="56"/>
        <v>0</v>
      </c>
      <c r="M161" s="3">
        <f t="shared" si="66"/>
        <v>0.53696272491039687</v>
      </c>
      <c r="N161" s="3">
        <f t="shared" si="62"/>
        <v>0.11607140469973296</v>
      </c>
      <c r="O161" s="3">
        <f t="shared" si="58"/>
        <v>-0.65303412961012985</v>
      </c>
      <c r="P161" s="3">
        <f t="shared" si="69"/>
        <v>108.02947664870737</v>
      </c>
      <c r="R161">
        <v>80</v>
      </c>
      <c r="S161" s="3">
        <v>96</v>
      </c>
      <c r="T161" s="3">
        <f t="shared" si="57"/>
        <v>24</v>
      </c>
      <c r="U161" s="3">
        <f t="shared" si="67"/>
        <v>0.54542271903612705</v>
      </c>
      <c r="V161" s="3">
        <f t="shared" si="63"/>
        <v>0.11661279122852286</v>
      </c>
      <c r="W161" s="3">
        <f t="shared" si="59"/>
        <v>11.337964489735356</v>
      </c>
      <c r="X161" s="3">
        <f t="shared" si="70"/>
        <v>144.02947664870734</v>
      </c>
    </row>
    <row r="162" spans="1:24" x14ac:dyDescent="0.3">
      <c r="A162">
        <v>156</v>
      </c>
      <c r="B162">
        <v>81</v>
      </c>
      <c r="C162" s="3">
        <f t="shared" si="64"/>
        <v>180.7195030981685</v>
      </c>
      <c r="D162" s="3">
        <f t="shared" si="55"/>
        <v>45.179875774542126</v>
      </c>
      <c r="E162" s="3">
        <f t="shared" si="65"/>
        <v>0.52685832703871782</v>
      </c>
      <c r="F162" s="3">
        <f t="shared" ref="F162:F206" si="73">(1-0.0667)*F161</f>
        <v>0.10938210043817674</v>
      </c>
      <c r="G162" s="3">
        <f t="shared" ref="G162:G206" si="74">C$5+D$5-SUM(C162:F162)</f>
        <v>23.464380699812466</v>
      </c>
      <c r="H162" s="3">
        <f t="shared" ref="H162:H206" si="75">H161</f>
        <v>183.02947664870734</v>
      </c>
      <c r="J162">
        <v>81</v>
      </c>
      <c r="K162" s="3">
        <v>0</v>
      </c>
      <c r="L162" s="3">
        <f t="shared" si="56"/>
        <v>0</v>
      </c>
      <c r="M162" s="3">
        <f t="shared" si="66"/>
        <v>0.51011458866487702</v>
      </c>
      <c r="N162" s="3">
        <f t="shared" si="62"/>
        <v>0.10832944200626077</v>
      </c>
      <c r="O162" s="3">
        <f t="shared" si="58"/>
        <v>-0.61844403067113785</v>
      </c>
      <c r="P162" s="3">
        <f t="shared" si="69"/>
        <v>108.02947664870737</v>
      </c>
      <c r="R162">
        <v>81</v>
      </c>
      <c r="S162" s="3">
        <v>96</v>
      </c>
      <c r="T162" s="3">
        <f t="shared" si="57"/>
        <v>24</v>
      </c>
      <c r="U162" s="3">
        <f t="shared" si="67"/>
        <v>0.51815158308432063</v>
      </c>
      <c r="V162" s="3">
        <f t="shared" si="63"/>
        <v>0.10883471805358039</v>
      </c>
      <c r="W162" s="3">
        <f t="shared" si="59"/>
        <v>11.373013698862096</v>
      </c>
      <c r="X162" s="3">
        <f t="shared" si="70"/>
        <v>144.02947664870734</v>
      </c>
    </row>
    <row r="163" spans="1:24" x14ac:dyDescent="0.3">
      <c r="A163">
        <v>157</v>
      </c>
      <c r="B163">
        <v>82</v>
      </c>
      <c r="C163" s="3">
        <f t="shared" si="64"/>
        <v>181.28674700430821</v>
      </c>
      <c r="D163" s="3">
        <f t="shared" si="55"/>
        <v>45.321686751077053</v>
      </c>
      <c r="E163" s="3">
        <f t="shared" si="65"/>
        <v>0.50051541068678196</v>
      </c>
      <c r="F163" s="3">
        <f t="shared" si="73"/>
        <v>0.10208631433895035</v>
      </c>
      <c r="G163" s="3">
        <f t="shared" si="74"/>
        <v>22.78896451958903</v>
      </c>
      <c r="H163" s="3">
        <f t="shared" si="75"/>
        <v>183.02947664870734</v>
      </c>
      <c r="J163">
        <v>82</v>
      </c>
      <c r="K163" s="3">
        <v>0</v>
      </c>
      <c r="L163" s="3">
        <f t="shared" si="56"/>
        <v>0</v>
      </c>
      <c r="M163" s="3">
        <f t="shared" si="66"/>
        <v>0.48460885923163316</v>
      </c>
      <c r="N163" s="3">
        <f t="shared" si="62"/>
        <v>0.10110386822444317</v>
      </c>
      <c r="O163" s="3">
        <f t="shared" si="58"/>
        <v>-0.58571272745607628</v>
      </c>
      <c r="P163" s="3">
        <f t="shared" si="69"/>
        <v>108.02947664870737</v>
      </c>
      <c r="R163">
        <v>82</v>
      </c>
      <c r="S163" s="3">
        <v>96</v>
      </c>
      <c r="T163" s="3">
        <f t="shared" si="57"/>
        <v>24</v>
      </c>
      <c r="U163" s="3">
        <f t="shared" si="67"/>
        <v>0.49224400393010459</v>
      </c>
      <c r="V163" s="3">
        <f t="shared" si="63"/>
        <v>0.10157544235940658</v>
      </c>
      <c r="W163" s="3">
        <f t="shared" si="59"/>
        <v>11.406180553710485</v>
      </c>
      <c r="X163" s="3">
        <f t="shared" si="70"/>
        <v>144.02947664870734</v>
      </c>
    </row>
    <row r="164" spans="1:24" x14ac:dyDescent="0.3">
      <c r="A164">
        <v>158</v>
      </c>
      <c r="B164">
        <v>83</v>
      </c>
      <c r="C164" s="3">
        <f t="shared" si="64"/>
        <v>181.83738063925387</v>
      </c>
      <c r="D164" s="3">
        <f t="shared" si="55"/>
        <v>45.459345159813466</v>
      </c>
      <c r="E164" s="3">
        <f t="shared" si="65"/>
        <v>0.47548964015244283</v>
      </c>
      <c r="F164" s="3">
        <f t="shared" si="73"/>
        <v>9.527715717254237E-2</v>
      </c>
      <c r="G164" s="3">
        <f t="shared" si="74"/>
        <v>22.13250740360769</v>
      </c>
      <c r="H164" s="3">
        <f t="shared" si="75"/>
        <v>183.02947664870734</v>
      </c>
      <c r="J164">
        <v>83</v>
      </c>
      <c r="K164" s="3">
        <v>0</v>
      </c>
      <c r="L164" s="3">
        <f t="shared" si="56"/>
        <v>0</v>
      </c>
      <c r="M164" s="3">
        <f t="shared" si="66"/>
        <v>0.46037841627005149</v>
      </c>
      <c r="N164" s="3">
        <f t="shared" si="62"/>
        <v>9.436024021387282E-2</v>
      </c>
      <c r="O164" s="3">
        <f t="shared" si="58"/>
        <v>-0.55473865648392429</v>
      </c>
      <c r="P164" s="3">
        <f t="shared" si="69"/>
        <v>108.02947664870737</v>
      </c>
      <c r="R164">
        <v>83</v>
      </c>
      <c r="S164" s="3">
        <v>96</v>
      </c>
      <c r="T164" s="3">
        <f t="shared" si="57"/>
        <v>24</v>
      </c>
      <c r="U164" s="3">
        <f t="shared" si="67"/>
        <v>0.46763180373359936</v>
      </c>
      <c r="V164" s="3">
        <f t="shared" si="63"/>
        <v>9.4800360354034163E-2</v>
      </c>
      <c r="W164" s="3">
        <f t="shared" si="59"/>
        <v>11.437567835912375</v>
      </c>
      <c r="X164" s="3">
        <f t="shared" si="70"/>
        <v>144.02947664870734</v>
      </c>
    </row>
    <row r="165" spans="1:24" x14ac:dyDescent="0.3">
      <c r="A165">
        <v>159</v>
      </c>
      <c r="B165">
        <v>84</v>
      </c>
      <c r="C165" s="3">
        <f t="shared" si="64"/>
        <v>182.3718855635199</v>
      </c>
      <c r="D165" s="3">
        <f t="shared" si="55"/>
        <v>45.592971390879974</v>
      </c>
      <c r="E165" s="3">
        <f t="shared" si="65"/>
        <v>0.45171515814482066</v>
      </c>
      <c r="F165" s="3">
        <f t="shared" si="73"/>
        <v>8.8922170789133795E-2</v>
      </c>
      <c r="G165" s="3">
        <f t="shared" si="74"/>
        <v>21.494505716666168</v>
      </c>
      <c r="H165" s="3">
        <f t="shared" si="75"/>
        <v>183.02947664870734</v>
      </c>
      <c r="J165">
        <v>84</v>
      </c>
      <c r="K165" s="3">
        <v>0</v>
      </c>
      <c r="L165" s="3">
        <f t="shared" si="56"/>
        <v>0</v>
      </c>
      <c r="M165" s="3">
        <f t="shared" si="66"/>
        <v>0.4373594954565489</v>
      </c>
      <c r="N165" s="3">
        <f t="shared" si="62"/>
        <v>8.8066412191607504E-2</v>
      </c>
      <c r="O165" s="3">
        <f t="shared" si="58"/>
        <v>-0.52542590764815644</v>
      </c>
      <c r="P165" s="3">
        <f t="shared" si="69"/>
        <v>108.02947664870737</v>
      </c>
      <c r="R165">
        <v>84</v>
      </c>
      <c r="S165" s="3">
        <v>96</v>
      </c>
      <c r="T165" s="3">
        <f t="shared" si="57"/>
        <v>24</v>
      </c>
      <c r="U165" s="3">
        <f t="shared" si="67"/>
        <v>0.44425021354691935</v>
      </c>
      <c r="V165" s="3">
        <f t="shared" si="63"/>
        <v>8.8477176318420087E-2</v>
      </c>
      <c r="W165" s="3">
        <f t="shared" si="59"/>
        <v>11.467272610134657</v>
      </c>
      <c r="X165" s="3">
        <f t="shared" si="70"/>
        <v>144.02947664870734</v>
      </c>
    </row>
    <row r="166" spans="1:24" x14ac:dyDescent="0.3">
      <c r="A166">
        <v>160</v>
      </c>
      <c r="B166">
        <v>85</v>
      </c>
      <c r="C166" s="3">
        <f t="shared" si="64"/>
        <v>182.89072968239927</v>
      </c>
      <c r="D166" s="3">
        <f t="shared" si="55"/>
        <v>45.722682420599817</v>
      </c>
      <c r="E166" s="3">
        <f t="shared" si="65"/>
        <v>0.42912940023757962</v>
      </c>
      <c r="F166" s="3">
        <f t="shared" si="73"/>
        <v>8.2991061997498575E-2</v>
      </c>
      <c r="G166" s="3">
        <f t="shared" si="74"/>
        <v>20.874467434765847</v>
      </c>
      <c r="H166" s="3">
        <f t="shared" si="75"/>
        <v>183.02947664870734</v>
      </c>
      <c r="J166">
        <v>85</v>
      </c>
      <c r="K166" s="3">
        <v>0</v>
      </c>
      <c r="L166" s="3">
        <f t="shared" si="56"/>
        <v>0</v>
      </c>
      <c r="M166" s="3">
        <f t="shared" si="66"/>
        <v>0.41549152068372142</v>
      </c>
      <c r="N166" s="3">
        <f t="shared" si="62"/>
        <v>8.219238249842728E-2</v>
      </c>
      <c r="O166" s="3">
        <f t="shared" si="58"/>
        <v>-0.49768390318214872</v>
      </c>
      <c r="P166" s="3">
        <f t="shared" si="69"/>
        <v>108.02947664870737</v>
      </c>
      <c r="R166">
        <v>85</v>
      </c>
      <c r="S166" s="3">
        <v>96</v>
      </c>
      <c r="T166" s="3">
        <f t="shared" si="57"/>
        <v>24</v>
      </c>
      <c r="U166" s="3">
        <f t="shared" si="67"/>
        <v>0.42203770286957337</v>
      </c>
      <c r="V166" s="3">
        <f t="shared" si="63"/>
        <v>8.2575748657981465E-2</v>
      </c>
      <c r="W166" s="3">
        <f t="shared" si="59"/>
        <v>11.495386548472439</v>
      </c>
      <c r="X166" s="3">
        <f t="shared" si="70"/>
        <v>144.02947664870734</v>
      </c>
    </row>
    <row r="167" spans="1:24" x14ac:dyDescent="0.3">
      <c r="A167">
        <v>161</v>
      </c>
      <c r="B167">
        <v>86</v>
      </c>
      <c r="C167" s="3">
        <f t="shared" si="64"/>
        <v>183.3943676129137</v>
      </c>
      <c r="D167" s="3">
        <f t="shared" si="55"/>
        <v>45.848591903228424</v>
      </c>
      <c r="E167" s="3">
        <f t="shared" si="65"/>
        <v>0.40767293022570061</v>
      </c>
      <c r="F167" s="3">
        <f t="shared" si="73"/>
        <v>7.7455558162265417E-2</v>
      </c>
      <c r="G167" s="3">
        <f t="shared" si="74"/>
        <v>20.271911995469935</v>
      </c>
      <c r="H167" s="3">
        <f t="shared" si="75"/>
        <v>183.02947664870734</v>
      </c>
      <c r="J167">
        <v>86</v>
      </c>
      <c r="K167" s="3">
        <v>0</v>
      </c>
      <c r="L167" s="3">
        <f t="shared" si="56"/>
        <v>0</v>
      </c>
      <c r="M167" s="3">
        <f t="shared" si="66"/>
        <v>0.39471694464953533</v>
      </c>
      <c r="N167" s="3">
        <f t="shared" si="62"/>
        <v>7.6710150585782177E-2</v>
      </c>
      <c r="O167" s="3">
        <f t="shared" si="58"/>
        <v>-0.47142709523531751</v>
      </c>
      <c r="P167" s="3">
        <f t="shared" si="69"/>
        <v>108.02947664870737</v>
      </c>
      <c r="R167">
        <v>86</v>
      </c>
      <c r="S167" s="3">
        <v>96</v>
      </c>
      <c r="T167" s="3">
        <f t="shared" si="57"/>
        <v>24</v>
      </c>
      <c r="U167" s="3">
        <f t="shared" si="67"/>
        <v>0.40093581772609471</v>
      </c>
      <c r="V167" s="3">
        <f t="shared" si="63"/>
        <v>7.7067946222494105E-2</v>
      </c>
      <c r="W167" s="3">
        <f t="shared" si="59"/>
        <v>11.521996236051407</v>
      </c>
      <c r="X167" s="3">
        <f t="shared" si="70"/>
        <v>144.02947664870734</v>
      </c>
    </row>
    <row r="168" spans="1:24" x14ac:dyDescent="0.3">
      <c r="A168">
        <v>162</v>
      </c>
      <c r="B168">
        <v>87</v>
      </c>
      <c r="C168" s="3">
        <f t="shared" si="64"/>
        <v>183.88324104233635</v>
      </c>
      <c r="D168" s="3">
        <f t="shared" si="55"/>
        <v>45.970810260584088</v>
      </c>
      <c r="E168" s="3">
        <f t="shared" si="65"/>
        <v>0.38728928371441557</v>
      </c>
      <c r="F168" s="3">
        <f t="shared" si="73"/>
        <v>7.2289272432842319E-2</v>
      </c>
      <c r="G168" s="3">
        <f t="shared" si="74"/>
        <v>19.686370140932326</v>
      </c>
      <c r="H168" s="3">
        <f t="shared" si="75"/>
        <v>183.02947664870734</v>
      </c>
      <c r="J168">
        <v>87</v>
      </c>
      <c r="K168" s="3">
        <v>0</v>
      </c>
      <c r="L168" s="3">
        <f t="shared" si="56"/>
        <v>0</v>
      </c>
      <c r="M168" s="3">
        <f t="shared" si="66"/>
        <v>0.37498109741705854</v>
      </c>
      <c r="N168" s="3">
        <f t="shared" si="62"/>
        <v>7.1593583541710512E-2</v>
      </c>
      <c r="O168" s="3">
        <f t="shared" si="58"/>
        <v>-0.44657468095876907</v>
      </c>
      <c r="P168" s="3">
        <f t="shared" si="69"/>
        <v>108.02947664870737</v>
      </c>
      <c r="R168">
        <v>87</v>
      </c>
      <c r="S168" s="3">
        <v>96</v>
      </c>
      <c r="T168" s="3">
        <f t="shared" si="57"/>
        <v>24</v>
      </c>
      <c r="U168" s="3">
        <f t="shared" si="67"/>
        <v>0.38088902683978998</v>
      </c>
      <c r="V168" s="3">
        <f t="shared" si="63"/>
        <v>7.1927514209453744E-2</v>
      </c>
      <c r="W168" s="3">
        <f t="shared" si="59"/>
        <v>11.547183458950755</v>
      </c>
      <c r="X168" s="3">
        <f t="shared" si="70"/>
        <v>144.02947664870734</v>
      </c>
    </row>
    <row r="169" spans="1:24" x14ac:dyDescent="0.3">
      <c r="A169">
        <v>163</v>
      </c>
      <c r="B169">
        <v>88</v>
      </c>
      <c r="C169" s="3">
        <f t="shared" si="64"/>
        <v>184.35777907836751</v>
      </c>
      <c r="D169" s="3">
        <f t="shared" si="55"/>
        <v>46.089444769591879</v>
      </c>
      <c r="E169" s="3">
        <f t="shared" si="65"/>
        <v>0.36792481952869477</v>
      </c>
      <c r="F169" s="3">
        <f t="shared" si="73"/>
        <v>6.746757796157174E-2</v>
      </c>
      <c r="G169" s="3">
        <f t="shared" si="74"/>
        <v>19.11738375455036</v>
      </c>
      <c r="H169" s="3">
        <f t="shared" si="75"/>
        <v>183.02947664870734</v>
      </c>
      <c r="J169">
        <v>88</v>
      </c>
      <c r="K169" s="3">
        <v>0</v>
      </c>
      <c r="L169" s="3">
        <f t="shared" si="56"/>
        <v>0</v>
      </c>
      <c r="M169" s="3">
        <f t="shared" si="66"/>
        <v>0.35623204254620561</v>
      </c>
      <c r="N169" s="3">
        <f t="shared" si="62"/>
        <v>6.681829151947842E-2</v>
      </c>
      <c r="O169" s="3">
        <f t="shared" si="58"/>
        <v>-0.42305033406568404</v>
      </c>
      <c r="P169" s="3">
        <f t="shared" si="69"/>
        <v>108.02947664870737</v>
      </c>
      <c r="R169">
        <v>88</v>
      </c>
      <c r="S169" s="3">
        <v>96</v>
      </c>
      <c r="T169" s="3">
        <f t="shared" si="57"/>
        <v>24</v>
      </c>
      <c r="U169" s="3">
        <f t="shared" si="67"/>
        <v>0.36184457549780047</v>
      </c>
      <c r="V169" s="3">
        <f t="shared" si="63"/>
        <v>6.7129949011683177E-2</v>
      </c>
      <c r="W169" s="3">
        <f t="shared" si="59"/>
        <v>11.571025475490515</v>
      </c>
      <c r="X169" s="3">
        <f t="shared" si="70"/>
        <v>144.02947664870734</v>
      </c>
    </row>
    <row r="170" spans="1:24" x14ac:dyDescent="0.3">
      <c r="A170">
        <v>164</v>
      </c>
      <c r="B170">
        <v>89</v>
      </c>
      <c r="C170" s="3">
        <f t="shared" si="64"/>
        <v>184.81839859105381</v>
      </c>
      <c r="D170" s="3">
        <f t="shared" ref="D170:D206" si="76">C170*0.25</f>
        <v>46.204599647763452</v>
      </c>
      <c r="E170" s="3">
        <f t="shared" si="65"/>
        <v>0.34952857855225999</v>
      </c>
      <c r="F170" s="3">
        <f t="shared" si="73"/>
        <v>6.2967490511534913E-2</v>
      </c>
      <c r="G170" s="3">
        <f t="shared" si="74"/>
        <v>18.564505692118956</v>
      </c>
      <c r="H170" s="3">
        <f t="shared" si="75"/>
        <v>183.02947664870734</v>
      </c>
      <c r="J170">
        <v>89</v>
      </c>
      <c r="K170" s="3">
        <v>0</v>
      </c>
      <c r="L170" s="3">
        <f t="shared" ref="L170:L206" si="77">K170*0.25</f>
        <v>0</v>
      </c>
      <c r="M170" s="3">
        <f t="shared" si="66"/>
        <v>0.3384204404188953</v>
      </c>
      <c r="N170" s="3">
        <f t="shared" si="62"/>
        <v>6.2361511475129208E-2</v>
      </c>
      <c r="O170" s="3">
        <f t="shared" si="58"/>
        <v>-0.40078195189402449</v>
      </c>
      <c r="P170" s="3">
        <f t="shared" si="69"/>
        <v>108.02947664870737</v>
      </c>
      <c r="R170">
        <v>89</v>
      </c>
      <c r="S170" s="3">
        <v>96</v>
      </c>
      <c r="T170" s="3">
        <f t="shared" ref="T170:T206" si="78">S170*0.25</f>
        <v>24</v>
      </c>
      <c r="U170" s="3">
        <f t="shared" si="67"/>
        <v>0.34375234672291044</v>
      </c>
      <c r="V170" s="3">
        <f t="shared" si="63"/>
        <v>6.2652381412603916E-2</v>
      </c>
      <c r="W170" s="3">
        <f t="shared" si="59"/>
        <v>11.593595271864487</v>
      </c>
      <c r="X170" s="3">
        <f t="shared" si="70"/>
        <v>144.02947664870734</v>
      </c>
    </row>
    <row r="171" spans="1:24" x14ac:dyDescent="0.3">
      <c r="A171">
        <v>165</v>
      </c>
      <c r="B171">
        <v>90</v>
      </c>
      <c r="C171" s="3">
        <f t="shared" si="64"/>
        <v>185.26550454655134</v>
      </c>
      <c r="D171" s="3">
        <f t="shared" si="76"/>
        <v>46.316376136637835</v>
      </c>
      <c r="E171" s="3">
        <f t="shared" si="65"/>
        <v>0.33205214962464696</v>
      </c>
      <c r="F171" s="3">
        <f t="shared" si="73"/>
        <v>5.8767558894415532E-2</v>
      </c>
      <c r="G171" s="3">
        <f t="shared" si="74"/>
        <v>18.02729960829177</v>
      </c>
      <c r="H171" s="3">
        <f t="shared" si="75"/>
        <v>183.02947664870734</v>
      </c>
      <c r="J171">
        <v>90</v>
      </c>
      <c r="K171" s="3">
        <v>0</v>
      </c>
      <c r="L171" s="3">
        <f t="shared" si="77"/>
        <v>0</v>
      </c>
      <c r="M171" s="3">
        <f t="shared" si="66"/>
        <v>0.32149941839795054</v>
      </c>
      <c r="N171" s="3">
        <f t="shared" si="62"/>
        <v>5.8201998659738088E-2</v>
      </c>
      <c r="O171" s="3">
        <f t="shared" si="58"/>
        <v>-0.37970141705768862</v>
      </c>
      <c r="P171" s="3">
        <f t="shared" si="69"/>
        <v>108.02947664870737</v>
      </c>
      <c r="R171">
        <v>90</v>
      </c>
      <c r="S171" s="3">
        <v>96</v>
      </c>
      <c r="T171" s="3">
        <f t="shared" si="78"/>
        <v>24</v>
      </c>
      <c r="U171" s="3">
        <f t="shared" si="67"/>
        <v>0.3265647293867649</v>
      </c>
      <c r="V171" s="3">
        <f t="shared" si="63"/>
        <v>5.8473467572383239E-2</v>
      </c>
      <c r="W171" s="3">
        <f t="shared" si="59"/>
        <v>11.614961803040856</v>
      </c>
      <c r="X171" s="3">
        <f t="shared" si="70"/>
        <v>144.02947664870734</v>
      </c>
    </row>
    <row r="172" spans="1:24" x14ac:dyDescent="0.3">
      <c r="A172">
        <v>166</v>
      </c>
      <c r="B172">
        <v>91</v>
      </c>
      <c r="C172" s="3">
        <f t="shared" si="64"/>
        <v>185.69949033283996</v>
      </c>
      <c r="D172" s="3">
        <f t="shared" si="76"/>
        <v>46.424872583209989</v>
      </c>
      <c r="E172" s="3">
        <f t="shared" si="65"/>
        <v>0.31544954214341459</v>
      </c>
      <c r="F172" s="3">
        <f t="shared" si="73"/>
        <v>5.4847762716158016E-2</v>
      </c>
      <c r="G172" s="3">
        <f t="shared" si="74"/>
        <v>17.505339779090463</v>
      </c>
      <c r="H172" s="3">
        <f t="shared" si="75"/>
        <v>183.02947664870734</v>
      </c>
      <c r="J172">
        <v>91</v>
      </c>
      <c r="K172" s="3">
        <v>0</v>
      </c>
      <c r="L172" s="3">
        <f t="shared" si="77"/>
        <v>0</v>
      </c>
      <c r="M172" s="3">
        <f t="shared" si="66"/>
        <v>0.30542444747805297</v>
      </c>
      <c r="N172" s="3">
        <f t="shared" si="62"/>
        <v>5.431992534913356E-2</v>
      </c>
      <c r="O172" s="3">
        <f t="shared" si="58"/>
        <v>-0.35974437282718652</v>
      </c>
      <c r="P172" s="3">
        <f t="shared" si="69"/>
        <v>108.02947664870737</v>
      </c>
      <c r="R172">
        <v>91</v>
      </c>
      <c r="S172" s="3">
        <v>96</v>
      </c>
      <c r="T172" s="3">
        <f t="shared" si="78"/>
        <v>24</v>
      </c>
      <c r="U172" s="3">
        <f t="shared" si="67"/>
        <v>0.31023649291742661</v>
      </c>
      <c r="V172" s="3">
        <f t="shared" si="63"/>
        <v>5.4573287285305278E-2</v>
      </c>
      <c r="W172" s="3">
        <f t="shared" si="59"/>
        <v>11.635190219797266</v>
      </c>
      <c r="X172" s="3">
        <f t="shared" si="70"/>
        <v>144.02947664870734</v>
      </c>
    </row>
    <row r="173" spans="1:24" x14ac:dyDescent="0.3">
      <c r="A173">
        <v>167</v>
      </c>
      <c r="B173">
        <v>92</v>
      </c>
      <c r="C173" s="3">
        <f t="shared" si="64"/>
        <v>186.12073807750261</v>
      </c>
      <c r="D173" s="3">
        <f t="shared" si="76"/>
        <v>46.530184519375652</v>
      </c>
      <c r="E173" s="3">
        <f t="shared" si="65"/>
        <v>0.29967706503624386</v>
      </c>
      <c r="F173" s="3">
        <f t="shared" si="73"/>
        <v>5.1189416942990278E-2</v>
      </c>
      <c r="G173" s="3">
        <f t="shared" si="74"/>
        <v>16.998210921142487</v>
      </c>
      <c r="H173" s="3">
        <f t="shared" si="75"/>
        <v>183.02947664870734</v>
      </c>
      <c r="J173">
        <v>92</v>
      </c>
      <c r="K173" s="3">
        <v>0</v>
      </c>
      <c r="L173" s="3">
        <f t="shared" si="77"/>
        <v>0</v>
      </c>
      <c r="M173" s="3">
        <f t="shared" si="66"/>
        <v>0.29015322510415031</v>
      </c>
      <c r="N173" s="3">
        <f t="shared" si="62"/>
        <v>5.0696786328346351E-2</v>
      </c>
      <c r="O173" s="3">
        <f t="shared" si="58"/>
        <v>-0.34085001143249666</v>
      </c>
      <c r="P173" s="3">
        <f t="shared" si="69"/>
        <v>108.02947664870737</v>
      </c>
      <c r="R173">
        <v>92</v>
      </c>
      <c r="S173" s="3">
        <v>96</v>
      </c>
      <c r="T173" s="3">
        <f t="shared" si="78"/>
        <v>24</v>
      </c>
      <c r="U173" s="3">
        <f t="shared" si="67"/>
        <v>0.29472466827155525</v>
      </c>
      <c r="V173" s="3">
        <f t="shared" si="63"/>
        <v>5.093324902337542E-2</v>
      </c>
      <c r="W173" s="3">
        <f t="shared" si="59"/>
        <v>11.654342082705071</v>
      </c>
      <c r="X173" s="3">
        <f t="shared" si="70"/>
        <v>144.02947664870734</v>
      </c>
    </row>
    <row r="174" spans="1:24" x14ac:dyDescent="0.3">
      <c r="A174">
        <v>168</v>
      </c>
      <c r="B174">
        <v>93</v>
      </c>
      <c r="C174" s="3">
        <f t="shared" si="64"/>
        <v>186.52961895768959</v>
      </c>
      <c r="D174" s="3">
        <f t="shared" si="76"/>
        <v>46.632404739422398</v>
      </c>
      <c r="E174" s="3">
        <f t="shared" si="65"/>
        <v>0.28469321178443163</v>
      </c>
      <c r="F174" s="3">
        <f t="shared" si="73"/>
        <v>4.7775082832892828E-2</v>
      </c>
      <c r="G174" s="3">
        <f t="shared" si="74"/>
        <v>16.505508008270709</v>
      </c>
      <c r="H174" s="3">
        <f t="shared" si="75"/>
        <v>183.02947664870734</v>
      </c>
      <c r="J174">
        <v>93</v>
      </c>
      <c r="K174" s="3">
        <v>0</v>
      </c>
      <c r="L174" s="3">
        <f t="shared" si="77"/>
        <v>0</v>
      </c>
      <c r="M174" s="3">
        <f t="shared" si="66"/>
        <v>0.27564556384894279</v>
      </c>
      <c r="N174" s="3">
        <f t="shared" si="62"/>
        <v>4.7315310680245651E-2</v>
      </c>
      <c r="O174" s="3">
        <f t="shared" si="58"/>
        <v>-0.32296087452918842</v>
      </c>
      <c r="P174" s="3">
        <f t="shared" si="69"/>
        <v>108.02947664870737</v>
      </c>
      <c r="R174">
        <v>93</v>
      </c>
      <c r="S174" s="3">
        <v>96</v>
      </c>
      <c r="T174" s="3">
        <f t="shared" si="78"/>
        <v>24</v>
      </c>
      <c r="U174" s="3">
        <f t="shared" si="67"/>
        <v>0.27998843485797748</v>
      </c>
      <c r="V174" s="3">
        <f t="shared" si="63"/>
        <v>4.7536001313516277E-2</v>
      </c>
      <c r="W174" s="3">
        <f t="shared" si="59"/>
        <v>11.672475563828499</v>
      </c>
      <c r="X174" s="3">
        <f t="shared" si="70"/>
        <v>144.02947664870734</v>
      </c>
    </row>
    <row r="175" spans="1:24" x14ac:dyDescent="0.3">
      <c r="A175">
        <v>169</v>
      </c>
      <c r="B175">
        <v>94</v>
      </c>
      <c r="C175" s="3">
        <f t="shared" si="64"/>
        <v>186.92649350239196</v>
      </c>
      <c r="D175" s="3">
        <f t="shared" si="76"/>
        <v>46.731623375597991</v>
      </c>
      <c r="E175" s="3">
        <f t="shared" si="65"/>
        <v>0.27045855119521006</v>
      </c>
      <c r="F175" s="3">
        <f t="shared" si="73"/>
        <v>4.458848480793888E-2</v>
      </c>
      <c r="G175" s="3">
        <f t="shared" si="74"/>
        <v>16.026836086006881</v>
      </c>
      <c r="H175" s="3">
        <f t="shared" si="75"/>
        <v>183.02947664870734</v>
      </c>
      <c r="J175">
        <v>94</v>
      </c>
      <c r="K175" s="3">
        <v>0</v>
      </c>
      <c r="L175" s="3">
        <f t="shared" si="77"/>
        <v>0</v>
      </c>
      <c r="M175" s="3">
        <f t="shared" si="66"/>
        <v>0.26186328565649564</v>
      </c>
      <c r="N175" s="3">
        <f t="shared" si="62"/>
        <v>4.4159379457873266E-2</v>
      </c>
      <c r="O175" s="3">
        <f t="shared" si="58"/>
        <v>-0.30602266511436893</v>
      </c>
      <c r="P175" s="3">
        <f t="shared" si="69"/>
        <v>108.02947664870737</v>
      </c>
      <c r="R175">
        <v>94</v>
      </c>
      <c r="S175" s="3">
        <v>96</v>
      </c>
      <c r="T175" s="3">
        <f t="shared" si="78"/>
        <v>24</v>
      </c>
      <c r="U175" s="3">
        <f t="shared" si="67"/>
        <v>0.26598901311507861</v>
      </c>
      <c r="V175" s="3">
        <f t="shared" si="63"/>
        <v>4.4365350025904741E-2</v>
      </c>
      <c r="W175" s="3">
        <f t="shared" si="59"/>
        <v>11.689645636859026</v>
      </c>
      <c r="X175" s="3">
        <f t="shared" si="70"/>
        <v>144.02947664870734</v>
      </c>
    </row>
    <row r="176" spans="1:24" x14ac:dyDescent="0.3">
      <c r="A176">
        <v>170</v>
      </c>
      <c r="B176">
        <v>95</v>
      </c>
      <c r="C176" s="3">
        <f t="shared" si="64"/>
        <v>187.31171188715302</v>
      </c>
      <c r="D176" s="3">
        <f t="shared" si="76"/>
        <v>46.827927971788256</v>
      </c>
      <c r="E176" s="3">
        <f t="shared" si="65"/>
        <v>0.25693562363544953</v>
      </c>
      <c r="F176" s="3">
        <f t="shared" si="73"/>
        <v>4.1614432871249357E-2</v>
      </c>
      <c r="G176" s="3">
        <f t="shared" si="74"/>
        <v>15.561810084552008</v>
      </c>
      <c r="H176" s="3">
        <f t="shared" si="75"/>
        <v>183.02947664870734</v>
      </c>
      <c r="J176">
        <v>95</v>
      </c>
      <c r="K176" s="3">
        <v>0</v>
      </c>
      <c r="L176" s="3">
        <f t="shared" si="77"/>
        <v>0</v>
      </c>
      <c r="M176" s="3">
        <f t="shared" si="66"/>
        <v>0.24877012137367085</v>
      </c>
      <c r="N176" s="3">
        <f t="shared" si="62"/>
        <v>4.1213948848033123E-2</v>
      </c>
      <c r="O176" s="3">
        <f t="shared" si="58"/>
        <v>-0.28998407022170397</v>
      </c>
      <c r="P176" s="3">
        <f t="shared" si="69"/>
        <v>108.02947664870737</v>
      </c>
      <c r="R176">
        <v>95</v>
      </c>
      <c r="S176" s="3">
        <v>96</v>
      </c>
      <c r="T176" s="3">
        <f t="shared" si="78"/>
        <v>24</v>
      </c>
      <c r="U176" s="3">
        <f t="shared" si="67"/>
        <v>0.25268956245932467</v>
      </c>
      <c r="V176" s="3">
        <f t="shared" si="63"/>
        <v>4.1406181179176896E-2</v>
      </c>
      <c r="W176" s="3">
        <f t="shared" si="59"/>
        <v>11.705904256361492</v>
      </c>
      <c r="X176" s="3">
        <f t="shared" si="70"/>
        <v>144.02947664870734</v>
      </c>
    </row>
    <row r="177" spans="1:24" x14ac:dyDescent="0.3">
      <c r="A177">
        <v>171</v>
      </c>
      <c r="B177">
        <v>96</v>
      </c>
      <c r="C177" s="3">
        <f t="shared" si="64"/>
        <v>187.68561422134843</v>
      </c>
      <c r="D177" s="3">
        <f t="shared" si="76"/>
        <v>46.921403555337108</v>
      </c>
      <c r="E177" s="3">
        <f t="shared" si="65"/>
        <v>0.24408884245367704</v>
      </c>
      <c r="F177" s="3">
        <f t="shared" si="73"/>
        <v>3.8838750198737025E-2</v>
      </c>
      <c r="G177" s="3">
        <f t="shared" si="74"/>
        <v>15.110054630662034</v>
      </c>
      <c r="H177" s="3">
        <f t="shared" si="75"/>
        <v>183.02947664870734</v>
      </c>
      <c r="J177">
        <v>96</v>
      </c>
      <c r="K177" s="3">
        <v>0</v>
      </c>
      <c r="L177" s="3">
        <f t="shared" si="77"/>
        <v>0</v>
      </c>
      <c r="M177" s="3">
        <f t="shared" si="66"/>
        <v>0.23633161530498731</v>
      </c>
      <c r="N177" s="3">
        <f t="shared" si="62"/>
        <v>3.8464978459869313E-2</v>
      </c>
      <c r="O177" s="3">
        <f t="shared" si="58"/>
        <v>-0.2747965937648566</v>
      </c>
      <c r="P177" s="3">
        <f t="shared" si="69"/>
        <v>108.02947664870737</v>
      </c>
      <c r="R177">
        <v>96</v>
      </c>
      <c r="S177" s="3">
        <v>96</v>
      </c>
      <c r="T177" s="3">
        <f t="shared" si="78"/>
        <v>24</v>
      </c>
      <c r="U177" s="3">
        <f t="shared" si="67"/>
        <v>0.24005508433635842</v>
      </c>
      <c r="V177" s="3">
        <f t="shared" si="63"/>
        <v>3.8644388894525795E-2</v>
      </c>
      <c r="W177" s="3">
        <f t="shared" si="59"/>
        <v>11.721300526769113</v>
      </c>
      <c r="X177" s="3">
        <f t="shared" si="70"/>
        <v>144.02947664870734</v>
      </c>
    </row>
    <row r="178" spans="1:24" x14ac:dyDescent="0.3">
      <c r="A178">
        <v>172</v>
      </c>
      <c r="B178">
        <v>97</v>
      </c>
      <c r="C178" s="3">
        <f t="shared" si="64"/>
        <v>188.04853082817064</v>
      </c>
      <c r="D178" s="3">
        <f t="shared" si="76"/>
        <v>47.01213270704266</v>
      </c>
      <c r="E178" s="3">
        <f t="shared" si="65"/>
        <v>0.23188440033099317</v>
      </c>
      <c r="F178" s="3">
        <f t="shared" si="73"/>
        <v>3.6248205560481264E-2</v>
      </c>
      <c r="G178" s="3">
        <f t="shared" si="74"/>
        <v>14.67120385889524</v>
      </c>
      <c r="H178" s="3">
        <f t="shared" si="75"/>
        <v>183.02947664870734</v>
      </c>
      <c r="J178">
        <v>97</v>
      </c>
      <c r="K178" s="3">
        <v>0</v>
      </c>
      <c r="L178" s="3">
        <f t="shared" si="77"/>
        <v>0</v>
      </c>
      <c r="M178" s="3">
        <f t="shared" si="66"/>
        <v>0.22451503453973792</v>
      </c>
      <c r="N178" s="3">
        <f t="shared" si="62"/>
        <v>3.589936439659603E-2</v>
      </c>
      <c r="O178" s="3">
        <f t="shared" si="58"/>
        <v>-0.26041439893633395</v>
      </c>
      <c r="P178" s="3">
        <f t="shared" si="69"/>
        <v>108.02947664870737</v>
      </c>
      <c r="R178">
        <v>97</v>
      </c>
      <c r="S178" s="3">
        <v>96</v>
      </c>
      <c r="T178" s="3">
        <f t="shared" si="78"/>
        <v>24</v>
      </c>
      <c r="U178" s="3">
        <f t="shared" si="67"/>
        <v>0.22805233011954049</v>
      </c>
      <c r="V178" s="3">
        <f t="shared" si="63"/>
        <v>3.6066808155260928E-2</v>
      </c>
      <c r="W178" s="3">
        <f t="shared" si="59"/>
        <v>11.735880861725207</v>
      </c>
      <c r="X178" s="3">
        <f t="shared" si="70"/>
        <v>144.02947664870734</v>
      </c>
    </row>
    <row r="179" spans="1:24" x14ac:dyDescent="0.3">
      <c r="A179">
        <v>173</v>
      </c>
      <c r="B179">
        <v>98</v>
      </c>
      <c r="C179" s="3">
        <f t="shared" si="64"/>
        <v>188.40078251745248</v>
      </c>
      <c r="D179" s="3">
        <f t="shared" si="76"/>
        <v>47.100195629363121</v>
      </c>
      <c r="E179" s="3">
        <f t="shared" si="65"/>
        <v>0.2202901803144435</v>
      </c>
      <c r="F179" s="3">
        <f t="shared" si="73"/>
        <v>3.3830450249597167E-2</v>
      </c>
      <c r="G179" s="3">
        <f t="shared" si="74"/>
        <v>14.244901222620342</v>
      </c>
      <c r="H179" s="3">
        <f t="shared" si="75"/>
        <v>183.02947664870734</v>
      </c>
      <c r="J179">
        <v>98</v>
      </c>
      <c r="K179" s="3">
        <v>0</v>
      </c>
      <c r="L179" s="3">
        <f t="shared" si="77"/>
        <v>0</v>
      </c>
      <c r="M179" s="3">
        <f t="shared" si="66"/>
        <v>0.21328928281275103</v>
      </c>
      <c r="N179" s="3">
        <f t="shared" si="62"/>
        <v>3.3504876791343077E-2</v>
      </c>
      <c r="O179" s="3">
        <f t="shared" si="58"/>
        <v>-0.24679415960409412</v>
      </c>
      <c r="P179" s="3">
        <f t="shared" si="69"/>
        <v>108.02947664870737</v>
      </c>
      <c r="R179">
        <v>98</v>
      </c>
      <c r="S179" s="3">
        <v>96</v>
      </c>
      <c r="T179" s="3">
        <f t="shared" si="78"/>
        <v>24</v>
      </c>
      <c r="U179" s="3">
        <f t="shared" si="67"/>
        <v>0.21664971361356344</v>
      </c>
      <c r="V179" s="3">
        <f t="shared" si="63"/>
        <v>3.3661152051305022E-2</v>
      </c>
      <c r="W179" s="3">
        <f t="shared" si="59"/>
        <v>11.749689134335128</v>
      </c>
      <c r="X179" s="3">
        <f t="shared" si="70"/>
        <v>144.02947664870734</v>
      </c>
    </row>
    <row r="180" spans="1:24" x14ac:dyDescent="0.3">
      <c r="A180">
        <v>174</v>
      </c>
      <c r="B180">
        <v>99</v>
      </c>
      <c r="C180" s="3">
        <f t="shared" si="64"/>
        <v>188.74268085146917</v>
      </c>
      <c r="D180" s="3">
        <f t="shared" si="76"/>
        <v>47.185670212867294</v>
      </c>
      <c r="E180" s="3">
        <f t="shared" si="65"/>
        <v>0.20927567129872132</v>
      </c>
      <c r="F180" s="3">
        <f t="shared" si="73"/>
        <v>3.1573959217949039E-2</v>
      </c>
      <c r="G180" s="3">
        <f t="shared" si="74"/>
        <v>13.830799305146854</v>
      </c>
      <c r="H180" s="3">
        <f t="shared" si="75"/>
        <v>183.02947664870734</v>
      </c>
      <c r="J180">
        <v>99</v>
      </c>
      <c r="K180" s="3">
        <v>0</v>
      </c>
      <c r="L180" s="3">
        <f t="shared" si="77"/>
        <v>0</v>
      </c>
      <c r="M180" s="3">
        <f t="shared" si="66"/>
        <v>0.20262481867211346</v>
      </c>
      <c r="N180" s="3">
        <f t="shared" si="62"/>
        <v>3.1270101509360493E-2</v>
      </c>
      <c r="O180" s="3">
        <f t="shared" si="58"/>
        <v>-0.23389492018147395</v>
      </c>
      <c r="P180" s="3">
        <f t="shared" si="69"/>
        <v>108.02947664870737</v>
      </c>
      <c r="R180">
        <v>99</v>
      </c>
      <c r="S180" s="3">
        <v>96</v>
      </c>
      <c r="T180" s="3">
        <f t="shared" si="78"/>
        <v>24</v>
      </c>
      <c r="U180" s="3">
        <f t="shared" si="67"/>
        <v>0.20581722793288526</v>
      </c>
      <c r="V180" s="3">
        <f t="shared" si="63"/>
        <v>3.1415953209482976E-2</v>
      </c>
      <c r="W180" s="3">
        <f t="shared" si="59"/>
        <v>11.762766818857628</v>
      </c>
      <c r="X180" s="3">
        <f t="shared" si="70"/>
        <v>144.02947664870734</v>
      </c>
    </row>
    <row r="181" spans="1:24" x14ac:dyDescent="0.3">
      <c r="A181">
        <v>175</v>
      </c>
      <c r="B181">
        <v>100</v>
      </c>
      <c r="C181" s="3">
        <f t="shared" si="64"/>
        <v>189.07452840385645</v>
      </c>
      <c r="D181" s="3">
        <f t="shared" si="76"/>
        <v>47.268632100964112</v>
      </c>
      <c r="E181" s="3">
        <f t="shared" si="65"/>
        <v>0.19881188773378525</v>
      </c>
      <c r="F181" s="3">
        <f t="shared" si="73"/>
        <v>2.9467976138111838E-2</v>
      </c>
      <c r="G181" s="3">
        <f t="shared" si="74"/>
        <v>13.428559631307536</v>
      </c>
      <c r="H181" s="3">
        <f t="shared" si="75"/>
        <v>183.02947664870734</v>
      </c>
      <c r="J181">
        <v>100</v>
      </c>
      <c r="K181" s="3">
        <v>0</v>
      </c>
      <c r="L181" s="3">
        <f t="shared" si="77"/>
        <v>0</v>
      </c>
      <c r="M181" s="3">
        <f t="shared" si="66"/>
        <v>0.19249357773850778</v>
      </c>
      <c r="N181" s="3">
        <f t="shared" si="62"/>
        <v>2.9184385738686147E-2</v>
      </c>
      <c r="O181" s="3">
        <f t="shared" si="58"/>
        <v>-0.22167796347719393</v>
      </c>
      <c r="P181" s="3">
        <f t="shared" si="69"/>
        <v>108.02947664870737</v>
      </c>
      <c r="R181">
        <v>100</v>
      </c>
      <c r="S181" s="3">
        <v>96</v>
      </c>
      <c r="T181" s="3">
        <f t="shared" si="78"/>
        <v>24</v>
      </c>
      <c r="U181" s="3">
        <f t="shared" si="67"/>
        <v>0.19552636653624098</v>
      </c>
      <c r="V181" s="3">
        <f t="shared" si="63"/>
        <v>2.9320509130410462E-2</v>
      </c>
      <c r="W181" s="3">
        <f t="shared" si="59"/>
        <v>11.775153124333343</v>
      </c>
      <c r="X181" s="3">
        <f t="shared" si="70"/>
        <v>144.02947664870734</v>
      </c>
    </row>
    <row r="182" spans="1:24" x14ac:dyDescent="0.3">
      <c r="A182">
        <v>176</v>
      </c>
      <c r="B182">
        <v>101</v>
      </c>
      <c r="C182" s="3">
        <f t="shared" si="64"/>
        <v>189.39661901178528</v>
      </c>
      <c r="D182" s="3">
        <f t="shared" si="76"/>
        <v>47.349154752946319</v>
      </c>
      <c r="E182" s="3">
        <f t="shared" si="65"/>
        <v>0.18887129334709599</v>
      </c>
      <c r="F182" s="3">
        <f t="shared" si="73"/>
        <v>2.7502462129699781E-2</v>
      </c>
      <c r="G182" s="3">
        <f t="shared" si="74"/>
        <v>13.03785247979161</v>
      </c>
      <c r="H182" s="3">
        <f t="shared" si="75"/>
        <v>183.02947664870734</v>
      </c>
      <c r="J182">
        <v>101</v>
      </c>
      <c r="K182" s="3">
        <v>0</v>
      </c>
      <c r="L182" s="3">
        <f t="shared" si="77"/>
        <v>0</v>
      </c>
      <c r="M182" s="3">
        <f t="shared" si="66"/>
        <v>0.18286889885158239</v>
      </c>
      <c r="N182" s="3">
        <f t="shared" si="62"/>
        <v>2.7237787209915782E-2</v>
      </c>
      <c r="O182" s="3">
        <f t="shared" si="58"/>
        <v>-0.21010668606149818</v>
      </c>
      <c r="P182" s="3">
        <f t="shared" si="69"/>
        <v>108.02947664870737</v>
      </c>
      <c r="R182">
        <v>101</v>
      </c>
      <c r="S182" s="3">
        <v>96</v>
      </c>
      <c r="T182" s="3">
        <f t="shared" si="78"/>
        <v>24</v>
      </c>
      <c r="U182" s="3">
        <f t="shared" si="67"/>
        <v>0.18575004820942892</v>
      </c>
      <c r="V182" s="3">
        <f t="shared" si="63"/>
        <v>2.7364831171412085E-2</v>
      </c>
      <c r="W182" s="3">
        <f t="shared" si="59"/>
        <v>11.786885120619161</v>
      </c>
      <c r="X182" s="3">
        <f t="shared" si="70"/>
        <v>144.02947664870734</v>
      </c>
    </row>
    <row r="183" spans="1:24" x14ac:dyDescent="0.3">
      <c r="A183">
        <v>177</v>
      </c>
      <c r="B183">
        <v>102</v>
      </c>
      <c r="C183" s="3">
        <f t="shared" si="64"/>
        <v>189.70923802153231</v>
      </c>
      <c r="D183" s="3">
        <f t="shared" si="76"/>
        <v>47.427309505383079</v>
      </c>
      <c r="E183" s="3">
        <f t="shared" si="65"/>
        <v>0.17942772867974119</v>
      </c>
      <c r="F183" s="3">
        <f t="shared" si="73"/>
        <v>2.5668047905648805E-2</v>
      </c>
      <c r="G183" s="3">
        <f t="shared" si="74"/>
        <v>12.658356696499226</v>
      </c>
      <c r="H183" s="3">
        <f t="shared" si="75"/>
        <v>183.02947664870734</v>
      </c>
      <c r="J183">
        <v>102</v>
      </c>
      <c r="K183" s="3">
        <v>0</v>
      </c>
      <c r="L183" s="3">
        <f t="shared" si="77"/>
        <v>0</v>
      </c>
      <c r="M183" s="3">
        <f t="shared" si="66"/>
        <v>0.17372545390900326</v>
      </c>
      <c r="N183" s="3">
        <f t="shared" si="62"/>
        <v>2.5421026803014401E-2</v>
      </c>
      <c r="O183" s="3">
        <f t="shared" si="58"/>
        <v>-0.19914648071201765</v>
      </c>
      <c r="P183" s="3">
        <f t="shared" si="69"/>
        <v>108.02947664870737</v>
      </c>
      <c r="R183">
        <v>102</v>
      </c>
      <c r="S183" s="3">
        <v>96</v>
      </c>
      <c r="T183" s="3">
        <f t="shared" si="78"/>
        <v>24</v>
      </c>
      <c r="U183" s="3">
        <f t="shared" si="67"/>
        <v>0.17646254579895745</v>
      </c>
      <c r="V183" s="3">
        <f t="shared" si="63"/>
        <v>2.5539596932278901E-2</v>
      </c>
      <c r="W183" s="3">
        <f t="shared" si="59"/>
        <v>11.797997857268768</v>
      </c>
      <c r="X183" s="3">
        <f t="shared" si="70"/>
        <v>144.02947664870734</v>
      </c>
    </row>
    <row r="184" spans="1:24" x14ac:dyDescent="0.3">
      <c r="A184">
        <v>178</v>
      </c>
      <c r="B184">
        <v>103</v>
      </c>
      <c r="C184" s="3">
        <f t="shared" si="64"/>
        <v>190.01266252758668</v>
      </c>
      <c r="D184" s="3">
        <f t="shared" si="76"/>
        <v>47.503165631896671</v>
      </c>
      <c r="E184" s="3">
        <f t="shared" si="65"/>
        <v>0.17045634224575412</v>
      </c>
      <c r="F184" s="3">
        <f t="shared" si="73"/>
        <v>2.3955989110342031E-2</v>
      </c>
      <c r="G184" s="3">
        <f t="shared" si="74"/>
        <v>12.289759509160547</v>
      </c>
      <c r="H184" s="3">
        <f t="shared" si="75"/>
        <v>183.02947664870734</v>
      </c>
      <c r="J184">
        <v>103</v>
      </c>
      <c r="K184" s="3">
        <v>0</v>
      </c>
      <c r="L184" s="3">
        <f t="shared" si="77"/>
        <v>0</v>
      </c>
      <c r="M184" s="3">
        <f t="shared" si="66"/>
        <v>0.1650391812135531</v>
      </c>
      <c r="N184" s="3">
        <f t="shared" si="62"/>
        <v>2.3725444315253339E-2</v>
      </c>
      <c r="O184" s="3">
        <f t="shared" si="58"/>
        <v>-0.18876462552880643</v>
      </c>
      <c r="P184" s="3">
        <f t="shared" si="69"/>
        <v>108.02947664870737</v>
      </c>
      <c r="R184">
        <v>103</v>
      </c>
      <c r="S184" s="3">
        <v>96</v>
      </c>
      <c r="T184" s="3">
        <f t="shared" si="78"/>
        <v>24</v>
      </c>
      <c r="U184" s="3">
        <f t="shared" si="67"/>
        <v>0.16763941850900957</v>
      </c>
      <c r="V184" s="3">
        <f t="shared" si="63"/>
        <v>2.3836105816895898E-2</v>
      </c>
      <c r="W184" s="3">
        <f t="shared" si="59"/>
        <v>11.808524475674091</v>
      </c>
      <c r="X184" s="3">
        <f t="shared" si="70"/>
        <v>144.02947664870734</v>
      </c>
    </row>
    <row r="185" spans="1:24" x14ac:dyDescent="0.3">
      <c r="A185">
        <v>179</v>
      </c>
      <c r="B185">
        <v>104</v>
      </c>
      <c r="C185" s="3">
        <f t="shared" si="64"/>
        <v>190.30716160543159</v>
      </c>
      <c r="D185" s="3">
        <f t="shared" si="76"/>
        <v>47.576790401357897</v>
      </c>
      <c r="E185" s="3">
        <f t="shared" si="65"/>
        <v>0.1619335251334664</v>
      </c>
      <c r="F185" s="3">
        <f t="shared" si="73"/>
        <v>2.2358124636682217E-2</v>
      </c>
      <c r="G185" s="3">
        <f t="shared" si="74"/>
        <v>11.931756343440355</v>
      </c>
      <c r="H185" s="3">
        <f t="shared" si="75"/>
        <v>183.02947664870734</v>
      </c>
      <c r="J185">
        <v>104</v>
      </c>
      <c r="K185" s="3">
        <v>0</v>
      </c>
      <c r="L185" s="3">
        <f t="shared" si="77"/>
        <v>0</v>
      </c>
      <c r="M185" s="3">
        <f t="shared" si="66"/>
        <v>0.15678722215287544</v>
      </c>
      <c r="N185" s="3">
        <f t="shared" si="62"/>
        <v>2.2142957179425941E-2</v>
      </c>
      <c r="O185" s="3">
        <f t="shared" si="58"/>
        <v>-0.17893017933230138</v>
      </c>
      <c r="P185" s="3">
        <f t="shared" si="69"/>
        <v>108.02947664870737</v>
      </c>
      <c r="R185">
        <v>104</v>
      </c>
      <c r="S185" s="3">
        <v>96</v>
      </c>
      <c r="T185" s="3">
        <f t="shared" si="78"/>
        <v>24</v>
      </c>
      <c r="U185" s="3">
        <f t="shared" si="67"/>
        <v>0.15925744758355909</v>
      </c>
      <c r="V185" s="3">
        <f t="shared" si="63"/>
        <v>2.2246237558908942E-2</v>
      </c>
      <c r="W185" s="3">
        <f t="shared" si="59"/>
        <v>11.818496314857541</v>
      </c>
      <c r="X185" s="3">
        <f t="shared" si="70"/>
        <v>144.02947664870734</v>
      </c>
    </row>
    <row r="186" spans="1:24" x14ac:dyDescent="0.3">
      <c r="A186">
        <v>180</v>
      </c>
      <c r="B186">
        <v>105</v>
      </c>
      <c r="C186" s="3">
        <f t="shared" si="64"/>
        <v>190.59299653814065</v>
      </c>
      <c r="D186" s="3">
        <f t="shared" si="76"/>
        <v>47.648249134535163</v>
      </c>
      <c r="E186" s="3">
        <f t="shared" si="65"/>
        <v>0.15383684887679308</v>
      </c>
      <c r="F186" s="3">
        <f t="shared" si="73"/>
        <v>2.0866837723415514E-2</v>
      </c>
      <c r="G186" s="3">
        <f t="shared" si="74"/>
        <v>11.584050640723973</v>
      </c>
      <c r="H186" s="3">
        <f t="shared" si="75"/>
        <v>183.02947664870734</v>
      </c>
      <c r="J186">
        <v>105</v>
      </c>
      <c r="K186" s="3">
        <v>0</v>
      </c>
      <c r="L186" s="3">
        <f t="shared" si="77"/>
        <v>0</v>
      </c>
      <c r="M186" s="3">
        <f t="shared" si="66"/>
        <v>0.14894786104523167</v>
      </c>
      <c r="N186" s="3">
        <f t="shared" si="62"/>
        <v>2.0666021935558231E-2</v>
      </c>
      <c r="O186" s="3">
        <f t="shared" si="58"/>
        <v>-0.16961388298078989</v>
      </c>
      <c r="P186" s="3">
        <f t="shared" si="69"/>
        <v>108.02947664870737</v>
      </c>
      <c r="R186">
        <v>105</v>
      </c>
      <c r="S186" s="3">
        <v>96</v>
      </c>
      <c r="T186" s="3">
        <f t="shared" si="78"/>
        <v>24</v>
      </c>
      <c r="U186" s="3">
        <f t="shared" si="67"/>
        <v>0.15129457520438114</v>
      </c>
      <c r="V186" s="3">
        <f t="shared" si="63"/>
        <v>2.0762413513729715E-2</v>
      </c>
      <c r="W186" s="3">
        <f t="shared" si="59"/>
        <v>11.827943011281889</v>
      </c>
      <c r="X186" s="3">
        <f t="shared" si="70"/>
        <v>144.02947664870734</v>
      </c>
    </row>
    <row r="187" spans="1:24" x14ac:dyDescent="0.3">
      <c r="A187">
        <v>181</v>
      </c>
      <c r="B187">
        <v>106</v>
      </c>
      <c r="C187" s="3">
        <f t="shared" si="64"/>
        <v>190.87042103692602</v>
      </c>
      <c r="D187" s="3">
        <f t="shared" si="76"/>
        <v>47.717605259231505</v>
      </c>
      <c r="E187" s="3">
        <f t="shared" si="65"/>
        <v>0.14614500643295342</v>
      </c>
      <c r="F187" s="3">
        <f t="shared" si="73"/>
        <v>1.9475019647263701E-2</v>
      </c>
      <c r="G187" s="3">
        <f t="shared" si="74"/>
        <v>11.246353677762244</v>
      </c>
      <c r="H187" s="3">
        <f t="shared" si="75"/>
        <v>183.02947664870734</v>
      </c>
      <c r="J187">
        <v>106</v>
      </c>
      <c r="K187" s="3">
        <v>0</v>
      </c>
      <c r="L187" s="3">
        <f t="shared" si="77"/>
        <v>0</v>
      </c>
      <c r="M187" s="3">
        <f t="shared" si="66"/>
        <v>0.14150046799297009</v>
      </c>
      <c r="N187" s="3">
        <f t="shared" si="62"/>
        <v>1.9287598272456498E-2</v>
      </c>
      <c r="O187" s="3">
        <f t="shared" si="58"/>
        <v>-0.16078806626542658</v>
      </c>
      <c r="P187" s="3">
        <f t="shared" si="69"/>
        <v>108.02947664870737</v>
      </c>
      <c r="R187">
        <v>106</v>
      </c>
      <c r="S187" s="3">
        <v>96</v>
      </c>
      <c r="T187" s="3">
        <f t="shared" si="78"/>
        <v>24</v>
      </c>
      <c r="U187" s="3">
        <f t="shared" si="67"/>
        <v>0.14372984644416206</v>
      </c>
      <c r="V187" s="3">
        <f t="shared" si="63"/>
        <v>1.9377560532363943E-2</v>
      </c>
      <c r="W187" s="3">
        <f t="shared" si="59"/>
        <v>11.836892593023478</v>
      </c>
      <c r="X187" s="3">
        <f t="shared" si="70"/>
        <v>144.02947664870734</v>
      </c>
    </row>
    <row r="188" spans="1:24" x14ac:dyDescent="0.3">
      <c r="A188">
        <v>182</v>
      </c>
      <c r="B188">
        <v>107</v>
      </c>
      <c r="C188" s="3">
        <f t="shared" si="64"/>
        <v>191.13968145577593</v>
      </c>
      <c r="D188" s="3">
        <f t="shared" si="76"/>
        <v>47.784920363943982</v>
      </c>
      <c r="E188" s="3">
        <f t="shared" si="65"/>
        <v>0.13883775611130575</v>
      </c>
      <c r="F188" s="3">
        <f t="shared" si="73"/>
        <v>1.8176035836791213E-2</v>
      </c>
      <c r="G188" s="3">
        <f t="shared" si="74"/>
        <v>10.918384388331987</v>
      </c>
      <c r="H188" s="3">
        <f t="shared" si="75"/>
        <v>183.02947664870734</v>
      </c>
      <c r="J188">
        <v>107</v>
      </c>
      <c r="K188" s="3">
        <v>0</v>
      </c>
      <c r="L188" s="3">
        <f t="shared" si="77"/>
        <v>0</v>
      </c>
      <c r="M188" s="3">
        <f t="shared" si="66"/>
        <v>0.13442544459332156</v>
      </c>
      <c r="N188" s="3">
        <f t="shared" si="62"/>
        <v>1.800111546768365E-2</v>
      </c>
      <c r="O188" s="3">
        <f t="shared" si="58"/>
        <v>-0.15242656006100522</v>
      </c>
      <c r="P188" s="3">
        <f t="shared" si="69"/>
        <v>108.02947664870737</v>
      </c>
      <c r="R188">
        <v>107</v>
      </c>
      <c r="S188" s="3">
        <v>96</v>
      </c>
      <c r="T188" s="3">
        <f t="shared" si="78"/>
        <v>24</v>
      </c>
      <c r="U188" s="3">
        <f t="shared" si="67"/>
        <v>0.13654335412195395</v>
      </c>
      <c r="V188" s="3">
        <f t="shared" si="63"/>
        <v>1.8085077244855269E-2</v>
      </c>
      <c r="W188" s="3">
        <f t="shared" si="59"/>
        <v>11.845371568633183</v>
      </c>
      <c r="X188" s="3">
        <f t="shared" si="70"/>
        <v>144.02947664870734</v>
      </c>
    </row>
    <row r="189" spans="1:24" x14ac:dyDescent="0.3">
      <c r="A189">
        <v>183</v>
      </c>
      <c r="B189">
        <v>108</v>
      </c>
      <c r="C189" s="3">
        <f t="shared" si="64"/>
        <v>191.40101700031687</v>
      </c>
      <c r="D189" s="3">
        <f t="shared" si="76"/>
        <v>47.850254250079217</v>
      </c>
      <c r="E189" s="3">
        <f t="shared" si="65"/>
        <v>0.13189586830574046</v>
      </c>
      <c r="F189" s="3">
        <f t="shared" si="73"/>
        <v>1.6963694246477239E-2</v>
      </c>
      <c r="G189" s="3">
        <f t="shared" si="74"/>
        <v>10.599869187051695</v>
      </c>
      <c r="H189" s="3">
        <f t="shared" si="75"/>
        <v>183.02947664870734</v>
      </c>
      <c r="J189">
        <v>108</v>
      </c>
      <c r="K189" s="3">
        <v>0</v>
      </c>
      <c r="L189" s="3">
        <f t="shared" si="77"/>
        <v>0</v>
      </c>
      <c r="M189" s="3">
        <f t="shared" si="66"/>
        <v>0.12770417236365547</v>
      </c>
      <c r="N189" s="3">
        <f t="shared" si="62"/>
        <v>1.6800441065989151E-2</v>
      </c>
      <c r="O189" s="3">
        <f t="shared" si="58"/>
        <v>-0.14450461342964463</v>
      </c>
      <c r="P189" s="3">
        <f t="shared" si="69"/>
        <v>108.02947664870737</v>
      </c>
      <c r="R189">
        <v>108</v>
      </c>
      <c r="S189" s="3">
        <v>96</v>
      </c>
      <c r="T189" s="3">
        <f t="shared" si="78"/>
        <v>24</v>
      </c>
      <c r="U189" s="3">
        <f t="shared" si="67"/>
        <v>0.12971618641585625</v>
      </c>
      <c r="V189" s="3">
        <f t="shared" si="63"/>
        <v>1.6878802592623424E-2</v>
      </c>
      <c r="W189" s="3">
        <f t="shared" si="59"/>
        <v>11.853405010991509</v>
      </c>
      <c r="X189" s="3">
        <f t="shared" si="70"/>
        <v>144.02947664870734</v>
      </c>
    </row>
    <row r="190" spans="1:24" x14ac:dyDescent="0.3">
      <c r="A190">
        <v>184</v>
      </c>
      <c r="B190">
        <v>109</v>
      </c>
      <c r="C190" s="3">
        <f t="shared" si="64"/>
        <v>191.65465993103524</v>
      </c>
      <c r="D190" s="3">
        <f t="shared" si="76"/>
        <v>47.91366498275881</v>
      </c>
      <c r="E190" s="3">
        <f t="shared" si="65"/>
        <v>0.12530107489045342</v>
      </c>
      <c r="F190" s="3">
        <f t="shared" si="73"/>
        <v>1.5832215840237206E-2</v>
      </c>
      <c r="G190" s="3">
        <f t="shared" si="74"/>
        <v>10.290541795475264</v>
      </c>
      <c r="H190" s="3">
        <f t="shared" si="75"/>
        <v>183.02947664870734</v>
      </c>
      <c r="J190">
        <v>109</v>
      </c>
      <c r="K190" s="3">
        <v>0</v>
      </c>
      <c r="L190" s="3">
        <f t="shared" si="77"/>
        <v>0</v>
      </c>
      <c r="M190" s="3">
        <f t="shared" si="66"/>
        <v>0.12131896374547269</v>
      </c>
      <c r="N190" s="3">
        <f t="shared" si="62"/>
        <v>1.5679851646887673E-2</v>
      </c>
      <c r="O190" s="3">
        <f t="shared" si="58"/>
        <v>-0.13699881539236036</v>
      </c>
      <c r="P190" s="3">
        <f t="shared" si="69"/>
        <v>108.02947664870737</v>
      </c>
      <c r="R190">
        <v>109</v>
      </c>
      <c r="S190" s="3">
        <v>96</v>
      </c>
      <c r="T190" s="3">
        <f t="shared" si="78"/>
        <v>24</v>
      </c>
      <c r="U190" s="3">
        <f t="shared" si="67"/>
        <v>0.12323037709506343</v>
      </c>
      <c r="V190" s="3">
        <f t="shared" si="63"/>
        <v>1.5752986459695442E-2</v>
      </c>
      <c r="W190" s="3">
        <f t="shared" si="59"/>
        <v>11.861016636445228</v>
      </c>
      <c r="X190" s="3">
        <f t="shared" si="70"/>
        <v>144.02947664870734</v>
      </c>
    </row>
    <row r="191" spans="1:24" x14ac:dyDescent="0.3">
      <c r="A191">
        <v>185</v>
      </c>
      <c r="B191">
        <v>110</v>
      </c>
      <c r="C191" s="3">
        <f t="shared" si="64"/>
        <v>191.90083576099056</v>
      </c>
      <c r="D191" s="3">
        <f t="shared" si="76"/>
        <v>47.97520894024764</v>
      </c>
      <c r="E191" s="3">
        <f t="shared" si="65"/>
        <v>0.11903602114593075</v>
      </c>
      <c r="F191" s="3">
        <f t="shared" si="73"/>
        <v>1.4776207043693385E-2</v>
      </c>
      <c r="G191" s="3">
        <f t="shared" si="74"/>
        <v>9.9901430705721737</v>
      </c>
      <c r="H191" s="3">
        <f t="shared" si="75"/>
        <v>183.02947664870734</v>
      </c>
      <c r="J191">
        <v>110</v>
      </c>
      <c r="K191" s="3">
        <v>0</v>
      </c>
      <c r="L191" s="3">
        <f t="shared" si="77"/>
        <v>0</v>
      </c>
      <c r="M191" s="3">
        <f t="shared" si="66"/>
        <v>0.11525301555819904</v>
      </c>
      <c r="N191" s="3">
        <f t="shared" si="62"/>
        <v>1.4634005542040265E-2</v>
      </c>
      <c r="O191" s="3">
        <f t="shared" si="58"/>
        <v>-0.12988702110023931</v>
      </c>
      <c r="P191" s="3">
        <f t="shared" si="69"/>
        <v>108.02947664870737</v>
      </c>
      <c r="R191">
        <v>110</v>
      </c>
      <c r="S191" s="3">
        <v>96</v>
      </c>
      <c r="T191" s="3">
        <f t="shared" si="78"/>
        <v>24</v>
      </c>
      <c r="U191" s="3">
        <f t="shared" si="67"/>
        <v>0.11706885824031026</v>
      </c>
      <c r="V191" s="3">
        <f t="shared" si="63"/>
        <v>1.4702262262833755E-2</v>
      </c>
      <c r="W191" s="3">
        <f t="shared" si="59"/>
        <v>11.868228879496854</v>
      </c>
      <c r="X191" s="3">
        <f t="shared" si="70"/>
        <v>144.02947664870734</v>
      </c>
    </row>
    <row r="192" spans="1:24" x14ac:dyDescent="0.3">
      <c r="A192">
        <v>186</v>
      </c>
      <c r="B192">
        <v>111</v>
      </c>
      <c r="C192" s="3">
        <f t="shared" si="64"/>
        <v>192.13976344815202</v>
      </c>
      <c r="D192" s="3">
        <f t="shared" si="76"/>
        <v>48.034940862038006</v>
      </c>
      <c r="E192" s="3">
        <f t="shared" si="65"/>
        <v>0.1130842200886342</v>
      </c>
      <c r="F192" s="3">
        <f t="shared" si="73"/>
        <v>1.3790634033879036E-2</v>
      </c>
      <c r="G192" s="3">
        <f t="shared" si="74"/>
        <v>9.6984208356874433</v>
      </c>
      <c r="H192" s="3">
        <f t="shared" si="75"/>
        <v>183.02947664870734</v>
      </c>
      <c r="J192">
        <v>111</v>
      </c>
      <c r="K192" s="3">
        <v>0</v>
      </c>
      <c r="L192" s="3">
        <f t="shared" si="77"/>
        <v>0</v>
      </c>
      <c r="M192" s="3">
        <f t="shared" si="66"/>
        <v>0.10949036478028909</v>
      </c>
      <c r="N192" s="3">
        <f t="shared" si="62"/>
        <v>1.365791737238618E-2</v>
      </c>
      <c r="O192" s="3">
        <f t="shared" si="58"/>
        <v>-0.12314828215267527</v>
      </c>
      <c r="P192" s="3">
        <f t="shared" si="69"/>
        <v>108.02947664870737</v>
      </c>
      <c r="R192">
        <v>111</v>
      </c>
      <c r="S192" s="3">
        <v>96</v>
      </c>
      <c r="T192" s="3">
        <f t="shared" si="78"/>
        <v>24</v>
      </c>
      <c r="U192" s="3">
        <f t="shared" si="67"/>
        <v>0.11121541532829474</v>
      </c>
      <c r="V192" s="3">
        <f t="shared" si="63"/>
        <v>1.3721621369902744E-2</v>
      </c>
      <c r="W192" s="3">
        <f t="shared" si="59"/>
        <v>11.875062963301815</v>
      </c>
      <c r="X192" s="3">
        <f t="shared" si="70"/>
        <v>144.02947664870734</v>
      </c>
    </row>
    <row r="193" spans="1:24" x14ac:dyDescent="0.3">
      <c r="A193">
        <v>187</v>
      </c>
      <c r="B193">
        <v>112</v>
      </c>
      <c r="C193" s="3">
        <f t="shared" si="64"/>
        <v>192.37165558248716</v>
      </c>
      <c r="D193" s="3">
        <f t="shared" si="76"/>
        <v>48.092913895621791</v>
      </c>
      <c r="E193" s="3">
        <f t="shared" si="65"/>
        <v>0.10743000908420249</v>
      </c>
      <c r="F193" s="3">
        <f t="shared" si="73"/>
        <v>1.2870798743819304E-2</v>
      </c>
      <c r="G193" s="3">
        <f t="shared" si="74"/>
        <v>9.4151297140630277</v>
      </c>
      <c r="H193" s="3">
        <f t="shared" si="75"/>
        <v>183.02947664870734</v>
      </c>
      <c r="J193">
        <v>112</v>
      </c>
      <c r="K193" s="3">
        <v>0</v>
      </c>
      <c r="L193" s="3">
        <f t="shared" si="77"/>
        <v>0</v>
      </c>
      <c r="M193" s="3">
        <f t="shared" si="66"/>
        <v>0.10401584654127463</v>
      </c>
      <c r="N193" s="3">
        <f t="shared" si="62"/>
        <v>1.2746934283648021E-2</v>
      </c>
      <c r="O193" s="3">
        <f t="shared" si="58"/>
        <v>-0.11676278082492265</v>
      </c>
      <c r="P193" s="3">
        <f t="shared" si="69"/>
        <v>108.02947664870737</v>
      </c>
      <c r="R193">
        <v>112</v>
      </c>
      <c r="S193" s="3">
        <v>96</v>
      </c>
      <c r="T193" s="3">
        <f t="shared" si="78"/>
        <v>24</v>
      </c>
      <c r="U193" s="3">
        <f t="shared" si="67"/>
        <v>0.10565464456187999</v>
      </c>
      <c r="V193" s="3">
        <f t="shared" si="63"/>
        <v>1.2806389224530231E-2</v>
      </c>
      <c r="W193" s="3">
        <f t="shared" si="59"/>
        <v>11.881538966213583</v>
      </c>
      <c r="X193" s="3">
        <f t="shared" si="70"/>
        <v>144.02947664870734</v>
      </c>
    </row>
    <row r="194" spans="1:24" x14ac:dyDescent="0.3">
      <c r="A194">
        <v>188</v>
      </c>
      <c r="B194">
        <v>113</v>
      </c>
      <c r="C194" s="3">
        <f t="shared" si="64"/>
        <v>192.5967185679304</v>
      </c>
      <c r="D194" s="3">
        <f t="shared" si="76"/>
        <v>48.149179641982599</v>
      </c>
      <c r="E194" s="3">
        <f t="shared" si="65"/>
        <v>0.10205850862999236</v>
      </c>
      <c r="F194" s="3">
        <f t="shared" si="73"/>
        <v>1.2012316467606556E-2</v>
      </c>
      <c r="G194" s="3">
        <f t="shared" si="74"/>
        <v>9.1400309649894211</v>
      </c>
      <c r="H194" s="3">
        <f t="shared" si="75"/>
        <v>183.02947664870734</v>
      </c>
      <c r="J194">
        <v>113</v>
      </c>
      <c r="K194" s="3">
        <v>0</v>
      </c>
      <c r="L194" s="3">
        <f t="shared" si="77"/>
        <v>0</v>
      </c>
      <c r="M194" s="3">
        <f t="shared" si="66"/>
        <v>9.8815054214210898E-2</v>
      </c>
      <c r="N194" s="3">
        <f t="shared" si="62"/>
        <v>1.1896713766928699E-2</v>
      </c>
      <c r="O194" s="3">
        <f t="shared" si="58"/>
        <v>-0.1107117679811396</v>
      </c>
      <c r="P194" s="3">
        <f t="shared" si="69"/>
        <v>108.02947664870737</v>
      </c>
      <c r="R194">
        <v>113</v>
      </c>
      <c r="S194" s="3">
        <v>96</v>
      </c>
      <c r="T194" s="3">
        <f t="shared" si="78"/>
        <v>24</v>
      </c>
      <c r="U194" s="3">
        <f t="shared" si="67"/>
        <v>0.10037191233378599</v>
      </c>
      <c r="V194" s="3">
        <f t="shared" si="63"/>
        <v>1.1952203063254065E-2</v>
      </c>
      <c r="W194" s="3">
        <f t="shared" si="59"/>
        <v>11.887675884602956</v>
      </c>
      <c r="X194" s="3">
        <f t="shared" si="70"/>
        <v>144.02947664870734</v>
      </c>
    </row>
    <row r="195" spans="1:24" x14ac:dyDescent="0.3">
      <c r="A195">
        <v>189</v>
      </c>
      <c r="B195">
        <v>114</v>
      </c>
      <c r="C195" s="3">
        <f t="shared" si="64"/>
        <v>192.81515279935678</v>
      </c>
      <c r="D195" s="3">
        <f t="shared" si="76"/>
        <v>48.203788199839195</v>
      </c>
      <c r="E195" s="3">
        <f t="shared" si="65"/>
        <v>9.6955583198492734E-2</v>
      </c>
      <c r="F195" s="3">
        <f t="shared" si="73"/>
        <v>1.1211094959217198E-2</v>
      </c>
      <c r="G195" s="3">
        <f t="shared" si="74"/>
        <v>8.8728923226463223</v>
      </c>
      <c r="H195" s="3">
        <f t="shared" si="75"/>
        <v>183.02947664870734</v>
      </c>
      <c r="J195">
        <v>114</v>
      </c>
      <c r="K195" s="3">
        <v>0</v>
      </c>
      <c r="L195" s="3">
        <f t="shared" si="77"/>
        <v>0</v>
      </c>
      <c r="M195" s="3">
        <f t="shared" si="66"/>
        <v>9.3874301503500346E-2</v>
      </c>
      <c r="N195" s="3">
        <f t="shared" si="62"/>
        <v>1.1103202958674556E-2</v>
      </c>
      <c r="O195" s="3">
        <f t="shared" si="58"/>
        <v>-0.10497750446217491</v>
      </c>
      <c r="P195" s="3">
        <f t="shared" si="69"/>
        <v>108.02947664870737</v>
      </c>
      <c r="R195">
        <v>114</v>
      </c>
      <c r="S195" s="3">
        <v>96</v>
      </c>
      <c r="T195" s="3">
        <f t="shared" si="78"/>
        <v>24</v>
      </c>
      <c r="U195" s="3">
        <f t="shared" si="67"/>
        <v>9.5353316717096695E-2</v>
      </c>
      <c r="V195" s="3">
        <f t="shared" si="63"/>
        <v>1.1154991118935019E-2</v>
      </c>
      <c r="W195" s="3">
        <f t="shared" si="59"/>
        <v>11.893491692163977</v>
      </c>
      <c r="X195" s="3">
        <f t="shared" si="70"/>
        <v>144.02947664870734</v>
      </c>
    </row>
    <row r="196" spans="1:24" x14ac:dyDescent="0.3">
      <c r="A196">
        <v>190</v>
      </c>
      <c r="B196">
        <v>115</v>
      </c>
      <c r="C196" s="3">
        <f t="shared" si="64"/>
        <v>193.0271528346845</v>
      </c>
      <c r="D196" s="3">
        <f t="shared" si="76"/>
        <v>48.256788208671125</v>
      </c>
      <c r="E196" s="3">
        <f t="shared" si="65"/>
        <v>9.2107804038568095E-2</v>
      </c>
      <c r="F196" s="3">
        <f t="shared" si="73"/>
        <v>1.0463314925437412E-2</v>
      </c>
      <c r="G196" s="3">
        <f t="shared" si="74"/>
        <v>8.613487837680367</v>
      </c>
      <c r="H196" s="3">
        <f t="shared" si="75"/>
        <v>183.02947664870734</v>
      </c>
      <c r="J196">
        <v>115</v>
      </c>
      <c r="K196" s="3">
        <v>0</v>
      </c>
      <c r="L196" s="3">
        <f t="shared" si="77"/>
        <v>0</v>
      </c>
      <c r="M196" s="3">
        <f t="shared" si="66"/>
        <v>8.9180586428325326E-2</v>
      </c>
      <c r="N196" s="3">
        <f t="shared" si="62"/>
        <v>1.0362619321330964E-2</v>
      </c>
      <c r="O196" s="3">
        <f t="shared" si="58"/>
        <v>-9.9543205749656291E-2</v>
      </c>
      <c r="P196" s="3">
        <f t="shared" si="69"/>
        <v>108.02947664870737</v>
      </c>
      <c r="R196">
        <v>115</v>
      </c>
      <c r="S196" s="3">
        <v>96</v>
      </c>
      <c r="T196" s="3">
        <f t="shared" si="78"/>
        <v>24</v>
      </c>
      <c r="U196" s="3">
        <f t="shared" si="67"/>
        <v>9.0585650881241861E-2</v>
      </c>
      <c r="V196" s="3">
        <f t="shared" si="63"/>
        <v>1.0410953211302055E-2</v>
      </c>
      <c r="W196" s="3">
        <f t="shared" si="59"/>
        <v>11.899003395907457</v>
      </c>
      <c r="X196" s="3">
        <f t="shared" si="70"/>
        <v>144.02947664870734</v>
      </c>
    </row>
    <row r="197" spans="1:24" x14ac:dyDescent="0.3">
      <c r="A197">
        <v>191</v>
      </c>
      <c r="B197">
        <v>116</v>
      </c>
      <c r="C197" s="3">
        <f t="shared" si="64"/>
        <v>193.2329075622275</v>
      </c>
      <c r="D197" s="3">
        <f t="shared" si="76"/>
        <v>48.308226890556874</v>
      </c>
      <c r="E197" s="3">
        <f t="shared" si="65"/>
        <v>8.7502413836639689E-2</v>
      </c>
      <c r="F197" s="3">
        <f t="shared" si="73"/>
        <v>9.7654118199107364E-3</v>
      </c>
      <c r="G197" s="3">
        <f t="shared" si="74"/>
        <v>8.3615977215590931</v>
      </c>
      <c r="H197" s="3">
        <f t="shared" si="75"/>
        <v>183.02947664870734</v>
      </c>
      <c r="J197">
        <v>116</v>
      </c>
      <c r="K197" s="3">
        <v>0</v>
      </c>
      <c r="L197" s="3">
        <f t="shared" si="77"/>
        <v>0</v>
      </c>
      <c r="M197" s="3">
        <f t="shared" si="66"/>
        <v>8.4721557106909054E-2</v>
      </c>
      <c r="N197" s="3">
        <f t="shared" si="62"/>
        <v>9.6714326125981881E-3</v>
      </c>
      <c r="O197" s="3">
        <f t="shared" si="58"/>
        <v>-9.4392989719507242E-2</v>
      </c>
      <c r="P197" s="3">
        <f t="shared" si="69"/>
        <v>108.02947664870737</v>
      </c>
      <c r="R197">
        <v>116</v>
      </c>
      <c r="S197" s="3">
        <v>96</v>
      </c>
      <c r="T197" s="3">
        <f t="shared" si="78"/>
        <v>24</v>
      </c>
      <c r="U197" s="3">
        <f t="shared" si="67"/>
        <v>8.6056368337179764E-2</v>
      </c>
      <c r="V197" s="3">
        <f t="shared" si="63"/>
        <v>9.7165426321082077E-3</v>
      </c>
      <c r="W197" s="3">
        <f t="shared" si="59"/>
        <v>11.904227089030712</v>
      </c>
      <c r="X197" s="3">
        <f t="shared" si="70"/>
        <v>144.02947664870734</v>
      </c>
    </row>
    <row r="198" spans="1:24" x14ac:dyDescent="0.3">
      <c r="A198">
        <v>192</v>
      </c>
      <c r="B198">
        <v>117</v>
      </c>
      <c r="C198" s="3">
        <f t="shared" si="64"/>
        <v>193.43260036341746</v>
      </c>
      <c r="D198" s="3">
        <f t="shared" si="76"/>
        <v>48.358150090854366</v>
      </c>
      <c r="E198" s="3">
        <f t="shared" si="65"/>
        <v>8.3127293144807698E-2</v>
      </c>
      <c r="F198" s="3">
        <f t="shared" si="73"/>
        <v>9.1140588515226904E-3</v>
      </c>
      <c r="G198" s="3">
        <f t="shared" si="74"/>
        <v>8.1170081937318628</v>
      </c>
      <c r="H198" s="3">
        <f t="shared" si="75"/>
        <v>183.02947664870734</v>
      </c>
      <c r="J198">
        <v>117</v>
      </c>
      <c r="K198" s="3">
        <v>0</v>
      </c>
      <c r="L198" s="3">
        <f t="shared" si="77"/>
        <v>0</v>
      </c>
      <c r="M198" s="3">
        <f t="shared" si="66"/>
        <v>8.0485479251563602E-2</v>
      </c>
      <c r="N198" s="3">
        <f t="shared" si="62"/>
        <v>9.0263480573378897E-3</v>
      </c>
      <c r="O198" s="3">
        <f t="shared" ref="O198:O206" si="79">K$5+L$5-SUM(K198:N198)</f>
        <v>-8.951182730890149E-2</v>
      </c>
      <c r="P198" s="3">
        <f t="shared" si="69"/>
        <v>108.02947664870737</v>
      </c>
      <c r="R198">
        <v>117</v>
      </c>
      <c r="S198" s="3">
        <v>96</v>
      </c>
      <c r="T198" s="3">
        <f t="shared" si="78"/>
        <v>24</v>
      </c>
      <c r="U198" s="3">
        <f t="shared" si="67"/>
        <v>8.1753549920320773E-2</v>
      </c>
      <c r="V198" s="3">
        <f t="shared" si="63"/>
        <v>9.0684492385465897E-3</v>
      </c>
      <c r="W198" s="3">
        <f t="shared" ref="W198:W206" si="80">SUM(S$5:V$5)-SUM(S198:V198)</f>
        <v>11.909178000841138</v>
      </c>
      <c r="X198" s="3">
        <f t="shared" si="70"/>
        <v>144.02947664870734</v>
      </c>
    </row>
    <row r="199" spans="1:24" x14ac:dyDescent="0.3">
      <c r="A199">
        <v>193</v>
      </c>
      <c r="B199">
        <v>118</v>
      </c>
      <c r="C199" s="3">
        <f t="shared" si="64"/>
        <v>193.62640927101248</v>
      </c>
      <c r="D199" s="3">
        <f t="shared" si="76"/>
        <v>48.406602317753119</v>
      </c>
      <c r="E199" s="3">
        <f t="shared" si="65"/>
        <v>7.8970928487567316E-2</v>
      </c>
      <c r="F199" s="3">
        <f t="shared" si="73"/>
        <v>8.5061511261261269E-3</v>
      </c>
      <c r="G199" s="3">
        <f t="shared" si="74"/>
        <v>7.8795113316207335</v>
      </c>
      <c r="H199" s="3">
        <f t="shared" si="75"/>
        <v>183.02947664870734</v>
      </c>
      <c r="J199">
        <v>118</v>
      </c>
      <c r="K199" s="3">
        <v>0</v>
      </c>
      <c r="L199" s="3">
        <f t="shared" si="77"/>
        <v>0</v>
      </c>
      <c r="M199" s="3">
        <f t="shared" si="66"/>
        <v>7.6461205288985423E-2</v>
      </c>
      <c r="N199" s="3">
        <f t="shared" si="62"/>
        <v>8.4242906419134522E-3</v>
      </c>
      <c r="O199" s="3">
        <f t="shared" si="79"/>
        <v>-8.4885495930898877E-2</v>
      </c>
      <c r="P199" s="3">
        <f t="shared" si="69"/>
        <v>108.02947664870737</v>
      </c>
      <c r="R199">
        <v>118</v>
      </c>
      <c r="S199" s="3">
        <v>96</v>
      </c>
      <c r="T199" s="3">
        <f t="shared" si="78"/>
        <v>24</v>
      </c>
      <c r="U199" s="3">
        <f t="shared" si="67"/>
        <v>7.7665872424304727E-2</v>
      </c>
      <c r="V199" s="3">
        <f t="shared" si="63"/>
        <v>8.4635836743355321E-3</v>
      </c>
      <c r="W199" s="3">
        <f t="shared" si="80"/>
        <v>11.913870543901353</v>
      </c>
      <c r="X199" s="3">
        <f t="shared" si="70"/>
        <v>144.02947664870734</v>
      </c>
    </row>
    <row r="200" spans="1:24" x14ac:dyDescent="0.3">
      <c r="A200">
        <v>194</v>
      </c>
      <c r="B200">
        <v>119</v>
      </c>
      <c r="C200" s="3">
        <f t="shared" si="64"/>
        <v>193.81450712290689</v>
      </c>
      <c r="D200" s="3">
        <f t="shared" si="76"/>
        <v>48.453626780726722</v>
      </c>
      <c r="E200" s="3">
        <f t="shared" si="65"/>
        <v>7.5022382063188953E-2</v>
      </c>
      <c r="F200" s="3">
        <f t="shared" si="73"/>
        <v>7.9387908460135138E-3</v>
      </c>
      <c r="G200" s="3">
        <f t="shared" si="74"/>
        <v>7.6489049234571667</v>
      </c>
      <c r="H200" s="3">
        <f t="shared" si="75"/>
        <v>183.02947664870734</v>
      </c>
      <c r="J200">
        <v>119</v>
      </c>
      <c r="K200" s="3">
        <v>0</v>
      </c>
      <c r="L200" s="3">
        <f t="shared" si="77"/>
        <v>0</v>
      </c>
      <c r="M200" s="3">
        <f t="shared" si="66"/>
        <v>7.2638145024536152E-2</v>
      </c>
      <c r="N200" s="3">
        <f t="shared" si="62"/>
        <v>7.8623904560978248E-3</v>
      </c>
      <c r="O200" s="3">
        <f t="shared" si="79"/>
        <v>-8.0500535480633975E-2</v>
      </c>
      <c r="P200" s="3">
        <f t="shared" si="69"/>
        <v>108.02947664870737</v>
      </c>
      <c r="R200">
        <v>119</v>
      </c>
      <c r="S200" s="3">
        <v>96</v>
      </c>
      <c r="T200" s="3">
        <f t="shared" si="78"/>
        <v>24</v>
      </c>
      <c r="U200" s="3">
        <f t="shared" si="67"/>
        <v>7.3782578803089485E-2</v>
      </c>
      <c r="V200" s="3">
        <f t="shared" si="63"/>
        <v>7.899062643257352E-3</v>
      </c>
      <c r="W200" s="3">
        <f t="shared" si="80"/>
        <v>11.918318358553648</v>
      </c>
      <c r="X200" s="3">
        <f t="shared" si="70"/>
        <v>144.02947664870734</v>
      </c>
    </row>
    <row r="201" spans="1:24" x14ac:dyDescent="0.3">
      <c r="A201">
        <v>195</v>
      </c>
      <c r="B201">
        <v>120</v>
      </c>
      <c r="C201" s="3">
        <f t="shared" si="64"/>
        <v>193.9970617116555</v>
      </c>
      <c r="D201" s="3">
        <f t="shared" si="76"/>
        <v>48.499265427913876</v>
      </c>
      <c r="E201" s="3">
        <f t="shared" si="65"/>
        <v>7.1271262960029502E-2</v>
      </c>
      <c r="F201" s="3">
        <f t="shared" si="73"/>
        <v>7.4092734965844126E-3</v>
      </c>
      <c r="G201" s="3">
        <f t="shared" si="74"/>
        <v>7.4249923239739815</v>
      </c>
      <c r="H201" s="3">
        <f t="shared" si="75"/>
        <v>183.02947664870734</v>
      </c>
      <c r="J201">
        <v>120</v>
      </c>
      <c r="K201" s="3">
        <v>0</v>
      </c>
      <c r="L201" s="3">
        <f t="shared" si="77"/>
        <v>0</v>
      </c>
      <c r="M201" s="3">
        <f t="shared" si="66"/>
        <v>6.9006237773309345E-2</v>
      </c>
      <c r="N201" s="3">
        <f t="shared" si="62"/>
        <v>7.3379690126761004E-3</v>
      </c>
      <c r="O201" s="3">
        <f t="shared" si="79"/>
        <v>-7.6344206785985441E-2</v>
      </c>
      <c r="P201" s="3">
        <f t="shared" si="69"/>
        <v>108.02947664870737</v>
      </c>
      <c r="R201">
        <v>120</v>
      </c>
      <c r="S201" s="3">
        <v>96</v>
      </c>
      <c r="T201" s="3">
        <f t="shared" si="78"/>
        <v>24</v>
      </c>
      <c r="U201" s="3">
        <f t="shared" si="67"/>
        <v>7.0093449862935003E-2</v>
      </c>
      <c r="V201" s="3">
        <f t="shared" si="63"/>
        <v>7.3721951649520865E-3</v>
      </c>
      <c r="W201" s="3">
        <f t="shared" si="80"/>
        <v>11.922534354972115</v>
      </c>
      <c r="X201" s="3">
        <f t="shared" si="70"/>
        <v>144.02947664870734</v>
      </c>
    </row>
    <row r="202" spans="1:24" x14ac:dyDescent="0.3">
      <c r="A202">
        <v>196</v>
      </c>
      <c r="B202">
        <v>121</v>
      </c>
      <c r="C202" s="3">
        <f t="shared" si="64"/>
        <v>194.17423592982232</v>
      </c>
      <c r="D202" s="3">
        <f t="shared" si="76"/>
        <v>48.543558982455579</v>
      </c>
      <c r="E202" s="3">
        <f t="shared" si="65"/>
        <v>6.7707699812028024E-2</v>
      </c>
      <c r="F202" s="3">
        <f t="shared" si="73"/>
        <v>6.9150749543622327E-3</v>
      </c>
      <c r="G202" s="3">
        <f t="shared" si="74"/>
        <v>7.2075823129557364</v>
      </c>
      <c r="H202" s="3">
        <f t="shared" si="75"/>
        <v>183.02947664870734</v>
      </c>
      <c r="J202">
        <v>121</v>
      </c>
      <c r="K202" s="3">
        <v>0</v>
      </c>
      <c r="L202" s="3">
        <f t="shared" si="77"/>
        <v>0</v>
      </c>
      <c r="M202" s="3">
        <f t="shared" si="66"/>
        <v>6.5555925884643873E-2</v>
      </c>
      <c r="N202" s="3">
        <f t="shared" si="62"/>
        <v>6.8485264795306042E-3</v>
      </c>
      <c r="O202" s="3">
        <f t="shared" si="79"/>
        <v>-7.2404452364174476E-2</v>
      </c>
      <c r="P202" s="3">
        <f t="shared" si="69"/>
        <v>108.02947664870737</v>
      </c>
      <c r="R202">
        <v>121</v>
      </c>
      <c r="S202" s="3">
        <v>96</v>
      </c>
      <c r="T202" s="3">
        <f t="shared" si="78"/>
        <v>24</v>
      </c>
      <c r="U202" s="3">
        <f t="shared" si="67"/>
        <v>6.6588777369788243E-2</v>
      </c>
      <c r="V202" s="3">
        <f t="shared" si="63"/>
        <v>6.8804697474497828E-3</v>
      </c>
      <c r="W202" s="3">
        <f t="shared" si="80"/>
        <v>11.926530752882769</v>
      </c>
      <c r="X202" s="3">
        <f t="shared" si="70"/>
        <v>144.02947664870734</v>
      </c>
    </row>
    <row r="203" spans="1:24" x14ac:dyDescent="0.3">
      <c r="A203">
        <v>197</v>
      </c>
      <c r="B203">
        <v>122</v>
      </c>
      <c r="C203" s="3">
        <f t="shared" si="64"/>
        <v>194.34618791126249</v>
      </c>
      <c r="D203" s="3">
        <f t="shared" si="76"/>
        <v>48.586546977815622</v>
      </c>
      <c r="E203" s="3">
        <f t="shared" si="65"/>
        <v>6.4322314821426627E-2</v>
      </c>
      <c r="F203" s="3">
        <f t="shared" si="73"/>
        <v>6.4538394549062718E-3</v>
      </c>
      <c r="G203" s="3">
        <f t="shared" si="74"/>
        <v>6.9964889566455497</v>
      </c>
      <c r="H203" s="3">
        <f t="shared" si="75"/>
        <v>183.02947664870734</v>
      </c>
      <c r="J203">
        <v>122</v>
      </c>
      <c r="K203" s="3">
        <v>0</v>
      </c>
      <c r="L203" s="3">
        <f t="shared" si="77"/>
        <v>0</v>
      </c>
      <c r="M203" s="3">
        <f t="shared" si="66"/>
        <v>6.2278129590411679E-2</v>
      </c>
      <c r="N203" s="3">
        <f t="shared" si="62"/>
        <v>6.391729763345913E-3</v>
      </c>
      <c r="O203" s="3">
        <f t="shared" si="79"/>
        <v>-6.8669859353757592E-2</v>
      </c>
      <c r="P203" s="3">
        <f t="shared" si="69"/>
        <v>108.02947664870737</v>
      </c>
      <c r="R203">
        <v>122</v>
      </c>
      <c r="S203" s="3">
        <v>96</v>
      </c>
      <c r="T203" s="3">
        <f t="shared" si="78"/>
        <v>24</v>
      </c>
      <c r="U203" s="3">
        <f t="shared" si="67"/>
        <v>6.3259338501298834E-2</v>
      </c>
      <c r="V203" s="3">
        <f t="shared" si="63"/>
        <v>6.4215424152948824E-3</v>
      </c>
      <c r="W203" s="3">
        <f t="shared" si="80"/>
        <v>11.930319119083407</v>
      </c>
      <c r="X203" s="3">
        <f t="shared" si="70"/>
        <v>144.02947664870734</v>
      </c>
    </row>
    <row r="204" spans="1:24" x14ac:dyDescent="0.3">
      <c r="A204">
        <v>198</v>
      </c>
      <c r="B204">
        <v>123</v>
      </c>
      <c r="C204" s="3">
        <f t="shared" si="64"/>
        <v>194.51307116844285</v>
      </c>
      <c r="D204" s="3">
        <f t="shared" si="76"/>
        <v>48.628267792110712</v>
      </c>
      <c r="E204" s="3">
        <f t="shared" si="65"/>
        <v>6.1106199080355292E-2</v>
      </c>
      <c r="F204" s="3">
        <f t="shared" si="73"/>
        <v>6.0233683632640233E-3</v>
      </c>
      <c r="G204" s="3">
        <f t="shared" si="74"/>
        <v>6.7915314720028448</v>
      </c>
      <c r="H204" s="3">
        <f t="shared" si="75"/>
        <v>183.02947664870734</v>
      </c>
      <c r="J204">
        <v>123</v>
      </c>
      <c r="K204" s="3">
        <v>0</v>
      </c>
      <c r="L204" s="3">
        <f t="shared" si="77"/>
        <v>0</v>
      </c>
      <c r="M204" s="3">
        <f t="shared" si="66"/>
        <v>5.916422311089109E-2</v>
      </c>
      <c r="N204" s="3">
        <f t="shared" si="62"/>
        <v>5.9654013881307406E-3</v>
      </c>
      <c r="O204" s="3">
        <f t="shared" si="79"/>
        <v>-6.5129624499021835E-2</v>
      </c>
      <c r="P204" s="3">
        <f t="shared" si="69"/>
        <v>108.02947664870737</v>
      </c>
      <c r="R204">
        <v>123</v>
      </c>
      <c r="S204" s="3">
        <v>96</v>
      </c>
      <c r="T204" s="3">
        <f t="shared" si="78"/>
        <v>24</v>
      </c>
      <c r="U204" s="3">
        <f t="shared" si="67"/>
        <v>6.009637157623389E-2</v>
      </c>
      <c r="V204" s="3">
        <f t="shared" si="63"/>
        <v>5.9932255361947141E-3</v>
      </c>
      <c r="W204" s="3">
        <f t="shared" si="80"/>
        <v>11.933910402887562</v>
      </c>
      <c r="X204" s="3">
        <f t="shared" si="70"/>
        <v>144.02947664870734</v>
      </c>
    </row>
    <row r="205" spans="1:24" x14ac:dyDescent="0.3">
      <c r="A205">
        <v>199</v>
      </c>
      <c r="B205">
        <v>124</v>
      </c>
      <c r="C205" s="3">
        <f t="shared" si="64"/>
        <v>194.67503472590559</v>
      </c>
      <c r="D205" s="3">
        <f t="shared" si="76"/>
        <v>48.668758681476397</v>
      </c>
      <c r="E205" s="3">
        <f t="shared" si="65"/>
        <v>5.8050889126337525E-2</v>
      </c>
      <c r="F205" s="3">
        <f t="shared" si="73"/>
        <v>5.6216096934343131E-3</v>
      </c>
      <c r="G205" s="3">
        <f t="shared" si="74"/>
        <v>6.5925340937982355</v>
      </c>
      <c r="H205" s="3">
        <f t="shared" si="75"/>
        <v>183.02947664870734</v>
      </c>
      <c r="J205">
        <v>124</v>
      </c>
      <c r="K205" s="3">
        <v>0</v>
      </c>
      <c r="L205" s="3">
        <f t="shared" si="77"/>
        <v>0</v>
      </c>
      <c r="M205" s="3">
        <f t="shared" si="66"/>
        <v>5.6206011955346531E-2</v>
      </c>
      <c r="N205" s="3">
        <f t="shared" si="62"/>
        <v>5.5675091155424202E-3</v>
      </c>
      <c r="O205" s="3">
        <f t="shared" si="79"/>
        <v>-6.1773521070888952E-2</v>
      </c>
      <c r="P205" s="3">
        <f t="shared" si="69"/>
        <v>108.02947664870737</v>
      </c>
      <c r="R205">
        <v>124</v>
      </c>
      <c r="S205" s="3">
        <v>96</v>
      </c>
      <c r="T205" s="3">
        <f t="shared" si="78"/>
        <v>24</v>
      </c>
      <c r="U205" s="3">
        <f t="shared" si="67"/>
        <v>5.709155299742219E-2</v>
      </c>
      <c r="V205" s="3">
        <f t="shared" si="63"/>
        <v>5.593477392930527E-3</v>
      </c>
      <c r="W205" s="3">
        <f t="shared" si="80"/>
        <v>11.937314969609645</v>
      </c>
      <c r="X205" s="3">
        <f t="shared" si="70"/>
        <v>144.02947664870734</v>
      </c>
    </row>
    <row r="206" spans="1:24" x14ac:dyDescent="0.3">
      <c r="A206">
        <v>200</v>
      </c>
      <c r="B206">
        <v>125</v>
      </c>
      <c r="C206" s="3">
        <f t="shared" si="64"/>
        <v>194.83222324997598</v>
      </c>
      <c r="D206" s="3">
        <f t="shared" si="76"/>
        <v>48.708055812493996</v>
      </c>
      <c r="E206" s="3">
        <f t="shared" si="65"/>
        <v>5.5148344670020645E-2</v>
      </c>
      <c r="F206" s="3">
        <f t="shared" si="73"/>
        <v>5.2466483268822448E-3</v>
      </c>
      <c r="G206" s="3">
        <f t="shared" si="74"/>
        <v>6.3993259445331319</v>
      </c>
      <c r="H206" s="3">
        <f t="shared" si="75"/>
        <v>183.02947664870734</v>
      </c>
      <c r="J206">
        <v>125</v>
      </c>
      <c r="K206" s="3">
        <v>0</v>
      </c>
      <c r="L206" s="3">
        <f t="shared" si="77"/>
        <v>0</v>
      </c>
      <c r="M206" s="3">
        <f t="shared" si="66"/>
        <v>5.3395711357579201E-2</v>
      </c>
      <c r="N206" s="3">
        <f t="shared" si="62"/>
        <v>5.1961562575357405E-3</v>
      </c>
      <c r="O206" s="3">
        <f t="shared" si="79"/>
        <v>-5.8591867615114944E-2</v>
      </c>
      <c r="P206" s="3">
        <f t="shared" si="69"/>
        <v>108.02947664870737</v>
      </c>
      <c r="R206">
        <v>125</v>
      </c>
      <c r="S206" s="3">
        <v>96</v>
      </c>
      <c r="T206" s="3">
        <f t="shared" si="78"/>
        <v>24</v>
      </c>
      <c r="U206" s="3">
        <f t="shared" si="67"/>
        <v>5.4236975347551078E-2</v>
      </c>
      <c r="V206" s="3">
        <f t="shared" si="63"/>
        <v>5.220392450822061E-3</v>
      </c>
      <c r="W206" s="3">
        <f t="shared" si="80"/>
        <v>11.940542632201627</v>
      </c>
      <c r="X206" s="3">
        <f t="shared" si="70"/>
        <v>144.02947664870734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4D991-B4A2-456B-B50C-6EDCBA2BBA54}">
  <dimension ref="A2:G127"/>
  <sheetViews>
    <sheetView workbookViewId="0">
      <selection activeCell="C3" sqref="C3"/>
    </sheetView>
  </sheetViews>
  <sheetFormatPr defaultRowHeight="14.4" x14ac:dyDescent="0.3"/>
  <sheetData>
    <row r="2" spans="1:7" x14ac:dyDescent="0.3">
      <c r="A2" t="str">
        <f>'Emissions of Biomass scenarios'!A4</f>
        <v>Year</v>
      </c>
      <c r="B2" t="s">
        <v>62</v>
      </c>
      <c r="C2" t="s">
        <v>64</v>
      </c>
      <c r="D2" t="s">
        <v>63</v>
      </c>
      <c r="E2" t="s">
        <v>59</v>
      </c>
      <c r="F2" t="s">
        <v>61</v>
      </c>
      <c r="G2" t="s">
        <v>60</v>
      </c>
    </row>
    <row r="3" spans="1:7" x14ac:dyDescent="0.3">
      <c r="A3" s="3">
        <v>0</v>
      </c>
      <c r="B3" s="3">
        <f>'Emissions of Biomass scenarios'!W5*3.66</f>
        <v>0</v>
      </c>
      <c r="C3" s="3">
        <f>'Emissions of Biomass scenarios'!X5*3.66</f>
        <v>0</v>
      </c>
      <c r="D3" s="3">
        <f>'Emissions of Biomass scenarios'!G5*3.66</f>
        <v>0</v>
      </c>
      <c r="E3" s="3">
        <f>'Emissions of Biomass scenarios'!H5*3.66</f>
        <v>0</v>
      </c>
      <c r="F3" s="3">
        <f>'Emissions of Biomass scenarios'!O5*3.66</f>
        <v>0</v>
      </c>
      <c r="G3" s="3">
        <f>'Emissions of Biomass scenarios'!P5*3.66</f>
        <v>0</v>
      </c>
    </row>
    <row r="4" spans="1:7" x14ac:dyDescent="0.3">
      <c r="A4" s="3">
        <v>1</v>
      </c>
      <c r="B4" s="3">
        <f>'Emissions of Biomass scenarios'!W6*3.66</f>
        <v>307.44</v>
      </c>
      <c r="C4" s="3">
        <f>'Emissions of Biomass scenarios'!X6*3.66</f>
        <v>131.76</v>
      </c>
      <c r="D4" s="3">
        <f>'Emissions of Biomass scenarios'!G6*3.66</f>
        <v>549</v>
      </c>
      <c r="E4" s="3">
        <f>'Emissions of Biomass scenarios'!H6*3.66</f>
        <v>274.5</v>
      </c>
      <c r="F4" s="3">
        <f>'Emissions of Biomass scenarios'!O6*3.66</f>
        <v>0</v>
      </c>
      <c r="G4" s="3">
        <f>'Emissions of Biomass scenarios'!P6*3.66</f>
        <v>0</v>
      </c>
    </row>
    <row r="5" spans="1:7" x14ac:dyDescent="0.3">
      <c r="A5" s="3">
        <v>2</v>
      </c>
      <c r="B5" s="3">
        <f>'Emissions of Biomass scenarios'!W7*3.66</f>
        <v>298.6754813983124</v>
      </c>
      <c r="C5" s="3">
        <f>'Emissions of Biomass scenarios'!X7*3.66</f>
        <v>131.76</v>
      </c>
      <c r="D5" s="3">
        <f>'Emissions of Biomass scenarios'!G7*3.66</f>
        <v>551.34065339831238</v>
      </c>
      <c r="E5" s="3">
        <f>'Emissions of Biomass scenarios'!H7*3.66</f>
        <v>274.5</v>
      </c>
      <c r="F5" s="3">
        <f>'Emissions of Biomass scenarios'!O7*3.66</f>
        <v>-19.015446601687575</v>
      </c>
      <c r="G5" s="3">
        <f>'Emissions of Biomass scenarios'!P7*3.66</f>
        <v>0</v>
      </c>
    </row>
    <row r="6" spans="1:7" x14ac:dyDescent="0.3">
      <c r="A6" s="3">
        <v>3</v>
      </c>
      <c r="B6" s="3">
        <f>'Emissions of Biomass scenarios'!W8*3.66</f>
        <v>287.23303187495929</v>
      </c>
      <c r="C6" s="3">
        <f>'Emissions of Biomass scenarios'!X8*3.66</f>
        <v>131.76</v>
      </c>
      <c r="D6" s="3">
        <f>'Emissions of Biomass scenarios'!G8*3.66</f>
        <v>550.3421195025594</v>
      </c>
      <c r="E6" s="3">
        <f>'Emissions of Biomass scenarios'!H8*3.66</f>
        <v>274.5</v>
      </c>
      <c r="F6" s="3">
        <f>'Emissions of Biomass scenarios'!O8*3.66</f>
        <v>-40.098433627440691</v>
      </c>
      <c r="G6" s="3">
        <f>'Emissions of Biomass scenarios'!P8*3.66</f>
        <v>0</v>
      </c>
    </row>
    <row r="7" spans="1:7" x14ac:dyDescent="0.3">
      <c r="A7" s="3">
        <v>4</v>
      </c>
      <c r="B7" s="3">
        <f>'Emissions of Biomass scenarios'!W9*3.66</f>
        <v>274.77442925964766</v>
      </c>
      <c r="C7" s="3">
        <f>'Emissions of Biomass scenarios'!X9*3.66</f>
        <v>131.76</v>
      </c>
      <c r="D7" s="3">
        <f>'Emissions of Biomass scenarios'!G9*3.66</f>
        <v>547.70630901248671</v>
      </c>
      <c r="E7" s="3">
        <f>'Emissions of Biomass scenarios'!H9*3.66</f>
        <v>274.5</v>
      </c>
      <c r="F7" s="3">
        <f>'Emissions of Biomass scenarios'!O9*3.66</f>
        <v>-61.624228973742277</v>
      </c>
      <c r="G7" s="3">
        <f>'Emissions of Biomass scenarios'!P9*3.66</f>
        <v>0</v>
      </c>
    </row>
    <row r="8" spans="1:7" x14ac:dyDescent="0.3">
      <c r="A8" s="3">
        <v>5</v>
      </c>
      <c r="B8" s="3">
        <f>'Emissions of Biomass scenarios'!W10*3.66</f>
        <v>261.72337477357127</v>
      </c>
      <c r="C8" s="3">
        <f>'Emissions of Biomass scenarios'!X10*3.66</f>
        <v>131.76</v>
      </c>
      <c r="D8" s="3">
        <f>'Emissions of Biomass scenarios'!G10*3.66</f>
        <v>543.89457780339592</v>
      </c>
      <c r="E8" s="3">
        <f>'Emissions of Biomass scenarios'!H10*3.66</f>
        <v>274.5</v>
      </c>
      <c r="F8" s="3">
        <f>'Emissions of Biomass scenarios'!O10*3.66</f>
        <v>-83.203889561651607</v>
      </c>
      <c r="G8" s="3">
        <f>'Emissions of Biomass scenarios'!P10*3.66</f>
        <v>0</v>
      </c>
    </row>
    <row r="9" spans="1:7" x14ac:dyDescent="0.3">
      <c r="A9" s="3">
        <v>6</v>
      </c>
      <c r="B9" s="3">
        <f>'Emissions of Biomass scenarios'!W11*3.66</f>
        <v>248.29972095055263</v>
      </c>
      <c r="C9" s="3">
        <f>'Emissions of Biomass scenarios'!X11*3.66</f>
        <v>131.76</v>
      </c>
      <c r="D9" s="3">
        <f>'Emissions of Biomass scenarios'!G11*3.66</f>
        <v>539.16211021196295</v>
      </c>
      <c r="E9" s="3">
        <f>'Emissions of Biomass scenarios'!H11*3.66</f>
        <v>274.5</v>
      </c>
      <c r="F9" s="3">
        <f>'Emissions of Biomass scenarios'!O11*3.66</f>
        <v>-104.65017682921092</v>
      </c>
      <c r="G9" s="3">
        <f>'Emissions of Biomass scenarios'!P11*3.66</f>
        <v>0</v>
      </c>
    </row>
    <row r="10" spans="1:7" x14ac:dyDescent="0.3">
      <c r="A10" s="3">
        <v>7</v>
      </c>
      <c r="B10" s="3">
        <f>'Emissions of Biomass scenarios'!W12*3.66</f>
        <v>234.64216984834499</v>
      </c>
      <c r="C10" s="3">
        <f>'Emissions of Biomass scenarios'!X12*3.66</f>
        <v>131.76</v>
      </c>
      <c r="D10" s="3">
        <f>'Emissions of Biomass scenarios'!G12*3.66</f>
        <v>533.6807627460106</v>
      </c>
      <c r="E10" s="3">
        <f>'Emissions of Biomass scenarios'!H12*3.66</f>
        <v>274.5</v>
      </c>
      <c r="F10" s="3">
        <f>'Emissions of Biomass scenarios'!O12*3.66</f>
        <v>-125.8549928264233</v>
      </c>
      <c r="G10" s="3">
        <f>'Emissions of Biomass scenarios'!P12*3.66</f>
        <v>0</v>
      </c>
    </row>
    <row r="11" spans="1:7" x14ac:dyDescent="0.3">
      <c r="A11" s="3">
        <v>8</v>
      </c>
      <c r="B11" s="3">
        <f>'Emissions of Biomass scenarios'!W13*3.66</f>
        <v>220.84754554064901</v>
      </c>
      <c r="C11" s="3">
        <f>'Emissions of Biomass scenarios'!X13*3.66</f>
        <v>131.76</v>
      </c>
      <c r="D11" s="3">
        <f>'Emissions of Biomass scenarios'!G13*3.66</f>
        <v>527.57847284203194</v>
      </c>
      <c r="E11" s="3">
        <f>'Emissions of Biomass scenarios'!H13*3.66</f>
        <v>274.5</v>
      </c>
      <c r="F11" s="3">
        <f>'Emissions of Biomass scenarios'!O13*3.66</f>
        <v>-146.75023350678148</v>
      </c>
      <c r="G11" s="3">
        <f>'Emissions of Biomass scenarios'!P13*3.66</f>
        <v>0</v>
      </c>
    </row>
    <row r="12" spans="1:7" x14ac:dyDescent="0.3">
      <c r="A12" s="3">
        <v>9</v>
      </c>
      <c r="B12" s="3">
        <f>'Emissions of Biomass scenarios'!W14*3.66</f>
        <v>206.98770114375878</v>
      </c>
      <c r="C12" s="3">
        <f>'Emissions of Biomass scenarios'!X14*3.66</f>
        <v>131.76</v>
      </c>
      <c r="D12" s="3">
        <f>'Emissions of Biomass scenarios'!G14*3.66</f>
        <v>520.9562935166316</v>
      </c>
      <c r="E12" s="3">
        <f>'Emissions of Biomass scenarios'!H14*3.66</f>
        <v>274.5</v>
      </c>
      <c r="F12" s="3">
        <f>'Emissions of Biomass scenarios'!O14*3.66</f>
        <v>-167.29099950812392</v>
      </c>
      <c r="G12" s="3">
        <f>'Emissions of Biomass scenarios'!P14*3.66</f>
        <v>0</v>
      </c>
    </row>
    <row r="13" spans="1:7" x14ac:dyDescent="0.3">
      <c r="A13" s="3">
        <v>10</v>
      </c>
      <c r="B13" s="3">
        <f>'Emissions of Biomass scenarios'!W15*3.66</f>
        <v>193.11813214262943</v>
      </c>
      <c r="C13" s="3">
        <f>'Emissions of Biomass scenarios'!X15*3.66</f>
        <v>131.76</v>
      </c>
      <c r="D13" s="3">
        <f>'Emissions of Biomass scenarios'!G15*3.66</f>
        <v>513.89712623059927</v>
      </c>
      <c r="E13" s="3">
        <f>'Emissions of Biomass scenarios'!H15*3.66</f>
        <v>274.5</v>
      </c>
      <c r="F13" s="3">
        <f>'Emissions of Biomass scenarios'!O15*3.66</f>
        <v>-187.44709316934265</v>
      </c>
      <c r="G13" s="3">
        <f>'Emissions of Biomass scenarios'!P15*3.66</f>
        <v>0</v>
      </c>
    </row>
    <row r="14" spans="1:7" x14ac:dyDescent="0.3">
      <c r="A14" s="3">
        <v>11</v>
      </c>
      <c r="B14" s="3">
        <f>'Emissions of Biomass scenarios'!W16*3.66</f>
        <v>179.28288416937039</v>
      </c>
      <c r="C14" s="3">
        <f>'Emissions of Biomass scenarios'!X16*3.66</f>
        <v>131.76</v>
      </c>
      <c r="D14" s="3">
        <f>'Emissions of Biomass scenarios'!G16*3.66</f>
        <v>506.47074063672164</v>
      </c>
      <c r="E14" s="3">
        <f>'Emissions of Biomass scenarios'!H16*3.66</f>
        <v>274.5</v>
      </c>
      <c r="F14" s="3">
        <f>'Emissions of Biomass scenarios'!O16*3.66</f>
        <v>-207.19821410818469</v>
      </c>
      <c r="G14" s="3">
        <f>'Emissions of Biomass scenarios'!P16*3.66</f>
        <v>0</v>
      </c>
    </row>
    <row r="15" spans="1:7" x14ac:dyDescent="0.3">
      <c r="A15" s="3">
        <v>12</v>
      </c>
      <c r="B15" s="3">
        <f>'Emissions of Biomass scenarios'!W17*3.66</f>
        <v>165.5175851072687</v>
      </c>
      <c r="C15" s="3">
        <f>'Emissions of Biomass scenarios'!X17*3.66</f>
        <v>131.76</v>
      </c>
      <c r="D15" s="3">
        <f>'Emissions of Biomass scenarios'!G17*3.66</f>
        <v>498.73691156904431</v>
      </c>
      <c r="E15" s="3">
        <f>'Emissions of Biomass scenarios'!H17*3.66</f>
        <v>274.5</v>
      </c>
      <c r="F15" s="3">
        <f>'Emissions of Biomass scenarios'!O17*3.66</f>
        <v>-226.53102393437038</v>
      </c>
      <c r="G15" s="3">
        <f>'Emissions of Biomass scenarios'!P17*3.66</f>
        <v>0</v>
      </c>
    </row>
    <row r="16" spans="1:7" x14ac:dyDescent="0.3">
      <c r="A16" s="3">
        <v>13</v>
      </c>
      <c r="B16" s="3">
        <f>'Emissions of Biomass scenarios'!W18*3.66</f>
        <v>151.85143763107843</v>
      </c>
      <c r="C16" s="3">
        <f>'Emissions of Biomass scenarios'!X18*3.66</f>
        <v>131.76</v>
      </c>
      <c r="D16" s="3">
        <f>'Emissions of Biomass scenarios'!G18*3.66</f>
        <v>490.74750983761044</v>
      </c>
      <c r="E16" s="3">
        <f>'Emissions of Biomass scenarios'!H18*3.66</f>
        <v>274.5</v>
      </c>
      <c r="F16" s="3">
        <f>'Emissions of Biomass scenarios'!O18*3.66</f>
        <v>-245.43724440572038</v>
      </c>
      <c r="G16" s="3">
        <f>'Emissions of Biomass scenarios'!P18*3.66</f>
        <v>0</v>
      </c>
    </row>
    <row r="17" spans="1:7" x14ac:dyDescent="0.3">
      <c r="A17" s="3">
        <v>14</v>
      </c>
      <c r="B17" s="3">
        <f>'Emissions of Biomass scenarios'!W19*3.66</f>
        <v>138.30859413123568</v>
      </c>
      <c r="C17" s="3">
        <f>'Emissions of Biomass scenarios'!X19*3.66</f>
        <v>131.76</v>
      </c>
      <c r="D17" s="3">
        <f>'Emissions of Biomass scenarios'!G19*3.66</f>
        <v>482.54796920036097</v>
      </c>
      <c r="E17" s="3">
        <f>'Emissions of Biomass scenarios'!H19*3.66</f>
        <v>274.5</v>
      </c>
      <c r="F17" s="3">
        <f>'Emissions of Biomass scenarios'!O19*3.66</f>
        <v>-263.91236747103392</v>
      </c>
      <c r="G17" s="3">
        <f>'Emissions of Biomass scenarios'!P19*3.66</f>
        <v>0</v>
      </c>
    </row>
    <row r="18" spans="1:7" x14ac:dyDescent="0.3">
      <c r="A18" s="3">
        <v>15</v>
      </c>
      <c r="B18" s="3">
        <f>'Emissions of Biomass scenarios'!W20*3.66</f>
        <v>124.90914385800259</v>
      </c>
      <c r="C18" s="3">
        <f>'Emissions of Biomass scenarios'!X20*3.66</f>
        <v>131.76</v>
      </c>
      <c r="D18" s="3">
        <f>'Emissions of Biomass scenarios'!G20*3.66</f>
        <v>474.17835974484774</v>
      </c>
      <c r="E18" s="3">
        <f>'Emissions of Biomass scenarios'!H20*3.66</f>
        <v>274.5</v>
      </c>
      <c r="F18" s="3">
        <f>'Emissions of Biomass scenarios'!O20*3.66</f>
        <v>-281.95474772985455</v>
      </c>
      <c r="G18" s="3">
        <f>'Emissions of Biomass scenarios'!P20*3.66</f>
        <v>0</v>
      </c>
    </row>
    <row r="19" spans="1:7" x14ac:dyDescent="0.3">
      <c r="A19" s="3">
        <v>16</v>
      </c>
      <c r="B19" s="3">
        <f>'Emissions of Biomass scenarios'!W21*3.66</f>
        <v>111.66984532979006</v>
      </c>
      <c r="C19" s="3">
        <f>'Emissions of Biomass scenarios'!X21*3.66</f>
        <v>131.76</v>
      </c>
      <c r="D19" s="3">
        <f>'Emissions of Biomass scenarios'!G21*3.66</f>
        <v>465.67420109507168</v>
      </c>
      <c r="E19" s="3">
        <f>'Emissions of Biomass scenarios'!H21*3.66</f>
        <v>274.5</v>
      </c>
      <c r="F19" s="3">
        <f>'Emissions of Biomass scenarios'!O21*3.66</f>
        <v>-299.56494460739304</v>
      </c>
      <c r="G19" s="3">
        <f>'Emissions of Biomass scenarios'!P21*3.66</f>
        <v>0</v>
      </c>
    </row>
    <row r="20" spans="1:7" x14ac:dyDescent="0.3">
      <c r="A20" s="3">
        <v>17</v>
      </c>
      <c r="B20" s="3">
        <f>'Emissions of Biomass scenarios'!W22*3.66</f>
        <v>98.604684951929258</v>
      </c>
      <c r="C20" s="3">
        <f>'Emissions of Biomass scenarios'!X22*3.66</f>
        <v>131.76</v>
      </c>
      <c r="D20" s="3">
        <f>'Emissions of Biomass scenarios'!G22*3.66</f>
        <v>457.06709673685123</v>
      </c>
      <c r="E20" s="3">
        <f>'Emissions of Biomass scenarios'!H22*3.66</f>
        <v>274.5</v>
      </c>
      <c r="F20" s="3">
        <f>'Emissions of Biomass scenarios'!O22*3.66</f>
        <v>-316.74523361876794</v>
      </c>
      <c r="G20" s="3">
        <f>'Emissions of Biomass scenarios'!P22*3.66</f>
        <v>0</v>
      </c>
    </row>
    <row r="21" spans="1:7" x14ac:dyDescent="0.3">
      <c r="A21" s="3">
        <v>18</v>
      </c>
      <c r="B21" s="3">
        <f>'Emissions of Biomass scenarios'!W23*3.66</f>
        <v>85.725313188594541</v>
      </c>
      <c r="C21" s="3">
        <f>'Emissions of Biomass scenarios'!X23*3.66</f>
        <v>131.76</v>
      </c>
      <c r="D21" s="3">
        <f>'Emissions of Biomass scenarios'!G23*3.66</f>
        <v>448.38524112918753</v>
      </c>
      <c r="E21" s="3">
        <f>'Emissions of Biomass scenarios'!H23*3.66</f>
        <v>274.5</v>
      </c>
      <c r="F21" s="3">
        <f>'Emissions of Biomass scenarios'!O23*3.66</f>
        <v>-333.49923567964515</v>
      </c>
      <c r="G21" s="3">
        <f>'Emissions of Biomass scenarios'!P23*3.66</f>
        <v>0</v>
      </c>
    </row>
    <row r="22" spans="1:7" x14ac:dyDescent="0.3">
      <c r="A22" s="3">
        <v>19</v>
      </c>
      <c r="B22" s="3">
        <f>'Emissions of Biomass scenarios'!W24*3.66</f>
        <v>73.041392028085014</v>
      </c>
      <c r="C22" s="3">
        <f>'Emissions of Biomass scenarios'!X24*3.66</f>
        <v>131.76</v>
      </c>
      <c r="D22" s="3">
        <f>'Emissions of Biomass scenarios'!G24*3.66</f>
        <v>439.65383364567953</v>
      </c>
      <c r="E22" s="3">
        <f>'Emissions of Biomass scenarios'!H24*3.66</f>
        <v>274.5</v>
      </c>
      <c r="F22" s="3">
        <f>'Emissions of Biomass scenarios'!O24*3.66</f>
        <v>-349.83163100354074</v>
      </c>
      <c r="G22" s="3">
        <f>'Emissions of Biomass scenarios'!P24*3.66</f>
        <v>0</v>
      </c>
    </row>
    <row r="23" spans="1:7" x14ac:dyDescent="0.3">
      <c r="A23" s="3">
        <v>20</v>
      </c>
      <c r="B23" s="3">
        <f>'Emissions of Biomass scenarios'!W25*3.66</f>
        <v>60.560876602996856</v>
      </c>
      <c r="C23" s="3">
        <f>'Emissions of Biomass scenarios'!X25*3.66</f>
        <v>131.76</v>
      </c>
      <c r="D23" s="3">
        <f>'Emissions of Biomass scenarios'!G25*3.66</f>
        <v>430.89542249180488</v>
      </c>
      <c r="E23" s="3">
        <f>'Emissions of Biomass scenarios'!H25*3.66</f>
        <v>274.5</v>
      </c>
      <c r="F23" s="3">
        <f>'Emissions of Biomass scenarios'!O25*3.66</f>
        <v>-365.74793498667219</v>
      </c>
      <c r="G23" s="3">
        <f>'Emissions of Biomass scenarios'!P25*3.66</f>
        <v>0</v>
      </c>
    </row>
    <row r="24" spans="1:7" x14ac:dyDescent="0.3">
      <c r="A24" s="3">
        <v>21</v>
      </c>
      <c r="B24" s="3">
        <f>'Emissions of Biomass scenarios'!W26*3.66</f>
        <v>48.290246875761731</v>
      </c>
      <c r="C24" s="3">
        <f>'Emissions of Biomass scenarios'!X26*3.66</f>
        <v>131.76</v>
      </c>
      <c r="D24" s="3">
        <f>'Emissions of Biomass scenarios'!G26*3.66</f>
        <v>422.13019477453798</v>
      </c>
      <c r="E24" s="3">
        <f>'Emissions of Biomass scenarios'!H26*3.66</f>
        <v>274.5</v>
      </c>
      <c r="F24" s="3">
        <f>'Emissions of Biomass scenarios'!O26*3.66</f>
        <v>-381.25432041541643</v>
      </c>
      <c r="G24" s="3">
        <f>'Emissions of Biomass scenarios'!P26*3.66</f>
        <v>0</v>
      </c>
    </row>
    <row r="25" spans="1:7" x14ac:dyDescent="0.3">
      <c r="A25" s="3">
        <v>22</v>
      </c>
      <c r="B25" s="3">
        <f>'Emissions of Biomass scenarios'!W27*3.66</f>
        <v>36.234700727449017</v>
      </c>
      <c r="C25" s="3">
        <f>'Emissions of Biomass scenarios'!X27*3.66</f>
        <v>131.76</v>
      </c>
      <c r="D25" s="3">
        <f>'Emissions of Biomass scenarios'!G27*3.66</f>
        <v>413.37622431109111</v>
      </c>
      <c r="E25" s="3">
        <f>'Emissions of Biomass scenarios'!H27*3.66</f>
        <v>274.5</v>
      </c>
      <c r="F25" s="3">
        <f>'Emissions of Biomass scenarios'!O27*3.66</f>
        <v>-396.35747488822068</v>
      </c>
      <c r="G25" s="3">
        <f>'Emissions of Biomass scenarios'!P27*3.66</f>
        <v>0</v>
      </c>
    </row>
    <row r="26" spans="1:7" x14ac:dyDescent="0.3">
      <c r="A26" s="3">
        <v>23</v>
      </c>
      <c r="B26" s="3">
        <f>'Emissions of Biomass scenarios'!W28*3.66</f>
        <v>24.398316701578516</v>
      </c>
      <c r="C26" s="3">
        <f>'Emissions of Biomass scenarios'!X28*3.66</f>
        <v>131.76</v>
      </c>
      <c r="D26" s="3">
        <f>'Emissions of Biomass scenarios'!G28*3.66</f>
        <v>404.64968566142022</v>
      </c>
      <c r="E26" s="3">
        <f>'Emissions of Biomass scenarios'!H28*3.66</f>
        <v>274.5</v>
      </c>
      <c r="F26" s="3">
        <f>'Emissions of Biomass scenarios'!O28*3.66</f>
        <v>-411.06448541519842</v>
      </c>
      <c r="G26" s="3">
        <f>'Emissions of Biomass scenarios'!P28*3.66</f>
        <v>0</v>
      </c>
    </row>
    <row r="27" spans="1:7" x14ac:dyDescent="0.3">
      <c r="A27" s="3">
        <v>24</v>
      </c>
      <c r="B27" s="3">
        <f>'Emissions of Biomass scenarios'!W29*3.66</f>
        <v>12.784192523638515</v>
      </c>
      <c r="C27" s="3">
        <f>'Emissions of Biomass scenarios'!X29*3.66</f>
        <v>131.76</v>
      </c>
      <c r="D27" s="3">
        <f>'Emissions of Biomass scenarios'!G29*3.66</f>
        <v>395.96504072312575</v>
      </c>
      <c r="E27" s="3">
        <f>'Emissions of Biomass scenarios'!H29*3.66</f>
        <v>274.5</v>
      </c>
      <c r="F27" s="3">
        <f>'Emissions of Biomass scenarios'!O29*3.66</f>
        <v>-425.38274427588823</v>
      </c>
      <c r="G27" s="3">
        <f>'Emissions of Biomass scenarios'!P29*3.66</f>
        <v>0</v>
      </c>
    </row>
    <row r="28" spans="1:7" x14ac:dyDescent="0.3">
      <c r="A28" s="3">
        <v>25</v>
      </c>
      <c r="B28" s="3">
        <f>'Emissions of Biomass scenarios'!W30*3.66</f>
        <v>1.3945640149968086</v>
      </c>
      <c r="C28" s="3">
        <f>'Emissions of Biomass scenarios'!X30*3.66</f>
        <v>131.76</v>
      </c>
      <c r="D28" s="3">
        <f>'Emissions of Biomass scenarios'!G30*3.66</f>
        <v>387.33520271138195</v>
      </c>
      <c r="E28" s="3">
        <f>'Emissions of Biomass scenarios'!H30*3.66</f>
        <v>274.5</v>
      </c>
      <c r="F28" s="3">
        <f>'Emissions of Biomass scenarios'!O30*3.66</f>
        <v>-439.31987170474332</v>
      </c>
      <c r="G28" s="3">
        <f>'Emissions of Biomass scenarios'!P30*3.66</f>
        <v>0</v>
      </c>
    </row>
    <row r="29" spans="1:7" x14ac:dyDescent="0.3">
      <c r="A29" s="3">
        <v>26</v>
      </c>
      <c r="B29" s="3">
        <f>'Emissions of Biomass scenarios'!W31*3.66</f>
        <v>267.38661129984092</v>
      </c>
      <c r="C29" s="3">
        <f>'Emissions of Biomass scenarios'!X31*3.66</f>
        <v>263.55596151142299</v>
      </c>
      <c r="D29" s="3">
        <f>'Emissions of Biomass scenarios'!G31*3.66</f>
        <v>655.9273846133907</v>
      </c>
      <c r="E29" s="3">
        <f>'Emissions of Biomass scenarios'!H31*3.66</f>
        <v>406.295961511423</v>
      </c>
      <c r="F29" s="3">
        <f>'Emissions of Biomass scenarios'!O31*3.66</f>
        <v>-175.72794868189732</v>
      </c>
      <c r="G29" s="3">
        <f>'Emissions of Biomass scenarios'!P31*3.66</f>
        <v>131.795961511423</v>
      </c>
    </row>
    <row r="30" spans="1:7" x14ac:dyDescent="0.3">
      <c r="A30" s="3">
        <v>27</v>
      </c>
      <c r="B30" s="3">
        <f>'Emissions of Biomass scenarios'!W32*3.66</f>
        <v>260.88634282123968</v>
      </c>
      <c r="C30" s="3">
        <f>'Emissions of Biomass scenarios'!X32*3.66</f>
        <v>263.55596151142299</v>
      </c>
      <c r="D30" s="3">
        <f>'Emissions of Biomass scenarios'!G32*3.66</f>
        <v>651.87702281207851</v>
      </c>
      <c r="E30" s="3">
        <f>'Emissions of Biomass scenarios'!H32*3.66</f>
        <v>406.295961511423</v>
      </c>
      <c r="F30" s="3">
        <f>'Emissions of Biomass scenarios'!O32*3.66</f>
        <v>-184.48966947799622</v>
      </c>
      <c r="G30" s="3">
        <f>'Emissions of Biomass scenarios'!P32*3.66</f>
        <v>131.795961511423</v>
      </c>
    </row>
    <row r="31" spans="1:7" x14ac:dyDescent="0.3">
      <c r="A31" s="3">
        <v>28</v>
      </c>
      <c r="B31" s="3">
        <f>'Emissions of Biomass scenarios'!W33*3.66</f>
        <v>251.5774834829237</v>
      </c>
      <c r="C31" s="3">
        <f>'Emissions of Biomass scenarios'!X33*3.66</f>
        <v>263.55596151142299</v>
      </c>
      <c r="D31" s="3">
        <f>'Emissions of Biomass scenarios'!G33*3.66</f>
        <v>644.87670236281133</v>
      </c>
      <c r="E31" s="3">
        <f>'Emissions of Biomass scenarios'!H33*3.66</f>
        <v>406.295961511423</v>
      </c>
      <c r="F31" s="3">
        <f>'Emissions of Biomass scenarios'!O33*3.66</f>
        <v>-195.92948779081868</v>
      </c>
      <c r="G31" s="3">
        <f>'Emissions of Biomass scenarios'!P33*3.66</f>
        <v>131.795961511423</v>
      </c>
    </row>
    <row r="32" spans="1:7" x14ac:dyDescent="0.3">
      <c r="A32" s="3">
        <v>29</v>
      </c>
      <c r="B32" s="3">
        <f>'Emissions of Biomass scenarios'!W34*3.66</f>
        <v>241.12950785520991</v>
      </c>
      <c r="C32" s="3">
        <f>'Emissions of Biomass scenarios'!X34*3.66</f>
        <v>263.55596151142299</v>
      </c>
      <c r="D32" s="3">
        <f>'Emissions of Biomass scenarios'!G34*3.66</f>
        <v>636.60422501802486</v>
      </c>
      <c r="E32" s="3">
        <f>'Emissions of Biomass scenarios'!H34*3.66</f>
        <v>406.295961511423</v>
      </c>
      <c r="F32" s="3">
        <f>'Emissions of Biomass scenarios'!O34*3.66</f>
        <v>-208.38561567969612</v>
      </c>
      <c r="G32" s="3">
        <f>'Emissions of Biomass scenarios'!P34*3.66</f>
        <v>131.795961511423</v>
      </c>
    </row>
    <row r="33" spans="1:7" x14ac:dyDescent="0.3">
      <c r="A33" s="3">
        <v>30</v>
      </c>
      <c r="B33" s="3">
        <f>'Emissions of Biomass scenarios'!W35*3.66</f>
        <v>229.9733514411661</v>
      </c>
      <c r="C33" s="3">
        <f>'Emissions of Biomass scenarios'!X35*3.66</f>
        <v>263.55596151142299</v>
      </c>
      <c r="D33" s="3">
        <f>'Emissions of Biomass scenarios'!G35*3.66</f>
        <v>627.49835314232632</v>
      </c>
      <c r="E33" s="3">
        <f>'Emissions of Biomass scenarios'!H35*3.66</f>
        <v>406.295961511423</v>
      </c>
      <c r="F33" s="3">
        <f>'Emissions of Biomass scenarios'!O35*3.66</f>
        <v>-221.43434243682788</v>
      </c>
      <c r="G33" s="3">
        <f>'Emissions of Biomass scenarios'!P35*3.66</f>
        <v>131.795961511423</v>
      </c>
    </row>
    <row r="34" spans="1:7" x14ac:dyDescent="0.3">
      <c r="A34" s="3">
        <v>31</v>
      </c>
      <c r="B34" s="3">
        <f>'Emissions of Biomass scenarios'!W36*3.66</f>
        <v>218.33566689805761</v>
      </c>
      <c r="C34" s="3">
        <f>'Emissions of Biomass scenarios'!X36*3.66</f>
        <v>263.55596151142299</v>
      </c>
      <c r="D34" s="3">
        <f>'Emissions of Biomass scenarios'!G36*3.66</f>
        <v>617.79309655020029</v>
      </c>
      <c r="E34" s="3">
        <f>'Emissions of Biomass scenarios'!H36*3.66</f>
        <v>406.295961511423</v>
      </c>
      <c r="F34" s="3">
        <f>'Emissions of Biomass scenarios'!O36*3.66</f>
        <v>-234.85580662699695</v>
      </c>
      <c r="G34" s="3">
        <f>'Emissions of Biomass scenarios'!P36*3.66</f>
        <v>131.795961511423</v>
      </c>
    </row>
    <row r="35" spans="1:7" x14ac:dyDescent="0.3">
      <c r="A35" s="3">
        <v>32</v>
      </c>
      <c r="B35" s="3">
        <f>'Emissions of Biomass scenarios'!W37*3.66</f>
        <v>206.3615487886083</v>
      </c>
      <c r="C35" s="3">
        <f>'Emissions of Biomass scenarios'!X37*3.66</f>
        <v>263.55596151142299</v>
      </c>
      <c r="D35" s="3">
        <f>'Emissions of Biomass scenarios'!G37*3.66</f>
        <v>607.64046596918024</v>
      </c>
      <c r="E35" s="3">
        <f>'Emissions of Biomass scenarios'!H37*3.66</f>
        <v>406.295961511423</v>
      </c>
      <c r="F35" s="3">
        <f>'Emissions of Biomass scenarios'!O37*3.66</f>
        <v>-248.5112978396119</v>
      </c>
      <c r="G35" s="3">
        <f>'Emissions of Biomass scenarios'!P37*3.66</f>
        <v>131.795961511423</v>
      </c>
    </row>
    <row r="36" spans="1:7" x14ac:dyDescent="0.3">
      <c r="A36" s="3">
        <v>33</v>
      </c>
      <c r="B36" s="3">
        <f>'Emissions of Biomass scenarios'!W38*3.66</f>
        <v>194.15383096368078</v>
      </c>
      <c r="C36" s="3">
        <f>'Emissions of Biomass scenarios'!X38*3.66</f>
        <v>263.55596151142299</v>
      </c>
      <c r="D36" s="3">
        <f>'Emissions of Biomass scenarios'!G38*3.66</f>
        <v>597.1497973502245</v>
      </c>
      <c r="E36" s="3">
        <f>'Emissions of Biomass scenarios'!H38*3.66</f>
        <v>406.295961511423</v>
      </c>
      <c r="F36" s="3">
        <f>'Emissions of Biomass scenarios'!O38*3.66</f>
        <v>-262.30398416235948</v>
      </c>
      <c r="G36" s="3">
        <f>'Emissions of Biomass scenarios'!P38*3.66</f>
        <v>131.795961511423</v>
      </c>
    </row>
    <row r="37" spans="1:7" x14ac:dyDescent="0.3">
      <c r="A37" s="3">
        <v>34</v>
      </c>
      <c r="B37" s="3">
        <f>'Emissions of Biomass scenarios'!W39*3.66</f>
        <v>181.79001693425411</v>
      </c>
      <c r="C37" s="3">
        <f>'Emissions of Biomass scenarios'!X39*3.66</f>
        <v>263.55596151142299</v>
      </c>
      <c r="D37" s="3">
        <f>'Emissions of Biomass scenarios'!G39*3.66</f>
        <v>586.40470749563553</v>
      </c>
      <c r="E37" s="3">
        <f>'Emissions of Biomass scenarios'!H39*3.66</f>
        <v>406.295961511423</v>
      </c>
      <c r="F37" s="3">
        <f>'Emissions of Biomass scenarios'!O39*3.66</f>
        <v>-276.16200512240556</v>
      </c>
      <c r="G37" s="3">
        <f>'Emissions of Biomass scenarios'!P39*3.66</f>
        <v>131.795961511423</v>
      </c>
    </row>
    <row r="38" spans="1:7" x14ac:dyDescent="0.3">
      <c r="A38" s="3">
        <v>35</v>
      </c>
      <c r="B38" s="3">
        <f>'Emissions of Biomass scenarios'!W40*3.66</f>
        <v>169.33091509481957</v>
      </c>
      <c r="C38" s="3">
        <f>'Emissions of Biomass scenarios'!X40*3.66</f>
        <v>263.55596151142299</v>
      </c>
      <c r="D38" s="3">
        <f>'Emissions of Biomass scenarios'!G40*3.66</f>
        <v>575.47175297193587</v>
      </c>
      <c r="E38" s="3">
        <f>'Emissions of Biomass scenarios'!H40*3.66</f>
        <v>406.295961511423</v>
      </c>
      <c r="F38" s="3">
        <f>'Emissions of Biomass scenarios'!O40*3.66</f>
        <v>-290.02985833021086</v>
      </c>
      <c r="G38" s="3">
        <f>'Emissions of Biomass scenarios'!P40*3.66</f>
        <v>131.795961511423</v>
      </c>
    </row>
    <row r="39" spans="1:7" x14ac:dyDescent="0.3">
      <c r="A39" s="3">
        <v>36</v>
      </c>
      <c r="B39" s="3">
        <f>'Emissions of Biomass scenarios'!W41*3.66</f>
        <v>156.82556704232422</v>
      </c>
      <c r="C39" s="3">
        <f>'Emissions of Biomass scenarios'!X41*3.66</f>
        <v>263.55596151142299</v>
      </c>
      <c r="D39" s="3">
        <f>'Emissions of Biomass scenarios'!G41*3.66</f>
        <v>564.4053806504071</v>
      </c>
      <c r="E39" s="3">
        <f>'Emissions of Biomass scenarios'!H41*3.66</f>
        <v>406.295961511423</v>
      </c>
      <c r="F39" s="3">
        <f>'Emissions of Biomass scenarios'!O41*3.66</f>
        <v>-303.86349167282913</v>
      </c>
      <c r="G39" s="3">
        <f>'Emissions of Biomass scenarios'!P41*3.66</f>
        <v>131.795961511423</v>
      </c>
    </row>
    <row r="40" spans="1:7" x14ac:dyDescent="0.3">
      <c r="A40" s="3">
        <v>37</v>
      </c>
      <c r="B40" s="3">
        <f>'Emissions of Biomass scenarios'!W42*3.66</f>
        <v>144.31429894908757</v>
      </c>
      <c r="C40" s="3">
        <f>'Emissions of Biomass scenarios'!X42*3.66</f>
        <v>263.55596151142299</v>
      </c>
      <c r="D40" s="3">
        <f>'Emissions of Biomass scenarios'!G42*3.66</f>
        <v>553.25099992601292</v>
      </c>
      <c r="E40" s="3">
        <f>'Emissions of Biomass scenarios'!H42*3.66</f>
        <v>406.295961511423</v>
      </c>
      <c r="F40" s="3">
        <f>'Emissions of Biomass scenarios'!O42*3.66</f>
        <v>-317.62727118345884</v>
      </c>
      <c r="G40" s="3">
        <f>'Emissions of Biomass scenarios'!P42*3.66</f>
        <v>131.795961511423</v>
      </c>
    </row>
    <row r="41" spans="1:7" x14ac:dyDescent="0.3">
      <c r="A41" s="3">
        <v>38</v>
      </c>
      <c r="B41" s="3">
        <f>'Emissions of Biomass scenarios'!W43*3.66</f>
        <v>131.8307321803145</v>
      </c>
      <c r="C41" s="3">
        <f>'Emissions of Biomass scenarios'!X43*3.66</f>
        <v>263.55596151142299</v>
      </c>
      <c r="D41" s="3">
        <f>'Emissions of Biomass scenarios'!G43*3.66</f>
        <v>542.04701289175546</v>
      </c>
      <c r="E41" s="3">
        <f>'Emissions of Biomass scenarios'!H43*3.66</f>
        <v>406.295961511423</v>
      </c>
      <c r="F41" s="3">
        <f>'Emissions of Biomass scenarios'!O43*3.66</f>
        <v>-331.29198847640021</v>
      </c>
      <c r="G41" s="3">
        <f>'Emissions of Biomass scenarios'!P43*3.66</f>
        <v>131.795961511423</v>
      </c>
    </row>
    <row r="42" spans="1:7" x14ac:dyDescent="0.3">
      <c r="A42" s="3">
        <v>39</v>
      </c>
      <c r="B42" s="3">
        <f>'Emissions of Biomass scenarios'!W44*3.66</f>
        <v>119.40317517867081</v>
      </c>
      <c r="C42" s="3">
        <f>'Emissions of Biomass scenarios'!X44*3.66</f>
        <v>263.55596151142299</v>
      </c>
      <c r="D42" s="3">
        <f>'Emissions of Biomass scenarios'!G44*3.66</f>
        <v>530.82622457185141</v>
      </c>
      <c r="E42" s="3">
        <f>'Emissions of Biomass scenarios'!H44*3.66</f>
        <v>406.295961511423</v>
      </c>
      <c r="F42" s="3">
        <f>'Emissions of Biomass scenarios'!O44*3.66</f>
        <v>-344.83348579964974</v>
      </c>
      <c r="G42" s="3">
        <f>'Emissions of Biomass scenarios'!P44*3.66</f>
        <v>131.795961511423</v>
      </c>
    </row>
    <row r="43" spans="1:7" x14ac:dyDescent="0.3">
      <c r="A43" s="3">
        <v>40</v>
      </c>
      <c r="B43" s="3">
        <f>'Emissions of Biomass scenarios'!W45*3.66</f>
        <v>107.05562652197536</v>
      </c>
      <c r="C43" s="3">
        <f>'Emissions of Biomass scenarios'!X45*3.66</f>
        <v>263.55596151142299</v>
      </c>
      <c r="D43" s="3">
        <f>'Emissions of Biomass scenarios'!G45*3.66</f>
        <v>519.61686319556384</v>
      </c>
      <c r="E43" s="3">
        <f>'Emissions of Biomass scenarios'!H45*3.66</f>
        <v>406.295961511423</v>
      </c>
      <c r="F43" s="3">
        <f>'Emissions of Biomass scenarios'!O45*3.66</f>
        <v>-358.23166886902948</v>
      </c>
      <c r="G43" s="3">
        <f>'Emissions of Biomass scenarios'!P45*3.66</f>
        <v>131.795961511423</v>
      </c>
    </row>
    <row r="44" spans="1:7" x14ac:dyDescent="0.3">
      <c r="A44" s="3">
        <v>41</v>
      </c>
      <c r="B44" s="3">
        <f>'Emissions of Biomass scenarios'!W46*3.66</f>
        <v>94.808522263857341</v>
      </c>
      <c r="C44" s="3">
        <f>'Emissions of Biomass scenarios'!X46*3.66</f>
        <v>263.55596151142299</v>
      </c>
      <c r="D44" s="3">
        <f>'Emissions of Biomass scenarios'!G46*3.66</f>
        <v>508.4433436925039</v>
      </c>
      <c r="E44" s="3">
        <f>'Emissions of Biomass scenarios'!H46*3.66</f>
        <v>406.295961511423</v>
      </c>
      <c r="F44" s="3">
        <f>'Emissions of Biomass scenarios'!O46*3.66</f>
        <v>-371.4697744395088</v>
      </c>
      <c r="G44" s="3">
        <f>'Emissions of Biomass scenarios'!P46*3.66</f>
        <v>131.795961511423</v>
      </c>
    </row>
    <row r="45" spans="1:7" x14ac:dyDescent="0.3">
      <c r="A45" s="3">
        <v>42</v>
      </c>
      <c r="B45" s="3">
        <f>'Emissions of Biomass scenarios'!W47*3.66</f>
        <v>82.679308565086529</v>
      </c>
      <c r="C45" s="3">
        <f>'Emissions of Biomass scenarios'!X47*3.66</f>
        <v>263.55596151142299</v>
      </c>
      <c r="D45" s="3">
        <f>'Emissions of Biomass scenarios'!G47*3.66</f>
        <v>497.32685548356955</v>
      </c>
      <c r="E45" s="3">
        <f>'Emissions of Biomass scenarios'!H47*3.66</f>
        <v>406.295961511423</v>
      </c>
      <c r="F45" s="3">
        <f>'Emissions of Biomass scenarios'!O47*3.66</f>
        <v>-384.53381166735932</v>
      </c>
      <c r="G45" s="3">
        <f>'Emissions of Biomass scenarios'!P47*3.66</f>
        <v>131.795961511423</v>
      </c>
    </row>
    <row r="46" spans="1:7" x14ac:dyDescent="0.3">
      <c r="A46" s="3">
        <v>43</v>
      </c>
      <c r="B46" s="3">
        <f>'Emissions of Biomass scenarios'!W48*3.66</f>
        <v>70.682891015817006</v>
      </c>
      <c r="C46" s="3">
        <f>'Emissions of Biomass scenarios'!X48*3.66</f>
        <v>263.55596151142299</v>
      </c>
      <c r="D46" s="3">
        <f>'Emissions of Biomass scenarios'!G48*3.66</f>
        <v>486.28582603000802</v>
      </c>
      <c r="E46" s="3">
        <f>'Emissions of Biomass scenarios'!H48*3.66</f>
        <v>406.295961511423</v>
      </c>
      <c r="F46" s="3">
        <f>'Emissions of Biomass scenarios'!O48*3.66</f>
        <v>-397.4121259203593</v>
      </c>
      <c r="G46" s="3">
        <f>'Emissions of Biomass scenarios'!P48*3.66</f>
        <v>131.795961511423</v>
      </c>
    </row>
    <row r="47" spans="1:7" x14ac:dyDescent="0.3">
      <c r="A47" s="3">
        <v>44</v>
      </c>
      <c r="B47" s="3">
        <f>'Emissions of Biomass scenarios'!W49*3.66</f>
        <v>58.831994442841371</v>
      </c>
      <c r="C47" s="3">
        <f>'Emissions of Biomass scenarios'!X49*3.66</f>
        <v>263.55596151142299</v>
      </c>
      <c r="D47" s="3">
        <f>'Emissions of Biomass scenarios'!G49*3.66</f>
        <v>475.33629399299804</v>
      </c>
      <c r="E47" s="3">
        <f>'Emissions of Biomass scenarios'!H49*3.66</f>
        <v>406.295961511423</v>
      </c>
      <c r="F47" s="3">
        <f>'Emissions of Biomass scenarios'!O49*3.66</f>
        <v>-410.09505129576485</v>
      </c>
      <c r="G47" s="3">
        <f>'Emissions of Biomass scenarios'!P49*3.66</f>
        <v>131.795961511423</v>
      </c>
    </row>
    <row r="48" spans="1:7" x14ac:dyDescent="0.3">
      <c r="A48" s="3">
        <v>45</v>
      </c>
      <c r="B48" s="3">
        <f>'Emissions of Biomass scenarios'!W50*3.66</f>
        <v>47.137456113868048</v>
      </c>
      <c r="C48" s="3">
        <f>'Emissions of Biomass scenarios'!X50*3.66</f>
        <v>263.55596151142299</v>
      </c>
      <c r="D48" s="3">
        <f>'Emissions of Biomass scenarios'!G50*3.66</f>
        <v>464.49221497037087</v>
      </c>
      <c r="E48" s="3">
        <f>'Emissions of Biomass scenarios'!H50*3.66</f>
        <v>406.295961511423</v>
      </c>
      <c r="F48" s="3">
        <f>'Emissions of Biomass scenarios'!O50*3.66</f>
        <v>-422.5746289844422</v>
      </c>
      <c r="G48" s="3">
        <f>'Emissions of Biomass scenarios'!P50*3.66</f>
        <v>131.795961511423</v>
      </c>
    </row>
    <row r="49" spans="1:7" x14ac:dyDescent="0.3">
      <c r="A49" s="3">
        <v>46</v>
      </c>
      <c r="B49" s="3">
        <f>'Emissions of Biomass scenarios'!W51*3.66</f>
        <v>35.608468296577996</v>
      </c>
      <c r="C49" s="3">
        <f>'Emissions of Biomass scenarios'!X51*3.66</f>
        <v>263.55596151142299</v>
      </c>
      <c r="D49" s="3">
        <f>'Emissions of Biomass scenarios'!G51*3.66</f>
        <v>453.76571581937662</v>
      </c>
      <c r="E49" s="3">
        <f>'Emissions of Biomass scenarios'!H51*3.66</f>
        <v>406.295961511423</v>
      </c>
      <c r="F49" s="3">
        <f>'Emissions of Biomass scenarios'!O51*3.66</f>
        <v>-434.84437557062074</v>
      </c>
      <c r="G49" s="3">
        <f>'Emissions of Biomass scenarios'!P51*3.66</f>
        <v>131.795961511423</v>
      </c>
    </row>
    <row r="50" spans="1:7" x14ac:dyDescent="0.3">
      <c r="A50" s="3">
        <v>47</v>
      </c>
      <c r="B50" s="3">
        <f>'Emissions of Biomass scenarios'!W52*3.66</f>
        <v>24.252781554650998</v>
      </c>
      <c r="C50" s="3">
        <f>'Emissions of Biomass scenarios'!X52*3.66</f>
        <v>263.55596151142299</v>
      </c>
      <c r="D50" s="3">
        <f>'Emissions of Biomass scenarios'!G52*3.66</f>
        <v>443.1673089956023</v>
      </c>
      <c r="E50" s="3">
        <f>'Emissions of Biomass scenarios'!H52*3.66</f>
        <v>406.295961511423</v>
      </c>
      <c r="F50" s="3">
        <f>'Emissions of Biomass scenarios'!O52*3.66</f>
        <v>-446.89908992930407</v>
      </c>
      <c r="G50" s="3">
        <f>'Emissions of Biomass scenarios'!P52*3.66</f>
        <v>131.795961511423</v>
      </c>
    </row>
    <row r="51" spans="1:7" x14ac:dyDescent="0.3">
      <c r="A51" s="3">
        <v>48</v>
      </c>
      <c r="B51" s="3">
        <f>'Emissions of Biomass scenarios'!W53*3.66</f>
        <v>13.076877074002581</v>
      </c>
      <c r="C51" s="3">
        <f>'Emissions of Biomass scenarios'!X53*3.66</f>
        <v>263.55596151142299</v>
      </c>
      <c r="D51" s="3">
        <f>'Emissions of Biomass scenarios'!G53*3.66</f>
        <v>432.70607524616958</v>
      </c>
      <c r="E51" s="3">
        <f>'Emissions of Biomass scenarios'!H53*3.66</f>
        <v>406.295961511423</v>
      </c>
      <c r="F51" s="3">
        <f>'Emissions of Biomass scenarios'!O53*3.66</f>
        <v>-458.73469046953613</v>
      </c>
      <c r="G51" s="3">
        <f>'Emissions of Biomass scenarios'!P53*3.66</f>
        <v>131.795961511423</v>
      </c>
    </row>
    <row r="52" spans="1:7" x14ac:dyDescent="0.3">
      <c r="A52" s="3">
        <v>49</v>
      </c>
      <c r="B52" s="3">
        <f>'Emissions of Biomass scenarios'!W54*3.66</f>
        <v>2.0861141787985007</v>
      </c>
      <c r="C52" s="3">
        <f>'Emissions of Biomass scenarios'!X54*3.66</f>
        <v>263.55596151142299</v>
      </c>
      <c r="D52" s="3">
        <f>'Emissions of Biomass scenarios'!G54*3.66</f>
        <v>422.38982085883276</v>
      </c>
      <c r="E52" s="3">
        <f>'Emissions of Biomass scenarios'!H54*3.66</f>
        <v>406.295961511423</v>
      </c>
      <c r="F52" s="3">
        <f>'Emissions of Biomass scenarios'!O54*3.66</f>
        <v>-470.34807660277153</v>
      </c>
      <c r="G52" s="3">
        <f>'Emissions of Biomass scenarios'!P54*3.66</f>
        <v>131.795961511423</v>
      </c>
    </row>
    <row r="53" spans="1:7" x14ac:dyDescent="0.3">
      <c r="A53" s="3">
        <v>50</v>
      </c>
      <c r="B53" s="3">
        <f>'Emissions of Biomass scenarios'!W55*3.66</f>
        <v>-8.7151423076443937</v>
      </c>
      <c r="C53" s="3">
        <f>'Emissions of Biomass scenarios'!X55*3.66</f>
        <v>263.55596151142299</v>
      </c>
      <c r="D53" s="3">
        <f>'Emissions of Biomass scenarios'!G55*3.66</f>
        <v>412.22521416148476</v>
      </c>
      <c r="E53" s="3">
        <f>'Emissions of Biomass scenarios'!H55*3.66</f>
        <v>406.295961511423</v>
      </c>
      <c r="F53" s="3">
        <f>'Emissions of Biomass scenarios'!O55*3.66</f>
        <v>-481.73700981760993</v>
      </c>
      <c r="G53" s="3">
        <f>'Emissions of Biomass scenarios'!P55*3.66</f>
        <v>131.795961511423</v>
      </c>
    </row>
    <row r="54" spans="1:7" x14ac:dyDescent="0.3">
      <c r="A54" s="3">
        <v>51</v>
      </c>
      <c r="B54" s="3">
        <f>'Emissions of Biomass scenarios'!W56*3.66</f>
        <v>257.83229207568775</v>
      </c>
      <c r="C54" s="3">
        <f>'Emissions of Biomass scenarios'!X56*3.66</f>
        <v>395.35192302284594</v>
      </c>
      <c r="D54" s="3">
        <f>'Emissions of Biomass scenarios'!G56*3.66</f>
        <v>679.37360824174652</v>
      </c>
      <c r="E54" s="3">
        <f>'Emissions of Biomass scenarios'!H56*3.66</f>
        <v>538.09192302284589</v>
      </c>
      <c r="F54" s="3">
        <f>'Emissions of Biomass scenarios'!O56*3.66</f>
        <v>-215.74430746221282</v>
      </c>
      <c r="G54" s="3">
        <f>'Emissions of Biomass scenarios'!P56*3.66</f>
        <v>263.591923022846</v>
      </c>
    </row>
    <row r="55" spans="1:7" x14ac:dyDescent="0.3">
      <c r="A55" s="3">
        <v>52</v>
      </c>
      <c r="B55" s="3">
        <f>'Emissions of Biomass scenarios'!W57*3.66</f>
        <v>251.85631289176698</v>
      </c>
      <c r="C55" s="3">
        <f>'Emissions of Biomass scenarios'!X57*3.66</f>
        <v>395.35192302284594</v>
      </c>
      <c r="D55" s="3">
        <f>'Emissions of Biomass scenarios'!G57*3.66</f>
        <v>673.96494046929934</v>
      </c>
      <c r="E55" s="3">
        <f>'Emissions of Biomass scenarios'!H57*3.66</f>
        <v>538.09192302284589</v>
      </c>
      <c r="F55" s="3">
        <f>'Emissions of Biomass scenarios'!O57*3.66</f>
        <v>-222.24395871826286</v>
      </c>
      <c r="G55" s="3">
        <f>'Emissions of Biomass scenarios'!P57*3.66</f>
        <v>263.591923022846</v>
      </c>
    </row>
    <row r="56" spans="1:7" x14ac:dyDescent="0.3">
      <c r="A56" s="3">
        <v>53</v>
      </c>
      <c r="B56" s="3">
        <f>'Emissions of Biomass scenarios'!W58*3.66</f>
        <v>243.04242194205489</v>
      </c>
      <c r="C56" s="3">
        <f>'Emissions of Biomass scenarios'!X58*3.66</f>
        <v>395.35192302284594</v>
      </c>
      <c r="D56" s="3">
        <f>'Emissions of Biomass scenarios'!G58*3.66</f>
        <v>665.68663519992788</v>
      </c>
      <c r="E56" s="3">
        <f>'Emissions of Biomass scenarios'!H58*3.66</f>
        <v>538.09192302284589</v>
      </c>
      <c r="F56" s="3">
        <f>'Emissions of Biomass scenarios'!O58*3.66</f>
        <v>-231.55223644982789</v>
      </c>
      <c r="G56" s="3">
        <f>'Emissions of Biomass scenarios'!P58*3.66</f>
        <v>263.591923022846</v>
      </c>
    </row>
    <row r="57" spans="1:7" x14ac:dyDescent="0.3">
      <c r="A57" s="3">
        <v>54</v>
      </c>
      <c r="B57" s="3">
        <f>'Emissions of Biomass scenarios'!W59*3.66</f>
        <v>233.06176704180965</v>
      </c>
      <c r="C57" s="3">
        <f>'Emissions of Biomass scenarios'!X59*3.66</f>
        <v>395.35192302284594</v>
      </c>
      <c r="D57" s="3">
        <f>'Emissions of Biomass scenarios'!G59*3.66</f>
        <v>656.21165065815649</v>
      </c>
      <c r="E57" s="3">
        <f>'Emissions of Biomass scenarios'!H59*3.66</f>
        <v>538.09192302284589</v>
      </c>
      <c r="F57" s="3">
        <f>'Emissions of Biomass scenarios'!O59*3.66</f>
        <v>-241.99966398866434</v>
      </c>
      <c r="G57" s="3">
        <f>'Emissions of Biomass scenarios'!P59*3.66</f>
        <v>263.591923022846</v>
      </c>
    </row>
    <row r="58" spans="1:7" x14ac:dyDescent="0.3">
      <c r="A58" s="3">
        <v>55</v>
      </c>
      <c r="B58" s="3">
        <f>'Emissions of Biomass scenarios'!W60*3.66</f>
        <v>222.34685945657762</v>
      </c>
      <c r="C58" s="3">
        <f>'Emissions of Biomass scenarios'!X60*3.66</f>
        <v>395.35192302284594</v>
      </c>
      <c r="D58" s="3">
        <f>'Emissions of Biomass scenarios'!G60*3.66</f>
        <v>645.9742030493494</v>
      </c>
      <c r="E58" s="3">
        <f>'Emissions of Biomass scenarios'!H60*3.66</f>
        <v>538.09192302284589</v>
      </c>
      <c r="F58" s="3">
        <f>'Emissions of Biomass scenarios'!O60*3.66</f>
        <v>-253.15530385982706</v>
      </c>
      <c r="G58" s="3">
        <f>'Emissions of Biomass scenarios'!P60*3.66</f>
        <v>263.591923022846</v>
      </c>
    </row>
    <row r="59" spans="1:7" x14ac:dyDescent="0.3">
      <c r="A59" s="3">
        <v>56</v>
      </c>
      <c r="B59" s="3">
        <f>'Emissions of Biomass scenarios'!W61*3.66</f>
        <v>211.12583591957136</v>
      </c>
      <c r="C59" s="3">
        <f>'Emissions of Biomass scenarios'!X61*3.66</f>
        <v>395.35192302284594</v>
      </c>
      <c r="D59" s="3">
        <f>'Emissions of Biomass scenarios'!G61*3.66</f>
        <v>635.20403484765882</v>
      </c>
      <c r="E59" s="3">
        <f>'Emissions of Biomass scenarios'!H61*3.66</f>
        <v>538.09192302284589</v>
      </c>
      <c r="F59" s="3">
        <f>'Emissions of Biomass scenarios'!O61*3.66</f>
        <v>-264.79250155250935</v>
      </c>
      <c r="G59" s="3">
        <f>'Emissions of Biomass scenarios'!P61*3.66</f>
        <v>263.591923022846</v>
      </c>
    </row>
    <row r="60" spans="1:7" x14ac:dyDescent="0.3">
      <c r="A60" s="3">
        <v>57</v>
      </c>
      <c r="B60" s="3">
        <f>'Emissions of Biomass scenarios'!W62*3.66</f>
        <v>199.54518882758066</v>
      </c>
      <c r="C60" s="3">
        <f>'Emissions of Biomass scenarios'!X62*3.66</f>
        <v>395.35192302284594</v>
      </c>
      <c r="D60" s="3">
        <f>'Emissions of Biomass scenarios'!G62*3.66</f>
        <v>624.04915088247037</v>
      </c>
      <c r="E60" s="3">
        <f>'Emissions of Biomass scenarios'!H62*3.66</f>
        <v>538.09192302284589</v>
      </c>
      <c r="F60" s="3">
        <f>'Emissions of Biomass scenarios'!O62*3.66</f>
        <v>-276.76616076154841</v>
      </c>
      <c r="G60" s="3">
        <f>'Emissions of Biomass scenarios'!P62*3.66</f>
        <v>263.591923022846</v>
      </c>
    </row>
    <row r="61" spans="1:7" x14ac:dyDescent="0.3">
      <c r="A61" s="3">
        <v>58</v>
      </c>
      <c r="B61" s="3">
        <f>'Emissions of Biomass scenarios'!W63*3.66</f>
        <v>187.70906873868762</v>
      </c>
      <c r="C61" s="3">
        <f>'Emissions of Biomass scenarios'!X63*3.66</f>
        <v>395.35192302284594</v>
      </c>
      <c r="D61" s="3">
        <f>'Emissions of Biomass scenarios'!G63*3.66</f>
        <v>612.61512637005694</v>
      </c>
      <c r="E61" s="3">
        <f>'Emissions of Biomass scenarios'!H63*3.66</f>
        <v>538.09192302284589</v>
      </c>
      <c r="F61" s="3">
        <f>'Emissions of Biomass scenarios'!O63*3.66</f>
        <v>-288.97344599796088</v>
      </c>
      <c r="G61" s="3">
        <f>'Emissions of Biomass scenarios'!P63*3.66</f>
        <v>263.591923022846</v>
      </c>
    </row>
    <row r="62" spans="1:7" x14ac:dyDescent="0.3">
      <c r="A62" s="3">
        <v>59</v>
      </c>
      <c r="B62" s="3">
        <f>'Emissions of Biomass scenarios'!W64*3.66</f>
        <v>175.69621954997027</v>
      </c>
      <c r="C62" s="3">
        <f>'Emissions of Biomass scenarios'!X64*3.66</f>
        <v>395.35192302284594</v>
      </c>
      <c r="D62" s="3">
        <f>'Emissions of Biomass scenarios'!G64*3.66</f>
        <v>600.98204729059069</v>
      </c>
      <c r="E62" s="3">
        <f>'Emissions of Biomass scenarios'!H64*3.66</f>
        <v>538.09192302284589</v>
      </c>
      <c r="F62" s="3">
        <f>'Emissions of Biomass scenarios'!O64*3.66</f>
        <v>-301.3368522106025</v>
      </c>
      <c r="G62" s="3">
        <f>'Emissions of Biomass scenarios'!P64*3.66</f>
        <v>263.591923022846</v>
      </c>
    </row>
    <row r="63" spans="1:7" x14ac:dyDescent="0.3">
      <c r="A63" s="3">
        <v>60</v>
      </c>
      <c r="B63" s="3">
        <f>'Emissions of Biomass scenarios'!W65*3.66</f>
        <v>163.56861823635458</v>
      </c>
      <c r="C63" s="3">
        <f>'Emissions of Biomass scenarios'!X65*3.66</f>
        <v>395.35192302284594</v>
      </c>
      <c r="D63" s="3">
        <f>'Emissions of Biomass scenarios'!G65*3.66</f>
        <v>589.21315501227593</v>
      </c>
      <c r="E63" s="3">
        <f>'Emissions of Biomass scenarios'!H65*3.66</f>
        <v>538.09192302284589</v>
      </c>
      <c r="F63" s="3">
        <f>'Emissions of Biomass scenarios'!O65*3.66</f>
        <v>-313.79556955680368</v>
      </c>
      <c r="G63" s="3">
        <f>'Emissions of Biomass scenarios'!P65*3.66</f>
        <v>263.591923022846</v>
      </c>
    </row>
    <row r="64" spans="1:7" x14ac:dyDescent="0.3">
      <c r="A64" s="3">
        <v>61</v>
      </c>
      <c r="B64" s="3">
        <f>'Emissions of Biomass scenarios'!W66*3.66</f>
        <v>151.37640741259156</v>
      </c>
      <c r="C64" s="3">
        <f>'Emissions of Biomass scenarios'!X66*3.66</f>
        <v>395.35192302284594</v>
      </c>
      <c r="D64" s="3">
        <f>'Emissions of Biomass scenarios'!G66*3.66</f>
        <v>577.35978344387922</v>
      </c>
      <c r="E64" s="3">
        <f>'Emissions of Biomass scenarios'!H66*3.66</f>
        <v>538.09192302284589</v>
      </c>
      <c r="F64" s="3">
        <f>'Emissions of Biomass scenarios'!O66*3.66</f>
        <v>-326.30055507782794</v>
      </c>
      <c r="G64" s="3">
        <f>'Emissions of Biomass scenarios'!P66*3.66</f>
        <v>263.591923022846</v>
      </c>
    </row>
    <row r="65" spans="1:7" x14ac:dyDescent="0.3">
      <c r="A65" s="3">
        <v>62</v>
      </c>
      <c r="B65" s="3">
        <f>'Emissions of Biomass scenarios'!W67*3.66</f>
        <v>139.16095069351721</v>
      </c>
      <c r="C65" s="3">
        <f>'Emissions of Biomass scenarios'!X67*3.66</f>
        <v>395.35192302284594</v>
      </c>
      <c r="D65" s="3">
        <f>'Emissions of Biomass scenarios'!G67*3.66</f>
        <v>565.46441870892238</v>
      </c>
      <c r="E65" s="3">
        <f>'Emissions of Biomass scenarios'!H67*3.66</f>
        <v>538.09192302284589</v>
      </c>
      <c r="F65" s="3">
        <f>'Emissions of Biomass scenarios'!O67*3.66</f>
        <v>-338.81148132070302</v>
      </c>
      <c r="G65" s="3">
        <f>'Emissions of Biomass scenarios'!P67*3.66</f>
        <v>263.591923022846</v>
      </c>
    </row>
    <row r="66" spans="1:7" x14ac:dyDescent="0.3">
      <c r="A66" s="3">
        <v>63</v>
      </c>
      <c r="B66" s="3">
        <f>'Emissions of Biomass scenarios'!W68*3.66</f>
        <v>126.95684705890683</v>
      </c>
      <c r="C66" s="3">
        <f>'Emissions of Biomass scenarios'!X68*3.66</f>
        <v>395.35192302284594</v>
      </c>
      <c r="D66" s="3">
        <f>'Emissions of Biomass scenarios'!G68*3.66</f>
        <v>553.56271756481851</v>
      </c>
      <c r="E66" s="3">
        <f>'Emissions of Biomass scenarios'!H68*3.66</f>
        <v>538.09192302284589</v>
      </c>
      <c r="F66" s="3">
        <f>'Emissions of Biomass scenarios'!O68*3.66</f>
        <v>-351.294725715781</v>
      </c>
      <c r="G66" s="3">
        <f>'Emissions of Biomass scenarios'!P68*3.66</f>
        <v>263.591923022846</v>
      </c>
    </row>
    <row r="67" spans="1:7" x14ac:dyDescent="0.3">
      <c r="A67" s="3">
        <v>64</v>
      </c>
      <c r="B67" s="3">
        <f>'Emissions of Biomass scenarios'!W69*3.66</f>
        <v>114.7933262601014</v>
      </c>
      <c r="C67" s="3">
        <f>'Emissions of Biomass scenarios'!X69*3.66</f>
        <v>395.35192302284594</v>
      </c>
      <c r="D67" s="3">
        <f>'Emissions of Biomass scenarios'!G69*3.66</f>
        <v>541.68490662004615</v>
      </c>
      <c r="E67" s="3">
        <f>'Emissions of Biomass scenarios'!H69*3.66</f>
        <v>538.09192302284589</v>
      </c>
      <c r="F67" s="3">
        <f>'Emissions of Biomass scenarios'!O69*3.66</f>
        <v>-363.72197868754</v>
      </c>
      <c r="G67" s="3">
        <f>'Emissions of Biomass scenarios'!P69*3.66</f>
        <v>263.591923022846</v>
      </c>
    </row>
    <row r="68" spans="1:7" x14ac:dyDescent="0.3">
      <c r="A68" s="3">
        <v>65</v>
      </c>
      <c r="B68" s="3">
        <f>'Emissions of Biomass scenarios'!W70*3.66</f>
        <v>102.69525518825287</v>
      </c>
      <c r="C68" s="3">
        <f>'Emissions of Biomass scenarios'!X70*3.66</f>
        <v>395.35192302284594</v>
      </c>
      <c r="D68" s="3">
        <f>'Emissions of Biomass scenarios'!G70*3.66</f>
        <v>529.85679228412778</v>
      </c>
      <c r="E68" s="3">
        <f>'Emissions of Biomass scenarios'!H70*3.66</f>
        <v>538.09192302284589</v>
      </c>
      <c r="F68" s="3">
        <f>'Emissions of Biomass scenarios'!O70*3.66</f>
        <v>-376.06924059255488</v>
      </c>
      <c r="G68" s="3">
        <f>'Emissions of Biomass scenarios'!P70*3.66</f>
        <v>263.591923022846</v>
      </c>
    </row>
    <row r="69" spans="1:7" x14ac:dyDescent="0.3">
      <c r="A69" s="3">
        <v>66</v>
      </c>
      <c r="B69" s="3">
        <f>'Emissions of Biomass scenarios'!W71*3.66</f>
        <v>90.683888326973516</v>
      </c>
      <c r="C69" s="3">
        <f>'Emissions of Biomass scenarios'!X71*3.66</f>
        <v>395.35192302284594</v>
      </c>
      <c r="D69" s="3">
        <f>'Emissions of Biomass scenarios'!G71*3.66</f>
        <v>518.10051458719522</v>
      </c>
      <c r="E69" s="3">
        <f>'Emissions of Biomass scenarios'!H71*3.66</f>
        <v>538.09192302284589</v>
      </c>
      <c r="F69" s="3">
        <f>'Emissions of Biomass scenarios'!O71*3.66</f>
        <v>-388.3160743747697</v>
      </c>
      <c r="G69" s="3">
        <f>'Emissions of Biomass scenarios'!P71*3.66</f>
        <v>263.591923022846</v>
      </c>
    </row>
    <row r="70" spans="1:7" x14ac:dyDescent="0.3">
      <c r="A70" s="3">
        <v>67</v>
      </c>
      <c r="B70" s="3">
        <f>'Emissions of Biomass scenarios'!W72*3.66</f>
        <v>78.777443309228389</v>
      </c>
      <c r="C70" s="3">
        <f>'Emissions of Biomass scenarios'!X72*3.66</f>
        <v>395.35192302284594</v>
      </c>
      <c r="D70" s="3">
        <f>'Emissions of Biomass scenarios'!G72*3.66</f>
        <v>506.43512590210287</v>
      </c>
      <c r="E70" s="3">
        <f>'Emissions of Biomass scenarios'!H72*3.66</f>
        <v>538.09192302284589</v>
      </c>
      <c r="F70" s="3">
        <f>'Emissions of Biomass scenarios'!O72*3.66</f>
        <v>-400.44503293034813</v>
      </c>
      <c r="G70" s="3">
        <f>'Emissions of Biomass scenarios'!P72*3.66</f>
        <v>263.591923022846</v>
      </c>
    </row>
    <row r="71" spans="1:7" x14ac:dyDescent="0.3">
      <c r="A71" s="3">
        <v>68</v>
      </c>
      <c r="B71" s="3">
        <f>'Emissions of Biomass scenarios'!W73*3.66</f>
        <v>66.991552990088252</v>
      </c>
      <c r="C71" s="3">
        <f>'Emissions of Biomass scenarios'!X73*3.66</f>
        <v>395.35192302284594</v>
      </c>
      <c r="D71" s="3">
        <f>'Emissions of Biomass scenarios'!G73*3.66</f>
        <v>494.87704599301696</v>
      </c>
      <c r="E71" s="3">
        <f>'Emissions of Biomass scenarios'!H73*3.66</f>
        <v>538.09192302284589</v>
      </c>
      <c r="F71" s="3">
        <f>'Emissions of Biomass scenarios'!O73*3.66</f>
        <v>-412.44120978184606</v>
      </c>
      <c r="G71" s="3">
        <f>'Emissions of Biomass scenarios'!P73*3.66</f>
        <v>263.591923022846</v>
      </c>
    </row>
    <row r="72" spans="1:7" x14ac:dyDescent="0.3">
      <c r="A72" s="3">
        <v>69</v>
      </c>
      <c r="B72" s="3">
        <f>'Emissions of Biomass scenarios'!W74*3.66</f>
        <v>55.339627840114119</v>
      </c>
      <c r="C72" s="3">
        <f>'Emissions of Biomass scenarios'!X74*3.66</f>
        <v>395.35192302284594</v>
      </c>
      <c r="D72" s="3">
        <f>'Emissions of Biomass scenarios'!G74*3.66</f>
        <v>483.4404272067967</v>
      </c>
      <c r="E72" s="3">
        <f>'Emissions of Biomass scenarios'!H74*3.66</f>
        <v>538.09192302284589</v>
      </c>
      <c r="F72" s="3">
        <f>'Emissions of Biomass scenarios'!O74*3.66</f>
        <v>-424.29187926759278</v>
      </c>
      <c r="G72" s="3">
        <f>'Emissions of Biomass scenarios'!P74*3.66</f>
        <v>263.591923022846</v>
      </c>
    </row>
    <row r="73" spans="1:7" x14ac:dyDescent="0.3">
      <c r="A73" s="3">
        <v>70</v>
      </c>
      <c r="B73" s="3">
        <f>'Emissions of Biomass scenarios'!W75*3.66</f>
        <v>43.83315158139402</v>
      </c>
      <c r="C73" s="3">
        <f>'Emissions of Biomass scenarios'!X75*3.66</f>
        <v>395.35192302284594</v>
      </c>
      <c r="D73" s="3">
        <f>'Emissions of Biomass scenarios'!G75*3.66</f>
        <v>472.13745274001542</v>
      </c>
      <c r="E73" s="3">
        <f>'Emissions of Biomass scenarios'!H75*3.66</f>
        <v>538.09192302284589</v>
      </c>
      <c r="F73" s="3">
        <f>'Emissions of Biomass scenarios'!O75*3.66</f>
        <v>-435.98620333425663</v>
      </c>
      <c r="G73" s="3">
        <f>'Emissions of Biomass scenarios'!P75*3.66</f>
        <v>263.591923022846</v>
      </c>
    </row>
    <row r="74" spans="1:7" x14ac:dyDescent="0.3">
      <c r="A74" s="3">
        <v>71</v>
      </c>
      <c r="B74" s="3">
        <f>'Emissions of Biomass scenarios'!W76*3.66</f>
        <v>32.481926033378606</v>
      </c>
      <c r="C74" s="3">
        <f>'Emissions of Biomass scenarios'!X76*3.66</f>
        <v>395.35192302284594</v>
      </c>
      <c r="D74" s="3">
        <f>'Emissions of Biomass scenarios'!G76*3.66</f>
        <v>460.97858395893184</v>
      </c>
      <c r="E74" s="3">
        <f>'Emissions of Biomass scenarios'!H76*3.66</f>
        <v>538.09192302284589</v>
      </c>
      <c r="F74" s="3">
        <f>'Emissions of Biomass scenarios'!O76*3.66</f>
        <v>-447.51498897482429</v>
      </c>
      <c r="G74" s="3">
        <f>'Emissions of Biomass scenarios'!P76*3.66</f>
        <v>263.591923022846</v>
      </c>
    </row>
    <row r="75" spans="1:7" x14ac:dyDescent="0.3">
      <c r="A75" s="3">
        <v>72</v>
      </c>
      <c r="B75" s="3">
        <f>'Emissions of Biomass scenarios'!W77*3.66</f>
        <v>21.29427655951773</v>
      </c>
      <c r="C75" s="3">
        <f>'Emissions of Biomass scenarios'!X77*3.66</f>
        <v>395.35192302284594</v>
      </c>
      <c r="D75" s="3">
        <f>'Emissions of Biomass scenarios'!G77*3.66</f>
        <v>449.97276817293772</v>
      </c>
      <c r="E75" s="3">
        <f>'Emissions of Biomass scenarios'!H77*3.66</f>
        <v>538.09192302284589</v>
      </c>
      <c r="F75" s="3">
        <f>'Emissions of Biomass scenarios'!O77*3.66</f>
        <v>-458.87048492979307</v>
      </c>
      <c r="G75" s="3">
        <f>'Emissions of Biomass scenarios'!P77*3.66</f>
        <v>263.591923022846</v>
      </c>
    </row>
    <row r="76" spans="1:7" x14ac:dyDescent="0.3">
      <c r="A76" s="3">
        <v>73</v>
      </c>
      <c r="B76" s="3">
        <f>'Emissions of Biomass scenarios'!W78*3.66</f>
        <v>10.277226416199962</v>
      </c>
      <c r="C76" s="3">
        <f>'Emissions of Biomass scenarios'!X78*3.66</f>
        <v>395.35192302284594</v>
      </c>
      <c r="D76" s="3">
        <f>'Emissions of Biomass scenarios'!G78*3.66</f>
        <v>439.12761517193093</v>
      </c>
      <c r="E76" s="3">
        <f>'Emissions of Biomass scenarios'!H78*3.66</f>
        <v>538.09192302284589</v>
      </c>
      <c r="F76" s="3">
        <f>'Emissions of Biomass scenarios'!O78*3.66</f>
        <v>-470.04620935832099</v>
      </c>
      <c r="G76" s="3">
        <f>'Emissions of Biomass scenarios'!P78*3.66</f>
        <v>263.591923022846</v>
      </c>
    </row>
    <row r="77" spans="1:7" x14ac:dyDescent="0.3">
      <c r="A77" s="3">
        <v>74</v>
      </c>
      <c r="B77" s="3">
        <f>'Emissions of Biomass scenarios'!W79*3.66</f>
        <v>-0.56335382868130812</v>
      </c>
      <c r="C77" s="3">
        <f>'Emissions of Biomass scenarios'!X79*3.66</f>
        <v>395.35192302284594</v>
      </c>
      <c r="D77" s="3">
        <f>'Emissions of Biomass scenarios'!G79*3.66</f>
        <v>428.44954870332236</v>
      </c>
      <c r="E77" s="3">
        <f>'Emissions of Biomass scenarios'!H79*3.66</f>
        <v>538.09192302284589</v>
      </c>
      <c r="F77" s="3">
        <f>'Emissions of Biomass scenarios'!O79*3.66</f>
        <v>-481.03680231976148</v>
      </c>
      <c r="G77" s="3">
        <f>'Emissions of Biomass scenarios'!P79*3.66</f>
        <v>263.591923022846</v>
      </c>
    </row>
    <row r="78" spans="1:7" x14ac:dyDescent="0.3">
      <c r="A78" s="3">
        <v>75</v>
      </c>
      <c r="B78" s="3">
        <f>'Emissions of Biomass scenarios'!W80*3.66</f>
        <v>-11.222617145150334</v>
      </c>
      <c r="C78" s="3">
        <f>'Emissions of Biomass scenarios'!X80*3.66</f>
        <v>395.35192302284594</v>
      </c>
      <c r="D78" s="3">
        <f>'Emissions of Biomass scenarios'!G80*3.66</f>
        <v>417.94393755893435</v>
      </c>
      <c r="E78" s="3">
        <f>'Emissions of Biomass scenarios'!H80*3.66</f>
        <v>538.09192302284589</v>
      </c>
      <c r="F78" s="3">
        <f>'Emissions of Biomass scenarios'!O80*3.66</f>
        <v>-491.83789841045939</v>
      </c>
      <c r="G78" s="3">
        <f>'Emissions of Biomass scenarios'!P80*3.66</f>
        <v>263.591923022846</v>
      </c>
    </row>
    <row r="79" spans="1:7" x14ac:dyDescent="0.3">
      <c r="A79" s="3">
        <v>76</v>
      </c>
      <c r="B79" s="3">
        <f>'Emissions of Biomass scenarios'!W81*3.66</f>
        <v>255.45907578102475</v>
      </c>
      <c r="C79" s="3">
        <f>'Emissions of Biomass scenarios'!X81*3.66</f>
        <v>527.14788453426888</v>
      </c>
      <c r="D79" s="3">
        <f>'Emissions of Biomass scenarios'!G81*3.66</f>
        <v>684.77091321876469</v>
      </c>
      <c r="E79" s="3">
        <f>'Emissions of Biomass scenarios'!H81*3.66</f>
        <v>669.88788453426889</v>
      </c>
      <c r="F79" s="3">
        <f>'Emissions of Biomass scenarios'!O81*3.66</f>
        <v>-225.29031262304287</v>
      </c>
      <c r="G79" s="3">
        <f>'Emissions of Biomass scenarios'!P81*3.66</f>
        <v>395.38788453426901</v>
      </c>
    </row>
    <row r="80" spans="1:7" x14ac:dyDescent="0.3">
      <c r="A80" s="3">
        <v>77</v>
      </c>
      <c r="B80" s="3">
        <f>'Emissions of Biomass scenarios'!W82*3.66</f>
        <v>249.61004959658032</v>
      </c>
      <c r="C80" s="3">
        <f>'Emissions of Biomass scenarios'!X82*3.66</f>
        <v>527.14788453426888</v>
      </c>
      <c r="D80" s="3">
        <f>'Emissions of Biomass scenarios'!G82*3.66</f>
        <v>679.05926461301965</v>
      </c>
      <c r="E80" s="3">
        <f>'Emissions of Biomass scenarios'!H82*3.66</f>
        <v>669.88788453426889</v>
      </c>
      <c r="F80" s="3">
        <f>'Emissions of Biomass scenarios'!O82*3.66</f>
        <v>-231.26614888013296</v>
      </c>
      <c r="G80" s="3">
        <f>'Emissions of Biomass scenarios'!P82*3.66</f>
        <v>395.38788453426901</v>
      </c>
    </row>
    <row r="81" spans="1:7" x14ac:dyDescent="0.3">
      <c r="A81" s="3">
        <v>78</v>
      </c>
      <c r="B81" s="3">
        <f>'Emissions of Biomass scenarios'!W83*3.66</f>
        <v>240.91621090764829</v>
      </c>
      <c r="C81" s="3">
        <f>'Emissions of Biomass scenarios'!X83*3.66</f>
        <v>527.14788453426888</v>
      </c>
      <c r="D81" s="3">
        <f>'Emissions of Biomass scenarios'!G83*3.66</f>
        <v>670.49533636149806</v>
      </c>
      <c r="E81" s="3">
        <f>'Emissions of Biomass scenarios'!H83*3.66</f>
        <v>669.88788453426889</v>
      </c>
      <c r="F81" s="3">
        <f>'Emissions of Biomass scenarios'!O83*3.66</f>
        <v>-240.07990489590529</v>
      </c>
      <c r="G81" s="3">
        <f>'Emissions of Biomass scenarios'!P83*3.66</f>
        <v>395.38788453426901</v>
      </c>
    </row>
    <row r="82" spans="1:7" x14ac:dyDescent="0.3">
      <c r="A82" s="3">
        <v>79</v>
      </c>
      <c r="B82" s="3">
        <f>'Emissions of Biomass scenarios'!W84*3.66</f>
        <v>231.04908945743952</v>
      </c>
      <c r="C82" s="3">
        <f>'Emissions of Biomass scenarios'!X84*3.66</f>
        <v>527.14788453426888</v>
      </c>
      <c r="D82" s="3">
        <f>'Emissions of Biomass scenarios'!G84*3.66</f>
        <v>660.75107146857397</v>
      </c>
      <c r="E82" s="3">
        <f>'Emissions of Biomass scenarios'!H84*3.66</f>
        <v>669.88788453426889</v>
      </c>
      <c r="F82" s="3">
        <f>'Emissions of Biomass scenarios'!O84*3.66</f>
        <v>-250.06043239899222</v>
      </c>
      <c r="G82" s="3">
        <f>'Emissions of Biomass scenarios'!P84*3.66</f>
        <v>395.38788453426901</v>
      </c>
    </row>
    <row r="83" spans="1:7" x14ac:dyDescent="0.3">
      <c r="A83" s="3">
        <v>80</v>
      </c>
      <c r="B83" s="3">
        <f>'Emissions of Biomass scenarios'!W85*3.66</f>
        <v>220.44155688242455</v>
      </c>
      <c r="C83" s="3">
        <f>'Emissions of Biomass scenarios'!X85*3.66</f>
        <v>527.14788453426888</v>
      </c>
      <c r="D83" s="3">
        <f>'Emissions of Biomass scenarios'!G85*3.66</f>
        <v>650.25973150721995</v>
      </c>
      <c r="E83" s="3">
        <f>'Emissions of Biomass scenarios'!H85*3.66</f>
        <v>669.88788453426889</v>
      </c>
      <c r="F83" s="3">
        <f>'Emissions of Biomass scenarios'!O85*3.66</f>
        <v>-260.77521969430973</v>
      </c>
      <c r="G83" s="3">
        <f>'Emissions of Biomass scenarios'!P85*3.66</f>
        <v>395.38788453426901</v>
      </c>
    </row>
    <row r="84" spans="1:7" x14ac:dyDescent="0.3">
      <c r="A84" s="3">
        <v>81</v>
      </c>
      <c r="B84" s="3">
        <f>'Emissions of Biomass scenarios'!W86*3.66</f>
        <v>209.32208997168678</v>
      </c>
      <c r="C84" s="3">
        <f>'Emissions of Biomass scenarios'!X86*3.66</f>
        <v>527.14788453426888</v>
      </c>
      <c r="D84" s="3">
        <f>'Emissions of Biomass scenarios'!G86*3.66</f>
        <v>639.25016122212185</v>
      </c>
      <c r="E84" s="3">
        <f>'Emissions of Biomass scenarios'!H86*3.66</f>
        <v>669.88788453426889</v>
      </c>
      <c r="F84" s="3">
        <f>'Emissions of Biomass scenarios'!O86*3.66</f>
        <v>-271.99612964409943</v>
      </c>
      <c r="G84" s="3">
        <f>'Emissions of Biomass scenarios'!P86*3.66</f>
        <v>395.38788453426901</v>
      </c>
    </row>
    <row r="85" spans="1:7" x14ac:dyDescent="0.3">
      <c r="A85" s="3">
        <v>82</v>
      </c>
      <c r="B85" s="3">
        <f>'Emissions of Biomass scenarios'!W87*3.66</f>
        <v>197.83750203176385</v>
      </c>
      <c r="C85" s="3">
        <f>'Emissions of Biomass scenarios'!X87*3.66</f>
        <v>527.14788453426888</v>
      </c>
      <c r="D85" s="3">
        <f>'Emissions of Biomass scenarios'!G87*3.66</f>
        <v>627.86952115925271</v>
      </c>
      <c r="E85" s="3">
        <f>'Emissions of Biomass scenarios'!H87*3.66</f>
        <v>669.88788453426889</v>
      </c>
      <c r="F85" s="3">
        <f>'Emissions of Biomass scenarios'!O87*3.66</f>
        <v>-283.57666947053355</v>
      </c>
      <c r="G85" s="3">
        <f>'Emissions of Biomass scenarios'!P87*3.66</f>
        <v>395.38788453426901</v>
      </c>
    </row>
    <row r="86" spans="1:7" x14ac:dyDescent="0.3">
      <c r="A86" s="3">
        <v>83</v>
      </c>
      <c r="B86" s="3">
        <f>'Emissions of Biomass scenarios'!W88*3.66</f>
        <v>186.0922464846285</v>
      </c>
      <c r="C86" s="3">
        <f>'Emissions of Biomass scenarios'!X88*3.66</f>
        <v>527.14788453426888</v>
      </c>
      <c r="D86" s="3">
        <f>'Emissions of Biomass scenarios'!G88*3.66</f>
        <v>616.22259245429882</v>
      </c>
      <c r="E86" s="3">
        <f>'Emissions of Biomass scenarios'!H88*3.66</f>
        <v>669.88788453426889</v>
      </c>
      <c r="F86" s="3">
        <f>'Emissions of Biomass scenarios'!O88*3.66</f>
        <v>-295.41268825660558</v>
      </c>
      <c r="G86" s="3">
        <f>'Emissions of Biomass scenarios'!P88*3.66</f>
        <v>395.38788453426901</v>
      </c>
    </row>
    <row r="87" spans="1:7" x14ac:dyDescent="0.3">
      <c r="A87" s="3">
        <v>84</v>
      </c>
      <c r="B87" s="3">
        <f>'Emissions of Biomass scenarios'!W89*3.66</f>
        <v>174.16535308110977</v>
      </c>
      <c r="C87" s="3">
        <f>'Emissions of Biomass scenarios'!X89*3.66</f>
        <v>527.14788453426888</v>
      </c>
      <c r="D87" s="3">
        <f>'Emissions of Biomass scenarios'!G89*3.66</f>
        <v>604.38871416668871</v>
      </c>
      <c r="E87" s="3">
        <f>'Emissions of Biomass scenarios'!H89*3.66</f>
        <v>669.88788453426889</v>
      </c>
      <c r="F87" s="3">
        <f>'Emissions of Biomass scenarios'!O89*3.66</f>
        <v>-307.42544176711704</v>
      </c>
      <c r="G87" s="3">
        <f>'Emissions of Biomass scenarios'!P89*3.66</f>
        <v>395.38788453426901</v>
      </c>
    </row>
    <row r="88" spans="1:7" x14ac:dyDescent="0.3">
      <c r="A88" s="3">
        <v>85</v>
      </c>
      <c r="B88" s="3">
        <f>'Emissions of Biomass scenarios'!W90*3.66</f>
        <v>162.11906861477723</v>
      </c>
      <c r="C88" s="3">
        <f>'Emissions of Biomass scenarios'!X90*3.66</f>
        <v>527.14788453426888</v>
      </c>
      <c r="D88" s="3">
        <f>'Emissions of Biomass scenarios'!G90*3.66</f>
        <v>592.43042504842947</v>
      </c>
      <c r="E88" s="3">
        <f>'Emissions of Biomass scenarios'!H90*3.66</f>
        <v>669.88788453426889</v>
      </c>
      <c r="F88" s="3">
        <f>'Emissions of Biomass scenarios'!O90*3.66</f>
        <v>-319.55295270859409</v>
      </c>
      <c r="G88" s="3">
        <f>'Emissions of Biomass scenarios'!P90*3.66</f>
        <v>395.38788453426901</v>
      </c>
    </row>
    <row r="89" spans="1:7" x14ac:dyDescent="0.3">
      <c r="A89" s="3">
        <v>86</v>
      </c>
      <c r="B89" s="3">
        <f>'Emissions of Biomass scenarios'!W91*3.66</f>
        <v>150.00379040189318</v>
      </c>
      <c r="C89" s="3">
        <f>'Emissions of Biomass scenarios'!X91*3.66</f>
        <v>527.14788453426888</v>
      </c>
      <c r="D89" s="3">
        <f>'Emissions of Biomass scenarios'!G91*3.66</f>
        <v>580.39839801727817</v>
      </c>
      <c r="E89" s="3">
        <f>'Emissions of Biomass scenarios'!H91*3.66</f>
        <v>669.88788453426889</v>
      </c>
      <c r="F89" s="3">
        <f>'Emissions of Biomass scenarios'!O91*3.66</f>
        <v>-331.74507816615449</v>
      </c>
      <c r="G89" s="3">
        <f>'Emissions of Biomass scenarios'!P91*3.66</f>
        <v>395.38788453426901</v>
      </c>
    </row>
    <row r="90" spans="1:7" x14ac:dyDescent="0.3">
      <c r="A90" s="3">
        <v>87</v>
      </c>
      <c r="B90" s="3">
        <f>'Emissions of Biomass scenarios'!W92*3.66</f>
        <v>137.86112250599609</v>
      </c>
      <c r="C90" s="3">
        <f>'Emissions of Biomass scenarios'!X92*3.66</f>
        <v>527.14788453426888</v>
      </c>
      <c r="D90" s="3">
        <f>'Emissions of Biomass scenarios'!G92*3.66</f>
        <v>568.33449731649932</v>
      </c>
      <c r="E90" s="3">
        <f>'Emissions of Biomass scenarios'!H92*3.66</f>
        <v>669.88788453426889</v>
      </c>
      <c r="F90" s="3">
        <f>'Emissions of Biomass scenarios'!O92*3.66</f>
        <v>-343.96045424216072</v>
      </c>
      <c r="G90" s="3">
        <f>'Emissions of Biomass scenarios'!P92*3.66</f>
        <v>395.38788453426901</v>
      </c>
    </row>
    <row r="91" spans="1:7" x14ac:dyDescent="0.3">
      <c r="A91" s="3">
        <v>88</v>
      </c>
      <c r="B91" s="3">
        <f>'Emissions of Biomass scenarios'!W93*3.66</f>
        <v>125.72589091662893</v>
      </c>
      <c r="C91" s="3">
        <f>'Emissions of Biomass scenarios'!X93*3.66</f>
        <v>527.14788453426888</v>
      </c>
      <c r="D91" s="3">
        <f>'Emissions of Biomass scenarios'!G93*3.66</f>
        <v>556.27379457418283</v>
      </c>
      <c r="E91" s="3">
        <f>'Emissions of Biomass scenarios'!H93*3.66</f>
        <v>669.88788453426889</v>
      </c>
      <c r="F91" s="3">
        <f>'Emissions of Biomass scenarios'!O93*3.66</f>
        <v>-356.16448169034391</v>
      </c>
      <c r="G91" s="3">
        <f>'Emissions of Biomass scenarios'!P93*3.66</f>
        <v>395.38788453426901</v>
      </c>
    </row>
    <row r="92" spans="1:7" x14ac:dyDescent="0.3">
      <c r="A92" s="3">
        <v>89</v>
      </c>
      <c r="B92" s="3">
        <f>'Emissions of Biomass scenarios'!W94*3.66</f>
        <v>113.62753972239221</v>
      </c>
      <c r="C92" s="3">
        <f>'Emissions of Biomass scenarios'!X94*3.66</f>
        <v>527.14788453426888</v>
      </c>
      <c r="D92" s="3">
        <f>'Emissions of Biomass scenarios'!G94*3.66</f>
        <v>544.24596580555306</v>
      </c>
      <c r="E92" s="3">
        <f>'Emissions of Biomass scenarios'!H94*3.66</f>
        <v>669.88788453426889</v>
      </c>
      <c r="F92" s="3">
        <f>'Emissions of Biomass scenarios'!O94*3.66</f>
        <v>-368.32793050821772</v>
      </c>
      <c r="G92" s="3">
        <f>'Emissions of Biomass scenarios'!P94*3.66</f>
        <v>395.38788453426901</v>
      </c>
    </row>
    <row r="93" spans="1:7" x14ac:dyDescent="0.3">
      <c r="A93" s="3">
        <v>90</v>
      </c>
      <c r="B93" s="3">
        <f>'Emissions of Biomass scenarios'!W95*3.66</f>
        <v>101.59113820099364</v>
      </c>
      <c r="C93" s="3">
        <f>'Emissions of Biomass scenarios'!X95*3.66</f>
        <v>527.14788453426888</v>
      </c>
      <c r="D93" s="3">
        <f>'Emissions of Biomass scenarios'!G95*3.66</f>
        <v>532.27629928399506</v>
      </c>
      <c r="E93" s="3">
        <f>'Emissions of Biomass scenarios'!H95*3.66</f>
        <v>669.88788453426889</v>
      </c>
      <c r="F93" s="3">
        <f>'Emissions of Biomass scenarios'!O95*3.66</f>
        <v>-380.4259335679306</v>
      </c>
      <c r="G93" s="3">
        <f>'Emissions of Biomass scenarios'!P95*3.66</f>
        <v>395.38788453426901</v>
      </c>
    </row>
    <row r="94" spans="1:7" x14ac:dyDescent="0.3">
      <c r="A94" s="3">
        <v>91</v>
      </c>
      <c r="B94" s="3">
        <f>'Emissions of Biomass scenarios'!W96*3.66</f>
        <v>89.638131951730074</v>
      </c>
      <c r="C94" s="3">
        <f>'Emissions of Biomass scenarios'!X96*3.66</f>
        <v>527.14788453426888</v>
      </c>
      <c r="D94" s="3">
        <f>'Emissions of Biomass scenarios'!G96*3.66</f>
        <v>520.38644740910331</v>
      </c>
      <c r="E94" s="3">
        <f>'Emissions of Biomass scenarios'!H96*3.66</f>
        <v>669.88788453426889</v>
      </c>
      <c r="F94" s="3">
        <f>'Emissions of Biomass scenarios'!O96*3.66</f>
        <v>-392.43723616276822</v>
      </c>
      <c r="G94" s="3">
        <f>'Emissions of Biomass scenarios'!P96*3.66</f>
        <v>395.38788453426901</v>
      </c>
    </row>
    <row r="95" spans="1:7" x14ac:dyDescent="0.3">
      <c r="A95" s="3">
        <v>92</v>
      </c>
      <c r="B95" s="3">
        <f>'Emissions of Biomass scenarios'!W97*3.66</f>
        <v>77.786919092730955</v>
      </c>
      <c r="C95" s="3">
        <f>'Emissions of Biomass scenarios'!X97*3.66</f>
        <v>527.14788453426888</v>
      </c>
      <c r="D95" s="3">
        <f>'Emissions of Biomass scenarios'!G97*3.66</f>
        <v>508.59500359677503</v>
      </c>
      <c r="E95" s="3">
        <f>'Emissions of Biomass scenarios'!H97*3.66</f>
        <v>669.88788453426889</v>
      </c>
      <c r="F95" s="3">
        <f>'Emissions of Biomass scenarios'!O97*3.66</f>
        <v>-404.34362044946346</v>
      </c>
      <c r="G95" s="3">
        <f>'Emissions of Biomass scenarios'!P97*3.66</f>
        <v>395.38788453426901</v>
      </c>
    </row>
    <row r="96" spans="1:7" x14ac:dyDescent="0.3">
      <c r="A96" s="3">
        <v>93</v>
      </c>
      <c r="B96" s="3">
        <f>'Emissions of Biomass scenarios'!W98*3.66</f>
        <v>66.05330293692262</v>
      </c>
      <c r="C96" s="3">
        <f>'Emissions of Biomass scenarios'!X98*3.66</f>
        <v>527.14788453426888</v>
      </c>
      <c r="D96" s="3">
        <f>'Emissions of Biomass scenarios'!G98*3.66</f>
        <v>496.91795560784067</v>
      </c>
      <c r="E96" s="3">
        <f>'Emissions of Biomass scenarios'!H98*3.66</f>
        <v>669.88788453426889</v>
      </c>
      <c r="F96" s="3">
        <f>'Emissions of Biomass scenarios'!O98*3.66</f>
        <v>-416.12945337469398</v>
      </c>
      <c r="G96" s="3">
        <f>'Emissions of Biomass scenarios'!P98*3.66</f>
        <v>395.38788453426901</v>
      </c>
    </row>
    <row r="97" spans="1:7" x14ac:dyDescent="0.3">
      <c r="A97" s="3">
        <v>94</v>
      </c>
      <c r="B97" s="3">
        <f>'Emissions of Biomass scenarios'!W99*3.66</f>
        <v>54.450854953681585</v>
      </c>
      <c r="C97" s="3">
        <f>'Emissions of Biomass scenarios'!X99*3.66</f>
        <v>527.14788453426888</v>
      </c>
      <c r="D97" s="3">
        <f>'Emissions of Biomass scenarios'!G99*3.66</f>
        <v>485.36904912457845</v>
      </c>
      <c r="E97" s="3">
        <f>'Emissions of Biomass scenarios'!H99*3.66</f>
        <v>669.88788453426889</v>
      </c>
      <c r="F97" s="3">
        <f>'Emissions of Biomass scenarios'!O99*3.66</f>
        <v>-427.78132428099241</v>
      </c>
      <c r="G97" s="3">
        <f>'Emissions of Biomass scenarios'!P99*3.66</f>
        <v>395.38788453426901</v>
      </c>
    </row>
    <row r="98" spans="1:7" x14ac:dyDescent="0.3">
      <c r="A98" s="3">
        <v>95</v>
      </c>
      <c r="B98" s="3">
        <f>'Emissions of Biomass scenarios'!W100*3.66</f>
        <v>42.991210940263997</v>
      </c>
      <c r="C98" s="3">
        <f>'Emissions of Biomass scenarios'!X100*3.66</f>
        <v>527.14788453426888</v>
      </c>
      <c r="D98" s="3">
        <f>'Emissions of Biomass scenarios'!G100*3.66</f>
        <v>473.96008450143461</v>
      </c>
      <c r="E98" s="3">
        <f>'Emissions of Biomass scenarios'!H100*3.66</f>
        <v>669.88788453426889</v>
      </c>
      <c r="F98" s="3">
        <f>'Emissions of Biomass scenarios'!O100*3.66</f>
        <v>-439.2877492700473</v>
      </c>
      <c r="G98" s="3">
        <f>'Emissions of Biomass scenarios'!P100*3.66</f>
        <v>395.38788453426901</v>
      </c>
    </row>
    <row r="99" spans="1:7" x14ac:dyDescent="0.3">
      <c r="A99" s="3">
        <v>96</v>
      </c>
      <c r="B99" s="3">
        <f>'Emissions of Biomass scenarios'!W101*3.66</f>
        <v>31.684316372100628</v>
      </c>
      <c r="C99" s="3">
        <f>'Emissions of Biomass scenarios'!X101*3.66</f>
        <v>527.14788453426888</v>
      </c>
      <c r="D99" s="3">
        <f>'Emissions of Biomass scenarios'!G101*3.66</f>
        <v>462.70116266114019</v>
      </c>
      <c r="E99" s="3">
        <f>'Emissions of Biomass scenarios'!H101*3.66</f>
        <v>669.88788453426889</v>
      </c>
      <c r="F99" s="3">
        <f>'Emissions of Biomass scenarios'!O101*3.66</f>
        <v>-450.63892635624353</v>
      </c>
      <c r="G99" s="3">
        <f>'Emissions of Biomass scenarios'!P101*3.66</f>
        <v>395.38788453426901</v>
      </c>
    </row>
    <row r="100" spans="1:7" x14ac:dyDescent="0.3">
      <c r="A100" s="3">
        <v>97</v>
      </c>
      <c r="B100" s="3">
        <f>'Emissions of Biomass scenarios'!W102*3.66</f>
        <v>20.538632324781187</v>
      </c>
      <c r="C100" s="3">
        <f>'Emissions of Biomass scenarios'!X102*3.66</f>
        <v>527.14788453426888</v>
      </c>
      <c r="D100" s="3">
        <f>'Emissions of Biomass scenarios'!G102*3.66</f>
        <v>451.60089153102081</v>
      </c>
      <c r="E100" s="3">
        <f>'Emissions of Biomass scenarios'!H102*3.66</f>
        <v>669.88788453426889</v>
      </c>
      <c r="F100" s="3">
        <f>'Emissions of Biomass scenarios'!O102*3.66</f>
        <v>-461.82653001943993</v>
      </c>
      <c r="G100" s="3">
        <f>'Emissions of Biomass scenarios'!P102*3.66</f>
        <v>395.38788453426901</v>
      </c>
    </row>
    <row r="101" spans="1:7" x14ac:dyDescent="0.3">
      <c r="A101" s="3">
        <v>98</v>
      </c>
      <c r="B101" s="3">
        <f>'Emissions of Biomass scenarios'!W103*3.66</f>
        <v>9.5613102709478373</v>
      </c>
      <c r="C101" s="3">
        <f>'Emissions of Biomass scenarios'!X103*3.66</f>
        <v>527.14788453426888</v>
      </c>
      <c r="D101" s="3">
        <f>'Emissions of Biomass scenarios'!G103*3.66</f>
        <v>440.66656132457632</v>
      </c>
      <c r="E101" s="3">
        <f>'Emissions of Biomass scenarios'!H103*3.66</f>
        <v>669.88788453426889</v>
      </c>
      <c r="F101" s="3">
        <f>'Emissions of Biomass scenarios'!O103*3.66</f>
        <v>-472.84353685547848</v>
      </c>
      <c r="G101" s="3">
        <f>'Emissions of Biomass scenarios'!P103*3.66</f>
        <v>395.38788453426901</v>
      </c>
    </row>
    <row r="102" spans="1:7" x14ac:dyDescent="0.3">
      <c r="A102" s="3">
        <v>99</v>
      </c>
      <c r="B102" s="3">
        <f>'Emissions of Biomass scenarios'!W104*3.66</f>
        <v>-1.241658078968938</v>
      </c>
      <c r="C102" s="3">
        <f>'Emissions of Biomass scenarios'!X104*3.66</f>
        <v>527.14788453426888</v>
      </c>
      <c r="D102" s="3">
        <f>'Emissions of Biomass scenarios'!G104*3.66</f>
        <v>429.90429483900527</v>
      </c>
      <c r="E102" s="3">
        <f>'Emissions of Biomass scenarios'!H104*3.66</f>
        <v>669.88788453426889</v>
      </c>
      <c r="F102" s="3">
        <f>'Emissions of Biomass scenarios'!O104*3.66</f>
        <v>-483.68407615709901</v>
      </c>
      <c r="G102" s="3">
        <f>'Emissions of Biomass scenarios'!P104*3.66</f>
        <v>395.38788453426901</v>
      </c>
    </row>
    <row r="103" spans="1:7" x14ac:dyDescent="0.3">
      <c r="A103" s="3">
        <v>100</v>
      </c>
      <c r="B103" s="3">
        <f>'Emissions of Biomass scenarios'!W105*3.66</f>
        <v>-11.865311228271517</v>
      </c>
      <c r="C103" s="3">
        <f>'Emissions of Biomass scenarios'!X105*3.66</f>
        <v>527.14788453426888</v>
      </c>
      <c r="D103" s="3">
        <f>'Emissions of Biomass scenarios'!G105*3.66</f>
        <v>419.31917743421559</v>
      </c>
      <c r="E103" s="3">
        <f>'Emissions of Biomass scenarios'!H105*3.66</f>
        <v>669.88788453426889</v>
      </c>
      <c r="F103" s="3">
        <f>'Emissions of Biomass scenarios'!O105*3.66</f>
        <v>-494.34330076287489</v>
      </c>
      <c r="G103" s="3">
        <f>'Emissions of Biomass scenarios'!P105*3.66</f>
        <v>395.38788453426901</v>
      </c>
    </row>
    <row r="104" spans="1:7" x14ac:dyDescent="0.3">
      <c r="A104" s="3">
        <v>101</v>
      </c>
      <c r="B104" s="3">
        <f>'Emissions of Biomass scenarios'!W106*3.66</f>
        <v>-8.6219530148661434</v>
      </c>
      <c r="C104" s="3">
        <f>'Emissions of Biomass scenarios'!X106*3.66</f>
        <v>527.14788453426888</v>
      </c>
      <c r="D104" s="3">
        <f>'Emissions of Biomass scenarios'!G106*3.66</f>
        <v>408.91537027748745</v>
      </c>
      <c r="E104" s="3">
        <f>'Emissions of Biomass scenarios'!H106*3.66</f>
        <v>669.88788453426889</v>
      </c>
      <c r="F104" s="3">
        <f>'Emissions of Biomass scenarios'!O106*3.66</f>
        <v>-51.933622552681946</v>
      </c>
      <c r="G104" s="3">
        <f>'Emissions of Biomass scenarios'!P106*3.66</f>
        <v>395.38788453426901</v>
      </c>
    </row>
    <row r="105" spans="1:7" x14ac:dyDescent="0.3">
      <c r="A105" s="3">
        <v>102</v>
      </c>
      <c r="B105" s="3">
        <f>'Emissions of Biomass scenarios'!W107*3.66</f>
        <v>-5.6773331409540146</v>
      </c>
      <c r="C105" s="3">
        <f>'Emissions of Biomass scenarios'!X107*3.66</f>
        <v>527.14788453426888</v>
      </c>
      <c r="D105" s="3">
        <f>'Emissions of Biomass scenarios'!G107*3.66</f>
        <v>398.69620964775322</v>
      </c>
      <c r="E105" s="3">
        <f>'Emissions of Biomass scenarios'!H107*3.66</f>
        <v>669.88788453426889</v>
      </c>
      <c r="F105" s="3">
        <f>'Emissions of Biomass scenarios'!O107*3.66</f>
        <v>-49.020893330509374</v>
      </c>
      <c r="G105" s="3">
        <f>'Emissions of Biomass scenarios'!P107*3.66</f>
        <v>395.38788453426901</v>
      </c>
    </row>
    <row r="106" spans="1:7" x14ac:dyDescent="0.3">
      <c r="A106" s="3">
        <v>103</v>
      </c>
      <c r="B106" s="3">
        <f>'Emissions of Biomass scenarios'!W108*3.66</f>
        <v>-2.9011229930228648</v>
      </c>
      <c r="C106" s="3">
        <f>'Emissions of Biomass scenarios'!X108*3.66</f>
        <v>527.14788453426888</v>
      </c>
      <c r="D106" s="3">
        <f>'Emissions of Biomass scenarios'!G108*3.66</f>
        <v>388.66429450694085</v>
      </c>
      <c r="E106" s="3">
        <f>'Emissions of Biomass scenarios'!H108*3.66</f>
        <v>669.88788453426889</v>
      </c>
      <c r="F106" s="3">
        <f>'Emissions of Biomass scenarios'!O108*3.66</f>
        <v>-46.274880977351145</v>
      </c>
      <c r="G106" s="3">
        <f>'Emissions of Biomass scenarios'!P108*3.66</f>
        <v>395.38788453426901</v>
      </c>
    </row>
    <row r="107" spans="1:7" x14ac:dyDescent="0.3">
      <c r="A107" s="3">
        <v>104</v>
      </c>
      <c r="B107" s="3">
        <f>'Emissions of Biomass scenarios'!W109*3.66</f>
        <v>-0.28348946333022979</v>
      </c>
      <c r="C107" s="3">
        <f>'Emissions of Biomass scenarios'!X109*3.66</f>
        <v>527.14788453426888</v>
      </c>
      <c r="D107" s="3">
        <f>'Emissions of Biomass scenarios'!G109*3.66</f>
        <v>378.82156410422772</v>
      </c>
      <c r="E107" s="3">
        <f>'Emissions of Biomass scenarios'!H109*3.66</f>
        <v>669.88788453426889</v>
      </c>
      <c r="F107" s="3">
        <f>'Emissions of Biomass scenarios'!O109*3.66</f>
        <v>-43.685843586549232</v>
      </c>
      <c r="G107" s="3">
        <f>'Emissions of Biomass scenarios'!P109*3.66</f>
        <v>395.38788453426901</v>
      </c>
    </row>
    <row r="108" spans="1:7" x14ac:dyDescent="0.3">
      <c r="A108" s="3">
        <v>105</v>
      </c>
      <c r="B108" s="3">
        <f>'Emissions of Biomass scenarios'!W110*3.66</f>
        <v>2.1848146786290936</v>
      </c>
      <c r="C108" s="3">
        <f>'Emissions of Biomass scenarios'!X110*3.66</f>
        <v>527.14788453426888</v>
      </c>
      <c r="D108" s="3">
        <f>'Emissions of Biomass scenarios'!G110*3.66</f>
        <v>369.16936704211133</v>
      </c>
      <c r="E108" s="3">
        <f>'Emissions of Biomass scenarios'!H110*3.66</f>
        <v>669.88788453426889</v>
      </c>
      <c r="F108" s="3">
        <f>'Emissions of Biomass scenarios'!O110*3.66</f>
        <v>-41.244620131194438</v>
      </c>
      <c r="G108" s="3">
        <f>'Emissions of Biomass scenarios'!P110*3.66</f>
        <v>395.38788453426901</v>
      </c>
    </row>
    <row r="109" spans="1:7" x14ac:dyDescent="0.3">
      <c r="A109" s="3">
        <v>106</v>
      </c>
      <c r="B109" s="3">
        <f>'Emissions of Biomass scenarios'!W111*3.66</f>
        <v>4.5124863645819255</v>
      </c>
      <c r="C109" s="3">
        <f>'Emissions of Biomass scenarios'!X111*3.66</f>
        <v>527.14788453426888</v>
      </c>
      <c r="D109" s="3">
        <f>'Emissions of Biomass scenarios'!G111*3.66</f>
        <v>359.70852297291373</v>
      </c>
      <c r="E109" s="3">
        <f>'Emissions of Biomass scenarios'!H111*3.66</f>
        <v>669.88788453426889</v>
      </c>
      <c r="F109" s="3">
        <f>'Emissions of Biomass scenarios'!O111*3.66</f>
        <v>-38.942595164718412</v>
      </c>
      <c r="G109" s="3">
        <f>'Emissions of Biomass scenarios'!P111*3.66</f>
        <v>395.38788453426901</v>
      </c>
    </row>
    <row r="110" spans="1:7" x14ac:dyDescent="0.3">
      <c r="A110" s="3">
        <v>107</v>
      </c>
      <c r="B110" s="3">
        <f>'Emissions of Biomass scenarios'!W112*3.66</f>
        <v>6.7077056078307962</v>
      </c>
      <c r="C110" s="3">
        <f>'Emissions of Biomass scenarios'!X112*3.66</f>
        <v>527.14788453426888</v>
      </c>
      <c r="D110" s="3">
        <f>'Emissions of Biomass scenarios'!G112*3.66</f>
        <v>350.43937789094707</v>
      </c>
      <c r="E110" s="3">
        <f>'Emissions of Biomass scenarios'!H112*3.66</f>
        <v>669.88788453426889</v>
      </c>
      <c r="F110" s="3">
        <f>'Emissions of Biomass scenarios'!O112*3.66</f>
        <v>-36.771665703692598</v>
      </c>
      <c r="G110" s="3">
        <f>'Emissions of Biomass scenarios'!P112*3.66</f>
        <v>395.38788453426901</v>
      </c>
    </row>
    <row r="111" spans="1:7" x14ac:dyDescent="0.3">
      <c r="A111" s="3">
        <v>108</v>
      </c>
      <c r="B111" s="3">
        <f>'Emissions of Biomass scenarios'!W113*3.66</f>
        <v>8.7781668233666856</v>
      </c>
      <c r="C111" s="3">
        <f>'Emissions of Biomass scenarios'!X113*3.66</f>
        <v>527.14788453426888</v>
      </c>
      <c r="D111" s="3">
        <f>'Emissions of Biomass scenarios'!G113*3.66</f>
        <v>341.36185382489987</v>
      </c>
      <c r="E111" s="3">
        <f>'Emissions of Biomass scenarios'!H113*3.66</f>
        <v>669.88788453426889</v>
      </c>
      <c r="F111" s="3">
        <f>'Emissions of Biomass scenarios'!O113*3.66</f>
        <v>-34.72421015589417</v>
      </c>
      <c r="G111" s="3">
        <f>'Emissions of Biomass scenarios'!P113*3.66</f>
        <v>395.38788453426901</v>
      </c>
    </row>
    <row r="112" spans="1:7" x14ac:dyDescent="0.3">
      <c r="A112" s="3">
        <v>109</v>
      </c>
      <c r="B112" s="3">
        <f>'Emissions of Biomass scenarios'!W114*3.66</f>
        <v>10.731108216847463</v>
      </c>
      <c r="C112" s="3">
        <f>'Emissions of Biomass scenarios'!X114*3.66</f>
        <v>527.14788453426888</v>
      </c>
      <c r="D112" s="3">
        <f>'Emissions of Biomass scenarios'!G114*3.66</f>
        <v>332.47549360679687</v>
      </c>
      <c r="E112" s="3">
        <f>'Emissions of Biomass scenarios'!H114*3.66</f>
        <v>669.88788453426889</v>
      </c>
      <c r="F112" s="3">
        <f>'Emissions of Biomass scenarios'!O114*3.66</f>
        <v>-32.793059165401992</v>
      </c>
      <c r="G112" s="3">
        <f>'Emissions of Biomass scenarios'!P114*3.66</f>
        <v>395.38788453426901</v>
      </c>
    </row>
    <row r="113" spans="1:7" x14ac:dyDescent="0.3">
      <c r="A113" s="3">
        <v>110</v>
      </c>
      <c r="B113" s="3">
        <f>'Emissions of Biomass scenarios'!W115*3.66</f>
        <v>12.573339363353053</v>
      </c>
      <c r="C113" s="3">
        <f>'Emissions of Biomass scenarios'!X115*3.66</f>
        <v>527.14788453426888</v>
      </c>
      <c r="D113" s="3">
        <f>'Emissions of Biomass scenarios'!G115*3.66</f>
        <v>323.77950129060059</v>
      </c>
      <c r="E113" s="3">
        <f>'Emissions of Biomass scenarios'!H115*3.66</f>
        <v>669.88788453426889</v>
      </c>
      <c r="F113" s="3">
        <f>'Emissions of Biomass scenarios'!O115*3.66</f>
        <v>-30.971468254630349</v>
      </c>
      <c r="G113" s="3">
        <f>'Emissions of Biomass scenarios'!P115*3.66</f>
        <v>395.38788453426901</v>
      </c>
    </row>
    <row r="114" spans="1:7" x14ac:dyDescent="0.3">
      <c r="A114" s="3">
        <v>111</v>
      </c>
      <c r="B114" s="3">
        <f>'Emissions of Biomass scenarios'!W116*3.66</f>
        <v>14.311267089158221</v>
      </c>
      <c r="C114" s="3">
        <f>'Emissions of Biomass scenarios'!X116*3.66</f>
        <v>527.14788453426888</v>
      </c>
      <c r="D114" s="3">
        <f>'Emissions of Biomass scenarios'!G116*3.66</f>
        <v>315.27277870956789</v>
      </c>
      <c r="E114" s="3">
        <f>'Emissions of Biomass scenarios'!H116*3.66</f>
        <v>669.88788453426889</v>
      </c>
      <c r="F114" s="3">
        <f>'Emissions of Biomass scenarios'!O116*3.66</f>
        <v>-29.253092150829143</v>
      </c>
      <c r="G114" s="3">
        <f>'Emissions of Biomass scenarios'!P116*3.66</f>
        <v>395.38788453426901</v>
      </c>
    </row>
    <row r="115" spans="1:7" x14ac:dyDescent="0.3">
      <c r="A115" s="3">
        <v>112</v>
      </c>
      <c r="B115" s="3">
        <f>'Emissions of Biomass scenarios'!W117*3.66</f>
        <v>15.950919762585217</v>
      </c>
      <c r="C115" s="3">
        <f>'Emissions of Biomass scenarios'!X117*3.66</f>
        <v>527.14788453426888</v>
      </c>
      <c r="D115" s="3">
        <f>'Emissions of Biomass scenarios'!G117*3.66</f>
        <v>306.95395859263851</v>
      </c>
      <c r="E115" s="3">
        <f>'Emissions of Biomass scenarios'!H117*3.66</f>
        <v>669.88788453426889</v>
      </c>
      <c r="F115" s="3">
        <f>'Emissions of Biomass scenarios'!O117*3.66</f>
        <v>-27.631960691712344</v>
      </c>
      <c r="G115" s="3">
        <f>'Emissions of Biomass scenarios'!P117*3.66</f>
        <v>395.38788453426901</v>
      </c>
    </row>
    <row r="116" spans="1:7" x14ac:dyDescent="0.3">
      <c r="A116" s="3">
        <v>113</v>
      </c>
      <c r="B116" s="3">
        <f>'Emissions of Biomass scenarios'!W118*3.66</f>
        <v>17.497970093280891</v>
      </c>
      <c r="C116" s="3">
        <f>'Emissions of Biomass scenarios'!X118*3.66</f>
        <v>527.14788453426888</v>
      </c>
      <c r="D116" s="3">
        <f>'Emissions of Biomass scenarios'!G118*3.66</f>
        <v>298.82143460325284</v>
      </c>
      <c r="E116" s="3">
        <f>'Emissions of Biomass scenarios'!H118*3.66</f>
        <v>669.88788453426889</v>
      </c>
      <c r="F116" s="3">
        <f>'Emissions of Biomass scenarios'!O118*3.66</f>
        <v>-26.102456211551456</v>
      </c>
      <c r="G116" s="3">
        <f>'Emissions of Biomass scenarios'!P118*3.66</f>
        <v>395.38788453426901</v>
      </c>
    </row>
    <row r="117" spans="1:7" x14ac:dyDescent="0.3">
      <c r="A117" s="3">
        <v>114</v>
      </c>
      <c r="B117" s="3">
        <f>'Emissions of Biomass scenarios'!W119*3.66</f>
        <v>18.957756532976177</v>
      </c>
      <c r="C117" s="3">
        <f>'Emissions of Biomass scenarios'!X119*3.66</f>
        <v>527.14788453426888</v>
      </c>
      <c r="D117" s="3">
        <f>'Emissions of Biomass scenarios'!G119*3.66</f>
        <v>290.87338861663119</v>
      </c>
      <c r="E117" s="3">
        <f>'Emissions of Biomass scenarios'!H119*3.66</f>
        <v>669.88788453426889</v>
      </c>
      <c r="F117" s="3">
        <f>'Emissions of Biomass scenarios'!O119*3.66</f>
        <v>-24.659292315318488</v>
      </c>
      <c r="G117" s="3">
        <f>'Emissions of Biomass scenarios'!P119*3.66</f>
        <v>395.38788453426901</v>
      </c>
    </row>
    <row r="118" spans="1:7" x14ac:dyDescent="0.3">
      <c r="A118" s="3">
        <v>115</v>
      </c>
      <c r="B118" s="3">
        <f>'Emissions of Biomass scenarios'!W120*3.66</f>
        <v>20.335303364897918</v>
      </c>
      <c r="C118" s="3">
        <f>'Emissions of Biomass scenarios'!X120*3.66</f>
        <v>527.14788453426888</v>
      </c>
      <c r="D118" s="3">
        <f>'Emissions of Biomass scenarios'!G120*3.66</f>
        <v>283.10781551182322</v>
      </c>
      <c r="E118" s="3">
        <f>'Emissions of Biomass scenarios'!H120*3.66</f>
        <v>669.88788453426889</v>
      </c>
      <c r="F118" s="3">
        <f>'Emissions of Biomass scenarios'!O120*3.66</f>
        <v>-23.297493954310379</v>
      </c>
      <c r="G118" s="3">
        <f>'Emissions of Biomass scenarios'!P120*3.66</f>
        <v>395.38788453426901</v>
      </c>
    </row>
    <row r="119" spans="1:7" x14ac:dyDescent="0.3">
      <c r="A119" s="3">
        <v>116</v>
      </c>
      <c r="B119" s="3">
        <f>'Emissions of Biomass scenarios'!W121*3.66</f>
        <v>21.635339563496974</v>
      </c>
      <c r="C119" s="3">
        <f>'Emissions of Biomass scenarios'!X121*3.66</f>
        <v>527.14788453426888</v>
      </c>
      <c r="D119" s="3">
        <f>'Emissions of Biomass scenarios'!G121*3.66</f>
        <v>275.52254572128959</v>
      </c>
      <c r="E119" s="3">
        <f>'Emissions of Biomass scenarios'!H121*3.66</f>
        <v>669.88788453426889</v>
      </c>
      <c r="F119" s="3">
        <f>'Emissions of Biomass scenarios'!O121*3.66</f>
        <v>-22.012378722160335</v>
      </c>
      <c r="G119" s="3">
        <f>'Emissions of Biomass scenarios'!P121*3.66</f>
        <v>395.38788453426901</v>
      </c>
    </row>
    <row r="120" spans="1:7" x14ac:dyDescent="0.3">
      <c r="A120" s="3">
        <v>117</v>
      </c>
      <c r="B120" s="3">
        <f>'Emissions of Biomass scenarios'!W122*3.66</f>
        <v>22.86231650099749</v>
      </c>
      <c r="C120" s="3">
        <f>'Emissions of Biomass scenarios'!X122*3.66</f>
        <v>527.14788453426888</v>
      </c>
      <c r="D120" s="3">
        <f>'Emissions of Biomass scenarios'!G122*3.66</f>
        <v>268.11526575228589</v>
      </c>
      <c r="E120" s="3">
        <f>'Emissions of Biomass scenarios'!H122*3.66</f>
        <v>669.88788453426889</v>
      </c>
      <c r="F120" s="3">
        <f>'Emissions of Biomass scenarios'!O122*3.66</f>
        <v>-20.799539295264573</v>
      </c>
      <c r="G120" s="3">
        <f>'Emissions of Biomass scenarios'!P122*3.66</f>
        <v>395.38788453426901</v>
      </c>
    </row>
    <row r="121" spans="1:7" x14ac:dyDescent="0.3">
      <c r="A121" s="3">
        <v>118</v>
      </c>
      <c r="B121" s="3">
        <f>'Emissions of Biomass scenarios'!W123*3.66</f>
        <v>24.020424572447507</v>
      </c>
      <c r="C121" s="3">
        <f>'Emissions of Biomass scenarios'!X123*3.66</f>
        <v>527.14788453426888</v>
      </c>
      <c r="D121" s="3">
        <f>'Emissions of Biomass scenarios'!G123*3.66</f>
        <v>260.88353686994327</v>
      </c>
      <c r="E121" s="3">
        <f>'Emissions of Biomass scenarios'!H123*3.66</f>
        <v>669.88788453426889</v>
      </c>
      <c r="F121" s="3">
        <f>'Emissions of Biomass scenarios'!O123*3.66</f>
        <v>-19.654826946449141</v>
      </c>
      <c r="G121" s="3">
        <f>'Emissions of Biomass scenarios'!P123*3.66</f>
        <v>395.38788453426901</v>
      </c>
    </row>
    <row r="122" spans="1:7" x14ac:dyDescent="0.3">
      <c r="A122" s="3">
        <v>119</v>
      </c>
      <c r="B122" s="3">
        <f>'Emissions of Biomass scenarios'!W124*3.66</f>
        <v>25.113608806428466</v>
      </c>
      <c r="C122" s="3">
        <f>'Emissions of Biomass scenarios'!X124*3.66</f>
        <v>527.14788453426888</v>
      </c>
      <c r="D122" s="3">
        <f>'Emissions of Biomass scenarios'!G124*3.66</f>
        <v>253.82481211099568</v>
      </c>
      <c r="E122" s="3">
        <f>'Emissions of Biomass scenarios'!H124*3.66</f>
        <v>669.88788453426889</v>
      </c>
      <c r="F122" s="3">
        <f>'Emissions of Biomass scenarios'!O124*3.66</f>
        <v>-18.574336065190764</v>
      </c>
      <c r="G122" s="3">
        <f>'Emissions of Biomass scenarios'!P124*3.66</f>
        <v>395.38788453426901</v>
      </c>
    </row>
    <row r="123" spans="1:7" x14ac:dyDescent="0.3">
      <c r="A123" s="3">
        <v>120</v>
      </c>
      <c r="B123" s="3">
        <f>'Emissions of Biomass scenarios'!W125*3.66</f>
        <v>26.145583524354709</v>
      </c>
      <c r="C123" s="3">
        <f>'Emissions of Biomass scenarios'!X125*3.66</f>
        <v>527.14788453426888</v>
      </c>
      <c r="D123" s="3">
        <f>'Emissions of Biomass scenarios'!G125*3.66</f>
        <v>246.93645177900027</v>
      </c>
      <c r="E123" s="3">
        <f>'Emissions of Biomass scenarios'!H125*3.66</f>
        <v>669.88788453426889</v>
      </c>
      <c r="F123" s="3">
        <f>'Emissions of Biomass scenarios'!O125*3.66</f>
        <v>-17.554389621908832</v>
      </c>
      <c r="G123" s="3">
        <f>'Emissions of Biomass scenarios'!P125*3.66</f>
        <v>395.38788453426901</v>
      </c>
    </row>
    <row r="124" spans="1:7" x14ac:dyDescent="0.3">
      <c r="A124" s="3">
        <v>121</v>
      </c>
      <c r="B124" s="3">
        <f>'Emissions of Biomass scenarios'!W126*3.66</f>
        <v>27.119846107329565</v>
      </c>
      <c r="C124" s="3">
        <f>'Emissions of Biomass scenarios'!X126*3.66</f>
        <v>527.14788453426888</v>
      </c>
      <c r="D124" s="3">
        <f>'Emissions of Biomass scenarios'!G126*3.66</f>
        <v>240.21573755615518</v>
      </c>
      <c r="E124" s="3">
        <f>'Emissions of Biomass scenarios'!H126*3.66</f>
        <v>669.88788453426889</v>
      </c>
      <c r="F124" s="3">
        <f>'Emissions of Biomass scenarios'!O126*3.66</f>
        <v>-16.591525517780489</v>
      </c>
      <c r="G124" s="3">
        <f>'Emissions of Biomass scenarios'!P126*3.66</f>
        <v>395.38788453426901</v>
      </c>
    </row>
    <row r="125" spans="1:7" x14ac:dyDescent="0.3">
      <c r="A125" s="3">
        <v>122</v>
      </c>
      <c r="B125" s="3">
        <f>'Emissions of Biomass scenarios'!W127*3.66</f>
        <v>28.039689925817488</v>
      </c>
      <c r="C125" s="3">
        <f>'Emissions of Biomass scenarios'!X127*3.66</f>
        <v>527.14788453426888</v>
      </c>
      <c r="D125" s="3">
        <f>'Emissions of Biomass scenarios'!G127*3.66</f>
        <v>233.65988535310774</v>
      </c>
      <c r="E125" s="3">
        <f>'Emissions of Biomass scenarios'!H127*3.66</f>
        <v>669.88788453426889</v>
      </c>
      <c r="F125" s="3">
        <f>'Emissions of Biomass scenarios'!O127*3.66</f>
        <v>-15.68248376521486</v>
      </c>
      <c r="G125" s="3">
        <f>'Emissions of Biomass scenarios'!P127*3.66</f>
        <v>395.38788453426901</v>
      </c>
    </row>
    <row r="126" spans="1:7" x14ac:dyDescent="0.3">
      <c r="A126" s="3">
        <v>123</v>
      </c>
      <c r="B126" s="3">
        <f>'Emissions of Biomass scenarios'!W128*3.66</f>
        <v>28.908216483919958</v>
      </c>
      <c r="C126" s="3">
        <f>'Emissions of Biomass scenarios'!X128*3.66</f>
        <v>527.14788453426888</v>
      </c>
      <c r="D126" s="3">
        <f>'Emissions of Biomass scenarios'!G128*3.66</f>
        <v>227.26605700608863</v>
      </c>
      <c r="E126" s="3">
        <f>'Emissions of Biomass scenarios'!H128*3.66</f>
        <v>669.88788453426889</v>
      </c>
      <c r="F126" s="3">
        <f>'Emissions of Biomass scenarios'!O128*3.66</f>
        <v>-14.824194447571838</v>
      </c>
      <c r="G126" s="3">
        <f>'Emissions of Biomass scenarios'!P128*3.66</f>
        <v>395.38788453426901</v>
      </c>
    </row>
    <row r="127" spans="1:7" x14ac:dyDescent="0.3">
      <c r="A127" s="3">
        <v>124</v>
      </c>
      <c r="B127" s="3">
        <f>'Emissions of Biomass scenarios'!W129*3.66</f>
        <v>29.728346826789227</v>
      </c>
      <c r="C127" s="3">
        <f>'Emissions of Biomass scenarios'!X129*3.66</f>
        <v>527.14788453426888</v>
      </c>
      <c r="D127" s="3">
        <f>'Emissions of Biomass scenarios'!G129*3.66</f>
        <v>221.03137092012881</v>
      </c>
      <c r="E127" s="3">
        <f>'Emissions of Biomass scenarios'!H129*3.66</f>
        <v>669.88788453426889</v>
      </c>
      <c r="F127" s="3">
        <f>'Emissions of Biomass scenarios'!O129*3.66</f>
        <v>-14.013766409940766</v>
      </c>
      <c r="G127" s="3">
        <f>'Emissions of Biomass scenarios'!P129*3.66</f>
        <v>395.38788453426901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714D6-A5EA-4E34-816B-BECC8AF0E7F0}">
  <dimension ref="A1:AB456"/>
  <sheetViews>
    <sheetView workbookViewId="0">
      <selection activeCell="O4" sqref="O4"/>
    </sheetView>
  </sheetViews>
  <sheetFormatPr defaultRowHeight="14.4" x14ac:dyDescent="0.3"/>
  <cols>
    <col min="3" max="3" width="8.88671875" style="9"/>
    <col min="6" max="6" width="8.88671875" style="6"/>
    <col min="7" max="8" width="14.6640625" bestFit="1" customWidth="1"/>
    <col min="13" max="13" width="8.88671875" style="2"/>
    <col min="14" max="14" width="8.88671875" style="15"/>
  </cols>
  <sheetData>
    <row r="1" spans="1:28" x14ac:dyDescent="0.3">
      <c r="A1" t="s">
        <v>42</v>
      </c>
      <c r="C1" s="16"/>
      <c r="D1" s="17"/>
      <c r="E1" s="17"/>
      <c r="F1" s="18"/>
      <c r="N1" s="12"/>
    </row>
    <row r="2" spans="1:28" s="1" customFormat="1" x14ac:dyDescent="0.3">
      <c r="B2" s="1" t="s">
        <v>5</v>
      </c>
      <c r="C2" s="10" t="s">
        <v>1</v>
      </c>
      <c r="F2" s="7"/>
      <c r="G2" s="1" t="s">
        <v>16</v>
      </c>
      <c r="H2" s="1" t="s">
        <v>4</v>
      </c>
      <c r="I2" s="1" t="s">
        <v>7</v>
      </c>
      <c r="J2" s="1" t="s">
        <v>8</v>
      </c>
      <c r="K2" s="1" t="s">
        <v>9</v>
      </c>
      <c r="L2" s="1" t="s">
        <v>10</v>
      </c>
      <c r="M2" s="23" t="s">
        <v>6</v>
      </c>
      <c r="N2" s="13" t="s">
        <v>24</v>
      </c>
      <c r="O2" s="1" t="s">
        <v>29</v>
      </c>
    </row>
    <row r="3" spans="1:28" s="1" customFormat="1" x14ac:dyDescent="0.3">
      <c r="C3" s="10" t="s">
        <v>38</v>
      </c>
      <c r="D3" s="1" t="s">
        <v>39</v>
      </c>
      <c r="E3" s="1" t="s">
        <v>40</v>
      </c>
      <c r="F3" s="7" t="s">
        <v>41</v>
      </c>
      <c r="M3" s="23"/>
      <c r="N3" s="13"/>
    </row>
    <row r="4" spans="1:28" s="1" customFormat="1" x14ac:dyDescent="0.3">
      <c r="A4" s="1" t="s">
        <v>11</v>
      </c>
      <c r="C4" s="10"/>
      <c r="F4" s="7"/>
      <c r="K4" s="19">
        <f>SUM(K5:K456)</f>
        <v>105.15879881215754</v>
      </c>
      <c r="L4" s="19">
        <f>SUM(L5:L456)</f>
        <v>54.176433215810583</v>
      </c>
      <c r="M4" s="23"/>
      <c r="N4" s="20">
        <f>SUM(N5:N456)</f>
        <v>26411.650182424823</v>
      </c>
      <c r="O4" s="21">
        <f>N4/K4</f>
        <v>251.15967927327958</v>
      </c>
    </row>
    <row r="5" spans="1:28" x14ac:dyDescent="0.3">
      <c r="B5">
        <v>0</v>
      </c>
      <c r="C5" s="11">
        <v>1.218161</v>
      </c>
      <c r="D5" s="2">
        <v>1.2422663</v>
      </c>
      <c r="E5" s="2">
        <v>1.2309999</v>
      </c>
      <c r="F5" s="8">
        <v>1.2658011</v>
      </c>
      <c r="G5" s="3">
        <f>Parameters!$B$18</f>
        <v>85000</v>
      </c>
      <c r="H5" s="5">
        <f>Parameters!$B$11*'Permanent project'!C9*Parameters!B$9*G5</f>
        <v>0.95674364940000001</v>
      </c>
      <c r="I5" s="2">
        <f>EXP(-Parameters!$B$16*'Permanent project'!B9)</f>
        <v>1</v>
      </c>
      <c r="J5" s="2">
        <f>EXP(-(Parameters!$B$5+Parameters!$B$6)*('Permanent project'!B9-Parameters!$B$2))*(1-EXP(-Parameters!$B$7*('Permanent project'!B9-Parameters!$B$2)*('Permanent project'!B9&gt;Parameters!$B$2)))+('Permanent project'!B9&lt;=Parameters!$B$2)</f>
        <v>1</v>
      </c>
      <c r="K5" s="2">
        <f>H5*I5*('Permanent project'!B9&gt;=Parameters!$B$2)</f>
        <v>0</v>
      </c>
      <c r="L5" s="2">
        <f>H5*I5*J5*('Permanent project'!B9&gt;=Parameters!$B$2)*('Permanent project'!B9&lt;=Parameters!$B$3)</f>
        <v>0</v>
      </c>
      <c r="M5" s="26"/>
      <c r="N5" s="14">
        <f>L5*M5</f>
        <v>0</v>
      </c>
      <c r="V5" s="23"/>
      <c r="W5" s="4"/>
      <c r="Y5" s="4"/>
      <c r="Z5" s="4"/>
      <c r="AA5" s="4"/>
      <c r="AB5" s="4"/>
    </row>
    <row r="6" spans="1:28" x14ac:dyDescent="0.3">
      <c r="B6">
        <v>1</v>
      </c>
      <c r="C6" s="11">
        <v>1.24649162800173</v>
      </c>
      <c r="D6" s="2">
        <v>1.26436356626769</v>
      </c>
      <c r="E6" s="2">
        <v>1.25453403342154</v>
      </c>
      <c r="F6" s="8">
        <v>1.2960356238178801</v>
      </c>
      <c r="G6" s="3">
        <f>G5*(1+Parameters!$B$13)</f>
        <v>86700</v>
      </c>
      <c r="H6" s="5">
        <f>Parameters!$B$11*'Permanent project'!C10*Parameters!B$9*G6</f>
        <v>0.99857441512520972</v>
      </c>
      <c r="I6" s="2">
        <f>EXP(-Parameters!$B$16*'Permanent project'!B10)</f>
        <v>0.9685065820791976</v>
      </c>
      <c r="J6" s="2">
        <f>EXP(-(Parameters!$B$5+Parameters!$B$6)*('Permanent project'!B10-Parameters!$B$2))*(1-EXP(-Parameters!$B$7*('Permanent project'!B10-Parameters!$B$2)*('Permanent project'!B10&gt;Parameters!$B$2)))+('Permanent project'!B10&lt;=Parameters!$B$2)</f>
        <v>1</v>
      </c>
      <c r="K6" s="2">
        <f>H6*I6*('Permanent project'!B10&gt;=Parameters!$B$2)</f>
        <v>0</v>
      </c>
      <c r="L6" s="2">
        <f>H6*I6*J6*('Permanent project'!B10&gt;=Parameters!$B$2)*('Permanent project'!B10&lt;=Parameters!$B$3)</f>
        <v>0</v>
      </c>
      <c r="M6" s="26"/>
      <c r="N6" s="14">
        <f>L6*M6</f>
        <v>0</v>
      </c>
      <c r="V6" s="23"/>
      <c r="W6" s="24"/>
      <c r="X6" s="4"/>
      <c r="Y6" s="4"/>
      <c r="Z6" s="4"/>
      <c r="AA6" s="4"/>
      <c r="AB6" s="4"/>
    </row>
    <row r="7" spans="1:28" x14ac:dyDescent="0.3">
      <c r="B7">
        <v>2</v>
      </c>
      <c r="C7" s="11">
        <v>1.27421329852923</v>
      </c>
      <c r="D7" s="2">
        <v>1.2871224711876901</v>
      </c>
      <c r="E7" s="2">
        <v>1.2787261493415401</v>
      </c>
      <c r="F7" s="8">
        <v>1.3270637205353799</v>
      </c>
      <c r="G7" s="3">
        <f>G6*(1+Parameters!$B$13)</f>
        <v>88434</v>
      </c>
      <c r="H7" s="5">
        <f>Parameters!$B$11*'Permanent project'!C11*Parameters!B$9*G7</f>
        <v>1.0411981165013175</v>
      </c>
      <c r="I7" s="2">
        <f>EXP(-Parameters!$B$16*'Permanent project'!B11)</f>
        <v>0.93800499953072947</v>
      </c>
      <c r="J7" s="2">
        <f>EXP(-(Parameters!$B$5+Parameters!$B$6)*('Permanent project'!B11-Parameters!$B$2))*(1-EXP(-Parameters!$B$7*('Permanent project'!B11-Parameters!$B$2)*('Permanent project'!B11&gt;Parameters!$B$2)))+('Permanent project'!B11&lt;=Parameters!$B$2)</f>
        <v>1</v>
      </c>
      <c r="K7" s="2">
        <f>H7*I7*('Permanent project'!B11&gt;=Parameters!$B$2)</f>
        <v>0</v>
      </c>
      <c r="L7" s="2">
        <f>H7*I7*J7*('Permanent project'!B11&gt;=Parameters!$B$2)*('Permanent project'!B11&lt;=Parameters!$B$3)</f>
        <v>0</v>
      </c>
      <c r="M7" s="26"/>
      <c r="N7" s="14">
        <f t="shared" ref="N7:N20" si="0">L7*M7</f>
        <v>0</v>
      </c>
      <c r="V7" s="23"/>
      <c r="W7" s="24"/>
      <c r="X7" s="4"/>
      <c r="Y7" s="4"/>
      <c r="Z7" s="4"/>
      <c r="AA7" s="4"/>
      <c r="AB7" s="4"/>
    </row>
    <row r="8" spans="1:28" x14ac:dyDescent="0.3">
      <c r="B8">
        <v>3</v>
      </c>
      <c r="C8" s="11">
        <v>1.30131327663519</v>
      </c>
      <c r="D8" s="2">
        <v>1.3104844789097401</v>
      </c>
      <c r="E8" s="2">
        <v>1.30353295237128</v>
      </c>
      <c r="F8" s="8">
        <v>1.3588779158303199</v>
      </c>
      <c r="G8" s="3">
        <f>G7*(1+Parameters!$B$13)</f>
        <v>90202.680000000008</v>
      </c>
      <c r="H8" s="5">
        <f>Parameters!$B$11*'Permanent project'!C12*Parameters!B$9*G8</f>
        <v>1.0846091724659779</v>
      </c>
      <c r="I8" s="2">
        <f>EXP(-Parameters!$B$16*'Permanent project'!B12)</f>
        <v>0.90846401606870619</v>
      </c>
      <c r="J8" s="2">
        <f>EXP(-(Parameters!$B$5+Parameters!$B$6)*('Permanent project'!B12-Parameters!$B$2))*(1-EXP(-Parameters!$B$7*('Permanent project'!B12-Parameters!$B$2)*('Permanent project'!B12&gt;Parameters!$B$2)))+('Permanent project'!B12&lt;=Parameters!$B$2)</f>
        <v>1</v>
      </c>
      <c r="K8" s="2">
        <f>H8*I8*('Permanent project'!B12&gt;=Parameters!$B$2)</f>
        <v>0.98532840468339822</v>
      </c>
      <c r="L8" s="2">
        <f>H8*I8*J8*('Permanent project'!B12&gt;=Parameters!$B$2)*('Permanent project'!B12&lt;=Parameters!$B$3)</f>
        <v>0.98532840468339822</v>
      </c>
      <c r="M8" s="26">
        <f>'Emissions of Biomass scenarios'!G6*3.66</f>
        <v>549</v>
      </c>
      <c r="N8" s="14">
        <f t="shared" si="0"/>
        <v>540.94529417118565</v>
      </c>
      <c r="V8" s="23"/>
      <c r="W8" s="24"/>
      <c r="X8" s="4"/>
      <c r="Y8" s="4"/>
      <c r="Z8" s="4"/>
      <c r="AA8" s="4"/>
      <c r="AB8" s="4"/>
    </row>
    <row r="9" spans="1:28" x14ac:dyDescent="0.3">
      <c r="B9">
        <v>4</v>
      </c>
      <c r="C9" s="11">
        <v>1.3277788273723099</v>
      </c>
      <c r="D9" s="2">
        <v>1.3343910535835899</v>
      </c>
      <c r="E9" s="2">
        <v>1.3289111471220501</v>
      </c>
      <c r="F9" s="8">
        <v>1.39147073538051</v>
      </c>
      <c r="G9" s="3">
        <f>G8*(1+Parameters!$B$13)</f>
        <v>92006.733600000007</v>
      </c>
      <c r="H9" s="5">
        <f>Parameters!$B$11*'Permanent project'!C13*Parameters!B$9*G9</f>
        <v>1.128800837931824</v>
      </c>
      <c r="I9" s="2">
        <f>EXP(-Parameters!$B$16*'Permanent project'!B13)</f>
        <v>0.87985337914464379</v>
      </c>
      <c r="J9" s="2">
        <f>EXP(-(Parameters!$B$5+Parameters!$B$6)*('Permanent project'!B13-Parameters!$B$2))*(1-EXP(-Parameters!$B$7*('Permanent project'!B13-Parameters!$B$2)*('Permanent project'!B13&gt;Parameters!$B$2)))+('Permanent project'!B13&lt;=Parameters!$B$2)</f>
        <v>0.21899824794560177</v>
      </c>
      <c r="K9" s="2">
        <f>H9*I9*('Permanent project'!B13&gt;=Parameters!$B$2)</f>
        <v>0.99317923163562072</v>
      </c>
      <c r="L9" s="2">
        <f>H9*I9*J9*('Permanent project'!B13&gt;=Parameters!$B$2)*('Permanent project'!B13&lt;=Parameters!$B$3)</f>
        <v>0.21750451162415993</v>
      </c>
      <c r="M9" s="26">
        <f>'Emissions of Biomass scenarios'!G7*3.66</f>
        <v>551.34065339831238</v>
      </c>
      <c r="N9" s="14">
        <f t="shared" si="0"/>
        <v>119.91907955594516</v>
      </c>
      <c r="V9" s="23"/>
      <c r="W9" s="24"/>
      <c r="X9" s="4"/>
      <c r="Y9" s="4"/>
      <c r="Z9" s="4"/>
      <c r="AA9" s="4"/>
      <c r="AB9" s="4"/>
    </row>
    <row r="10" spans="1:28" x14ac:dyDescent="0.3">
      <c r="B10">
        <v>5</v>
      </c>
      <c r="C10" s="11">
        <v>1.3535972157932701</v>
      </c>
      <c r="D10" s="2">
        <v>1.3587836593589699</v>
      </c>
      <c r="E10" s="2">
        <v>1.3548174382051299</v>
      </c>
      <c r="F10" s="8">
        <v>1.4248347048637799</v>
      </c>
      <c r="G10" s="3">
        <f>G9*(1+Parameters!$B$13)</f>
        <v>93846.868272000007</v>
      </c>
      <c r="H10" s="5">
        <f>Parameters!$B$11*'Permanent project'!C14*Parameters!B$9*G10</f>
        <v>1.173765142740008</v>
      </c>
      <c r="I10" s="2">
        <f>EXP(-Parameters!$B$16*'Permanent project'!B14)</f>
        <v>0.85214378896621135</v>
      </c>
      <c r="J10" s="2">
        <f>EXP(-(Parameters!$B$5+Parameters!$B$6)*('Permanent project'!B14-Parameters!$B$2))*(1-EXP(-Parameters!$B$7*('Permanent project'!B14-Parameters!$B$2)*('Permanent project'!B14&gt;Parameters!$B$2)))+('Permanent project'!B14&lt;=Parameters!$B$2)</f>
        <v>0.38567812533656093</v>
      </c>
      <c r="K10" s="2">
        <f>H10*I10*('Permanent project'!B14&gt;=Parameters!$B$2)</f>
        <v>1.0002166760909363</v>
      </c>
      <c r="L10" s="2">
        <f>H10*I10*J10*('Permanent project'!B14&gt;=Parameters!$B$2)*('Permanent project'!B14&lt;=Parameters!$B$3)</f>
        <v>0.3857616925651185</v>
      </c>
      <c r="M10" s="26">
        <f>'Emissions of Biomass scenarios'!G8*3.66</f>
        <v>550.3421195025594</v>
      </c>
      <c r="N10" s="14">
        <f t="shared" si="0"/>
        <v>212.30090750918203</v>
      </c>
      <c r="V10" s="23"/>
      <c r="W10" s="24"/>
      <c r="X10" s="4"/>
      <c r="Y10" s="4"/>
      <c r="Z10" s="4"/>
      <c r="AA10" s="4"/>
      <c r="AB10" s="4"/>
    </row>
    <row r="11" spans="1:28" x14ac:dyDescent="0.3">
      <c r="B11">
        <v>6</v>
      </c>
      <c r="C11" s="11">
        <v>1.3787557069507701</v>
      </c>
      <c r="D11" s="2">
        <v>1.3836037603856399</v>
      </c>
      <c r="E11" s="2">
        <v>1.3812085302318</v>
      </c>
      <c r="F11" s="8">
        <v>1.45896234995795</v>
      </c>
      <c r="G11" s="3">
        <f>G10*(1+Parameters!$B$13)</f>
        <v>95723.805637440004</v>
      </c>
      <c r="H11" s="5">
        <f>Parameters!$B$11*'Permanent project'!C15*Parameters!B$9*G11</f>
        <v>1.2194928282182804</v>
      </c>
      <c r="I11" s="2">
        <f>EXP(-Parameters!$B$16*'Permanent project'!B15)</f>
        <v>0.82530686849168233</v>
      </c>
      <c r="J11" s="2">
        <f>EXP(-(Parameters!$B$5+Parameters!$B$6)*('Permanent project'!B15-Parameters!$B$2))*(1-EXP(-Parameters!$B$7*('Permanent project'!B15-Parameters!$B$2)*('Permanent project'!B15&gt;Parameters!$B$2)))+('Permanent project'!B15&lt;=Parameters!$B$2)</f>
        <v>0.51203952224328464</v>
      </c>
      <c r="K11" s="2">
        <f>H11*I11*('Permanent project'!B15&gt;=Parameters!$B$2)</f>
        <v>1.0064558072048941</v>
      </c>
      <c r="L11" s="2">
        <f>H11*I11*J11*('Permanent project'!B15&gt;=Parameters!$B$2)*('Permanent project'!B15&lt;=Parameters!$B$3)</f>
        <v>0.51534515068017339</v>
      </c>
      <c r="M11" s="26">
        <f>'Emissions of Biomass scenarios'!G9*3.66</f>
        <v>547.70630901248671</v>
      </c>
      <c r="N11" s="14">
        <f t="shared" si="0"/>
        <v>282.25779034652157</v>
      </c>
      <c r="V11" s="23"/>
      <c r="W11" s="24"/>
      <c r="X11" s="4"/>
      <c r="Y11" s="4"/>
      <c r="Z11" s="4"/>
      <c r="AA11" s="4"/>
      <c r="AB11" s="4"/>
    </row>
    <row r="12" spans="1:28" x14ac:dyDescent="0.3">
      <c r="B12">
        <v>7</v>
      </c>
      <c r="C12" s="11">
        <v>1.4032415658974999</v>
      </c>
      <c r="D12" s="2">
        <v>1.40879282081333</v>
      </c>
      <c r="E12" s="2">
        <v>1.40804112781333</v>
      </c>
      <c r="F12" s="8">
        <v>1.49384619634083</v>
      </c>
      <c r="G12" s="3">
        <f>G11*(1+Parameters!$B$13)</f>
        <v>97638.281750188806</v>
      </c>
      <c r="H12" s="5">
        <f>Parameters!$B$11*'Permanent project'!C16*Parameters!B$9*G12</f>
        <v>1.2659732812620084</v>
      </c>
      <c r="I12" s="2">
        <f>EXP(-Parameters!$B$16*'Permanent project'!B16)</f>
        <v>0.79931513436936508</v>
      </c>
      <c r="J12" s="2">
        <f>EXP(-(Parameters!$B$5+Parameters!$B$6)*('Permanent project'!B16-Parameters!$B$2))*(1-EXP(-Parameters!$B$7*('Permanent project'!B16-Parameters!$B$2)*('Permanent project'!B16&gt;Parameters!$B$2)))+('Permanent project'!B16&lt;=Parameters!$B$2)</f>
        <v>0.60733475719354302</v>
      </c>
      <c r="K12" s="2">
        <f>H12*I12*('Permanent project'!B16&gt;=Parameters!$B$2)</f>
        <v>1.0119116034199682</v>
      </c>
      <c r="L12" s="2">
        <f>H12*I12*J12*('Permanent project'!B16&gt;=Parameters!$B$2)*('Permanent project'!B16&lt;=Parameters!$B$3)</f>
        <v>0.61456908796439524</v>
      </c>
      <c r="M12" s="26">
        <f>'Emissions of Biomass scenarios'!G10*3.66</f>
        <v>543.89457780339592</v>
      </c>
      <c r="N12" s="14">
        <f t="shared" si="0"/>
        <v>334.26079462941283</v>
      </c>
      <c r="V12" s="23"/>
      <c r="W12" s="24"/>
      <c r="X12" s="4"/>
      <c r="Y12" s="4"/>
      <c r="Z12" s="4"/>
      <c r="AA12" s="4"/>
      <c r="AB12" s="4"/>
    </row>
    <row r="13" spans="1:28" x14ac:dyDescent="0.3">
      <c r="B13">
        <v>8</v>
      </c>
      <c r="C13" s="11">
        <v>1.42704205768615</v>
      </c>
      <c r="D13" s="2">
        <v>1.4342923047917999</v>
      </c>
      <c r="E13" s="2">
        <v>1.4352719355610299</v>
      </c>
      <c r="F13" s="8">
        <v>1.5294787696902601</v>
      </c>
      <c r="G13" s="3">
        <f>G12*(1+Parameters!$B$13)</f>
        <v>99591.047385192578</v>
      </c>
      <c r="H13" s="5">
        <f>Parameters!$B$11*'Permanent project'!C17*Parameters!B$9*G13</f>
        <v>1.313194465854201</v>
      </c>
      <c r="I13" s="2">
        <f>EXP(-Parameters!$B$16*'Permanent project'!B17)</f>
        <v>0.77414196879224839</v>
      </c>
      <c r="J13" s="2">
        <f>EXP(-(Parameters!$B$5+Parameters!$B$6)*('Permanent project'!B17-Parameters!$B$2))*(1-EXP(-Parameters!$B$7*('Permanent project'!B17-Parameters!$B$2)*('Permanent project'!B17&gt;Parameters!$B$2)))+('Permanent project'!B17&lt;=Parameters!$B$2)</f>
        <v>0.67869763146670137</v>
      </c>
      <c r="K13" s="2">
        <f>H13*I13*('Permanent project'!B17&gt;=Parameters!$B$2)</f>
        <v>1.0165989492034562</v>
      </c>
      <c r="L13" s="2">
        <f>H13*I13*J13*('Permanent project'!B17&gt;=Parameters!$B$2)*('Permanent project'!B17&lt;=Parameters!$B$3)</f>
        <v>0.68996329897592312</v>
      </c>
      <c r="M13" s="26">
        <f>'Emissions of Biomass scenarios'!G11*3.66</f>
        <v>539.16211021196295</v>
      </c>
      <c r="N13" s="14">
        <f t="shared" si="0"/>
        <v>372.00206824466619</v>
      </c>
      <c r="V13" s="23"/>
      <c r="W13" s="24"/>
      <c r="X13" s="4"/>
      <c r="Y13" s="4"/>
      <c r="Z13" s="4"/>
      <c r="AA13" s="4"/>
      <c r="AB13" s="4"/>
    </row>
    <row r="14" spans="1:28" x14ac:dyDescent="0.3">
      <c r="B14">
        <v>9</v>
      </c>
      <c r="C14" s="11">
        <v>1.4501444473694201</v>
      </c>
      <c r="D14" s="2">
        <v>1.46004367647077</v>
      </c>
      <c r="E14" s="2">
        <v>1.4628576580861501</v>
      </c>
      <c r="F14" s="8">
        <v>1.5658525956840399</v>
      </c>
      <c r="G14" s="3">
        <f>G13*(1+Parameters!$B$13)</f>
        <v>101582.86833289643</v>
      </c>
      <c r="H14" s="5">
        <f>Parameters!$B$11*'Permanent project'!C18*Parameters!B$9*G14</f>
        <v>1.3611428519378717</v>
      </c>
      <c r="I14" s="2">
        <f>EXP(-Parameters!$B$16*'Permanent project'!B18)</f>
        <v>0.74976159223904126</v>
      </c>
      <c r="J14" s="2">
        <f>EXP(-(Parameters!$B$5+Parameters!$B$6)*('Permanent project'!B18-Parameters!$B$2))*(1-EXP(-Parameters!$B$7*('Permanent project'!B18-Parameters!$B$2)*('Permanent project'!B18&gt;Parameters!$B$2)))+('Permanent project'!B18&lt;=Parameters!$B$2)</f>
        <v>0.731628462383484</v>
      </c>
      <c r="K14" s="2">
        <f>H14*I14*('Permanent project'!B18&gt;=Parameters!$B$2)</f>
        <v>1.0205326319337282</v>
      </c>
      <c r="L14" s="2">
        <f>H14*I14*J14*('Permanent project'!B18&gt;=Parameters!$B$2)*('Permanent project'!B18&lt;=Parameters!$B$3)</f>
        <v>0.74665072031384361</v>
      </c>
      <c r="M14" s="26">
        <f>'Emissions of Biomass scenarios'!G12*3.66</f>
        <v>533.6807627460106</v>
      </c>
      <c r="N14" s="14">
        <f t="shared" si="0"/>
        <v>398.47312592195027</v>
      </c>
      <c r="V14" s="23"/>
      <c r="W14" s="24"/>
      <c r="X14" s="4"/>
      <c r="Y14" s="4"/>
      <c r="Z14" s="4"/>
      <c r="AA14" s="4"/>
      <c r="AB14" s="4"/>
    </row>
    <row r="15" spans="1:28" x14ac:dyDescent="0.3">
      <c r="B15">
        <v>10</v>
      </c>
      <c r="C15" s="11">
        <v>1.4725360000000001</v>
      </c>
      <c r="D15" s="2">
        <v>1.4859884000000001</v>
      </c>
      <c r="E15" s="2">
        <v>1.4907550000000001</v>
      </c>
      <c r="F15" s="8">
        <v>1.6029602000000001</v>
      </c>
      <c r="G15" s="3">
        <f>G14*(1+Parameters!$B$13)</f>
        <v>103614.52569955436</v>
      </c>
      <c r="H15" s="5">
        <f>Parameters!$B$11*'Permanent project'!C19*Parameters!B$9*G15</f>
        <v>1.4098033415513953</v>
      </c>
      <c r="I15" s="2">
        <f>EXP(-Parameters!$B$16*'Permanent project'!B19)</f>
        <v>0.72614903707369094</v>
      </c>
      <c r="J15" s="2">
        <f>EXP(-(Parameters!$B$5+Parameters!$B$6)*('Permanent project'!B19-Parameters!$B$2))*(1-EXP(-Parameters!$B$7*('Permanent project'!B19-Parameters!$B$2)*('Permanent project'!B19&gt;Parameters!$B$2)))+('Permanent project'!B19&lt;=Parameters!$B$2)</f>
        <v>0.77036806897206744</v>
      </c>
      <c r="K15" s="2">
        <f>H15*I15*('Permanent project'!B19&gt;=Parameters!$B$2)</f>
        <v>1.0237273389308175</v>
      </c>
      <c r="L15" s="2">
        <f>H15*I15*J15*('Permanent project'!B19&gt;=Parameters!$B$2)*('Permanent project'!B19&lt;=Parameters!$B$3)</f>
        <v>0.78864685324604711</v>
      </c>
      <c r="M15" s="26">
        <f>'Emissions of Biomass scenarios'!G13*3.66</f>
        <v>527.57847284203194</v>
      </c>
      <c r="N15" s="14">
        <f t="shared" si="0"/>
        <v>416.07310244722362</v>
      </c>
      <c r="V15" s="23"/>
      <c r="W15" s="24"/>
      <c r="X15" s="4"/>
      <c r="Y15" s="4"/>
      <c r="Z15" s="4"/>
      <c r="AA15" s="4"/>
      <c r="AB15" s="4"/>
    </row>
    <row r="16" spans="1:28" x14ac:dyDescent="0.3">
      <c r="B16">
        <v>11</v>
      </c>
      <c r="C16" s="11">
        <v>1.49420398063058</v>
      </c>
      <c r="D16" s="2">
        <v>1.51206793952923</v>
      </c>
      <c r="E16" s="2">
        <v>1.5189206659138501</v>
      </c>
      <c r="F16" s="8">
        <v>1.6407941083159601</v>
      </c>
      <c r="G16" s="3">
        <f>G15*(1+Parameters!$B$13)</f>
        <v>105686.81621354545</v>
      </c>
      <c r="H16" s="5">
        <f>Parameters!$B$11*'Permanent project'!C20*Parameters!B$9*G16</f>
        <v>1.4591591921348175</v>
      </c>
      <c r="I16" s="2">
        <f>EXP(-Parameters!$B$16*'Permanent project'!B20)</f>
        <v>0.70328012197634093</v>
      </c>
      <c r="J16" s="2">
        <f>EXP(-(Parameters!$B$5+Parameters!$B$6)*('Permanent project'!B20-Parameters!$B$2))*(1-EXP(-Parameters!$B$7*('Permanent project'!B20-Parameters!$B$2)*('Permanent project'!B20&gt;Parameters!$B$2)))+('Permanent project'!B20&lt;=Parameters!$B$2)</f>
        <v>0.79818613418805329</v>
      </c>
      <c r="K16" s="2">
        <f>H16*I16*('Permanent project'!B20&gt;=Parameters!$B$2)</f>
        <v>1.0261976546274736</v>
      </c>
      <c r="L16" s="2">
        <f>H16*I16*J16*('Permanent project'!B20&gt;=Parameters!$B$2)*('Permanent project'!B20&lt;=Parameters!$B$3)</f>
        <v>0.81909673885995016</v>
      </c>
      <c r="M16" s="26">
        <f>'Emissions of Biomass scenarios'!G14*3.66</f>
        <v>520.9562935166316</v>
      </c>
      <c r="N16" s="14">
        <f t="shared" si="0"/>
        <v>426.71360110803994</v>
      </c>
      <c r="V16" s="23"/>
      <c r="W16" s="24"/>
      <c r="X16" s="4"/>
      <c r="Y16" s="4"/>
      <c r="Z16" s="4"/>
      <c r="AA16" s="4"/>
      <c r="AB16" s="4"/>
    </row>
    <row r="17" spans="2:28" x14ac:dyDescent="0.3">
      <c r="B17">
        <v>12</v>
      </c>
      <c r="C17" s="11">
        <v>1.5151356543138501</v>
      </c>
      <c r="D17" s="2">
        <v>1.53822375920821</v>
      </c>
      <c r="E17" s="2">
        <v>1.5473113604389701</v>
      </c>
      <c r="F17" s="8">
        <v>1.6793468463097401</v>
      </c>
      <c r="G17" s="3">
        <f>G16*(1+Parameters!$B$13)</f>
        <v>107800.55253781636</v>
      </c>
      <c r="H17" s="5">
        <f>Parameters!$B$11*'Permanent project'!C21*Parameters!B$9*G17</f>
        <v>1.5091919369121576</v>
      </c>
      <c r="I17" s="2">
        <f>EXP(-Parameters!$B$16*'Permanent project'!B21)</f>
        <v>0.68113142717954711</v>
      </c>
      <c r="J17" s="2">
        <f>EXP(-(Parameters!$B$5+Parameters!$B$6)*('Permanent project'!B21-Parameters!$B$2))*(1-EXP(-Parameters!$B$7*('Permanent project'!B21-Parameters!$B$2)*('Permanent project'!B21&gt;Parameters!$B$2)))+('Permanent project'!B21&lt;=Parameters!$B$2)</f>
        <v>0.81760354704073512</v>
      </c>
      <c r="K17" s="2">
        <f>H17*I17*('Permanent project'!B21&gt;=Parameters!$B$2)</f>
        <v>1.027958057876843</v>
      </c>
      <c r="L17" s="2">
        <f>H17*I17*J17*('Permanent project'!B21&gt;=Parameters!$B$2)*('Permanent project'!B21&lt;=Parameters!$B$3)</f>
        <v>0.84046215432921212</v>
      </c>
      <c r="M17" s="26">
        <f>'Emissions of Biomass scenarios'!G15*3.66</f>
        <v>513.89712623059927</v>
      </c>
      <c r="N17" s="14">
        <f t="shared" si="0"/>
        <v>431.91108581536054</v>
      </c>
      <c r="V17" s="23"/>
      <c r="W17" s="24"/>
      <c r="X17" s="4"/>
      <c r="Y17" s="4"/>
      <c r="Z17" s="4"/>
      <c r="AA17" s="4"/>
      <c r="AB17" s="4"/>
    </row>
    <row r="18" spans="2:28" x14ac:dyDescent="0.3">
      <c r="B18">
        <v>13</v>
      </c>
      <c r="C18" s="11">
        <v>1.5353182861025001</v>
      </c>
      <c r="D18" s="2">
        <v>1.5643973231866699</v>
      </c>
      <c r="E18" s="2">
        <v>1.5758837881866701</v>
      </c>
      <c r="F18" s="8">
        <v>1.71861093965917</v>
      </c>
      <c r="G18" s="3">
        <f>G17*(1+Parameters!$B$13)</f>
        <v>109956.56358857268</v>
      </c>
      <c r="H18" s="5">
        <f>Parameters!$B$11*'Permanent project'!C22*Parameters!B$9*G18</f>
        <v>1.5598813022518383</v>
      </c>
      <c r="I18" s="2">
        <f>EXP(-Parameters!$B$16*'Permanent project'!B22)</f>
        <v>0.65968027048438904</v>
      </c>
      <c r="J18" s="2">
        <f>EXP(-(Parameters!$B$5+Parameters!$B$6)*('Permanent project'!B22-Parameters!$B$2))*(1-EXP(-Parameters!$B$7*('Permanent project'!B22-Parameters!$B$2)*('Permanent project'!B22&gt;Parameters!$B$2)))+('Permanent project'!B22&lt;=Parameters!$B$2)</f>
        <v>0.83056383982162563</v>
      </c>
      <c r="K18" s="2">
        <f>H18*I18*('Permanent project'!B22&gt;=Parameters!$B$2)</f>
        <v>1.0290229193930338</v>
      </c>
      <c r="L18" s="2">
        <f>H18*I18*J18*('Permanent project'!B22&gt;=Parameters!$B$2)*('Permanent project'!B22&lt;=Parameters!$B$3)</f>
        <v>0.85466922719553728</v>
      </c>
      <c r="M18" s="26">
        <f>'Emissions of Biomass scenarios'!G16*3.66</f>
        <v>506.47074063672164</v>
      </c>
      <c r="N18" s="14">
        <f t="shared" si="0"/>
        <v>432.86495649713828</v>
      </c>
      <c r="V18" s="23"/>
      <c r="W18" s="24"/>
      <c r="X18" s="4"/>
      <c r="Y18" s="4"/>
      <c r="Z18" s="4"/>
      <c r="AA18" s="4"/>
      <c r="AB18" s="4"/>
    </row>
    <row r="19" spans="2:28" x14ac:dyDescent="0.3">
      <c r="B19">
        <v>14</v>
      </c>
      <c r="C19" s="11">
        <v>1.5547391410492299</v>
      </c>
      <c r="D19" s="2">
        <v>1.59053009561436</v>
      </c>
      <c r="E19" s="2">
        <v>1.6045946537682101</v>
      </c>
      <c r="F19" s="8">
        <v>1.75857891404205</v>
      </c>
      <c r="G19" s="3">
        <f>G18*(1+Parameters!$B$13)</f>
        <v>112155.69486034414</v>
      </c>
      <c r="H19" s="5">
        <f>Parameters!$B$11*'Permanent project'!C23*Parameters!B$9*G19</f>
        <v>1.6112051219043868</v>
      </c>
      <c r="I19" s="2">
        <f>EXP(-Parameters!$B$16*'Permanent project'!B23)</f>
        <v>0.63890468403191625</v>
      </c>
      <c r="J19" s="2">
        <f>EXP(-(Parameters!$B$5+Parameters!$B$6)*('Permanent project'!B23-Parameters!$B$2))*(1-EXP(-Parameters!$B$7*('Permanent project'!B23-Parameters!$B$2)*('Permanent project'!B23&gt;Parameters!$B$2)))+('Permanent project'!B23&lt;=Parameters!$B$2)</f>
        <v>0.83856537503106088</v>
      </c>
      <c r="K19" s="2">
        <f>H19*I19*('Permanent project'!B23&gt;=Parameters!$B$2)</f>
        <v>1.0294064993209273</v>
      </c>
      <c r="L19" s="2">
        <f>H19*I19*J19*('Permanent project'!B23&gt;=Parameters!$B$2)*('Permanent project'!B23&lt;=Parameters!$B$3)</f>
        <v>0.86322464716246494</v>
      </c>
      <c r="M19" s="26">
        <f>'Emissions of Biomass scenarios'!G17*3.66</f>
        <v>498.73691156904431</v>
      </c>
      <c r="N19" s="14">
        <f t="shared" si="0"/>
        <v>430.52199451608573</v>
      </c>
      <c r="V19" s="23"/>
      <c r="W19" s="24"/>
      <c r="X19" s="4"/>
      <c r="Y19" s="4"/>
      <c r="Z19" s="4"/>
      <c r="AA19" s="4"/>
      <c r="AB19" s="4"/>
    </row>
    <row r="20" spans="2:28" x14ac:dyDescent="0.3">
      <c r="B20">
        <v>15</v>
      </c>
      <c r="C20" s="11">
        <v>1.5733854842067301</v>
      </c>
      <c r="D20" s="2">
        <v>1.6165635406410299</v>
      </c>
      <c r="E20" s="2">
        <v>1.63340066179487</v>
      </c>
      <c r="F20" s="8">
        <v>1.7992432951362201</v>
      </c>
      <c r="G20" s="3">
        <f>G19*(1+Parameters!$B$13)</f>
        <v>114398.80875755103</v>
      </c>
      <c r="H20" s="5">
        <f>Parameters!$B$11*'Permanent project'!C24*Parameters!B$9*G20</f>
        <v>1.6631392480133742</v>
      </c>
      <c r="I20" s="2">
        <f>EXP(-Parameters!$B$16*'Permanent project'!B24)</f>
        <v>0.61878339180614084</v>
      </c>
      <c r="J20" s="2">
        <f>EXP(-(Parameters!$B$5+Parameters!$B$6)*('Permanent project'!B24-Parameters!$B$2))*(1-EXP(-Parameters!$B$7*('Permanent project'!B24-Parameters!$B$2)*('Permanent project'!B24&gt;Parameters!$B$2)))+('Permanent project'!B24&lt;=Parameters!$B$2)</f>
        <v>0.84276326829746462</v>
      </c>
      <c r="K20" s="2">
        <f>H20*I20*('Permanent project'!B24&gt;=Parameters!$B$2)</f>
        <v>1.0291229449316301</v>
      </c>
      <c r="L20" s="2">
        <f>H20*I20*J20*('Permanent project'!B24&gt;=Parameters!$B$2)*('Permanent project'!B24&lt;=Parameters!$B$3)</f>
        <v>0.86730701655049236</v>
      </c>
      <c r="M20" s="26">
        <f>'Emissions of Biomass scenarios'!G18*3.66</f>
        <v>490.74750983761044</v>
      </c>
      <c r="N20" s="14">
        <f t="shared" si="0"/>
        <v>425.62875863684133</v>
      </c>
      <c r="V20" s="23"/>
      <c r="W20" s="24"/>
      <c r="X20" s="4"/>
      <c r="Y20" s="4"/>
      <c r="Z20" s="4"/>
      <c r="AA20" s="4"/>
      <c r="AB20" s="4"/>
    </row>
    <row r="21" spans="2:28" x14ac:dyDescent="0.3">
      <c r="B21">
        <v>16</v>
      </c>
      <c r="C21" s="11">
        <v>1.59124458062769</v>
      </c>
      <c r="D21" s="2">
        <v>1.6424391224164101</v>
      </c>
      <c r="E21" s="2">
        <v>1.66225851687795</v>
      </c>
      <c r="F21" s="8">
        <v>1.84059660861949</v>
      </c>
      <c r="G21" s="3">
        <f>G20*(1+Parameters!$B$13)</f>
        <v>116686.78493270205</v>
      </c>
      <c r="H21" s="5">
        <f>Parameters!$B$11*'Permanent project'!C25*Parameters!B$9*G21</f>
        <v>1.7156574587924858</v>
      </c>
      <c r="I21" s="2">
        <f>EXP(-Parameters!$B$16*'Permanent project'!B25)</f>
        <v>0.59929578784553839</v>
      </c>
      <c r="J21" s="2">
        <f>EXP(-(Parameters!$B$5+Parameters!$B$6)*('Permanent project'!B25-Parameters!$B$2))*(1-EXP(-Parameters!$B$7*('Permanent project'!B25-Parameters!$B$2)*('Permanent project'!B25&gt;Parameters!$B$2)))+('Permanent project'!B25&lt;=Parameters!$B$2)</f>
        <v>0.84404797618596195</v>
      </c>
      <c r="K21" s="2">
        <f>H21*I21*('Permanent project'!B25&gt;=Parameters!$B$2)</f>
        <v>1.0281862884401172</v>
      </c>
      <c r="L21" s="2">
        <f>H21*I21*J21*('Permanent project'!B25&gt;=Parameters!$B$2)*('Permanent project'!B25&lt;=Parameters!$B$3)</f>
        <v>0.86783855590003667</v>
      </c>
      <c r="M21" s="26">
        <f>'Emissions of Biomass scenarios'!G19*3.66</f>
        <v>482.54796920036097</v>
      </c>
      <c r="N21" s="14">
        <f>L21*M21</f>
        <v>418.77373274333661</v>
      </c>
      <c r="V21" s="23"/>
      <c r="W21" s="24"/>
      <c r="X21" s="4"/>
      <c r="Y21" s="4"/>
      <c r="Z21" s="4"/>
      <c r="AA21" s="4"/>
      <c r="AB21" s="4"/>
    </row>
    <row r="22" spans="2:28" x14ac:dyDescent="0.3">
      <c r="B22">
        <v>17</v>
      </c>
      <c r="C22" s="11">
        <v>1.60830369536481</v>
      </c>
      <c r="D22" s="2">
        <v>1.66809830509026</v>
      </c>
      <c r="E22" s="2">
        <v>1.69112492362872</v>
      </c>
      <c r="F22" s="8">
        <v>1.8826313801696799</v>
      </c>
      <c r="G22" s="3">
        <f>G21*(1+Parameters!$B$13)</f>
        <v>119020.52063135609</v>
      </c>
      <c r="H22" s="5">
        <f>Parameters!$B$11*'Permanent project'!C26*Parameters!B$9*G22</f>
        <v>1.7687313627582393</v>
      </c>
      <c r="I22" s="2">
        <f>EXP(-Parameters!$B$16*'Permanent project'!B26)</f>
        <v>0.58042191514074237</v>
      </c>
      <c r="J22" s="2">
        <f>EXP(-(Parameters!$B$5+Parameters!$B$6)*('Permanent project'!B26-Parameters!$B$2))*(1-EXP(-Parameters!$B$7*('Permanent project'!B26-Parameters!$B$2)*('Permanent project'!B26&gt;Parameters!$B$2)))+('Permanent project'!B26&lt;=Parameters!$B$2)</f>
        <v>0.84310589143311787</v>
      </c>
      <c r="K22" s="2">
        <f>H22*I22*('Permanent project'!B26&gt;=Parameters!$B$2)</f>
        <v>1.0266104449416324</v>
      </c>
      <c r="L22" s="2">
        <f>H22*I22*J22*('Permanent project'!B26&gt;=Parameters!$B$2)*('Permanent project'!B26&lt;=Parameters!$B$3)</f>
        <v>0.86554131433706483</v>
      </c>
      <c r="M22" s="26">
        <f>'Emissions of Biomass scenarios'!G20*3.66</f>
        <v>474.17835974484774</v>
      </c>
      <c r="N22" s="14">
        <f t="shared" ref="N22:N85" si="1">L22*M22</f>
        <v>410.42096072374909</v>
      </c>
      <c r="V22" s="23"/>
      <c r="W22" s="24"/>
      <c r="X22" s="4"/>
      <c r="Y22" s="4"/>
      <c r="Z22" s="4"/>
      <c r="AA22" s="4"/>
      <c r="AB22" s="4"/>
    </row>
    <row r="23" spans="2:28" x14ac:dyDescent="0.3">
      <c r="B23">
        <v>18</v>
      </c>
      <c r="C23" s="11">
        <v>1.62455009347077</v>
      </c>
      <c r="D23" s="2">
        <v>1.6934825528123101</v>
      </c>
      <c r="E23" s="2">
        <v>1.7199565866584601</v>
      </c>
      <c r="F23" s="8">
        <v>1.92534013546462</v>
      </c>
      <c r="G23" s="3">
        <f>G22*(1+Parameters!$B$13)</f>
        <v>121400.93104398322</v>
      </c>
      <c r="H23" s="5">
        <f>Parameters!$B$11*'Permanent project'!C27*Parameters!B$9*G23</f>
        <v>1.8223302994044588</v>
      </c>
      <c r="I23" s="2">
        <f>EXP(-Parameters!$B$16*'Permanent project'!B27)</f>
        <v>0.56214244519682244</v>
      </c>
      <c r="J23" s="2">
        <f>EXP(-(Parameters!$B$5+Parameters!$B$6)*('Permanent project'!B27-Parameters!$B$2))*(1-EXP(-Parameters!$B$7*('Permanent project'!B27-Parameters!$B$2)*('Permanent project'!B27&gt;Parameters!$B$2)))+('Permanent project'!B27&lt;=Parameters!$B$2)</f>
        <v>0.84046606497925347</v>
      </c>
      <c r="K23" s="2">
        <f>H23*I23*('Permanent project'!B27&gt;=Parameters!$B$2)</f>
        <v>1.0244092104634801</v>
      </c>
      <c r="L23" s="2">
        <f>H23*I23*J23*('Permanent project'!B27&gt;=Parameters!$B$2)*('Permanent project'!B27&lt;=Parameters!$B$3)</f>
        <v>0.86098117804674501</v>
      </c>
      <c r="M23" s="26">
        <f>'Emissions of Biomass scenarios'!G21*3.66</f>
        <v>465.67420109507168</v>
      </c>
      <c r="N23" s="14">
        <f t="shared" si="1"/>
        <v>400.93672224481168</v>
      </c>
      <c r="V23" s="23"/>
      <c r="W23" s="24"/>
      <c r="X23" s="4"/>
      <c r="Y23" s="4"/>
      <c r="Z23" s="4"/>
      <c r="AA23" s="4"/>
      <c r="AB23" s="4"/>
    </row>
    <row r="24" spans="2:28" x14ac:dyDescent="0.3">
      <c r="B24">
        <v>19</v>
      </c>
      <c r="C24" s="11">
        <v>1.6399710399982701</v>
      </c>
      <c r="D24" s="2">
        <v>1.71853332973231</v>
      </c>
      <c r="E24" s="2">
        <v>1.74871021057846</v>
      </c>
      <c r="F24" s="8">
        <v>1.9687154001821201</v>
      </c>
      <c r="G24" s="3">
        <f>G23*(1+Parameters!$B$13)</f>
        <v>123828.94966486288</v>
      </c>
      <c r="H24" s="5">
        <f>Parameters!$B$11*'Permanent project'!C28*Parameters!B$9*G24</f>
        <v>1.8764212362013144</v>
      </c>
      <c r="I24" s="2">
        <f>EXP(-Parameters!$B$16*'Permanent project'!B28)</f>
        <v>0.54443865823921711</v>
      </c>
      <c r="J24" s="2">
        <f>EXP(-(Parameters!$B$5+Parameters!$B$6)*('Permanent project'!B28-Parameters!$B$2))*(1-EXP(-Parameters!$B$7*('Permanent project'!B28-Parameters!$B$2)*('Permanent project'!B28&gt;Parameters!$B$2)))+('Permanent project'!B28&lt;=Parameters!$B$2)</f>
        <v>0.83653623104622843</v>
      </c>
      <c r="K24" s="2">
        <f>H24*I24*('Permanent project'!B28&gt;=Parameters!$B$2)</f>
        <v>1.0215962601290167</v>
      </c>
      <c r="L24" s="2">
        <f>H24*I24*J24*('Permanent project'!B28&gt;=Parameters!$B$2)*('Permanent project'!B28&lt;=Parameters!$B$3)</f>
        <v>0.85460228509924996</v>
      </c>
      <c r="M24" s="26">
        <f>'Emissions of Biomass scenarios'!G22*3.66</f>
        <v>457.06709673685123</v>
      </c>
      <c r="N24" s="14">
        <f t="shared" si="1"/>
        <v>390.61058531499299</v>
      </c>
      <c r="V24" s="23"/>
      <c r="W24" s="24"/>
      <c r="X24" s="4"/>
      <c r="Y24" s="4"/>
      <c r="Z24" s="4"/>
      <c r="AA24" s="4"/>
      <c r="AB24" s="4"/>
    </row>
    <row r="25" spans="2:28" x14ac:dyDescent="0.3">
      <c r="B25">
        <v>20</v>
      </c>
      <c r="C25" s="11">
        <v>1.6545538</v>
      </c>
      <c r="D25" s="2">
        <v>1.7431920999999999</v>
      </c>
      <c r="E25" s="2">
        <v>1.7773425</v>
      </c>
      <c r="F25" s="8">
        <v>2.0127497000000001</v>
      </c>
      <c r="G25" s="3">
        <f>G24*(1+Parameters!$B$13)</f>
        <v>126305.52865816014</v>
      </c>
      <c r="H25" s="5">
        <f>Parameters!$B$11*'Permanent project'!C29*Parameters!B$9*G25</f>
        <v>1.9309686617978781</v>
      </c>
      <c r="I25" s="2">
        <f>EXP(-Parameters!$B$16*'Permanent project'!B29)</f>
        <v>0.52729242404304855</v>
      </c>
      <c r="J25" s="2">
        <f>EXP(-(Parameters!$B$5+Parameters!$B$6)*('Permanent project'!B29-Parameters!$B$2))*(1-EXP(-Parameters!$B$7*('Permanent project'!B29-Parameters!$B$2)*('Permanent project'!B29&gt;Parameters!$B$2)))+('Permanent project'!B29&lt;=Parameters!$B$2)</f>
        <v>0.83163058431165993</v>
      </c>
      <c r="K25" s="2">
        <f>H25*I25*('Permanent project'!B29&gt;=Parameters!$B$2)</f>
        <v>1.0181851464305647</v>
      </c>
      <c r="L25" s="2">
        <f>H25*I25*J25*('Permanent project'!B29&gt;=Parameters!$B$2)*('Permanent project'!B29&lt;=Parameters!$B$3)</f>
        <v>0.8467539082635035</v>
      </c>
      <c r="M25" s="26">
        <f>'Emissions of Biomass scenarios'!G23*3.66</f>
        <v>448.38524112918753</v>
      </c>
      <c r="N25" s="14">
        <f t="shared" si="1"/>
        <v>379.67195533381295</v>
      </c>
      <c r="V25" s="23"/>
      <c r="W25" s="25"/>
      <c r="X25" s="4"/>
      <c r="Y25" s="4"/>
      <c r="Z25" s="4"/>
      <c r="AA25" s="4"/>
      <c r="AB25" s="4"/>
    </row>
    <row r="26" spans="2:28" x14ac:dyDescent="0.3">
      <c r="B26">
        <v>21</v>
      </c>
      <c r="C26" s="11">
        <v>1.66829347617596</v>
      </c>
      <c r="D26" s="2">
        <v>1.7674114798153799</v>
      </c>
      <c r="E26" s="2">
        <v>1.80581650322308</v>
      </c>
      <c r="F26" s="8">
        <v>2.0574283553182702</v>
      </c>
      <c r="G26" s="3">
        <f>G25*(1+Parameters!$B$13)</f>
        <v>128831.63923132334</v>
      </c>
      <c r="H26" s="5">
        <f>Parameters!$B$11*'Permanent project'!C30*Parameters!B$9*G26</f>
        <v>1.9859438052731655</v>
      </c>
      <c r="I26" s="2">
        <f>EXP(-Parameters!$B$16*'Permanent project'!B30)</f>
        <v>0.51068618336618787</v>
      </c>
      <c r="J26" s="2">
        <f>EXP(-(Parameters!$B$5+Parameters!$B$6)*('Permanent project'!B30-Parameters!$B$2))*(1-EXP(-Parameters!$B$7*('Permanent project'!B30-Parameters!$B$2)*('Permanent project'!B30&gt;Parameters!$B$2)))+('Permanent project'!B30&lt;=Parameters!$B$2)</f>
        <v>0.82599119752420724</v>
      </c>
      <c r="K26" s="2">
        <f>H26*I26*('Permanent project'!B30&gt;=Parameters!$B$2)</f>
        <v>1.0141940622946768</v>
      </c>
      <c r="L26" s="2">
        <f>H26*I26*J26*('Permanent project'!B30&gt;=Parameters!$B$2)*('Permanent project'!B30&lt;=Parameters!$B$3)</f>
        <v>0.83771536803672053</v>
      </c>
      <c r="M26" s="26">
        <f>'Emissions of Biomass scenarios'!G24*3.66</f>
        <v>439.65383364567953</v>
      </c>
      <c r="N26" s="14">
        <f t="shared" si="1"/>
        <v>368.30477306124556</v>
      </c>
      <c r="V26" s="23"/>
      <c r="W26" s="24"/>
      <c r="X26" s="4"/>
      <c r="Y26" s="4"/>
      <c r="Z26" s="4"/>
      <c r="AA26" s="4"/>
      <c r="AB26" s="4"/>
    </row>
    <row r="27" spans="2:28" x14ac:dyDescent="0.3">
      <c r="B27">
        <v>22</v>
      </c>
      <c r="C27" s="11">
        <v>1.6812165218153801</v>
      </c>
      <c r="D27" s="2">
        <v>1.7911886935794901</v>
      </c>
      <c r="E27" s="2">
        <v>1.8341206433025601</v>
      </c>
      <c r="F27" s="8">
        <v>2.1027078654256401</v>
      </c>
      <c r="G27" s="3">
        <f>G26*(1+Parameters!$B$13)</f>
        <v>131408.2720159498</v>
      </c>
      <c r="H27" s="5">
        <f>Parameters!$B$11*'Permanent project'!C31*Parameters!B$9*G27</f>
        <v>2.0413540040717617</v>
      </c>
      <c r="I27" s="2">
        <f>EXP(-Parameters!$B$16*'Permanent project'!B31)</f>
        <v>0.49460292996705701</v>
      </c>
      <c r="J27" s="2">
        <f>EXP(-(Parameters!$B$5+Parameters!$B$6)*('Permanent project'!B31-Parameters!$B$2))*(1-EXP(-Parameters!$B$7*('Permanent project'!B31-Parameters!$B$2)*('Permanent project'!B31&gt;Parameters!$B$2)))+('Permanent project'!B31&lt;=Parameters!$B$2)</f>
        <v>0.81980453557104771</v>
      </c>
      <c r="K27" s="2">
        <f>H27*I27*('Permanent project'!B31&gt;=Parameters!$B$2)</f>
        <v>1.009659671513877</v>
      </c>
      <c r="L27" s="2">
        <f>H27*I27*J27*('Permanent project'!B31&gt;=Parameters!$B$2)*('Permanent project'!B31&lt;=Parameters!$B$3)</f>
        <v>0.82772357809025054</v>
      </c>
      <c r="M27" s="26">
        <f>'Emissions of Biomass scenarios'!G25*3.66</f>
        <v>430.89542249180488</v>
      </c>
      <c r="N27" s="14">
        <f t="shared" si="1"/>
        <v>356.66230088762694</v>
      </c>
      <c r="V27" s="23"/>
      <c r="W27" s="24"/>
      <c r="X27" s="4"/>
      <c r="Y27" s="4"/>
      <c r="Z27" s="4"/>
      <c r="AA27" s="4"/>
      <c r="AB27" s="4"/>
    </row>
    <row r="28" spans="2:28" x14ac:dyDescent="0.3">
      <c r="B28">
        <v>23</v>
      </c>
      <c r="C28" s="11">
        <v>1.6933572278548099</v>
      </c>
      <c r="D28" s="2">
        <v>1.81453211774359</v>
      </c>
      <c r="E28" s="2">
        <v>1.86224968698205</v>
      </c>
      <c r="F28" s="8">
        <v>2.14853752433301</v>
      </c>
      <c r="G28" s="3">
        <f>G27*(1+Parameters!$B$13)</f>
        <v>134036.43745626879</v>
      </c>
      <c r="H28" s="5">
        <f>Parameters!$B$11*'Permanent project'!C32*Parameters!B$9*G28</f>
        <v>2.097217308301333</v>
      </c>
      <c r="I28" s="2">
        <f>EXP(-Parameters!$B$16*'Permanent project'!B32)</f>
        <v>0.47902619318875111</v>
      </c>
      <c r="J28" s="2">
        <f>EXP(-(Parameters!$B$5+Parameters!$B$6)*('Permanent project'!B32-Parameters!$B$2))*(1-EXP(-Parameters!$B$7*('Permanent project'!B32-Parameters!$B$2)*('Permanent project'!B32&gt;Parameters!$B$2)))+('Permanent project'!B32&lt;=Parameters!$B$2)</f>
        <v>0.81321418865722106</v>
      </c>
      <c r="K28" s="2">
        <f>H28*I28*('Permanent project'!B32&gt;=Parameters!$B$2)</f>
        <v>1.0046220234851471</v>
      </c>
      <c r="L28" s="2">
        <f>H28*I28*J28*('Permanent project'!B32&gt;=Parameters!$B$2)*('Permanent project'!B32&lt;=Parameters!$B$3)</f>
        <v>0.81697288373564958</v>
      </c>
      <c r="M28" s="26">
        <f>'Emissions of Biomass scenarios'!G26*3.66</f>
        <v>422.13019477453798</v>
      </c>
      <c r="N28" s="14">
        <f t="shared" si="1"/>
        <v>344.86892253684573</v>
      </c>
      <c r="V28" s="23"/>
      <c r="W28" s="24"/>
      <c r="X28" s="4"/>
      <c r="Y28" s="4"/>
      <c r="Z28" s="4"/>
      <c r="AA28" s="4"/>
      <c r="AB28" s="4"/>
    </row>
    <row r="29" spans="2:28" x14ac:dyDescent="0.3">
      <c r="B29">
        <v>24</v>
      </c>
      <c r="C29" s="11">
        <v>1.7047498852307701</v>
      </c>
      <c r="D29" s="2">
        <v>1.83745012875897</v>
      </c>
      <c r="E29" s="2">
        <v>1.89019840100513</v>
      </c>
      <c r="F29" s="8">
        <v>2.1948666260512799</v>
      </c>
      <c r="G29" s="3">
        <f>G28*(1+Parameters!$B$13)</f>
        <v>136717.16620539417</v>
      </c>
      <c r="H29" s="5">
        <f>Parameters!$B$11*'Permanent project'!C33*Parameters!B$9*G29</f>
        <v>2.1535536181949495</v>
      </c>
      <c r="I29" s="2">
        <f>EXP(-Parameters!$B$16*'Permanent project'!B33)</f>
        <v>0.46394002109164673</v>
      </c>
      <c r="J29" s="2">
        <f>EXP(-(Parameters!$B$5+Parameters!$B$6)*('Permanent project'!B33-Parameters!$B$2))*(1-EXP(-Parameters!$B$7*('Permanent project'!B33-Parameters!$B$2)*('Permanent project'!B33&gt;Parameters!$B$2)))+('Permanent project'!B33&lt;=Parameters!$B$2)</f>
        <v>0.80633069022537196</v>
      </c>
      <c r="K29" s="2">
        <f>H29*I29*('Permanent project'!B33&gt;=Parameters!$B$2)</f>
        <v>0.99911971104735697</v>
      </c>
      <c r="L29" s="2">
        <f>H29*I29*J29*('Permanent project'!B33&gt;=Parameters!$B$2)*('Permanent project'!B33&lt;=Parameters!$B$3)</f>
        <v>0.80562088622658956</v>
      </c>
      <c r="M29" s="26">
        <f>'Emissions of Biomass scenarios'!G27*3.66</f>
        <v>413.37622431109111</v>
      </c>
      <c r="N29" s="14">
        <f t="shared" si="1"/>
        <v>333.0245201745027</v>
      </c>
      <c r="V29" s="23"/>
      <c r="W29" s="24"/>
      <c r="X29" s="4"/>
      <c r="Y29" s="4"/>
      <c r="Z29" s="4"/>
      <c r="AA29" s="4"/>
      <c r="AB29" s="4"/>
    </row>
    <row r="30" spans="2:28" x14ac:dyDescent="0.3">
      <c r="B30">
        <v>25</v>
      </c>
      <c r="C30" s="11">
        <v>1.71542878487981</v>
      </c>
      <c r="D30" s="2">
        <v>1.85995110307692</v>
      </c>
      <c r="E30" s="2">
        <v>1.9179615521153801</v>
      </c>
      <c r="F30" s="8">
        <v>2.2416444645913498</v>
      </c>
      <c r="G30" s="3">
        <f>G29*(1+Parameters!$B$13)</f>
        <v>139451.50952950204</v>
      </c>
      <c r="H30" s="5">
        <f>Parameters!$B$11*'Permanent project'!C34*Parameters!B$9*G30</f>
        <v>2.2103847939266839</v>
      </c>
      <c r="I30" s="2">
        <f>EXP(-Parameters!$B$16*'Permanent project'!B34)</f>
        <v>0.44932896411722156</v>
      </c>
      <c r="J30" s="2">
        <f>EXP(-(Parameters!$B$5+Parameters!$B$6)*('Permanent project'!B34-Parameters!$B$2))*(1-EXP(-Parameters!$B$7*('Permanent project'!B34-Parameters!$B$2)*('Permanent project'!B34&gt;Parameters!$B$2)))+('Permanent project'!B34&lt;=Parameters!$B$2)</f>
        <v>0.79923908706013491</v>
      </c>
      <c r="K30" s="2">
        <f>H30*I30*('Permanent project'!B34&gt;=Parameters!$B$2)</f>
        <v>0.99318990975553512</v>
      </c>
      <c r="L30" s="2">
        <f>H30*I30*J30*('Permanent project'!B34&gt;=Parameters!$B$2)*('Permanent project'!B34&lt;=Parameters!$B$3)</f>
        <v>0.79379619675035162</v>
      </c>
      <c r="M30" s="26">
        <f>'Emissions of Biomass scenarios'!G28*3.66</f>
        <v>404.64968566142022</v>
      </c>
      <c r="N30" s="14">
        <f t="shared" si="1"/>
        <v>321.20938149426064</v>
      </c>
      <c r="V30" s="23"/>
      <c r="W30" s="24"/>
      <c r="X30" s="4"/>
      <c r="Y30" s="4"/>
      <c r="Z30" s="4"/>
      <c r="AA30" s="4"/>
      <c r="AB30" s="4"/>
    </row>
    <row r="31" spans="2:28" x14ac:dyDescent="0.3">
      <c r="B31">
        <v>26</v>
      </c>
      <c r="C31" s="11">
        <v>1.7254282177384599</v>
      </c>
      <c r="D31" s="2">
        <v>1.8820434171487199</v>
      </c>
      <c r="E31" s="2">
        <v>1.9455339070564099</v>
      </c>
      <c r="F31" s="8">
        <v>2.2888203339640998</v>
      </c>
      <c r="G31" s="3">
        <f>G30*(1+Parameters!$B$13)</f>
        <v>142240.53972009209</v>
      </c>
      <c r="H31" s="5">
        <f>Parameters!$B$11*'Permanent project'!C35*Parameters!B$9*G31</f>
        <v>2.2677347702800104</v>
      </c>
      <c r="I31" s="2">
        <f>EXP(-Parameters!$B$16*'Permanent project'!B35)</f>
        <v>0.43517805926635666</v>
      </c>
      <c r="J31" s="2">
        <f>EXP(-(Parameters!$B$5+Parameters!$B$6)*('Permanent project'!B35-Parameters!$B$2))*(1-EXP(-Parameters!$B$7*('Permanent project'!B35-Parameters!$B$2)*('Permanent project'!B35&gt;Parameters!$B$2)))+('Permanent project'!B35&lt;=Parameters!$B$2)</f>
        <v>0.79200477621110477</v>
      </c>
      <c r="K31" s="2">
        <f>H31*I31*('Permanent project'!B35&gt;=Parameters!$B$2)</f>
        <v>0.98686841626129207</v>
      </c>
      <c r="L31" s="2">
        <f>H31*I31*J31*('Permanent project'!B35&gt;=Parameters!$B$2)*('Permanent project'!B35&lt;=Parameters!$B$3)</f>
        <v>0.78160449917083197</v>
      </c>
      <c r="M31" s="26">
        <f>'Emissions of Biomass scenarios'!G29*3.66</f>
        <v>395.96504072312575</v>
      </c>
      <c r="N31" s="14">
        <f t="shared" si="1"/>
        <v>309.48805734355676</v>
      </c>
      <c r="V31" s="23"/>
      <c r="W31" s="24"/>
      <c r="X31" s="4"/>
      <c r="Y31" s="4"/>
      <c r="Z31" s="4"/>
      <c r="AA31" s="4"/>
      <c r="AB31" s="4"/>
    </row>
    <row r="32" spans="2:28" x14ac:dyDescent="0.3">
      <c r="B32">
        <v>27</v>
      </c>
      <c r="C32" s="11">
        <v>1.7347824747432701</v>
      </c>
      <c r="D32" s="2">
        <v>1.90373544742564</v>
      </c>
      <c r="E32" s="2">
        <v>1.9729102325718</v>
      </c>
      <c r="F32" s="8">
        <v>2.3363435281804499</v>
      </c>
      <c r="G32" s="3">
        <f>G31*(1+Parameters!$B$13)</f>
        <v>145085.35051449394</v>
      </c>
      <c r="H32" s="5">
        <f>Parameters!$B$11*'Permanent project'!C36*Parameters!B$9*G32</f>
        <v>2.3256296763502435</v>
      </c>
      <c r="I32" s="2">
        <f>EXP(-Parameters!$B$16*'Permanent project'!B36)</f>
        <v>0.42147281477591764</v>
      </c>
      <c r="J32" s="2">
        <f>EXP(-(Parameters!$B$5+Parameters!$B$6)*('Permanent project'!B36-Parameters!$B$2))*(1-EXP(-Parameters!$B$7*('Permanent project'!B36-Parameters!$B$2)*('Permanent project'!B36&gt;Parameters!$B$2)))+('Permanent project'!B36&lt;=Parameters!$B$2)</f>
        <v>0.78467800554370837</v>
      </c>
      <c r="K32" s="2">
        <f>H32*I32*('Permanent project'!B36&gt;=Parameters!$B$2)</f>
        <v>0.98018968581774346</v>
      </c>
      <c r="L32" s="2">
        <f>H32*I32*J32*('Permanent project'!B36&gt;=Parameters!$B$2)*('Permanent project'!B36&lt;=Parameters!$B$3)</f>
        <v>0.76913328772198108</v>
      </c>
      <c r="M32" s="26">
        <f>'Emissions of Biomass scenarios'!G30*3.66</f>
        <v>387.33520271138195</v>
      </c>
      <c r="N32" s="14">
        <f t="shared" si="1"/>
        <v>297.91239791186518</v>
      </c>
      <c r="V32" s="23"/>
      <c r="W32" s="24"/>
      <c r="X32" s="4"/>
      <c r="Y32" s="4"/>
      <c r="Z32" s="4"/>
      <c r="AA32" s="4"/>
      <c r="AB32" s="4"/>
    </row>
    <row r="33" spans="2:28" x14ac:dyDescent="0.3">
      <c r="B33">
        <v>28</v>
      </c>
      <c r="C33" s="11">
        <v>1.7435258468307699</v>
      </c>
      <c r="D33" s="2">
        <v>1.9250355703589701</v>
      </c>
      <c r="E33" s="2">
        <v>2.00008529540513</v>
      </c>
      <c r="F33" s="8">
        <v>2.3841633412512802</v>
      </c>
      <c r="G33" s="3">
        <f>G32*(1+Parameters!$B$13)</f>
        <v>147987.05752478383</v>
      </c>
      <c r="H33" s="5">
        <f>Parameters!$B$11*'Permanent project'!C37*Parameters!B$9*G33</f>
        <v>2.3840979604678472</v>
      </c>
      <c r="I33" s="2">
        <f>EXP(-Parameters!$B$16*'Permanent project'!B37)</f>
        <v>0.4081991952779227</v>
      </c>
      <c r="J33" s="2">
        <f>EXP(-(Parameters!$B$5+Parameters!$B$6)*('Permanent project'!B37-Parameters!$B$2))*(1-EXP(-Parameters!$B$7*('Permanent project'!B37-Parameters!$B$2)*('Permanent project'!B37&gt;Parameters!$B$2)))+('Permanent project'!B37&lt;=Parameters!$B$2)</f>
        <v>0.7772973438784273</v>
      </c>
      <c r="K33" s="2">
        <f>H33*I33*('Permanent project'!B37&gt;=Parameters!$B$2)</f>
        <v>0.97318686892671202</v>
      </c>
      <c r="L33" s="2">
        <f>H33*I33*J33*('Permanent project'!B37&gt;=Parameters!$B$2)*('Permanent project'!B37&lt;=Parameters!$B$3)</f>
        <v>0.75645556831409644</v>
      </c>
      <c r="M33" s="26">
        <f>'Emissions of Biomass scenarios'!G31*3.66</f>
        <v>655.9273846133907</v>
      </c>
      <c r="N33" s="14">
        <f t="shared" si="1"/>
        <v>496.17992250050139</v>
      </c>
      <c r="V33" s="23"/>
      <c r="W33" s="24"/>
      <c r="X33" s="4"/>
      <c r="Y33" s="4"/>
      <c r="Z33" s="4"/>
      <c r="AA33" s="4"/>
      <c r="AB33" s="4"/>
    </row>
    <row r="34" spans="2:28" x14ac:dyDescent="0.3">
      <c r="B34">
        <v>29</v>
      </c>
      <c r="C34" s="11">
        <v>1.7516926249375</v>
      </c>
      <c r="D34" s="2">
        <v>1.9459521624</v>
      </c>
      <c r="E34" s="2">
        <v>2.0270538622999998</v>
      </c>
      <c r="F34" s="8">
        <v>2.4322290671875</v>
      </c>
      <c r="G34" s="3">
        <f>G33*(1+Parameters!$B$13)</f>
        <v>150946.79867527951</v>
      </c>
      <c r="H34" s="5">
        <f>Parameters!$B$11*'Permanent project'!C38*Parameters!B$9*G34</f>
        <v>2.4431705205360936</v>
      </c>
      <c r="I34" s="2">
        <f>EXP(-Parameters!$B$16*'Permanent project'!B38)</f>
        <v>0.39534360742609981</v>
      </c>
      <c r="J34" s="2">
        <f>EXP(-(Parameters!$B$5+Parameters!$B$6)*('Permanent project'!B38-Parameters!$B$2))*(1-EXP(-Parameters!$B$7*('Permanent project'!B38-Parameters!$B$2)*('Permanent project'!B38&gt;Parameters!$B$2)))+('Permanent project'!B38&lt;=Parameters!$B$2)</f>
        <v>0.76989235662966171</v>
      </c>
      <c r="K34" s="2">
        <f>H34*I34*('Permanent project'!B38&gt;=Parameters!$B$2)</f>
        <v>0.96589184714584131</v>
      </c>
      <c r="L34" s="2">
        <f>H34*I34*J34*('Permanent project'!B38&gt;=Parameters!$B$2)*('Permanent project'!B38&lt;=Parameters!$B$3)</f>
        <v>0.74363275044848876</v>
      </c>
      <c r="M34" s="26">
        <f>'Emissions of Biomass scenarios'!G32*3.66</f>
        <v>651.87702281207851</v>
      </c>
      <c r="N34" s="14">
        <f t="shared" si="1"/>
        <v>484.7571034279182</v>
      </c>
      <c r="V34" s="23"/>
      <c r="W34" s="24"/>
      <c r="X34" s="4"/>
      <c r="Y34" s="4"/>
      <c r="Z34" s="4"/>
      <c r="AA34" s="4"/>
      <c r="AB34" s="4"/>
    </row>
    <row r="35" spans="2:28" x14ac:dyDescent="0.3">
      <c r="B35">
        <v>30</v>
      </c>
      <c r="C35" s="11">
        <v>1.7593171000000001</v>
      </c>
      <c r="D35" s="2">
        <v>1.9664936</v>
      </c>
      <c r="E35" s="2">
        <v>2.0538107000000001</v>
      </c>
      <c r="F35" s="8">
        <v>2.4804900000000001</v>
      </c>
      <c r="G35" s="3">
        <f>G34*(1+Parameters!$B$13)</f>
        <v>153965.73464878512</v>
      </c>
      <c r="H35" s="5">
        <f>Parameters!$B$11*'Permanent project'!C39*Parameters!B$9*G35</f>
        <v>2.5028808399826321</v>
      </c>
      <c r="I35" s="2">
        <f>EXP(-Parameters!$B$16*'Permanent project'!B39)</f>
        <v>0.38289288597511206</v>
      </c>
      <c r="J35" s="2">
        <f>EXP(-(Parameters!$B$5+Parameters!$B$6)*('Permanent project'!B39-Parameters!$B$2))*(1-EXP(-Parameters!$B$7*('Permanent project'!B39-Parameters!$B$2)*('Permanent project'!B39&gt;Parameters!$B$2)))+('Permanent project'!B39&lt;=Parameters!$B$2)</f>
        <v>0.76248566884400426</v>
      </c>
      <c r="K35" s="2">
        <f>H35*I35*('Permanent project'!B39&gt;=Parameters!$B$2)</f>
        <v>0.9583352680727627</v>
      </c>
      <c r="L35" s="2">
        <f>H35*I35*J35*('Permanent project'!B39&gt;=Parameters!$B$2)*('Permanent project'!B39&lt;=Parameters!$B$3)</f>
        <v>0.7307169078532586</v>
      </c>
      <c r="M35" s="26">
        <f>'Emissions of Biomass scenarios'!G33*3.66</f>
        <v>644.87670236281133</v>
      </c>
      <c r="N35" s="14">
        <f t="shared" si="1"/>
        <v>471.22230989715968</v>
      </c>
      <c r="V35" s="23"/>
      <c r="W35" s="24"/>
      <c r="X35" s="4"/>
      <c r="Y35" s="4"/>
      <c r="Z35" s="4"/>
      <c r="AA35" s="4"/>
      <c r="AB35" s="4"/>
    </row>
    <row r="36" spans="2:28" x14ac:dyDescent="0.3">
      <c r="B36">
        <v>31</v>
      </c>
      <c r="C36" s="11">
        <v>1.76643202476558</v>
      </c>
      <c r="D36" s="2">
        <v>1.9866692946092299</v>
      </c>
      <c r="E36" s="2">
        <v>2.0803535450938502</v>
      </c>
      <c r="F36" s="8">
        <v>2.52890825711096</v>
      </c>
      <c r="G36" s="3">
        <f>G35*(1+Parameters!$B$13)</f>
        <v>157045.04934176081</v>
      </c>
      <c r="H36" s="5">
        <f>Parameters!$B$11*'Permanent project'!C40*Parameters!B$9*G36</f>
        <v>2.5632628974707545</v>
      </c>
      <c r="I36" s="2">
        <f>EXP(-Parameters!$B$16*'Permanent project'!B40)</f>
        <v>0.37083428029819565</v>
      </c>
      <c r="J36" s="2">
        <f>EXP(-(Parameters!$B$5+Parameters!$B$6)*('Permanent project'!B40-Parameters!$B$2))*(1-EXP(-Parameters!$B$7*('Permanent project'!B40-Parameters!$B$2)*('Permanent project'!B40&gt;Parameters!$B$2)))+('Permanent project'!B40&lt;=Parameters!$B$2)</f>
        <v>0.75509455589203267</v>
      </c>
      <c r="K36" s="2">
        <f>H36*I36*('Permanent project'!B40&gt;=Parameters!$B$2)</f>
        <v>0.95054575179863487</v>
      </c>
      <c r="L36" s="2">
        <f>H36*I36*J36*('Permanent project'!B40&gt;=Parameters!$B$2)*('Permanent project'!B40&lt;=Parameters!$B$3)</f>
        <v>0.71775192230944851</v>
      </c>
      <c r="M36" s="26">
        <f>'Emissions of Biomass scenarios'!G34*3.66</f>
        <v>636.60422501802486</v>
      </c>
      <c r="N36" s="14">
        <f t="shared" si="1"/>
        <v>456.92390625700403</v>
      </c>
      <c r="V36" s="23"/>
      <c r="W36" s="24"/>
      <c r="X36" s="4"/>
      <c r="Y36" s="4"/>
      <c r="Z36" s="4"/>
      <c r="AA36" s="4"/>
      <c r="AB36" s="4"/>
    </row>
    <row r="37" spans="2:28" x14ac:dyDescent="0.3">
      <c r="B37">
        <v>32</v>
      </c>
      <c r="C37" s="11">
        <v>1.77306399922462</v>
      </c>
      <c r="D37" s="2">
        <v>2.0064927976738498</v>
      </c>
      <c r="E37" s="2">
        <v>2.1066920135507701</v>
      </c>
      <c r="F37" s="8">
        <v>2.5774972495876902</v>
      </c>
      <c r="G37" s="3">
        <f>G36*(1+Parameters!$B$13)</f>
        <v>160185.95032859602</v>
      </c>
      <c r="H37" s="5">
        <f>Parameters!$B$11*'Permanent project'!C41*Parameters!B$9*G37</f>
        <v>2.6243442613931629</v>
      </c>
      <c r="I37" s="2">
        <f>EXP(-Parameters!$B$16*'Permanent project'!B41)</f>
        <v>0.35915544132940458</v>
      </c>
      <c r="J37" s="2">
        <f>EXP(-(Parameters!$B$5+Parameters!$B$6)*('Permanent project'!B41-Parameters!$B$2))*(1-EXP(-Parameters!$B$7*('Permanent project'!B41-Parameters!$B$2)*('Permanent project'!B41&gt;Parameters!$B$2)))+('Permanent project'!B41&lt;=Parameters!$B$2)</f>
        <v>0.74773216995676695</v>
      </c>
      <c r="K37" s="2">
        <f>H37*I37*('Permanent project'!B41&gt;=Parameters!$B$2)</f>
        <v>0.94254752140095166</v>
      </c>
      <c r="L37" s="2">
        <f>H37*I37*J37*('Permanent project'!B41&gt;=Parameters!$B$2)*('Permanent project'!B41&lt;=Parameters!$B$3)</f>
        <v>0.70477310346450583</v>
      </c>
      <c r="M37" s="26">
        <f>'Emissions of Biomass scenarios'!G35*3.66</f>
        <v>627.49835314232632</v>
      </c>
      <c r="N37" s="14">
        <f t="shared" si="1"/>
        <v>442.24396176298376</v>
      </c>
      <c r="V37" s="23"/>
      <c r="W37" s="24"/>
      <c r="X37" s="4"/>
      <c r="Y37" s="4"/>
      <c r="Z37" s="4"/>
      <c r="AA37" s="4"/>
      <c r="AB37" s="4"/>
    </row>
    <row r="38" spans="2:28" x14ac:dyDescent="0.3">
      <c r="B38">
        <v>33</v>
      </c>
      <c r="C38" s="11">
        <v>1.7792380851782701</v>
      </c>
      <c r="D38" s="2">
        <v>2.0259786956389698</v>
      </c>
      <c r="E38" s="2">
        <v>2.13283869118513</v>
      </c>
      <c r="F38" s="8">
        <v>2.6262832119087798</v>
      </c>
      <c r="G38" s="3">
        <f>G37*(1+Parameters!$B$13)</f>
        <v>163389.66933516794</v>
      </c>
      <c r="H38" s="5">
        <f>Parameters!$B$11*'Permanent project'!C42*Parameters!B$9*G38</f>
        <v>2.6861522910297295</v>
      </c>
      <c r="I38" s="2">
        <f>EXP(-Parameters!$B$16*'Permanent project'!B42)</f>
        <v>0.3478444089170874</v>
      </c>
      <c r="J38" s="2">
        <f>EXP(-(Parameters!$B$5+Parameters!$B$6)*('Permanent project'!B42-Parameters!$B$2))*(1-EXP(-Parameters!$B$7*('Permanent project'!B42-Parameters!$B$2)*('Permanent project'!B42&gt;Parameters!$B$2)))+('Permanent project'!B42&lt;=Parameters!$B$2)</f>
        <v>0.7404084857027381</v>
      </c>
      <c r="K38" s="2">
        <f>H38*I38*('Permanent project'!B42&gt;=Parameters!$B$2)</f>
        <v>0.93436305593451641</v>
      </c>
      <c r="L38" s="2">
        <f>H38*I38*J38*('Permanent project'!B42&gt;=Parameters!$B$2)*('Permanent project'!B42&lt;=Parameters!$B$3)</f>
        <v>0.69181033534105807</v>
      </c>
      <c r="M38" s="26">
        <f>'Emissions of Biomass scenarios'!G36*3.66</f>
        <v>617.79309655020029</v>
      </c>
      <c r="N38" s="14">
        <f t="shared" si="1"/>
        <v>427.39564929578472</v>
      </c>
      <c r="V38" s="23"/>
      <c r="W38" s="24"/>
      <c r="X38" s="4"/>
      <c r="Y38" s="4"/>
      <c r="Z38" s="4"/>
      <c r="AA38" s="4"/>
      <c r="AB38" s="4"/>
    </row>
    <row r="39" spans="2:28" x14ac:dyDescent="0.3">
      <c r="B39">
        <v>34</v>
      </c>
      <c r="C39" s="11">
        <v>1.78497934442769</v>
      </c>
      <c r="D39" s="2">
        <v>2.0451415749497399</v>
      </c>
      <c r="E39" s="2">
        <v>2.1588061638112799</v>
      </c>
      <c r="F39" s="8">
        <v>2.67529237855282</v>
      </c>
      <c r="G39" s="3">
        <f>G38*(1+Parameters!$B$13)</f>
        <v>166657.4627218713</v>
      </c>
      <c r="H39" s="5">
        <f>Parameters!$B$11*'Permanent project'!C43*Parameters!B$9*G39</f>
        <v>2.7487163878321965</v>
      </c>
      <c r="I39" s="2">
        <f>EXP(-Parameters!$B$16*'Permanent project'!B43)</f>
        <v>0.33688959957564707</v>
      </c>
      <c r="J39" s="2">
        <f>EXP(-(Parameters!$B$5+Parameters!$B$6)*('Permanent project'!B43-Parameters!$B$2))*(1-EXP(-Parameters!$B$7*('Permanent project'!B43-Parameters!$B$2)*('Permanent project'!B43&gt;Parameters!$B$2)))+('Permanent project'!B43&lt;=Parameters!$B$2)</f>
        <v>0.73313102941898767</v>
      </c>
      <c r="K39" s="2">
        <f>H39*I39*('Permanent project'!B43&gt;=Parameters!$B$2)</f>
        <v>0.92601396324380769</v>
      </c>
      <c r="L39" s="2">
        <f>H39*I39*J39*('Permanent project'!B43&gt;=Parameters!$B$2)*('Permanent project'!B43&lt;=Parameters!$B$3)</f>
        <v>0.6788895701292893</v>
      </c>
      <c r="M39" s="26">
        <f>'Emissions of Biomass scenarios'!G37*3.66</f>
        <v>607.64046596918024</v>
      </c>
      <c r="N39" s="14">
        <f t="shared" si="1"/>
        <v>412.52077473497781</v>
      </c>
      <c r="V39" s="23"/>
      <c r="W39" s="24"/>
      <c r="X39" s="4"/>
      <c r="Y39" s="4"/>
      <c r="Z39" s="4"/>
      <c r="AA39" s="4"/>
      <c r="AB39" s="4"/>
    </row>
    <row r="40" spans="2:28" x14ac:dyDescent="0.3">
      <c r="B40">
        <v>35</v>
      </c>
      <c r="C40" s="11">
        <v>1.7903128387740399</v>
      </c>
      <c r="D40" s="2">
        <v>2.0639960220512799</v>
      </c>
      <c r="E40" s="2">
        <v>2.1846070172435899</v>
      </c>
      <c r="F40" s="8">
        <v>2.7245509839983999</v>
      </c>
      <c r="G40" s="3">
        <f>G39*(1+Parameters!$B$13)</f>
        <v>169990.61197630872</v>
      </c>
      <c r="H40" s="5">
        <f>Parameters!$B$11*'Permanent project'!C44*Parameters!B$9*G40</f>
        <v>2.8120681058523118</v>
      </c>
      <c r="I40" s="2">
        <f>EXP(-Parameters!$B$16*'Permanent project'!B44)</f>
        <v>0.32627979462303947</v>
      </c>
      <c r="J40" s="2">
        <f>EXP(-(Parameters!$B$5+Parameters!$B$6)*('Permanent project'!B44-Parameters!$B$2))*(1-EXP(-Parameters!$B$7*('Permanent project'!B44-Parameters!$B$2)*('Permanent project'!B44&gt;Parameters!$B$2)))+('Permanent project'!B44&lt;=Parameters!$B$2)</f>
        <v>0.72590544120946532</v>
      </c>
      <c r="K40" s="2">
        <f>H40*I40*('Permanent project'!B44&gt;=Parameters!$B$2)</f>
        <v>0.91752100404349191</v>
      </c>
      <c r="L40" s="2">
        <f>H40*I40*J40*('Permanent project'!B44&gt;=Parameters!$B$2)*('Permanent project'!B44&lt;=Parameters!$B$3)</f>
        <v>0.66603348925914263</v>
      </c>
      <c r="M40" s="26">
        <f>'Emissions of Biomass scenarios'!G38*3.66</f>
        <v>597.1497973502245</v>
      </c>
      <c r="N40" s="14">
        <f t="shared" si="1"/>
        <v>397.72176313955993</v>
      </c>
      <c r="V40" s="23"/>
      <c r="W40" s="24"/>
      <c r="X40" s="4"/>
      <c r="Y40" s="4"/>
      <c r="Z40" s="4"/>
      <c r="AA40" s="4"/>
      <c r="AB40" s="4"/>
    </row>
    <row r="41" spans="2:28" x14ac:dyDescent="0.3">
      <c r="B41">
        <v>36</v>
      </c>
      <c r="C41" s="11">
        <v>1.7952636300184599</v>
      </c>
      <c r="D41" s="2">
        <v>2.0825566233887201</v>
      </c>
      <c r="E41" s="2">
        <v>2.2102538372964098</v>
      </c>
      <c r="F41" s="8">
        <v>2.7740852627241002</v>
      </c>
      <c r="G41" s="3">
        <f>G40*(1+Parameters!$B$13)</f>
        <v>173390.42421583491</v>
      </c>
      <c r="H41" s="5">
        <f>Parameters!$B$11*'Permanent project'!C45*Parameters!B$9*G41</f>
        <v>2.8762412668666024</v>
      </c>
      <c r="I41" s="2">
        <f>EXP(-Parameters!$B$16*'Permanent project'!B45)</f>
        <v>0.31600412869186245</v>
      </c>
      <c r="J41" s="2">
        <f>EXP(-(Parameters!$B$5+Parameters!$B$6)*('Permanent project'!B45-Parameters!$B$2))*(1-EXP(-Parameters!$B$7*('Permanent project'!B45-Parameters!$B$2)*('Permanent project'!B45&gt;Parameters!$B$2)))+('Permanent project'!B45&lt;=Parameters!$B$2)</f>
        <v>0.71873590845451985</v>
      </c>
      <c r="K41" s="2">
        <f>H41*I41*('Permanent project'!B45&gt;=Parameters!$B$2)</f>
        <v>0.90890411544375938</v>
      </c>
      <c r="L41" s="2">
        <f>H41*I41*J41*('Permanent project'!B45&gt;=Parameters!$B$2)*('Permanent project'!B45&lt;=Parameters!$B$3)</f>
        <v>0.6532620251115222</v>
      </c>
      <c r="M41" s="26">
        <f>'Emissions of Biomass scenarios'!G39*3.66</f>
        <v>586.40470749563553</v>
      </c>
      <c r="N41" s="14">
        <f t="shared" si="1"/>
        <v>383.07592675352868</v>
      </c>
      <c r="V41" s="23"/>
      <c r="W41" s="24"/>
      <c r="X41" s="4"/>
      <c r="Y41" s="4"/>
      <c r="Z41" s="4"/>
      <c r="AA41" s="4"/>
      <c r="AB41" s="4"/>
    </row>
    <row r="42" spans="2:28" x14ac:dyDescent="0.3">
      <c r="B42">
        <v>37</v>
      </c>
      <c r="C42" s="11">
        <v>1.7998567799621199</v>
      </c>
      <c r="D42" s="2">
        <v>2.1008379654071798</v>
      </c>
      <c r="E42" s="2">
        <v>2.2357592097841001</v>
      </c>
      <c r="F42" s="8">
        <v>2.8239214492085298</v>
      </c>
      <c r="G42" s="3">
        <f>G41*(1+Parameters!$B$13)</f>
        <v>176858.2327001516</v>
      </c>
      <c r="H42" s="5">
        <f>Parameters!$B$11*'Permanent project'!C46*Parameters!B$9*G42</f>
        <v>2.9412720803695716</v>
      </c>
      <c r="I42" s="2">
        <f>EXP(-Parameters!$B$16*'Permanent project'!B46)</f>
        <v>0.30605207860227068</v>
      </c>
      <c r="J42" s="2">
        <f>EXP(-(Parameters!$B$5+Parameters!$B$6)*('Permanent project'!B46-Parameters!$B$2))*(1-EXP(-Parameters!$B$7*('Permanent project'!B46-Parameters!$B$2)*('Permanent project'!B46&gt;Parameters!$B$2)))+('Permanent project'!B46&lt;=Parameters!$B$2)</f>
        <v>0.71162550001592695</v>
      </c>
      <c r="K42" s="2">
        <f>H42*I42*('Permanent project'!B46&gt;=Parameters!$B$2)</f>
        <v>0.90018243393193231</v>
      </c>
      <c r="L42" s="2">
        <f>H42*I42*J42*('Permanent project'!B46&gt;=Parameters!$B$2)*('Permanent project'!B46&lt;=Parameters!$B$3)</f>
        <v>0.64059277465236542</v>
      </c>
      <c r="M42" s="26">
        <f>'Emissions of Biomass scenarios'!G40*3.66</f>
        <v>575.47175297193587</v>
      </c>
      <c r="N42" s="14">
        <f t="shared" si="1"/>
        <v>368.643046970353</v>
      </c>
      <c r="V42" s="23"/>
      <c r="W42" s="24"/>
      <c r="X42" s="4"/>
      <c r="Y42" s="4"/>
      <c r="Z42" s="4"/>
      <c r="AA42" s="4"/>
      <c r="AB42" s="4"/>
    </row>
    <row r="43" spans="2:28" x14ac:dyDescent="0.3">
      <c r="B43">
        <v>38</v>
      </c>
      <c r="C43" s="11">
        <v>1.8041173504061501</v>
      </c>
      <c r="D43" s="2">
        <v>2.11885463455179</v>
      </c>
      <c r="E43" s="2">
        <v>2.2611357205210298</v>
      </c>
      <c r="F43" s="8">
        <v>2.8740857779302602</v>
      </c>
      <c r="G43" s="3">
        <f>G42*(1+Parameters!$B$13)</f>
        <v>180395.39735415464</v>
      </c>
      <c r="H43" s="5">
        <f>Parameters!$B$11*'Permanent project'!C47*Parameters!B$9*G43</f>
        <v>3.0071992686123892</v>
      </c>
      <c r="I43" s="2">
        <f>EXP(-Parameters!$B$16*'Permanent project'!B47)</f>
        <v>0.29641345258531909</v>
      </c>
      <c r="J43" s="2">
        <f>EXP(-(Parameters!$B$5+Parameters!$B$6)*('Permanent project'!B47-Parameters!$B$2))*(1-EXP(-Parameters!$B$7*('Permanent project'!B47-Parameters!$B$2)*('Permanent project'!B47&gt;Parameters!$B$2)))+('Permanent project'!B47&lt;=Parameters!$B$2)</f>
        <v>0.70457642391022335</v>
      </c>
      <c r="K43" s="2">
        <f>H43*I43*('Permanent project'!B47&gt;=Parameters!$B$2)</f>
        <v>0.89137431782144472</v>
      </c>
      <c r="L43" s="2">
        <f>H43*I43*J43*('Permanent project'!B47&gt;=Parameters!$B$2)*('Permanent project'!B47&lt;=Parameters!$B$3)</f>
        <v>0.62804132921604838</v>
      </c>
      <c r="M43" s="26">
        <f>'Emissions of Biomass scenarios'!G41*3.66</f>
        <v>564.4053806504071</v>
      </c>
      <c r="N43" s="14">
        <f t="shared" si="1"/>
        <v>354.46990548037144</v>
      </c>
      <c r="V43" s="23"/>
      <c r="W43" s="24"/>
      <c r="X43" s="4"/>
      <c r="Y43" s="4"/>
      <c r="Z43" s="4"/>
      <c r="AA43" s="4"/>
      <c r="AB43" s="4"/>
    </row>
    <row r="44" spans="2:28" x14ac:dyDescent="0.3">
      <c r="B44">
        <v>39</v>
      </c>
      <c r="C44" s="11">
        <v>1.8080704031517301</v>
      </c>
      <c r="D44" s="2">
        <v>2.1366212172676899</v>
      </c>
      <c r="E44" s="2">
        <v>2.2863959553215398</v>
      </c>
      <c r="F44" s="8">
        <v>2.9246044833678799</v>
      </c>
      <c r="G44" s="3">
        <f>G43*(1+Parameters!$B$13)</f>
        <v>184003.30530123773</v>
      </c>
      <c r="H44" s="5">
        <f>Parameters!$B$11*'Permanent project'!C48*Parameters!B$9*G44</f>
        <v>3.0740641968706801</v>
      </c>
      <c r="I44" s="2">
        <f>EXP(-Parameters!$B$16*'Permanent project'!B48)</f>
        <v>0.28707837984570167</v>
      </c>
      <c r="J44" s="2">
        <f>EXP(-(Parameters!$B$5+Parameters!$B$6)*('Permanent project'!B48-Parameters!$B$2))*(1-EXP(-Parameters!$B$7*('Permanent project'!B48-Parameters!$B$2)*('Permanent project'!B48&gt;Parameters!$B$2)))+('Permanent project'!B48&lt;=Parameters!$B$2)</f>
        <v>0.69759022597231468</v>
      </c>
      <c r="K44" s="2">
        <f>H44*I44*('Permanent project'!B48&gt;=Parameters!$B$2)</f>
        <v>0.88249736917931298</v>
      </c>
      <c r="L44" s="2">
        <f>H44*I44*J44*('Permanent project'!B48&gt;=Parameters!$B$2)*('Permanent project'!B48&lt;=Parameters!$B$3)</f>
        <v>0.61562153918577012</v>
      </c>
      <c r="M44" s="26">
        <f>'Emissions of Biomass scenarios'!G42*3.66</f>
        <v>553.25099992601292</v>
      </c>
      <c r="N44" s="14">
        <f t="shared" si="1"/>
        <v>340.59323213051846</v>
      </c>
      <c r="V44" s="23"/>
      <c r="W44" s="24"/>
      <c r="X44" s="4"/>
      <c r="Y44" s="4"/>
      <c r="Z44" s="4"/>
      <c r="AA44" s="4"/>
      <c r="AB44" s="4"/>
    </row>
    <row r="45" spans="2:28" x14ac:dyDescent="0.3">
      <c r="B45">
        <v>40</v>
      </c>
      <c r="C45" s="11">
        <v>1.811741</v>
      </c>
      <c r="D45" s="2">
        <v>2.1541522999999998</v>
      </c>
      <c r="E45" s="2">
        <v>2.3115524999999999</v>
      </c>
      <c r="F45" s="8">
        <v>2.9755037999999998</v>
      </c>
      <c r="G45" s="3">
        <f>G44*(1+Parameters!$B$13)</f>
        <v>187683.37140726249</v>
      </c>
      <c r="H45" s="5">
        <f>Parameters!$B$11*'Permanent project'!C49*Parameters!B$9*G45</f>
        <v>3.1419110091301099</v>
      </c>
      <c r="I45" s="2">
        <f>EXP(-Parameters!$B$16*'Permanent project'!B49)</f>
        <v>0.27803730045319414</v>
      </c>
      <c r="J45" s="2">
        <f>EXP(-(Parameters!$B$5+Parameters!$B$6)*('Permanent project'!B49-Parameters!$B$2))*(1-EXP(-Parameters!$B$7*('Permanent project'!B49-Parameters!$B$2)*('Permanent project'!B49&gt;Parameters!$B$2)))+('Permanent project'!B49&lt;=Parameters!$B$2)</f>
        <v>0.69066794301970158</v>
      </c>
      <c r="K45" s="2">
        <f>H45*I45*('Permanent project'!B49&gt;=Parameters!$B$2)</f>
        <v>0.87356845524270677</v>
      </c>
      <c r="L45" s="2">
        <f>H45*I45*J45*('Permanent project'!B49&gt;=Parameters!$B$2)*('Permanent project'!B49&lt;=Parameters!$B$3)</f>
        <v>0.60334572806937847</v>
      </c>
      <c r="M45" s="26">
        <f>'Emissions of Biomass scenarios'!G43*3.66</f>
        <v>542.04701289175546</v>
      </c>
      <c r="N45" s="14">
        <f t="shared" si="1"/>
        <v>327.04174964100798</v>
      </c>
      <c r="V45" s="23"/>
      <c r="W45" s="24"/>
      <c r="X45" s="4"/>
      <c r="Y45" s="4"/>
      <c r="Z45" s="4"/>
      <c r="AA45" s="4"/>
      <c r="AB45" s="4"/>
    </row>
    <row r="46" spans="2:28" x14ac:dyDescent="0.3">
      <c r="B46">
        <v>41</v>
      </c>
      <c r="C46" s="11">
        <v>1.8151509921617299</v>
      </c>
      <c r="D46" s="2">
        <v>2.1714603872476901</v>
      </c>
      <c r="E46" s="2">
        <v>2.3366180471015401</v>
      </c>
      <c r="F46" s="8">
        <v>3.0268025550378801</v>
      </c>
      <c r="G46" s="3">
        <f>G45*(1+Parameters!$B$13)</f>
        <v>191437.03883540773</v>
      </c>
      <c r="H46" s="5">
        <f>Parameters!$B$11*'Permanent project'!C50*Parameters!B$9*G46</f>
        <v>3.2107810902422083</v>
      </c>
      <c r="I46" s="2">
        <f>EXP(-Parameters!$B$16*'Permanent project'!B50)</f>
        <v>0.26928095555244996</v>
      </c>
      <c r="J46" s="2">
        <f>EXP(-(Parameters!$B$5+Parameters!$B$6)*('Permanent project'!B50-Parameters!$B$2))*(1-EXP(-Parameters!$B$7*('Permanent project'!B50-Parameters!$B$2)*('Permanent project'!B50&gt;Parameters!$B$2)))+('Permanent project'!B50&lt;=Parameters!$B$2)</f>
        <v>0.68381022093448673</v>
      </c>
      <c r="K46" s="2">
        <f>H46*I46*('Permanent project'!B50&gt;=Parameters!$B$2)</f>
        <v>0.86460220005015886</v>
      </c>
      <c r="L46" s="2">
        <f>H46*I46*J46*('Permanent project'!B50&gt;=Parameters!$B$2)*('Permanent project'!B50&lt;=Parameters!$B$3)</f>
        <v>0.59122382143674246</v>
      </c>
      <c r="M46" s="26">
        <f>'Emissions of Biomass scenarios'!G44*3.66</f>
        <v>530.82622457185141</v>
      </c>
      <c r="N46" s="14">
        <f t="shared" si="1"/>
        <v>313.83710901020845</v>
      </c>
      <c r="V46" s="23"/>
      <c r="W46" s="24"/>
      <c r="X46" s="4"/>
      <c r="Y46" s="4"/>
      <c r="Z46" s="4"/>
      <c r="AA46" s="4"/>
      <c r="AB46" s="4"/>
    </row>
    <row r="47" spans="2:28" x14ac:dyDescent="0.3">
      <c r="B47">
        <v>42</v>
      </c>
      <c r="C47" s="11">
        <v>1.8183093884861501</v>
      </c>
      <c r="D47" s="2">
        <v>2.1885496557251298</v>
      </c>
      <c r="E47" s="2">
        <v>2.3616057160943602</v>
      </c>
      <c r="F47" s="8">
        <v>3.07848994662359</v>
      </c>
      <c r="G47" s="3">
        <f>G46*(1+Parameters!$B$13)</f>
        <v>195265.77961211588</v>
      </c>
      <c r="H47" s="5">
        <f>Parameters!$B$11*'Permanent project'!C51*Parameters!B$9*G47</f>
        <v>3.2806952669455063</v>
      </c>
      <c r="I47" s="2">
        <f>EXP(-Parameters!$B$16*'Permanent project'!B51)</f>
        <v>0.26080037788112365</v>
      </c>
      <c r="J47" s="2">
        <f>EXP(-(Parameters!$B$5+Parameters!$B$6)*('Permanent project'!B51-Parameters!$B$2))*(1-EXP(-Parameters!$B$7*('Permanent project'!B51-Parameters!$B$2)*('Permanent project'!B51&gt;Parameters!$B$2)))+('Permanent project'!B51&lt;=Parameters!$B$2)</f>
        <v>0.67701740569533908</v>
      </c>
      <c r="K47" s="2">
        <f>H47*I47*('Permanent project'!B51&gt;=Parameters!$B$2)</f>
        <v>0.85560656533220181</v>
      </c>
      <c r="L47" s="2">
        <f>H47*I47*J47*('Permanent project'!B51&gt;=Parameters!$B$2)*('Permanent project'!B51&lt;=Parameters!$B$3)</f>
        <v>0.5792605371571069</v>
      </c>
      <c r="M47" s="26">
        <f>'Emissions of Biomass scenarios'!G45*3.66</f>
        <v>519.61686319556384</v>
      </c>
      <c r="N47" s="14">
        <f t="shared" si="1"/>
        <v>300.99354329055325</v>
      </c>
      <c r="V47" s="23"/>
      <c r="W47" s="24"/>
      <c r="X47" s="4"/>
      <c r="Y47" s="4"/>
      <c r="Z47" s="4"/>
      <c r="AA47" s="4"/>
      <c r="AB47" s="4"/>
    </row>
    <row r="48" spans="2:28" x14ac:dyDescent="0.3">
      <c r="B48">
        <v>43</v>
      </c>
      <c r="C48" s="11">
        <v>1.82122198723212</v>
      </c>
      <c r="D48" s="2">
        <v>2.2054222002005099</v>
      </c>
      <c r="E48" s="2">
        <v>2.3865287331774399</v>
      </c>
      <c r="F48" s="8">
        <v>3.1305477656318601</v>
      </c>
      <c r="G48" s="3">
        <f>G47*(1+Parameters!$B$13)</f>
        <v>199171.09520435819</v>
      </c>
      <c r="H48" s="5">
        <f>Parameters!$B$11*'Permanent project'!C52*Parameters!B$9*G48</f>
        <v>3.351669346939258</v>
      </c>
      <c r="I48" s="2">
        <f>EXP(-Parameters!$B$16*'Permanent project'!B52)</f>
        <v>0.25258688258661022</v>
      </c>
      <c r="J48" s="2">
        <f>EXP(-(Parameters!$B$5+Parameters!$B$6)*('Permanent project'!B52-Parameters!$B$2))*(1-EXP(-Parameters!$B$7*('Permanent project'!B52-Parameters!$B$2)*('Permanent project'!B52&gt;Parameters!$B$2)))+('Permanent project'!B52&lt;=Parameters!$B$2)</f>
        <v>0.67028961355263095</v>
      </c>
      <c r="K48" s="2">
        <f>H48*I48*('Permanent project'!B52&gt;=Parameters!$B$2)</f>
        <v>0.84658771180448689</v>
      </c>
      <c r="L48" s="2">
        <f>H48*I48*J48*('Permanent project'!B52&gt;=Parameters!$B$2)*('Permanent project'!B52&lt;=Parameters!$B$3)</f>
        <v>0.56745895018383563</v>
      </c>
      <c r="M48" s="26">
        <f>'Emissions of Biomass scenarios'!G46*3.66</f>
        <v>508.4433436925039</v>
      </c>
      <c r="N48" s="14">
        <f t="shared" si="1"/>
        <v>288.52072603970737</v>
      </c>
      <c r="V48" s="23"/>
      <c r="W48" s="24"/>
      <c r="X48" s="4"/>
      <c r="Y48" s="4"/>
      <c r="Z48" s="4"/>
      <c r="AA48" s="4"/>
      <c r="AB48" s="4"/>
    </row>
    <row r="49" spans="2:28" x14ac:dyDescent="0.3">
      <c r="B49">
        <v>44</v>
      </c>
      <c r="C49" s="11">
        <v>1.8238945866584599</v>
      </c>
      <c r="D49" s="2">
        <v>2.2220801154420502</v>
      </c>
      <c r="E49" s="2">
        <v>2.41140032454974</v>
      </c>
      <c r="F49" s="8">
        <v>3.1829578029374401</v>
      </c>
      <c r="G49" s="3">
        <f>G48*(1+Parameters!$B$13)</f>
        <v>203154.51710844535</v>
      </c>
      <c r="H49" s="5">
        <f>Parameters!$B$11*'Permanent project'!C53*Parameters!B$9*G49</f>
        <v>3.4237195978459964</v>
      </c>
      <c r="I49" s="2">
        <f>EXP(-Parameters!$B$16*'Permanent project'!B53)</f>
        <v>0.2446320583319975</v>
      </c>
      <c r="J49" s="2">
        <f>EXP(-(Parameters!$B$5+Parameters!$B$6)*('Permanent project'!B53-Parameters!$B$2))*(1-EXP(-Parameters!$B$7*('Permanent project'!B53-Parameters!$B$2)*('Permanent project'!B53&gt;Parameters!$B$2)))+('Permanent project'!B53&lt;=Parameters!$B$2)</f>
        <v>0.66362678512203588</v>
      </c>
      <c r="K49" s="2">
        <f>H49*I49*('Permanent project'!B53&gt;=Parameters!$B$2)</f>
        <v>0.83755157237266487</v>
      </c>
      <c r="L49" s="2">
        <f>H49*I49*J49*('Permanent project'!B53&gt;=Parameters!$B$2)*('Permanent project'!B53&lt;=Parameters!$B$3)</f>
        <v>0.55582165734757771</v>
      </c>
      <c r="M49" s="26">
        <f>'Emissions of Biomass scenarios'!G47*3.66</f>
        <v>497.32685548356955</v>
      </c>
      <c r="N49" s="14">
        <f t="shared" si="1"/>
        <v>276.4250370583369</v>
      </c>
      <c r="V49" s="23"/>
      <c r="W49" s="24"/>
      <c r="X49" s="4"/>
      <c r="Y49" s="4"/>
      <c r="Z49" s="4"/>
      <c r="AA49" s="4"/>
      <c r="AB49" s="4"/>
    </row>
    <row r="50" spans="2:28" x14ac:dyDescent="0.3">
      <c r="B50">
        <v>45</v>
      </c>
      <c r="C50" s="11">
        <v>1.82633298502404</v>
      </c>
      <c r="D50" s="2">
        <v>2.2385254962179499</v>
      </c>
      <c r="E50" s="2">
        <v>2.4362337164102601</v>
      </c>
      <c r="F50" s="8">
        <v>3.2357018494150598</v>
      </c>
      <c r="G50" s="3">
        <f>G49*(1+Parameters!$B$13)</f>
        <v>207217.60745061425</v>
      </c>
      <c r="H50" s="5">
        <f>Parameters!$B$11*'Permanent project'!C54*Parameters!B$9*G50</f>
        <v>3.4968627684589375</v>
      </c>
      <c r="I50" s="2">
        <f>EXP(-Parameters!$B$16*'Permanent project'!B54)</f>
        <v>0.23692775868212176</v>
      </c>
      <c r="J50" s="2">
        <f>EXP(-(Parameters!$B$5+Parameters!$B$6)*('Permanent project'!B54-Parameters!$B$2))*(1-EXP(-Parameters!$B$7*('Permanent project'!B54-Parameters!$B$2)*('Permanent project'!B54&gt;Parameters!$B$2)))+('Permanent project'!B54&lt;=Parameters!$B$2)</f>
        <v>0.65702872707858251</v>
      </c>
      <c r="K50" s="2">
        <f>H50*I50*('Permanent project'!B54&gt;=Parameters!$B$2)</f>
        <v>0.82850385814993532</v>
      </c>
      <c r="L50" s="2">
        <f>H50*I50*J50*('Permanent project'!B54&gt;=Parameters!$B$2)*('Permanent project'!B54&lt;=Parameters!$B$3)</f>
        <v>0.54435083529994654</v>
      </c>
      <c r="M50" s="26">
        <f>'Emissions of Biomass scenarios'!G48*3.66</f>
        <v>486.28582603000802</v>
      </c>
      <c r="N50" s="14">
        <f t="shared" si="1"/>
        <v>264.71009559395935</v>
      </c>
      <c r="V50" s="23"/>
      <c r="W50" s="24"/>
      <c r="X50" s="4"/>
      <c r="Y50" s="4"/>
      <c r="Z50" s="4"/>
      <c r="AA50" s="4"/>
      <c r="AB50" s="4"/>
    </row>
    <row r="51" spans="2:28" x14ac:dyDescent="0.3">
      <c r="B51">
        <v>46</v>
      </c>
      <c r="C51" s="11">
        <v>1.82854298058769</v>
      </c>
      <c r="D51" s="2">
        <v>2.2547604372964098</v>
      </c>
      <c r="E51" s="2">
        <v>2.4610421349579501</v>
      </c>
      <c r="F51" s="8">
        <v>3.2887616959394901</v>
      </c>
      <c r="G51" s="3">
        <f>G50*(1+Parameters!$B$13)</f>
        <v>211361.95959962654</v>
      </c>
      <c r="H51" s="5">
        <f>Parameters!$B$11*'Permanent project'!C55*Parameters!B$9*G51</f>
        <v>3.5711161109238012</v>
      </c>
      <c r="I51" s="2">
        <f>EXP(-Parameters!$B$16*'Permanent project'!B55)</f>
        <v>0.22946609376090668</v>
      </c>
      <c r="J51" s="2">
        <f>EXP(-(Parameters!$B$5+Parameters!$B$6)*('Permanent project'!B55-Parameters!$B$2))*(1-EXP(-Parameters!$B$7*('Permanent project'!B55-Parameters!$B$2)*('Permanent project'!B55&gt;Parameters!$B$2)))+('Permanent project'!B55&lt;=Parameters!$B$2)</f>
        <v>0.65049514429016653</v>
      </c>
      <c r="K51" s="2">
        <f>H51*I51*('Permanent project'!B55&gt;=Parameters!$B$2)</f>
        <v>0.81945006434032541</v>
      </c>
      <c r="L51" s="2">
        <f>H51*I51*J51*('Permanent project'!B55&gt;=Parameters!$B$2)*('Permanent project'!B55&lt;=Parameters!$B$3)</f>
        <v>0.53304828784164626</v>
      </c>
      <c r="M51" s="26">
        <f>'Emissions of Biomass scenarios'!G49*3.66</f>
        <v>475.33629399299804</v>
      </c>
      <c r="N51" s="14">
        <f t="shared" si="1"/>
        <v>253.37719766196102</v>
      </c>
      <c r="V51" s="23"/>
      <c r="W51" s="24"/>
      <c r="X51" s="4"/>
      <c r="Y51" s="4"/>
      <c r="Z51" s="4"/>
      <c r="AA51" s="4"/>
      <c r="AB51" s="4"/>
    </row>
    <row r="52" spans="2:28" x14ac:dyDescent="0.3">
      <c r="B52">
        <v>47</v>
      </c>
      <c r="C52" s="11">
        <v>1.8305303716082699</v>
      </c>
      <c r="D52" s="2">
        <v>2.2707870334456399</v>
      </c>
      <c r="E52" s="2">
        <v>2.4858388063918002</v>
      </c>
      <c r="F52" s="8">
        <v>3.3421191333854501</v>
      </c>
      <c r="G52" s="3">
        <f>G51*(1+Parameters!$B$13)</f>
        <v>215589.19879161907</v>
      </c>
      <c r="H52" s="5">
        <f>Parameters!$B$11*'Permanent project'!C56*Parameters!B$9*G52</f>
        <v>3.6464974038916647</v>
      </c>
      <c r="I52" s="2">
        <f>EXP(-Parameters!$B$16*'Permanent project'!B56)</f>
        <v>0.22223942217144041</v>
      </c>
      <c r="J52" s="2">
        <f>EXP(-(Parameters!$B$5+Parameters!$B$6)*('Permanent project'!B56-Parameters!$B$2))*(1-EXP(-Parameters!$B$7*('Permanent project'!B56-Parameters!$B$2)*('Permanent project'!B56&gt;Parameters!$B$2)))+('Permanent project'!B56&lt;=Parameters!$B$2)</f>
        <v>0.64402566457953847</v>
      </c>
      <c r="K52" s="2">
        <f>H52*I52*('Permanent project'!B56&gt;=Parameters!$B$2)</f>
        <v>0.81039547599054107</v>
      </c>
      <c r="L52" s="2">
        <f>H52*I52*J52*('Permanent project'!B56&gt;=Parameters!$B$2)*('Permanent project'!B56&lt;=Parameters!$B$3)</f>
        <v>0.52191548499705964</v>
      </c>
      <c r="M52" s="26">
        <f>'Emissions of Biomass scenarios'!G50*3.66</f>
        <v>464.49221497037087</v>
      </c>
      <c r="N52" s="14">
        <f t="shared" si="1"/>
        <v>242.4256796536196</v>
      </c>
      <c r="V52" s="23"/>
      <c r="W52" s="24"/>
      <c r="X52" s="4"/>
      <c r="Y52" s="4"/>
      <c r="Z52" s="4"/>
      <c r="AA52" s="4"/>
      <c r="AB52" s="4"/>
    </row>
    <row r="53" spans="2:28" x14ac:dyDescent="0.3">
      <c r="B53">
        <v>48</v>
      </c>
      <c r="C53" s="11">
        <v>1.83230095634462</v>
      </c>
      <c r="D53" s="2">
        <v>2.2866073794338502</v>
      </c>
      <c r="E53" s="2">
        <v>2.51063695691077</v>
      </c>
      <c r="F53" s="8">
        <v>3.3957559526276899</v>
      </c>
      <c r="G53" s="3">
        <f>G52*(1+Parameters!$B$13)</f>
        <v>219900.98276745147</v>
      </c>
      <c r="H53" s="5">
        <f>Parameters!$B$11*'Permanent project'!C57*Parameters!B$9*G53</f>
        <v>3.7230249766795298</v>
      </c>
      <c r="I53" s="2">
        <f>EXP(-Parameters!$B$16*'Permanent project'!B57)</f>
        <v>0.21524034317051757</v>
      </c>
      <c r="J53" s="2">
        <f>EXP(-(Parameters!$B$5+Parameters!$B$6)*('Permanent project'!B57-Parameters!$B$2))*(1-EXP(-Parameters!$B$7*('Permanent project'!B57-Parameters!$B$2)*('Permanent project'!B57&gt;Parameters!$B$2)))+('Permanent project'!B57&lt;=Parameters!$B$2)</f>
        <v>0.63761985780261254</v>
      </c>
      <c r="K53" s="2">
        <f>H53*I53*('Permanent project'!B57&gt;=Parameters!$B$2)</f>
        <v>0.80134517361291013</v>
      </c>
      <c r="L53" s="2">
        <f>H53*I53*J53*('Permanent project'!B57&gt;=Parameters!$B$2)*('Permanent project'!B57&lt;=Parameters!$B$3)</f>
        <v>0.51095359564987364</v>
      </c>
      <c r="M53" s="26">
        <f>'Emissions of Biomass scenarios'!G51*3.66</f>
        <v>453.76571581937662</v>
      </c>
      <c r="N53" s="14">
        <f t="shared" si="1"/>
        <v>231.85322408054924</v>
      </c>
      <c r="V53" s="23"/>
      <c r="W53" s="24"/>
      <c r="X53" s="4"/>
      <c r="Y53" s="4"/>
      <c r="Z53" s="4"/>
      <c r="AA53" s="4"/>
      <c r="AB53" s="4"/>
    </row>
    <row r="54" spans="2:28" x14ac:dyDescent="0.3">
      <c r="B54">
        <v>49</v>
      </c>
      <c r="C54" s="11">
        <v>1.8338605330555799</v>
      </c>
      <c r="D54" s="2">
        <v>2.3022235700292302</v>
      </c>
      <c r="E54" s="2">
        <v>2.5354498127138498</v>
      </c>
      <c r="F54" s="8">
        <v>3.4496539445409602</v>
      </c>
      <c r="G54" s="3">
        <f>G53*(1+Parameters!$B$13)</f>
        <v>224299.00242280049</v>
      </c>
      <c r="H54" s="5">
        <f>Parameters!$B$11*'Permanent project'!C58*Parameters!B$9*G54</f>
        <v>3.8007177344774639</v>
      </c>
      <c r="I54" s="2">
        <f>EXP(-Parameters!$B$16*'Permanent project'!B58)</f>
        <v>0.20846168908963153</v>
      </c>
      <c r="J54" s="2">
        <f>EXP(-(Parameters!$B$5+Parameters!$B$6)*('Permanent project'!B58-Parameters!$B$2))*(1-EXP(-Parameters!$B$7*('Permanent project'!B58-Parameters!$B$2)*('Permanent project'!B58&gt;Parameters!$B$2)))+('Permanent project'!B58&lt;=Parameters!$B$2)</f>
        <v>0.63127725054450967</v>
      </c>
      <c r="K54" s="2">
        <f>H54*I54*('Permanent project'!B58&gt;=Parameters!$B$2)</f>
        <v>0.79230403868208976</v>
      </c>
      <c r="L54" s="2">
        <f>H54*I54*J54*('Permanent project'!B58&gt;=Parameters!$B$2)*('Permanent project'!B58&lt;=Parameters!$B$3)</f>
        <v>0.50016351513454049</v>
      </c>
      <c r="M54" s="26">
        <f>'Emissions of Biomass scenarios'!G52*3.66</f>
        <v>443.1673089956023</v>
      </c>
      <c r="N54" s="14">
        <f t="shared" si="1"/>
        <v>221.6561190599555</v>
      </c>
      <c r="V54" s="23"/>
      <c r="W54" s="24"/>
      <c r="X54" s="4"/>
      <c r="Y54" s="4"/>
      <c r="Z54" s="4"/>
      <c r="AA54" s="4"/>
      <c r="AB54" s="4"/>
    </row>
    <row r="55" spans="2:28" x14ac:dyDescent="0.3">
      <c r="B55">
        <v>50</v>
      </c>
      <c r="C55" s="11">
        <v>1.8352149</v>
      </c>
      <c r="D55" s="2">
        <v>2.3176377000000001</v>
      </c>
      <c r="E55" s="2">
        <v>2.5602906000000001</v>
      </c>
      <c r="F55" s="8">
        <v>3.5037948999999999</v>
      </c>
      <c r="G55" s="3">
        <f>G54*(1+Parameters!$B$13)</f>
        <v>228784.98247125652</v>
      </c>
      <c r="H55" s="5">
        <f>Parameters!$B$11*'Permanent project'!C59*Parameters!B$9*G55</f>
        <v>3.8795951846419956</v>
      </c>
      <c r="I55" s="2">
        <f>EXP(-Parameters!$B$16*'Permanent project'!B59)</f>
        <v>0.20189651799465538</v>
      </c>
      <c r="J55" s="2">
        <f>EXP(-(Parameters!$B$5+Parameters!$B$6)*('Permanent project'!B59-Parameters!$B$2))*(1-EXP(-Parameters!$B$7*('Permanent project'!B59-Parameters!$B$2)*('Permanent project'!B59&gt;Parameters!$B$2)))+('Permanent project'!B59&lt;=Parameters!$B$2)</f>
        <v>0.62499733743678854</v>
      </c>
      <c r="K55" s="2">
        <f>H55*I55*('Permanent project'!B59&gt;=Parameters!$B$2)</f>
        <v>0.78327675900805105</v>
      </c>
      <c r="L55" s="2">
        <f>H55*I55*J55*('Permanent project'!B59&gt;=Parameters!$B$2)*('Permanent project'!B59&lt;=Parameters!$B$3)</f>
        <v>0.48954588885614897</v>
      </c>
      <c r="M55" s="26">
        <f>'Emissions of Biomass scenarios'!G53*3.66</f>
        <v>432.70607524616958</v>
      </c>
      <c r="N55" s="14">
        <f t="shared" si="1"/>
        <v>211.82948021984177</v>
      </c>
      <c r="V55" s="23"/>
      <c r="W55" s="24"/>
      <c r="X55" s="4"/>
      <c r="Y55" s="4"/>
      <c r="Z55" s="4"/>
      <c r="AA55" s="4"/>
      <c r="AB55" s="4"/>
    </row>
    <row r="56" spans="2:28" x14ac:dyDescent="0.3">
      <c r="B56">
        <v>51</v>
      </c>
      <c r="C56" s="11">
        <v>1.8363658589875</v>
      </c>
      <c r="D56" s="2">
        <v>2.3328493637999999</v>
      </c>
      <c r="E56" s="2">
        <v>2.5851616072999999</v>
      </c>
      <c r="F56" s="8">
        <v>3.5581559484374998</v>
      </c>
      <c r="G56" s="3">
        <f>G55*(1+Parameters!$B$13)</f>
        <v>233360.68212068165</v>
      </c>
      <c r="H56" s="5">
        <f>Parameters!$B$11*'Permanent project'!C60*Parameters!B$9*G56</f>
        <v>3.959668846762439</v>
      </c>
      <c r="I56" s="2">
        <f>EXP(-Parameters!$B$16*'Permanent project'!B60)</f>
        <v>0.1955381065766949</v>
      </c>
      <c r="J56" s="2">
        <f>EXP(-(Parameters!$B$5+Parameters!$B$6)*('Permanent project'!B60-Parameters!$B$2))*(1-EXP(-Parameters!$B$7*('Permanent project'!B60-Parameters!$B$2)*('Permanent project'!B60&gt;Parameters!$B$2)))+('Permanent project'!B60&lt;=Parameters!$B$2)</f>
        <v>0.61877958986958081</v>
      </c>
      <c r="K56" s="2">
        <f>H56*I56*('Permanent project'!B60&gt;=Parameters!$B$2)</f>
        <v>0.77426614896665236</v>
      </c>
      <c r="L56" s="2">
        <f>H56*I56*J56*('Permanent project'!B60&gt;=Parameters!$B$2)*('Permanent project'!B60&lt;=Parameters!$B$3)</f>
        <v>0.47910009010748489</v>
      </c>
      <c r="M56" s="26">
        <f>'Emissions of Biomass scenarios'!G54*3.66</f>
        <v>422.38982085883276</v>
      </c>
      <c r="N56" s="14">
        <f t="shared" si="1"/>
        <v>202.36700123395119</v>
      </c>
      <c r="V56" s="23"/>
      <c r="W56" s="24"/>
      <c r="X56" s="4"/>
      <c r="Y56" s="4"/>
      <c r="Z56" s="4"/>
      <c r="AA56" s="4"/>
      <c r="AB56" s="4"/>
    </row>
    <row r="57" spans="2:28" x14ac:dyDescent="0.3">
      <c r="B57">
        <v>52</v>
      </c>
      <c r="C57" s="11">
        <v>1.8372992260307699</v>
      </c>
      <c r="D57" s="2">
        <v>2.3478481546256398</v>
      </c>
      <c r="E57" s="2">
        <v>2.6100213724718002</v>
      </c>
      <c r="F57" s="8">
        <v>3.61269557351795</v>
      </c>
      <c r="G57" s="3">
        <f>G56*(1+Parameters!$B$13)</f>
        <v>238027.89576309529</v>
      </c>
      <c r="H57" s="5">
        <f>Parameters!$B$11*'Permanent project'!C61*Parameters!B$9*G57</f>
        <v>4.0409150504116331</v>
      </c>
      <c r="I57" s="2">
        <f>EXP(-Parameters!$B$16*'Permanent project'!B61)</f>
        <v>0.18937994326683263</v>
      </c>
      <c r="J57" s="2">
        <f>EXP(-(Parameters!$B$5+Parameters!$B$6)*('Permanent project'!B61-Parameters!$B$2))*(1-EXP(-Parameters!$B$7*('Permanent project'!B61-Parameters!$B$2)*('Permanent project'!B61&gt;Parameters!$B$2)))+('Permanent project'!B61&lt;=Parameters!$B$2)</f>
        <v>0.6126234626952024</v>
      </c>
      <c r="K57" s="2">
        <f>H57*I57*('Permanent project'!B61&gt;=Parameters!$B$2)</f>
        <v>0.76526826299304518</v>
      </c>
      <c r="L57" s="2">
        <f>H57*I57*J57*('Permanent project'!B61&gt;=Parameters!$B$2)*('Permanent project'!B61&lt;=Parameters!$B$3)</f>
        <v>0.46882129316554216</v>
      </c>
      <c r="M57" s="26">
        <f>'Emissions of Biomass scenarios'!G55*3.66</f>
        <v>412.22521416148476</v>
      </c>
      <c r="N57" s="14">
        <f t="shared" si="1"/>
        <v>193.25995797862984</v>
      </c>
      <c r="V57" s="23"/>
      <c r="W57" s="24"/>
      <c r="X57" s="4"/>
      <c r="Y57" s="4"/>
      <c r="Z57" s="4"/>
      <c r="AA57" s="4"/>
      <c r="AB57" s="4"/>
    </row>
    <row r="58" spans="2:28" x14ac:dyDescent="0.3">
      <c r="B58">
        <v>53</v>
      </c>
      <c r="C58" s="11">
        <v>1.83799682069327</v>
      </c>
      <c r="D58" s="2">
        <v>2.3626211653589699</v>
      </c>
      <c r="E58" s="2">
        <v>2.6348174957051298</v>
      </c>
      <c r="F58" s="8">
        <v>3.6673675974637798</v>
      </c>
      <c r="G58" s="3">
        <f>G57*(1+Parameters!$B$13)</f>
        <v>242788.45367835721</v>
      </c>
      <c r="H58" s="5">
        <f>Parameters!$B$11*'Permanent project'!C62*Parameters!B$9*G58</f>
        <v>4.123298311087547</v>
      </c>
      <c r="I58" s="2">
        <f>EXP(-Parameters!$B$16*'Permanent project'!B62)</f>
        <v>0.18341572156771246</v>
      </c>
      <c r="J58" s="2">
        <f>EXP(-(Parameters!$B$5+Parameters!$B$6)*('Permanent project'!B62-Parameters!$B$2))*(1-EXP(-Parameters!$B$7*('Permanent project'!B62-Parameters!$B$2)*('Permanent project'!B62&gt;Parameters!$B$2)))+('Permanent project'!B62&lt;=Parameters!$B$2)</f>
        <v>0.60652839938322645</v>
      </c>
      <c r="K58" s="2">
        <f>H58*I58*('Permanent project'!B62&gt;=Parameters!$B$2)</f>
        <v>0.75627773496705253</v>
      </c>
      <c r="L58" s="2">
        <f>H58*I58*J58*('Permanent project'!B62&gt;=Parameters!$B$2)*('Permanent project'!B62&lt;=Parameters!$B$3)</f>
        <v>0.45870392407873833</v>
      </c>
      <c r="M58" s="26">
        <f>'Emissions of Biomass scenarios'!G56*3.66</f>
        <v>679.37360824174652</v>
      </c>
      <c r="N58" s="14">
        <f t="shared" si="1"/>
        <v>311.6313400160206</v>
      </c>
      <c r="V58" s="23"/>
      <c r="W58" s="24"/>
      <c r="X58" s="4"/>
      <c r="Y58" s="4"/>
      <c r="Z58" s="4"/>
      <c r="AA58" s="4"/>
      <c r="AB58" s="4"/>
    </row>
    <row r="59" spans="2:28" x14ac:dyDescent="0.3">
      <c r="B59">
        <v>54</v>
      </c>
      <c r="C59" s="11">
        <v>1.8384404625384601</v>
      </c>
      <c r="D59" s="2">
        <v>2.3771554888820501</v>
      </c>
      <c r="E59" s="2">
        <v>2.65949757718974</v>
      </c>
      <c r="F59" s="8">
        <v>3.7221258424974399</v>
      </c>
      <c r="G59" s="3">
        <f>G58*(1+Parameters!$B$13)</f>
        <v>247644.22275192436</v>
      </c>
      <c r="H59" s="5">
        <f>Parameters!$B$11*'Permanent project'!C63*Parameters!B$9*G59</f>
        <v>4.206779433050273</v>
      </c>
      <c r="I59" s="2">
        <f>EXP(-Parameters!$B$16*'Permanent project'!B63)</f>
        <v>0.17763933359513495</v>
      </c>
      <c r="J59" s="2">
        <f>EXP(-(Parameters!$B$5+Parameters!$B$6)*('Permanent project'!B63-Parameters!$B$2))*(1-EXP(-Parameters!$B$7*('Permanent project'!B63-Parameters!$B$2)*('Permanent project'!B63&gt;Parameters!$B$2)))+('Permanent project'!B63&lt;=Parameters!$B$2)</f>
        <v>0.60049383598169215</v>
      </c>
      <c r="K59" s="2">
        <f>H59*I59*('Permanent project'!B63&gt;=Parameters!$B$2)</f>
        <v>0.74728949506877018</v>
      </c>
      <c r="L59" s="2">
        <f>H59*I59*J59*('Permanent project'!B63&gt;=Parameters!$B$2)*('Permanent project'!B63&lt;=Parameters!$B$3)</f>
        <v>0.44874273548266763</v>
      </c>
      <c r="M59" s="26">
        <f>'Emissions of Biomass scenarios'!G57*3.66</f>
        <v>673.96494046929934</v>
      </c>
      <c r="N59" s="14">
        <f t="shared" si="1"/>
        <v>302.43687100560663</v>
      </c>
      <c r="V59" s="23"/>
      <c r="W59" s="24"/>
      <c r="X59" s="4"/>
      <c r="Y59" s="4"/>
      <c r="Z59" s="4"/>
      <c r="AA59" s="4"/>
      <c r="AB59" s="4"/>
    </row>
    <row r="60" spans="2:28" x14ac:dyDescent="0.3">
      <c r="B60">
        <v>55</v>
      </c>
      <c r="C60" s="11">
        <v>1.8386119711298099</v>
      </c>
      <c r="D60" s="2">
        <v>2.39143821807692</v>
      </c>
      <c r="E60" s="2">
        <v>2.6840092171153902</v>
      </c>
      <c r="F60" s="8">
        <v>3.7769241308413499</v>
      </c>
      <c r="G60" s="3">
        <f>G59*(1+Parameters!$B$13)</f>
        <v>252597.10720696286</v>
      </c>
      <c r="H60" s="5">
        <f>Parameters!$B$11*'Permanent project'!C64*Parameters!B$9*G60</f>
        <v>4.2913153222953726</v>
      </c>
      <c r="I60" s="2">
        <f>EXP(-Parameters!$B$16*'Permanent project'!B64)</f>
        <v>0.17204486382305054</v>
      </c>
      <c r="J60" s="2">
        <f>EXP(-(Parameters!$B$5+Parameters!$B$6)*('Permanent project'!B64-Parameters!$B$2))*(1-EXP(-Parameters!$B$7*('Permanent project'!B64-Parameters!$B$2)*('Permanent project'!B64&gt;Parameters!$B$2)))+('Permanent project'!B64&lt;=Parameters!$B$2)</f>
        <v>0.5945192041579167</v>
      </c>
      <c r="K60" s="2">
        <f>H60*I60*('Permanent project'!B64&gt;=Parameters!$B$2)</f>
        <v>0.73829876024607766</v>
      </c>
      <c r="L60" s="2">
        <f>H60*I60*J60*('Permanent project'!B64&gt;=Parameters!$B$2)*('Permanent project'!B64&lt;=Parameters!$B$3)</f>
        <v>0.43893279137227464</v>
      </c>
      <c r="M60" s="26">
        <f>'Emissions of Biomass scenarios'!G58*3.66</f>
        <v>665.68663519992788</v>
      </c>
      <c r="N60" s="14">
        <f t="shared" si="1"/>
        <v>292.19169296752142</v>
      </c>
      <c r="V60" s="23"/>
      <c r="W60" s="24"/>
      <c r="X60" s="4"/>
      <c r="Y60" s="4"/>
      <c r="Z60" s="4"/>
      <c r="AA60" s="4"/>
      <c r="AB60" s="4"/>
    </row>
    <row r="61" spans="2:28" x14ac:dyDescent="0.3">
      <c r="B61">
        <v>56</v>
      </c>
      <c r="C61" s="11">
        <v>1.83849316603077</v>
      </c>
      <c r="D61" s="2">
        <v>2.40545644582564</v>
      </c>
      <c r="E61" s="2">
        <v>2.7083000156717998</v>
      </c>
      <c r="F61" s="8">
        <v>3.8317162847179498</v>
      </c>
      <c r="G61" s="3">
        <f>G60*(1+Parameters!$B$13)</f>
        <v>257649.04935110212</v>
      </c>
      <c r="H61" s="5">
        <f>Parameters!$B$11*'Permanent project'!C65*Parameters!B$9*G61</f>
        <v>4.37685879214885</v>
      </c>
      <c r="I61" s="2">
        <f>EXP(-Parameters!$B$16*'Permanent project'!B65)</f>
        <v>0.16662658302554365</v>
      </c>
      <c r="J61" s="2">
        <f>EXP(-(Parameters!$B$5+Parameters!$B$6)*('Permanent project'!B65-Parameters!$B$2))*(1-EXP(-Parameters!$B$7*('Permanent project'!B65-Parameters!$B$2)*('Permanent project'!B65&gt;Parameters!$B$2)))+('Permanent project'!B65&lt;=Parameters!$B$2)</f>
        <v>0.58860393352976748</v>
      </c>
      <c r="K61" s="2">
        <f>H61*I61*('Permanent project'!B65&gt;=Parameters!$B$2)</f>
        <v>0.72930102492107107</v>
      </c>
      <c r="L61" s="2">
        <f>H61*I61*J61*('Permanent project'!B65&gt;=Parameters!$B$2)*('Permanent project'!B65&lt;=Parameters!$B$3)</f>
        <v>0.42926945199583338</v>
      </c>
      <c r="M61" s="26">
        <f>'Emissions of Biomass scenarios'!G59*3.66</f>
        <v>656.21165065815649</v>
      </c>
      <c r="N61" s="14">
        <f t="shared" si="1"/>
        <v>281.69161567130811</v>
      </c>
      <c r="V61" s="23"/>
      <c r="W61" s="24"/>
      <c r="X61" s="4"/>
      <c r="Y61" s="4"/>
      <c r="Z61" s="4"/>
      <c r="AA61" s="4"/>
      <c r="AB61" s="4"/>
    </row>
    <row r="62" spans="2:28" x14ac:dyDescent="0.3">
      <c r="B62">
        <v>57</v>
      </c>
      <c r="C62" s="11">
        <v>1.83806586680481</v>
      </c>
      <c r="D62" s="2">
        <v>2.41919726501026</v>
      </c>
      <c r="E62" s="2">
        <v>2.7323175730487201</v>
      </c>
      <c r="F62" s="8">
        <v>3.88645612634968</v>
      </c>
      <c r="G62" s="3">
        <f>G61*(1+Parameters!$B$13)</f>
        <v>262802.03033812414</v>
      </c>
      <c r="H62" s="5">
        <f>Parameters!$B$11*'Permanent project'!C66*Parameters!B$9*G62</f>
        <v>4.4633583612295347</v>
      </c>
      <c r="I62" s="2">
        <f>EXP(-Parameters!$B$16*'Permanent project'!B66)</f>
        <v>0.16137894240960493</v>
      </c>
      <c r="J62" s="2">
        <f>EXP(-(Parameters!$B$5+Parameters!$B$6)*('Permanent project'!B66-Parameters!$B$2))*(1-EXP(-Parameters!$B$7*('Permanent project'!B66-Parameters!$B$2)*('Permanent project'!B66&gt;Parameters!$B$2)))+('Permanent project'!B66&lt;=Parameters!$B$2)</f>
        <v>0.58274745344997803</v>
      </c>
      <c r="K62" s="2">
        <f>H62*I62*('Permanent project'!B66&gt;=Parameters!$B$2)</f>
        <v>0.72029205193028967</v>
      </c>
      <c r="L62" s="2">
        <f>H62*I62*J62*('Permanent project'!B66&gt;=Parameters!$B$2)*('Permanent project'!B66&lt;=Parameters!$B$3)</f>
        <v>0.41974835900263563</v>
      </c>
      <c r="M62" s="26">
        <f>'Emissions of Biomass scenarios'!G60*3.66</f>
        <v>645.9742030493494</v>
      </c>
      <c r="N62" s="14">
        <f t="shared" si="1"/>
        <v>271.14661168799978</v>
      </c>
      <c r="V62" s="23"/>
      <c r="W62" s="24"/>
      <c r="X62" s="4"/>
      <c r="Y62" s="4"/>
      <c r="Z62" s="4"/>
      <c r="AA62" s="4"/>
      <c r="AB62" s="4"/>
    </row>
    <row r="63" spans="2:28" x14ac:dyDescent="0.3">
      <c r="B63">
        <v>58</v>
      </c>
      <c r="C63" s="11">
        <v>1.83731189301538</v>
      </c>
      <c r="D63" s="2">
        <v>2.4326477685128198</v>
      </c>
      <c r="E63" s="2">
        <v>2.7560094894359</v>
      </c>
      <c r="F63" s="8">
        <v>3.9410974779589698</v>
      </c>
      <c r="G63" s="3">
        <f>G62*(1+Parameters!$B$13)</f>
        <v>268058.07094488665</v>
      </c>
      <c r="H63" s="5">
        <f>Parameters!$B$11*'Permanent project'!C67*Parameters!B$9*G63</f>
        <v>4.550758043515998</v>
      </c>
      <c r="I63" s="2">
        <f>EXP(-Parameters!$B$16*'Permanent project'!B67)</f>
        <v>0.15629656793268212</v>
      </c>
      <c r="J63" s="2">
        <f>EXP(-(Parameters!$B$5+Parameters!$B$6)*('Permanent project'!B67-Parameters!$B$2))*(1-EXP(-Parameters!$B$7*('Permanent project'!B67-Parameters!$B$2)*('Permanent project'!B67&gt;Parameters!$B$2)))+('Permanent project'!B67&lt;=Parameters!$B$2)</f>
        <v>0.5769491943688605</v>
      </c>
      <c r="K63" s="2">
        <f>H63*I63*('Permanent project'!B67&gt;=Parameters!$B$2)</f>
        <v>0.71126786369359773</v>
      </c>
      <c r="L63" s="2">
        <f>H63*I63*J63*('Permanent project'!B67&gt;=Parameters!$B$2)*('Permanent project'!B67&lt;=Parameters!$B$3)</f>
        <v>0.41036542093848172</v>
      </c>
      <c r="M63" s="26">
        <f>'Emissions of Biomass scenarios'!G61*3.66</f>
        <v>635.20403484765882</v>
      </c>
      <c r="N63" s="14">
        <f t="shared" si="1"/>
        <v>260.6657711420815</v>
      </c>
      <c r="V63" s="23"/>
      <c r="W63" s="24"/>
      <c r="X63" s="4"/>
      <c r="Y63" s="4"/>
      <c r="Z63" s="4"/>
      <c r="AA63" s="4"/>
      <c r="AB63" s="4"/>
    </row>
    <row r="64" spans="2:28" x14ac:dyDescent="0.3">
      <c r="B64">
        <v>59</v>
      </c>
      <c r="C64" s="11">
        <v>1.83621306422596</v>
      </c>
      <c r="D64" s="2">
        <v>2.4457950492153802</v>
      </c>
      <c r="E64" s="2">
        <v>2.77932336502308</v>
      </c>
      <c r="F64" s="8">
        <v>3.99559416176827</v>
      </c>
      <c r="G64" s="3">
        <f>G63*(1+Parameters!$B$13)</f>
        <v>273419.23236378439</v>
      </c>
      <c r="H64" s="5">
        <f>Parameters!$B$11*'Permanent project'!C68*Parameters!B$9*G64</f>
        <v>4.6389971302476116</v>
      </c>
      <c r="I64" s="2">
        <f>EXP(-Parameters!$B$16*'Permanent project'!B68)</f>
        <v>0.15137425479919109</v>
      </c>
      <c r="J64" s="2">
        <f>EXP(-(Parameters!$B$5+Parameters!$B$6)*('Permanent project'!B68-Parameters!$B$2))*(1-EXP(-Parameters!$B$7*('Permanent project'!B68-Parameters!$B$2)*('Permanent project'!B68&gt;Parameters!$B$2)))+('Permanent project'!B68&lt;=Parameters!$B$2)</f>
        <v>0.57120858887207371</v>
      </c>
      <c r="K64" s="2">
        <f>H64*I64*('Permanent project'!B68&gt;=Parameters!$B$2)</f>
        <v>0.70222473360681825</v>
      </c>
      <c r="L64" s="2">
        <f>H64*I64*J64*('Permanent project'!B68&gt;=Parameters!$B$2)*('Permanent project'!B68&lt;=Parameters!$B$3)</f>
        <v>0.40111679915461851</v>
      </c>
      <c r="M64" s="26">
        <f>'Emissions of Biomass scenarios'!G62*3.66</f>
        <v>624.04915088247037</v>
      </c>
      <c r="N64" s="14">
        <f t="shared" si="1"/>
        <v>250.31659791713409</v>
      </c>
      <c r="V64" s="23"/>
      <c r="W64" s="24"/>
      <c r="X64" s="4"/>
      <c r="Y64" s="4"/>
      <c r="Z64" s="4"/>
      <c r="AA64" s="4"/>
      <c r="AB64" s="4"/>
    </row>
    <row r="65" spans="2:28" x14ac:dyDescent="0.3">
      <c r="B65">
        <v>60</v>
      </c>
      <c r="C65" s="11">
        <v>1.8347511999999999</v>
      </c>
      <c r="D65" s="2">
        <v>2.4586261999999999</v>
      </c>
      <c r="E65" s="2">
        <v>2.8022068</v>
      </c>
      <c r="F65" s="8">
        <v>4.0499000000000001</v>
      </c>
      <c r="G65" s="3">
        <f>G64*(1+Parameters!$B$13)</f>
        <v>278887.61701106007</v>
      </c>
      <c r="H65" s="5">
        <f>Parameters!$B$11*'Permanent project'!C69*Parameters!B$9*G65</f>
        <v>4.7280099633799297</v>
      </c>
      <c r="I65" s="2">
        <f>EXP(-Parameters!$B$16*'Permanent project'!B69)</f>
        <v>0.14660696213035015</v>
      </c>
      <c r="J65" s="2">
        <f>EXP(-(Parameters!$B$5+Parameters!$B$6)*('Permanent project'!B69-Parameters!$B$2))*(1-EXP(-Parameters!$B$7*('Permanent project'!B69-Parameters!$B$2)*('Permanent project'!B69&gt;Parameters!$B$2)))+('Permanent project'!B69&lt;=Parameters!$B$2)</f>
        <v>0.56552507246796757</v>
      </c>
      <c r="K65" s="2">
        <f>H65*I65*('Permanent project'!B69&gt;=Parameters!$B$2)</f>
        <v>0.6931591776531596</v>
      </c>
      <c r="L65" s="2">
        <f>H65*I65*J65*('Permanent project'!B69&gt;=Parameters!$B$2)*('Permanent project'!B69&lt;=Parameters!$B$3)</f>
        <v>0.39199889417413991</v>
      </c>
      <c r="M65" s="26">
        <f>'Emissions of Biomass scenarios'!G63*3.66</f>
        <v>612.61512637005694</v>
      </c>
      <c r="N65" s="14">
        <f t="shared" si="1"/>
        <v>240.14445209141331</v>
      </c>
      <c r="V65" s="23"/>
      <c r="W65" s="24"/>
      <c r="X65" s="4"/>
      <c r="Y65" s="4"/>
      <c r="Z65" s="4"/>
      <c r="AA65" s="4"/>
      <c r="AB65" s="4"/>
    </row>
    <row r="66" spans="2:28" x14ac:dyDescent="0.3">
      <c r="B66">
        <v>61</v>
      </c>
      <c r="C66" s="11">
        <v>1.8329155951882701</v>
      </c>
      <c r="D66" s="2">
        <v>2.4711283264523098</v>
      </c>
      <c r="E66" s="2">
        <v>2.8246158616984598</v>
      </c>
      <c r="F66" s="8">
        <v>4.1039722075121201</v>
      </c>
      <c r="G66" s="3">
        <f>G65*(1+Parameters!$B$13)</f>
        <v>284465.36935128126</v>
      </c>
      <c r="H66" s="5">
        <f>Parameters!$B$11*'Permanent project'!C70*Parameters!B$9*G66</f>
        <v>4.8177453488005817</v>
      </c>
      <c r="I66" s="2">
        <f>EXP(-Parameters!$B$16*'Permanent project'!B70)</f>
        <v>0.14198980780187978</v>
      </c>
      <c r="J66" s="2">
        <f>EXP(-(Parameters!$B$5+Parameters!$B$6)*('Permanent project'!B70-Parameters!$B$2))*(1-EXP(-Parameters!$B$7*('Permanent project'!B70-Parameters!$B$2)*('Permanent project'!B70&gt;Parameters!$B$2)))+('Permanent project'!B70&lt;=Parameters!$B$2)</f>
        <v>0.55989808418196962</v>
      </c>
      <c r="K66" s="2">
        <f>H66*I66*('Permanent project'!B70&gt;=Parameters!$B$2)</f>
        <v>0.6840707361145949</v>
      </c>
      <c r="L66" s="2">
        <f>H66*I66*J66*('Permanent project'!B70&gt;=Parameters!$B$2)*('Permanent project'!B70&lt;=Parameters!$B$3)</f>
        <v>0.38300989459551138</v>
      </c>
      <c r="M66" s="26">
        <f>'Emissions of Biomass scenarios'!G64*3.66</f>
        <v>600.98204729059069</v>
      </c>
      <c r="N66" s="14">
        <f t="shared" si="1"/>
        <v>230.18207058656378</v>
      </c>
      <c r="V66" s="23"/>
      <c r="W66" s="24"/>
      <c r="X66" s="4"/>
      <c r="Y66" s="4"/>
      <c r="Z66" s="4"/>
      <c r="AA66" s="4"/>
      <c r="AB66" s="4"/>
    </row>
    <row r="67" spans="2:28" x14ac:dyDescent="0.3">
      <c r="B67">
        <v>62</v>
      </c>
      <c r="C67" s="11">
        <v>1.83072544579077</v>
      </c>
      <c r="D67" s="2">
        <v>2.4832885849723101</v>
      </c>
      <c r="E67" s="2">
        <v>2.8465404860184602</v>
      </c>
      <c r="F67" s="8">
        <v>4.1577815697046203</v>
      </c>
      <c r="G67" s="3">
        <f>G66*(1+Parameters!$B$13)</f>
        <v>290154.67673830688</v>
      </c>
      <c r="H67" s="5">
        <f>Parameters!$B$11*'Permanent project'!C71*Parameters!B$9*G67</f>
        <v>4.9082284012609252</v>
      </c>
      <c r="I67" s="2">
        <f>EXP(-Parameters!$B$16*'Permanent project'!B71)</f>
        <v>0.13751806344428075</v>
      </c>
      <c r="J67" s="2">
        <f>EXP(-(Parameters!$B$5+Parameters!$B$6)*('Permanent project'!B71-Parameters!$B$2))*(1-EXP(-Parameters!$B$7*('Permanent project'!B71-Parameters!$B$2)*('Permanent project'!B71&gt;Parameters!$B$2)))+('Permanent project'!B71&lt;=Parameters!$B$2)</f>
        <v>0.55432706700231371</v>
      </c>
      <c r="K67" s="2">
        <f>H67*I67*('Permanent project'!B71&gt;=Parameters!$B$2)</f>
        <v>0.67497006468362053</v>
      </c>
      <c r="L67" s="2">
        <f>H67*I67*J67*('Permanent project'!B71&gt;=Parameters!$B$2)*('Permanent project'!B71&lt;=Parameters!$B$3)</f>
        <v>0.37415417627043335</v>
      </c>
      <c r="M67" s="26">
        <f>'Emissions of Biomass scenarios'!G65*3.66</f>
        <v>589.21315501227593</v>
      </c>
      <c r="N67" s="14">
        <f t="shared" si="1"/>
        <v>220.45656266132127</v>
      </c>
      <c r="V67" s="23"/>
      <c r="W67" s="24"/>
      <c r="X67" s="4"/>
      <c r="Y67" s="4"/>
      <c r="Z67" s="4"/>
      <c r="AA67" s="4"/>
      <c r="AB67" s="4"/>
    </row>
    <row r="68" spans="2:28" x14ac:dyDescent="0.3">
      <c r="B68">
        <v>63</v>
      </c>
      <c r="C68" s="11">
        <v>1.82820742309481</v>
      </c>
      <c r="D68" s="2">
        <v>2.4950941446635899</v>
      </c>
      <c r="E68" s="2">
        <v>2.86797907600205</v>
      </c>
      <c r="F68" s="8">
        <v>4.2113022646130096</v>
      </c>
      <c r="G68" s="3">
        <f>G67*(1+Parameters!$B$13)</f>
        <v>295957.77027307299</v>
      </c>
      <c r="H68" s="5">
        <f>Parameters!$B$11*'Permanent project'!C72*Parameters!B$9*G68</f>
        <v>4.9995070590309814</v>
      </c>
      <c r="I68" s="2">
        <f>EXP(-Parameters!$B$16*'Permanent project'!B72)</f>
        <v>0.1331871496005706</v>
      </c>
      <c r="J68" s="2">
        <f>EXP(-(Parameters!$B$5+Parameters!$B$6)*('Permanent project'!B72-Parameters!$B$2))*(1-EXP(-Parameters!$B$7*('Permanent project'!B72-Parameters!$B$2)*('Permanent project'!B72&gt;Parameters!$B$2)))+('Permanent project'!B72&lt;=Parameters!$B$2)</f>
        <v>0.54881146821127336</v>
      </c>
      <c r="K68" s="2">
        <f>H68*I68*('Permanent project'!B72&gt;=Parameters!$B$2)</f>
        <v>0.66587009460026803</v>
      </c>
      <c r="L68" s="2">
        <f>H68*I68*J68*('Permanent project'!B72&gt;=Parameters!$B$2)*('Permanent project'!B72&lt;=Parameters!$B$3)</f>
        <v>0.36543714425555257</v>
      </c>
      <c r="M68" s="26">
        <f>'Emissions of Biomass scenarios'!G66*3.66</f>
        <v>577.35978344387922</v>
      </c>
      <c r="N68" s="14">
        <f t="shared" si="1"/>
        <v>210.98871046973548</v>
      </c>
      <c r="V68" s="23"/>
      <c r="W68" s="24"/>
      <c r="X68" s="4"/>
      <c r="Y68" s="4"/>
      <c r="Z68" s="4"/>
      <c r="AA68" s="4"/>
      <c r="AB68" s="4"/>
    </row>
    <row r="69" spans="2:28" x14ac:dyDescent="0.3">
      <c r="B69">
        <v>64</v>
      </c>
      <c r="C69" s="11">
        <v>1.8253881983876901</v>
      </c>
      <c r="D69" s="2">
        <v>2.50653217462974</v>
      </c>
      <c r="E69" s="2">
        <v>2.8889300346912798</v>
      </c>
      <c r="F69" s="8">
        <v>4.26450847027282</v>
      </c>
      <c r="G69" s="3">
        <f>G68*(1+Parameters!$B$13)</f>
        <v>301876.92567853443</v>
      </c>
      <c r="H69" s="5">
        <f>Parameters!$B$11*'Permanent project'!C73*Parameters!B$9*G69</f>
        <v>5.0916334160921881</v>
      </c>
      <c r="I69" s="2">
        <f>EXP(-Parameters!$B$16*'Permanent project'!B73)</f>
        <v>0.1289926310365194</v>
      </c>
      <c r="J69" s="2">
        <f>EXP(-(Parameters!$B$5+Parameters!$B$6)*('Permanent project'!B73-Parameters!$B$2))*(1-EXP(-Parameters!$B$7*('Permanent project'!B73-Parameters!$B$2)*('Permanent project'!B73&gt;Parameters!$B$2)))+('Permanent project'!B73&lt;=Parameters!$B$2)</f>
        <v>0.54335073962823688</v>
      </c>
      <c r="K69" s="2">
        <f>H69*I69*('Permanent project'!B73&gt;=Parameters!$B$2)</f>
        <v>0.65678319061519241</v>
      </c>
      <c r="L69" s="2">
        <f>H69*I69*J69*('Permanent project'!B73&gt;=Parameters!$B$2)*('Permanent project'!B73&lt;=Parameters!$B$3)</f>
        <v>0.35686363239615809</v>
      </c>
      <c r="M69" s="26">
        <f>'Emissions of Biomass scenarios'!G67*3.66</f>
        <v>565.46441870892238</v>
      </c>
      <c r="N69" s="14">
        <f t="shared" si="1"/>
        <v>201.79368645124811</v>
      </c>
      <c r="V69" s="23"/>
      <c r="W69" s="24"/>
      <c r="X69" s="4"/>
      <c r="Y69" s="4"/>
      <c r="Z69" s="4"/>
      <c r="AA69" s="4"/>
      <c r="AB69" s="4"/>
    </row>
    <row r="70" spans="2:28" x14ac:dyDescent="0.3">
      <c r="B70">
        <v>65</v>
      </c>
      <c r="C70" s="11">
        <v>1.82229444295673</v>
      </c>
      <c r="D70" s="2">
        <v>2.5175898439743598</v>
      </c>
      <c r="E70" s="2">
        <v>2.90939176512821</v>
      </c>
      <c r="F70" s="8">
        <v>4.3173743647195497</v>
      </c>
      <c r="G70" s="3">
        <f>G69*(1+Parameters!$B$13)</f>
        <v>307914.46419210511</v>
      </c>
      <c r="H70" s="5">
        <f>Parameters!$B$11*'Permanent project'!C74*Parameters!B$9*G70</f>
        <v>5.1846639491102353</v>
      </c>
      <c r="I70" s="2">
        <f>EXP(-Parameters!$B$16*'Permanent project'!B74)</f>
        <v>0.12493021219858241</v>
      </c>
      <c r="J70" s="2">
        <f>EXP(-(Parameters!$B$5+Parameters!$B$6)*('Permanent project'!B74-Parameters!$B$2))*(1-EXP(-Parameters!$B$7*('Permanent project'!B74-Parameters!$B$2)*('Permanent project'!B74&gt;Parameters!$B$2)))+('Permanent project'!B74&lt;=Parameters!$B$2)</f>
        <v>0.53794433778492812</v>
      </c>
      <c r="K70" s="2">
        <f>H70*I70*('Permanent project'!B74&gt;=Parameters!$B$2)</f>
        <v>0.64772116734068197</v>
      </c>
      <c r="L70" s="2">
        <f>H70*I70*J70*('Permanent project'!B74&gt;=Parameters!$B$2)*('Permanent project'!B74&lt;=Parameters!$B$3)</f>
        <v>0.34843793443436377</v>
      </c>
      <c r="M70" s="26">
        <f>'Emissions of Biomass scenarios'!G68*3.66</f>
        <v>553.56271756481851</v>
      </c>
      <c r="N70" s="14">
        <f t="shared" si="1"/>
        <v>192.88224988815847</v>
      </c>
      <c r="V70" s="23"/>
      <c r="W70" s="24"/>
      <c r="X70" s="4"/>
      <c r="Y70" s="4"/>
      <c r="Z70" s="4"/>
      <c r="AA70" s="4"/>
      <c r="AB70" s="4"/>
    </row>
    <row r="71" spans="2:28" x14ac:dyDescent="0.3">
      <c r="B71">
        <v>66</v>
      </c>
      <c r="C71" s="11">
        <v>1.81895282808923</v>
      </c>
      <c r="D71" s="2">
        <v>2.5282543218010298</v>
      </c>
      <c r="E71" s="2">
        <v>2.9293626703548701</v>
      </c>
      <c r="F71" s="8">
        <v>4.3698741259887202</v>
      </c>
      <c r="G71" s="3">
        <f>G70*(1+Parameters!$B$13)</f>
        <v>314072.75347594719</v>
      </c>
      <c r="H71" s="5">
        <f>Parameters!$B$11*'Permanent project'!C75*Parameters!B$9*G71</f>
        <v>5.2786597540062132</v>
      </c>
      <c r="I71" s="2">
        <f>EXP(-Parameters!$B$16*'Permanent project'!B75)</f>
        <v>0.12099573281487792</v>
      </c>
      <c r="J71" s="2">
        <f>EXP(-(Parameters!$B$5+Parameters!$B$6)*('Permanent project'!B75-Parameters!$B$2))*(1-EXP(-Parameters!$B$7*('Permanent project'!B75-Parameters!$B$2)*('Permanent project'!B75&gt;Parameters!$B$2)))+('Permanent project'!B75&lt;=Parameters!$B$2)</f>
        <v>0.53259172404843402</v>
      </c>
      <c r="K71" s="2">
        <f>H71*I71*('Permanent project'!B75&gt;=Parameters!$B$2)</f>
        <v>0.63869530521638496</v>
      </c>
      <c r="L71" s="2">
        <f>H71*I71*J71*('Permanent project'!B75&gt;=Parameters!$B$2)*('Permanent project'!B75&lt;=Parameters!$B$3)</f>
        <v>0.34016383374683523</v>
      </c>
      <c r="M71" s="26">
        <f>'Emissions of Biomass scenarios'!G69*3.66</f>
        <v>541.68490662004615</v>
      </c>
      <c r="N71" s="14">
        <f t="shared" si="1"/>
        <v>184.26161451867134</v>
      </c>
      <c r="V71" s="23"/>
      <c r="W71" s="24"/>
      <c r="X71" s="4"/>
      <c r="Y71" s="4"/>
      <c r="Z71" s="4"/>
      <c r="AA71" s="4"/>
      <c r="AB71" s="4"/>
    </row>
    <row r="72" spans="2:28" x14ac:dyDescent="0.3">
      <c r="B72">
        <v>67</v>
      </c>
      <c r="C72" s="11">
        <v>1.8153900250724999</v>
      </c>
      <c r="D72" s="2">
        <v>2.53851277721333</v>
      </c>
      <c r="E72" s="2">
        <v>2.9488411534133299</v>
      </c>
      <c r="F72" s="8">
        <v>4.4219819321158296</v>
      </c>
      <c r="G72" s="3">
        <f>G71*(1+Parameters!$B$13)</f>
        <v>320354.20854546613</v>
      </c>
      <c r="H72" s="5">
        <f>Parameters!$B$11*'Permanent project'!C76*Parameters!B$9*G72</f>
        <v>5.3736867924749356</v>
      </c>
      <c r="I72" s="2">
        <f>EXP(-Parameters!$B$16*'Permanent project'!B76)</f>
        <v>0.11718516363470523</v>
      </c>
      <c r="J72" s="2">
        <f>EXP(-(Parameters!$B$5+Parameters!$B$6)*('Permanent project'!B76-Parameters!$B$2))*(1-EXP(-Parameters!$B$7*('Permanent project'!B76-Parameters!$B$2)*('Permanent project'!B76&gt;Parameters!$B$2)))+('Permanent project'!B76&lt;=Parameters!$B$2)</f>
        <v>0.52729236470410346</v>
      </c>
      <c r="K72" s="2">
        <f>H72*I72*('Permanent project'!B76&gt;=Parameters!$B$2)</f>
        <v>0.62971636609782966</v>
      </c>
      <c r="L72" s="2">
        <f>H72*I72*J72*('Permanent project'!B76&gt;=Parameters!$B$2)*('Permanent project'!B76&lt;=Parameters!$B$3)</f>
        <v>0.33204463177259952</v>
      </c>
      <c r="M72" s="26">
        <f>'Emissions of Biomass scenarios'!G70*3.66</f>
        <v>529.85679228412778</v>
      </c>
      <c r="N72" s="14">
        <f t="shared" si="1"/>
        <v>175.93610348619396</v>
      </c>
      <c r="V72" s="23"/>
      <c r="W72" s="24"/>
      <c r="X72" s="4"/>
      <c r="Y72" s="4"/>
      <c r="Z72" s="4"/>
      <c r="AA72" s="4"/>
      <c r="AB72" s="4"/>
    </row>
    <row r="73" spans="2:28" x14ac:dyDescent="0.3">
      <c r="B73">
        <v>68</v>
      </c>
      <c r="C73" s="11">
        <v>1.8116327051938499</v>
      </c>
      <c r="D73" s="2">
        <v>2.5483523793148701</v>
      </c>
      <c r="E73" s="2">
        <v>2.9678256173456399</v>
      </c>
      <c r="F73" s="8">
        <v>4.47367196113641</v>
      </c>
      <c r="G73" s="3">
        <f>G72*(1+Parameters!$B$13)</f>
        <v>326761.29271637544</v>
      </c>
      <c r="H73" s="5">
        <f>Parameters!$B$11*'Permanent project'!C77*Parameters!B$9*G73</f>
        <v>5.469816148809997</v>
      </c>
      <c r="I73" s="2">
        <f>EXP(-Parameters!$B$16*'Permanent project'!B77)</f>
        <v>0.11349460230223983</v>
      </c>
      <c r="J73" s="2">
        <f>EXP(-(Parameters!$B$5+Parameters!$B$6)*('Permanent project'!B77-Parameters!$B$2))*(1-EXP(-Parameters!$B$7*('Permanent project'!B77-Parameters!$B$2)*('Permanent project'!B77&gt;Parameters!$B$2)))+('Permanent project'!B77&lt;=Parameters!$B$2)</f>
        <v>0.52204573100762841</v>
      </c>
      <c r="K73" s="2">
        <f>H73*I73*('Permanent project'!B77&gt;=Parameters!$B$2)</f>
        <v>0.62079460847555967</v>
      </c>
      <c r="L73" s="2">
        <f>H73*I73*J73*('Permanent project'!B77&gt;=Parameters!$B$2)*('Permanent project'!B77&lt;=Parameters!$B$3)</f>
        <v>0.32408317518721802</v>
      </c>
      <c r="M73" s="26">
        <f>'Emissions of Biomass scenarios'!G71*3.66</f>
        <v>518.10051458719522</v>
      </c>
      <c r="N73" s="14">
        <f t="shared" si="1"/>
        <v>167.90765983354979</v>
      </c>
      <c r="V73" s="23"/>
      <c r="W73" s="24"/>
      <c r="X73" s="4"/>
      <c r="Y73" s="4"/>
      <c r="Z73" s="4"/>
      <c r="AA73" s="4"/>
      <c r="AB73" s="4"/>
    </row>
    <row r="74" spans="2:28" x14ac:dyDescent="0.3">
      <c r="B74">
        <v>69</v>
      </c>
      <c r="C74" s="11">
        <v>1.80770753974058</v>
      </c>
      <c r="D74" s="2">
        <v>2.5577602972092301</v>
      </c>
      <c r="E74" s="2">
        <v>2.9863144651938498</v>
      </c>
      <c r="F74" s="8">
        <v>4.5249183910859596</v>
      </c>
      <c r="G74" s="3">
        <f>G73*(1+Parameters!$B$13)</f>
        <v>333296.51857070293</v>
      </c>
      <c r="H74" s="5">
        <f>Parameters!$B$11*'Permanent project'!C78*Parameters!B$9*G74</f>
        <v>5.5671242974074042</v>
      </c>
      <c r="I74" s="2">
        <f>EXP(-Parameters!$B$16*'Permanent project'!B78)</f>
        <v>0.10992026936018012</v>
      </c>
      <c r="J74" s="2">
        <f>EXP(-(Parameters!$B$5+Parameters!$B$6)*('Permanent project'!B78-Parameters!$B$2))*(1-EXP(-Parameters!$B$7*('Permanent project'!B78-Parameters!$B$2)*('Permanent project'!B78&gt;Parameters!$B$2)))+('Permanent project'!B78&lt;=Parameters!$B$2)</f>
        <v>0.51685129921347706</v>
      </c>
      <c r="K74" s="2">
        <f>H74*I74*('Permanent project'!B78&gt;=Parameters!$B$2)</f>
        <v>0.61193980233262535</v>
      </c>
      <c r="L74" s="2">
        <f>H74*I74*J74*('Permanent project'!B78&gt;=Parameters!$B$2)*('Permanent project'!B78&lt;=Parameters!$B$3)</f>
        <v>0.31628188187605577</v>
      </c>
      <c r="M74" s="26">
        <f>'Emissions of Biomass scenarios'!G72*3.66</f>
        <v>506.43512590210287</v>
      </c>
      <c r="N74" s="14">
        <f t="shared" si="1"/>
        <v>160.17625466845433</v>
      </c>
      <c r="V74" s="23"/>
      <c r="W74" s="24"/>
      <c r="X74" s="4"/>
      <c r="Y74" s="4"/>
      <c r="Z74" s="4"/>
      <c r="AA74" s="4"/>
      <c r="AB74" s="4"/>
    </row>
    <row r="75" spans="2:28" x14ac:dyDescent="0.3">
      <c r="B75">
        <v>70</v>
      </c>
      <c r="C75" s="11">
        <v>1.8036411999999999</v>
      </c>
      <c r="D75" s="2">
        <v>2.5667236999999998</v>
      </c>
      <c r="E75" s="2">
        <v>3.0043061</v>
      </c>
      <c r="F75" s="8">
        <v>4.5756953999999999</v>
      </c>
      <c r="G75" s="3">
        <f>G74*(1+Parameters!$B$13)</f>
        <v>339962.44894211699</v>
      </c>
      <c r="H75" s="5">
        <f>Parameters!$B$11*'Permanent project'!C79*Parameters!B$9*G75</f>
        <v>5.6656933813316632</v>
      </c>
      <c r="I75" s="2">
        <f>EXP(-Parameters!$B$16*'Permanent project'!B79)</f>
        <v>0.10645850437925281</v>
      </c>
      <c r="J75" s="2">
        <f>EXP(-(Parameters!$B$5+Parameters!$B$6)*('Permanent project'!B79-Parameters!$B$2))*(1-EXP(-Parameters!$B$7*('Permanent project'!B79-Parameters!$B$2)*('Permanent project'!B79&gt;Parameters!$B$2)))+('Permanent project'!B79&lt;=Parameters!$B$2)</f>
        <v>0.51170855058521325</v>
      </c>
      <c r="K75" s="2">
        <f>H75*I75*('Permanent project'!B79&gt;=Parameters!$B$2)</f>
        <v>0.6031612436480005</v>
      </c>
      <c r="L75" s="2">
        <f>H75*I75*J75*('Permanent project'!B79&gt;=Parameters!$B$2)*('Permanent project'!B79&lt;=Parameters!$B$3)</f>
        <v>0.30864276575629301</v>
      </c>
      <c r="M75" s="26">
        <f>'Emissions of Biomass scenarios'!G73*3.66</f>
        <v>494.87704599301696</v>
      </c>
      <c r="N75" s="14">
        <f t="shared" si="1"/>
        <v>152.74022018458899</v>
      </c>
      <c r="V75" s="23"/>
      <c r="W75" s="24"/>
      <c r="X75" s="4"/>
      <c r="Y75" s="4"/>
      <c r="Z75" s="4"/>
      <c r="AA75" s="4"/>
      <c r="AB75" s="4"/>
    </row>
    <row r="76" spans="2:28" x14ac:dyDescent="0.3">
      <c r="B76">
        <v>71</v>
      </c>
      <c r="C76" s="11">
        <v>1.7994603572594201</v>
      </c>
      <c r="D76" s="2">
        <v>2.5752297567907698</v>
      </c>
      <c r="E76" s="2">
        <v>3.0217989248061499</v>
      </c>
      <c r="F76" s="8">
        <v>4.6259771659140396</v>
      </c>
      <c r="G76" s="3">
        <f>G75*(1+Parameters!$B$13)</f>
        <v>346761.69792095933</v>
      </c>
      <c r="H76" s="5">
        <f>Parameters!$B$11*'Permanent project'!C80*Parameters!B$9*G76</f>
        <v>5.765611502340529</v>
      </c>
      <c r="I76" s="2">
        <f>EXP(-Parameters!$B$16*'Permanent project'!B80)</f>
        <v>0.10310576220961341</v>
      </c>
      <c r="J76" s="2">
        <f>EXP(-(Parameters!$B$5+Parameters!$B$6)*('Permanent project'!B80-Parameters!$B$2))*(1-EXP(-Parameters!$B$7*('Permanent project'!B80-Parameters!$B$2)*('Permanent project'!B80&gt;Parameters!$B$2)))+('Permanent project'!B80&lt;=Parameters!$B$2)</f>
        <v>0.5066169713919616</v>
      </c>
      <c r="K76" s="2">
        <f>H76*I76*('Permanent project'!B80&gt;=Parameters!$B$2)</f>
        <v>0.5944677685533345</v>
      </c>
      <c r="L76" s="2">
        <f>H76*I76*J76*('Permanent project'!B80&gt;=Parameters!$B$2)*('Permanent project'!B80&lt;=Parameters!$B$3)</f>
        <v>0.30116746049462789</v>
      </c>
      <c r="M76" s="26">
        <f>'Emissions of Biomass scenarios'!G74*3.66</f>
        <v>483.4404272067967</v>
      </c>
      <c r="N76" s="14">
        <f t="shared" si="1"/>
        <v>145.59652576230897</v>
      </c>
      <c r="V76" s="23"/>
      <c r="W76" s="24"/>
      <c r="X76" s="4"/>
      <c r="Y76" s="4"/>
      <c r="Z76" s="4"/>
      <c r="AA76" s="4"/>
      <c r="AB76" s="4"/>
    </row>
    <row r="77" spans="2:28" x14ac:dyDescent="0.3">
      <c r="B77">
        <v>72</v>
      </c>
      <c r="C77" s="11">
        <v>1.79519168280615</v>
      </c>
      <c r="D77" s="2">
        <v>2.5832656366851299</v>
      </c>
      <c r="E77" s="2">
        <v>3.0387913426543598</v>
      </c>
      <c r="F77" s="8">
        <v>4.6757378668635896</v>
      </c>
      <c r="G77" s="3">
        <f>G76*(1+Parameters!$B$13)</f>
        <v>353696.93187937851</v>
      </c>
      <c r="H77" s="5">
        <f>Parameters!$B$11*'Permanent project'!C81*Parameters!B$9*G77</f>
        <v>5.8669730227777626</v>
      </c>
      <c r="I77" s="2">
        <f>EXP(-Parameters!$B$16*'Permanent project'!B81)</f>
        <v>9.9858609350303176E-2</v>
      </c>
      <c r="J77" s="2">
        <f>EXP(-(Parameters!$B$5+Parameters!$B$6)*('Permanent project'!B81-Parameters!$B$2))*(1-EXP(-Parameters!$B$7*('Permanent project'!B81-Parameters!$B$2)*('Permanent project'!B81&gt;Parameters!$B$2)))+('Permanent project'!B81&lt;=Parameters!$B$2)</f>
        <v>0.50157605289430629</v>
      </c>
      <c r="K77" s="2">
        <f>H77*I77*('Permanent project'!B81&gt;=Parameters!$B$2)</f>
        <v>0.58586776715033195</v>
      </c>
      <c r="L77" s="2">
        <f>H77*I77*J77*('Permanent project'!B81&gt;=Parameters!$B$2)*('Permanent project'!B81&lt;=Parameters!$B$3)</f>
        <v>0.29385724216526404</v>
      </c>
      <c r="M77" s="26">
        <f>'Emissions of Biomass scenarios'!G75*3.66</f>
        <v>472.13745274001542</v>
      </c>
      <c r="N77" s="14">
        <f t="shared" si="1"/>
        <v>138.74100978511362</v>
      </c>
      <c r="V77" s="23"/>
      <c r="W77" s="24"/>
      <c r="X77" s="4"/>
      <c r="Y77" s="4"/>
      <c r="Z77" s="4"/>
      <c r="AA77" s="4"/>
      <c r="AB77" s="4"/>
    </row>
    <row r="78" spans="2:28" x14ac:dyDescent="0.3">
      <c r="B78">
        <v>73</v>
      </c>
      <c r="C78" s="11">
        <v>1.7908618479275</v>
      </c>
      <c r="D78" s="2">
        <v>2.5908185087866702</v>
      </c>
      <c r="E78" s="2">
        <v>3.0552817565866701</v>
      </c>
      <c r="F78" s="8">
        <v>4.7249516808841703</v>
      </c>
      <c r="G78" s="3">
        <f>G77*(1+Parameters!$B$13)</f>
        <v>360770.8705169661</v>
      </c>
      <c r="H78" s="5">
        <f>Parameters!$B$11*'Permanent project'!C82*Parameters!B$9*G78</f>
        <v>5.9698788797564228</v>
      </c>
      <c r="I78" s="2">
        <f>EXP(-Parameters!$B$16*'Permanent project'!B82)</f>
        <v>9.6713720433043979E-2</v>
      </c>
      <c r="J78" s="2">
        <f>EXP(-(Parameters!$B$5+Parameters!$B$6)*('Permanent project'!B82-Parameters!$B$2))*(1-EXP(-Parameters!$B$7*('Permanent project'!B82-Parameters!$B$2)*('Permanent project'!B82&gt;Parameters!$B$2)))+('Permanent project'!B82&lt;=Parameters!$B$2)</f>
        <v>0.49658529132215667</v>
      </c>
      <c r="K78" s="2">
        <f>H78*I78*('Permanent project'!B82&gt;=Parameters!$B$2)</f>
        <v>0.57736919699589639</v>
      </c>
      <c r="L78" s="2">
        <f>H78*I78*J78*('Permanent project'!B82&gt;=Parameters!$B$2)*('Permanent project'!B82&lt;=Parameters!$B$3)</f>
        <v>0.28671305089064686</v>
      </c>
      <c r="M78" s="26">
        <f>'Emissions of Biomass scenarios'!G76*3.66</f>
        <v>460.97858395893184</v>
      </c>
      <c r="N78" s="14">
        <f t="shared" si="1"/>
        <v>132.16857620211556</v>
      </c>
      <c r="V78" s="23"/>
      <c r="W78" s="24"/>
      <c r="X78" s="4"/>
      <c r="Y78" s="4"/>
      <c r="Z78" s="4"/>
      <c r="AA78" s="4"/>
      <c r="AB78" s="4"/>
    </row>
    <row r="79" spans="2:28" x14ac:dyDescent="0.3">
      <c r="B79">
        <v>74</v>
      </c>
      <c r="C79" s="11">
        <v>1.7864975239107701</v>
      </c>
      <c r="D79" s="2">
        <v>2.5978755421989699</v>
      </c>
      <c r="E79" s="2">
        <v>3.0712685696451301</v>
      </c>
      <c r="F79" s="8">
        <v>4.7735927860112799</v>
      </c>
      <c r="G79" s="3">
        <f>G78*(1+Parameters!$B$13)</f>
        <v>367986.28792730544</v>
      </c>
      <c r="H79" s="5">
        <f>Parameters!$B$11*'Permanent project'!C83*Parameters!B$9*G79</f>
        <v>6.0744369120688804</v>
      </c>
      <c r="I79" s="2">
        <f>EXP(-Parameters!$B$16*'Permanent project'!B83)</f>
        <v>9.3667874816770469E-2</v>
      </c>
      <c r="J79" s="2">
        <f>EXP(-(Parameters!$B$5+Parameters!$B$6)*('Permanent project'!B83-Parameters!$B$2))*(1-EXP(-Parameters!$B$7*('Permanent project'!B83-Parameters!$B$2)*('Permanent project'!B83&gt;Parameters!$B$2)))+('Permanent project'!B83&lt;=Parameters!$B$2)</f>
        <v>0.49164418784652797</v>
      </c>
      <c r="K79" s="2">
        <f>H79*I79*('Permanent project'!B83&gt;=Parameters!$B$2)</f>
        <v>0.56897959626203765</v>
      </c>
      <c r="L79" s="2">
        <f>H79*I79*J79*('Permanent project'!B83&gt;=Parameters!$B$2)*('Permanent project'!B83&lt;=Parameters!$B$3)</f>
        <v>0.27973551150549486</v>
      </c>
      <c r="M79" s="26">
        <f>'Emissions of Biomass scenarios'!G77*3.66</f>
        <v>449.97276817293772</v>
      </c>
      <c r="N79" s="14">
        <f t="shared" si="1"/>
        <v>125.87336246840019</v>
      </c>
      <c r="V79" s="23"/>
      <c r="W79" s="24"/>
      <c r="X79" s="4"/>
      <c r="Y79" s="4"/>
      <c r="Z79" s="4"/>
      <c r="AA79" s="4"/>
      <c r="AB79" s="4"/>
    </row>
    <row r="80" spans="2:28" x14ac:dyDescent="0.3">
      <c r="B80">
        <v>75</v>
      </c>
      <c r="C80" s="11">
        <v>1.7821253820432701</v>
      </c>
      <c r="D80" s="2">
        <v>2.60442390602564</v>
      </c>
      <c r="E80" s="2">
        <v>3.0867501848717902</v>
      </c>
      <c r="F80" s="8">
        <v>4.8216353602804496</v>
      </c>
      <c r="G80" s="3">
        <f>G79*(1+Parameters!$B$13)</f>
        <v>375346.01368585153</v>
      </c>
      <c r="H80" s="5">
        <f>Parameters!$B$11*'Permanent project'!C84*Parameters!B$9*G80</f>
        <v>6.1807622002740459</v>
      </c>
      <c r="I80" s="2">
        <f>EXP(-Parameters!$B$16*'Permanent project'!B84)</f>
        <v>9.0717953289412512E-2</v>
      </c>
      <c r="J80" s="2">
        <f>EXP(-(Parameters!$B$5+Parameters!$B$6)*('Permanent project'!B84-Parameters!$B$2))*(1-EXP(-Parameters!$B$7*('Permanent project'!B84-Parameters!$B$2)*('Permanent project'!B84&gt;Parameters!$B$2)))+('Permanent project'!B84&lt;=Parameters!$B$2)</f>
        <v>0.4867522485467447</v>
      </c>
      <c r="K80" s="2">
        <f>H80*I80*('Permanent project'!B84&gt;=Parameters!$B$2)</f>
        <v>0.56070609657742743</v>
      </c>
      <c r="L80" s="2">
        <f>H80*I80*J80*('Permanent project'!B84&gt;=Parameters!$B$2)*('Permanent project'!B84&lt;=Parameters!$B$3)</f>
        <v>0.27292495328293098</v>
      </c>
      <c r="M80" s="26">
        <f>'Emissions of Biomass scenarios'!G78*3.66</f>
        <v>439.12761517193093</v>
      </c>
      <c r="N80" s="14">
        <f t="shared" si="1"/>
        <v>119.84888385604414</v>
      </c>
      <c r="V80" s="23"/>
      <c r="W80" s="24"/>
      <c r="X80" s="4"/>
      <c r="Y80" s="4"/>
      <c r="Z80" s="4"/>
      <c r="AA80" s="4"/>
      <c r="AB80" s="4"/>
    </row>
    <row r="81" spans="2:28" x14ac:dyDescent="0.3">
      <c r="B81">
        <v>76</v>
      </c>
      <c r="C81" s="11">
        <v>1.77777209361231</v>
      </c>
      <c r="D81" s="2">
        <v>2.6104507693702601</v>
      </c>
      <c r="E81" s="2">
        <v>3.1017250053087202</v>
      </c>
      <c r="F81" s="8">
        <v>4.8690535817271803</v>
      </c>
      <c r="G81" s="3">
        <f>G80*(1+Parameters!$B$13)</f>
        <v>382852.93395956856</v>
      </c>
      <c r="H81" s="5">
        <f>Parameters!$B$11*'Permanent project'!C85*Parameters!B$9*G81</f>
        <v>6.2889774204264786</v>
      </c>
      <c r="I81" s="2">
        <f>EXP(-Parameters!$B$16*'Permanent project'!B85)</f>
        <v>8.7860934873549207E-2</v>
      </c>
      <c r="J81" s="2">
        <f>EXP(-(Parameters!$B$5+Parameters!$B$6)*('Permanent project'!B85-Parameters!$B$2))*(1-EXP(-Parameters!$B$7*('Permanent project'!B85-Parameters!$B$2)*('Permanent project'!B85&gt;Parameters!$B$2)))+('Permanent project'!B85&lt;=Parameters!$B$2)</f>
        <v>0.48190898437422197</v>
      </c>
      <c r="K81" s="2">
        <f>H81*I81*('Permanent project'!B85&gt;=Parameters!$B$2)</f>
        <v>0.55255543555731235</v>
      </c>
      <c r="L81" s="2">
        <f>H81*I81*J81*('Permanent project'!B85&gt;=Parameters!$B$2)*('Permanent project'!B85&lt;=Parameters!$B$3)</f>
        <v>0.26628142875988026</v>
      </c>
      <c r="M81" s="26">
        <f>'Emissions of Biomass scenarios'!G79*3.66</f>
        <v>428.44954870332236</v>
      </c>
      <c r="N81" s="14">
        <f t="shared" si="1"/>
        <v>114.08815798024658</v>
      </c>
      <c r="V81" s="23"/>
      <c r="W81" s="24"/>
      <c r="X81" s="4"/>
      <c r="Y81" s="4"/>
      <c r="Z81" s="4"/>
      <c r="AA81" s="4"/>
      <c r="AB81" s="4"/>
    </row>
    <row r="82" spans="2:28" x14ac:dyDescent="0.3">
      <c r="B82">
        <v>77</v>
      </c>
      <c r="C82" s="11">
        <v>1.77346432990519</v>
      </c>
      <c r="D82" s="2">
        <v>2.6159433013364102</v>
      </c>
      <c r="E82" s="2">
        <v>3.1161914339979502</v>
      </c>
      <c r="F82" s="8">
        <v>4.9158216283869898</v>
      </c>
      <c r="G82" s="3">
        <f>G81*(1+Parameters!$B$13)</f>
        <v>390509.99263875996</v>
      </c>
      <c r="H82" s="5">
        <f>Parameters!$B$11*'Permanent project'!C86*Parameters!B$9*G82</f>
        <v>6.3992132119273428</v>
      </c>
      <c r="I82" s="2">
        <f>EXP(-Parameters!$B$16*'Permanent project'!B86)</f>
        <v>8.5093893732664114E-2</v>
      </c>
      <c r="J82" s="2">
        <f>EXP(-(Parameters!$B$5+Parameters!$B$6)*('Permanent project'!B86-Parameters!$B$2))*(1-EXP(-Parameters!$B$7*('Permanent project'!B86-Parameters!$B$2)*('Permanent project'!B86&gt;Parameters!$B$2)))+('Permanent project'!B86&lt;=Parameters!$B$2)</f>
        <v>0.47711391111371859</v>
      </c>
      <c r="K82" s="2">
        <f>H82*I82*('Permanent project'!B86&gt;=Parameters!$B$2)</f>
        <v>0.54453396902840556</v>
      </c>
      <c r="L82" s="2">
        <f>H82*I82*J82*('Permanent project'!B86&gt;=Parameters!$B$2)*('Permanent project'!B86&lt;=Parameters!$B$3)</f>
        <v>0.25980473169741908</v>
      </c>
      <c r="M82" s="26">
        <f>'Emissions of Biomass scenarios'!G80*3.66</f>
        <v>417.94393755893435</v>
      </c>
      <c r="N82" s="14">
        <f t="shared" si="1"/>
        <v>108.58381256206181</v>
      </c>
      <c r="V82" s="23"/>
      <c r="W82" s="24"/>
      <c r="X82" s="4"/>
      <c r="Y82" s="4"/>
      <c r="Z82" s="4"/>
      <c r="AA82" s="4"/>
      <c r="AB82" s="4"/>
    </row>
    <row r="83" spans="2:28" x14ac:dyDescent="0.3">
      <c r="B83">
        <v>78</v>
      </c>
      <c r="C83" s="11">
        <v>1.76922876220923</v>
      </c>
      <c r="D83" s="2">
        <v>2.6208886710276902</v>
      </c>
      <c r="E83" s="2">
        <v>3.13014787398154</v>
      </c>
      <c r="F83" s="8">
        <v>4.9619136782953799</v>
      </c>
      <c r="G83" s="3">
        <f>G82*(1+Parameters!$B$13)</f>
        <v>398320.19249153516</v>
      </c>
      <c r="H83" s="5">
        <f>Parameters!$B$11*'Permanent project'!C87*Parameters!B$9*G83</f>
        <v>6.5116085599926059</v>
      </c>
      <c r="I83" s="2">
        <f>EXP(-Parameters!$B$16*'Permanent project'!B87)</f>
        <v>8.2413996174832971E-2</v>
      </c>
      <c r="J83" s="2">
        <f>EXP(-(Parameters!$B$5+Parameters!$B$6)*('Permanent project'!B87-Parameters!$B$2))*(1-EXP(-Parameters!$B$7*('Permanent project'!B87-Parameters!$B$2)*('Permanent project'!B87&gt;Parameters!$B$2)))+('Permanent project'!B87&lt;=Parameters!$B$2)</f>
        <v>0.47236654934274686</v>
      </c>
      <c r="K83" s="2">
        <f>H83*I83*('Permanent project'!B87&gt;=Parameters!$B$2)</f>
        <v>0.53664768295524024</v>
      </c>
      <c r="L83" s="2">
        <f>H83*I83*J83*('Permanent project'!B87&gt;=Parameters!$B$2)*('Permanent project'!B87&lt;=Parameters!$B$3)</f>
        <v>0.25349441421034724</v>
      </c>
      <c r="M83" s="26">
        <f>'Emissions of Biomass scenarios'!G81*3.66</f>
        <v>684.77091321876469</v>
      </c>
      <c r="N83" s="14">
        <f t="shared" si="1"/>
        <v>173.58560151467529</v>
      </c>
      <c r="V83" s="23"/>
      <c r="W83" s="24"/>
      <c r="X83" s="4"/>
      <c r="Y83" s="4"/>
      <c r="Z83" s="4"/>
      <c r="AA83" s="4"/>
      <c r="AB83" s="4"/>
    </row>
    <row r="84" spans="2:28" x14ac:dyDescent="0.3">
      <c r="B84">
        <v>79</v>
      </c>
      <c r="C84" s="11">
        <v>1.7650920618117301</v>
      </c>
      <c r="D84" s="2">
        <v>2.6252740475476899</v>
      </c>
      <c r="E84" s="2">
        <v>3.1435927283015399</v>
      </c>
      <c r="F84" s="8">
        <v>5.00730390948788</v>
      </c>
      <c r="G84" s="3">
        <f>G83*(1+Parameters!$B$13)</f>
        <v>406286.59634136589</v>
      </c>
      <c r="H84" s="5">
        <f>Parameters!$B$11*'Permanent project'!C88*Parameters!B$9*G84</f>
        <v>6.6263111932492995</v>
      </c>
      <c r="I84" s="2">
        <f>EXP(-Parameters!$B$16*'Permanent project'!B88)</f>
        <v>7.9818497750775541E-2</v>
      </c>
      <c r="J84" s="2">
        <f>EXP(-(Parameters!$B$5+Parameters!$B$6)*('Permanent project'!B88-Parameters!$B$2))*(1-EXP(-Parameters!$B$7*('Permanent project'!B88-Parameters!$B$2)*('Permanent project'!B88&gt;Parameters!$B$2)))+('Permanent project'!B88&lt;=Parameters!$B$2)</f>
        <v>0.46766642438966943</v>
      </c>
      <c r="K84" s="2">
        <f>H84*I84*('Permanent project'!B88&gt;=Parameters!$B$2)</f>
        <v>0.52890220507430796</v>
      </c>
      <c r="L84" s="2">
        <f>H84*I84*J84*('Permanent project'!B88&gt;=Parameters!$B$2)*('Permanent project'!B88&lt;=Parameters!$B$3)</f>
        <v>0.24734980309891327</v>
      </c>
      <c r="M84" s="26">
        <f>'Emissions of Biomass scenarios'!G82*3.66</f>
        <v>679.05926461301965</v>
      </c>
      <c r="N84" s="14">
        <f t="shared" si="1"/>
        <v>167.96517539452324</v>
      </c>
      <c r="V84" s="23"/>
      <c r="W84" s="24"/>
      <c r="X84" s="4"/>
      <c r="Y84" s="4"/>
      <c r="Z84" s="4"/>
      <c r="AA84" s="4"/>
      <c r="AB84" s="4"/>
    </row>
    <row r="85" spans="2:28" x14ac:dyDescent="0.3">
      <c r="B85">
        <v>80</v>
      </c>
      <c r="C85" s="11">
        <v>1.7610809000000001</v>
      </c>
      <c r="D85" s="2">
        <v>2.6290865999999999</v>
      </c>
      <c r="E85" s="2">
        <v>3.1565243999999999</v>
      </c>
      <c r="F85" s="8">
        <v>5.0519664999999998</v>
      </c>
      <c r="G85" s="3">
        <f>G84*(1+Parameters!$B$13)</f>
        <v>414412.32826819323</v>
      </c>
      <c r="H85" s="5">
        <f>Parameters!$B$11*'Permanent project'!C89*Parameters!B$9*G85</f>
        <v>6.7434779969878402</v>
      </c>
      <c r="I85" s="2">
        <f>EXP(-Parameters!$B$16*'Permanent project'!B89)</f>
        <v>7.7304740443299741E-2</v>
      </c>
      <c r="J85" s="2">
        <f>EXP(-(Parameters!$B$5+Parameters!$B$6)*('Permanent project'!B89-Parameters!$B$2))*(1-EXP(-Parameters!$B$7*('Permanent project'!B89-Parameters!$B$2)*('Permanent project'!B89&gt;Parameters!$B$2)))+('Permanent project'!B89&lt;=Parameters!$B$2)</f>
        <v>0.46301306629088801</v>
      </c>
      <c r="K85" s="2">
        <f>H85*I85*('Permanent project'!B89&gt;=Parameters!$B$2)</f>
        <v>0.52130281624224784</v>
      </c>
      <c r="L85" s="2">
        <f>H85*I85*J85*('Permanent project'!B89&gt;=Parameters!$B$2)*('Permanent project'!B89&lt;=Parameters!$B$3)</f>
        <v>0.24137001541439851</v>
      </c>
      <c r="M85" s="26">
        <f>'Emissions of Biomass scenarios'!G83*3.66</f>
        <v>670.49533636149806</v>
      </c>
      <c r="N85" s="14">
        <f t="shared" si="1"/>
        <v>161.83746967285711</v>
      </c>
      <c r="V85" s="23"/>
      <c r="W85" s="24"/>
      <c r="X85" s="4"/>
      <c r="Y85" s="4"/>
      <c r="Z85" s="4"/>
      <c r="AA85" s="4"/>
      <c r="AB85" s="4"/>
    </row>
    <row r="86" spans="2:28" x14ac:dyDescent="0.3">
      <c r="B86">
        <v>81</v>
      </c>
      <c r="C86" s="11">
        <f t="shared" ref="C86:C102" si="2">C85+(C85-C80)/5</f>
        <v>1.7568720035913461</v>
      </c>
      <c r="D86" s="11">
        <f t="shared" ref="D86:F101" si="3">D85+(D85-D80)/5</f>
        <v>2.6340191387948719</v>
      </c>
      <c r="E86" s="11">
        <f t="shared" si="3"/>
        <v>3.1704792430256417</v>
      </c>
      <c r="F86" s="11">
        <f t="shared" si="3"/>
        <v>5.0980327279439095</v>
      </c>
      <c r="G86" s="3">
        <f>G85*(1+Parameters!$B$13)</f>
        <v>422700.57483355713</v>
      </c>
      <c r="H86" s="5">
        <f>Parameters!$B$11*'Permanent project'!C90*Parameters!B$9*G86</f>
        <v>6.8619086458418979</v>
      </c>
      <c r="I86" s="2">
        <f>EXP(-Parameters!$B$16*'Permanent project'!B90)</f>
        <v>7.4870149945259742E-2</v>
      </c>
      <c r="J86" s="2">
        <f>EXP(-(Parameters!$B$5+Parameters!$B$6)*('Permanent project'!B90-Parameters!$B$2))*(1-EXP(-Parameters!$B$7*('Permanent project'!B90-Parameters!$B$2)*('Permanent project'!B90&gt;Parameters!$B$2)))+('Permanent project'!B90&lt;=Parameters!$B$2)</f>
        <v>0.45840600974743712</v>
      </c>
      <c r="K86" s="2">
        <f>H86*I86*('Permanent project'!B90&gt;=Parameters!$B$2)</f>
        <v>0.51375212922485713</v>
      </c>
      <c r="L86" s="2">
        <f>H86*I86*J86*('Permanent project'!B90&gt;=Parameters!$B$2)*('Permanent project'!B90&lt;=Parameters!$B$3)</f>
        <v>0.23550706355721643</v>
      </c>
      <c r="M86" s="26">
        <f>'Emissions of Biomass scenarios'!G84*3.66</f>
        <v>660.75107146857397</v>
      </c>
      <c r="N86" s="14">
        <f t="shared" ref="N86:N149" si="4">L86*M86</f>
        <v>155.61154458384831</v>
      </c>
      <c r="V86" s="4"/>
      <c r="W86" s="4"/>
      <c r="X86" s="4"/>
      <c r="Y86" s="4"/>
    </row>
    <row r="87" spans="2:28" x14ac:dyDescent="0.3">
      <c r="B87">
        <v>82</v>
      </c>
      <c r="C87" s="11">
        <f t="shared" si="2"/>
        <v>1.7526919855871532</v>
      </c>
      <c r="D87" s="11">
        <f t="shared" si="3"/>
        <v>2.6387328126797942</v>
      </c>
      <c r="E87" s="11">
        <f t="shared" si="3"/>
        <v>3.184230090569026</v>
      </c>
      <c r="F87" s="11">
        <f t="shared" si="3"/>
        <v>5.1438285571872555</v>
      </c>
      <c r="G87" s="3">
        <f>G86*(1+Parameters!$B$13)</f>
        <v>431154.58633022825</v>
      </c>
      <c r="H87" s="5">
        <f>Parameters!$B$11*'Permanent project'!C91*Parameters!B$9*G87</f>
        <v>6.98249417721365</v>
      </c>
      <c r="I87" s="2">
        <f>EXP(-Parameters!$B$16*'Permanent project'!B91)</f>
        <v>7.251223302324053E-2</v>
      </c>
      <c r="J87" s="2">
        <f>EXP(-(Parameters!$B$5+Parameters!$B$6)*('Permanent project'!B91-Parameters!$B$2))*(1-EXP(-Parameters!$B$7*('Permanent project'!B91-Parameters!$B$2)*('Permanent project'!B91&gt;Parameters!$B$2)))+('Permanent project'!B91&lt;=Parameters!$B$2)</f>
        <v>0.45384479408122214</v>
      </c>
      <c r="K87" s="2">
        <f>H87*I87*('Permanent project'!B91&gt;=Parameters!$B$2)</f>
        <v>0.50631624486153637</v>
      </c>
      <c r="L87" s="2">
        <f>H87*I87*J87*('Permanent project'!B91&gt;=Parameters!$B$2)*('Permanent project'!B91&lt;=Parameters!$B$3)</f>
        <v>0.22978899188916163</v>
      </c>
      <c r="M87" s="26">
        <f>'Emissions of Biomass scenarios'!G85*3.66</f>
        <v>650.25973150721995</v>
      </c>
      <c r="N87" s="14">
        <f t="shared" si="4"/>
        <v>149.42252816916098</v>
      </c>
      <c r="V87" s="4"/>
      <c r="W87" s="4"/>
      <c r="X87" s="4"/>
      <c r="Y87" s="4"/>
    </row>
    <row r="88" spans="2:28" x14ac:dyDescent="0.3">
      <c r="B88">
        <v>83</v>
      </c>
      <c r="C88" s="11">
        <f t="shared" si="2"/>
        <v>1.748537516723546</v>
      </c>
      <c r="D88" s="11">
        <f t="shared" si="3"/>
        <v>2.643290714948471</v>
      </c>
      <c r="E88" s="11">
        <f t="shared" si="3"/>
        <v>3.1978378218832413</v>
      </c>
      <c r="F88" s="11">
        <f t="shared" si="3"/>
        <v>5.1894299429473083</v>
      </c>
      <c r="G88" s="3">
        <f>G87*(1+Parameters!$B$13)</f>
        <v>439777.67805683281</v>
      </c>
      <c r="H88" s="5">
        <f>Parameters!$B$11*'Permanent project'!C92*Parameters!B$9*G88</f>
        <v>7.1052621864834604</v>
      </c>
      <c r="I88" s="2">
        <f>EXP(-Parameters!$B$16*'Permanent project'!B92)</f>
        <v>7.0228574964269014E-2</v>
      </c>
      <c r="J88" s="2">
        <f>EXP(-(Parameters!$B$5+Parameters!$B$6)*('Permanent project'!B92-Parameters!$B$2))*(1-EXP(-Parameters!$B$7*('Permanent project'!B92-Parameters!$B$2)*('Permanent project'!B92&gt;Parameters!$B$2)))+('Permanent project'!B92&lt;=Parameters!$B$2)</f>
        <v>0.44932896319108556</v>
      </c>
      <c r="K88" s="2">
        <f>H88*I88*('Permanent project'!B92&gt;=Parameters!$B$2)</f>
        <v>0.49899243810423966</v>
      </c>
      <c r="L88" s="2">
        <f>H88*I88*J88*('Permanent project'!B92&gt;=Parameters!$B$2)*('Permanent project'!B92&lt;=Parameters!$B$3)</f>
        <v>0.22421175485356995</v>
      </c>
      <c r="M88" s="26">
        <f>'Emissions of Biomass scenarios'!G86*3.66</f>
        <v>639.25016122212185</v>
      </c>
      <c r="N88" s="14">
        <f t="shared" si="4"/>
        <v>143.32740043803946</v>
      </c>
      <c r="V88" s="4"/>
      <c r="W88" s="4"/>
      <c r="X88" s="4"/>
      <c r="Y88" s="4"/>
    </row>
    <row r="89" spans="2:28" x14ac:dyDescent="0.3">
      <c r="B89">
        <v>84</v>
      </c>
      <c r="C89" s="11">
        <f t="shared" si="2"/>
        <v>1.7443992676264091</v>
      </c>
      <c r="D89" s="11">
        <f t="shared" si="3"/>
        <v>2.6477711237326274</v>
      </c>
      <c r="E89" s="11">
        <f t="shared" si="3"/>
        <v>3.2113758114635815</v>
      </c>
      <c r="F89" s="11">
        <f t="shared" si="3"/>
        <v>5.2349331958776943</v>
      </c>
      <c r="G89" s="3">
        <f>G88*(1+Parameters!$B$13)</f>
        <v>448573.23161796946</v>
      </c>
      <c r="H89" s="5">
        <f>Parameters!$B$11*'Permanent project'!C93*Parameters!B$9*G89</f>
        <v>7.2302151464114655</v>
      </c>
      <c r="I89" s="2">
        <f>EXP(-Parameters!$B$16*'Permanent project'!B93)</f>
        <v>6.8016837102936878E-2</v>
      </c>
      <c r="J89" s="2">
        <f>EXP(-(Parameters!$B$5+Parameters!$B$6)*('Permanent project'!B93-Parameters!$B$2))*(1-EXP(-Parameters!$B$7*('Permanent project'!B93-Parameters!$B$2)*('Permanent project'!B93&gt;Parameters!$B$2)))+('Permanent project'!B93&lt;=Parameters!$B$2)</f>
        <v>0.44485806550884244</v>
      </c>
      <c r="K89" s="2">
        <f>H89*I89*('Permanent project'!B93&gt;=Parameters!$B$2)</f>
        <v>0.49177636583265555</v>
      </c>
      <c r="L89" s="2">
        <f>H89*I89*J89*('Permanent project'!B93&gt;=Parameters!$B$2)*('Permanent project'!B93&lt;=Parameters!$B$3)</f>
        <v>0.21877068276728395</v>
      </c>
      <c r="M89" s="26">
        <f>'Emissions of Biomass scenarios'!G87*3.66</f>
        <v>627.86952115925271</v>
      </c>
      <c r="N89" s="14">
        <f t="shared" si="4"/>
        <v>137.35944383277734</v>
      </c>
      <c r="V89" s="4"/>
      <c r="W89" s="4"/>
      <c r="X89" s="4"/>
      <c r="Y89" s="4"/>
    </row>
    <row r="90" spans="2:28" x14ac:dyDescent="0.3">
      <c r="B90">
        <v>85</v>
      </c>
      <c r="C90" s="11">
        <f t="shared" si="2"/>
        <v>1.7402607087893449</v>
      </c>
      <c r="D90" s="11">
        <f t="shared" si="3"/>
        <v>2.6522705389696148</v>
      </c>
      <c r="E90" s="11">
        <f t="shared" si="3"/>
        <v>3.2249324280959897</v>
      </c>
      <c r="F90" s="11">
        <f t="shared" si="3"/>
        <v>5.2804590531556572</v>
      </c>
      <c r="G90" s="3">
        <f>G89*(1+Parameters!$B$13)</f>
        <v>457544.69625032885</v>
      </c>
      <c r="H90" s="5">
        <f>Parameters!$B$11*'Permanent project'!C94*Parameters!B$9*G90</f>
        <v>7.3573228103704826</v>
      </c>
      <c r="I90" s="2">
        <f>EXP(-Parameters!$B$16*'Permanent project'!B94)</f>
        <v>6.5874754426402948E-2</v>
      </c>
      <c r="J90" s="2">
        <f>EXP(-(Parameters!$B$5+Parameters!$B$6)*('Permanent project'!B94-Parameters!$B$2))*(1-EXP(-Parameters!$B$7*('Permanent project'!B94-Parameters!$B$2)*('Permanent project'!B94&gt;Parameters!$B$2)))+('Permanent project'!B94&lt;=Parameters!$B$2)</f>
        <v>0.44043165395539235</v>
      </c>
      <c r="K90" s="2">
        <f>H90*I90*('Permanent project'!B94&gt;=Parameters!$B$2)</f>
        <v>0.48466183336892832</v>
      </c>
      <c r="L90" s="2">
        <f>H90*I90*J90*('Permanent project'!B94&gt;=Parameters!$B$2)*('Permanent project'!B94&lt;=Parameters!$B$3)</f>
        <v>0.21346041287972986</v>
      </c>
      <c r="M90" s="26">
        <f>'Emissions of Biomass scenarios'!G88*3.66</f>
        <v>616.22259245429882</v>
      </c>
      <c r="N90" s="14">
        <f t="shared" si="4"/>
        <v>131.53912901111212</v>
      </c>
      <c r="V90" s="4"/>
      <c r="W90" s="4"/>
      <c r="X90" s="4"/>
      <c r="Y90" s="4"/>
    </row>
    <row r="91" spans="2:28" x14ac:dyDescent="0.3">
      <c r="B91">
        <v>86</v>
      </c>
      <c r="C91" s="11">
        <f t="shared" si="2"/>
        <v>1.7360966705472138</v>
      </c>
      <c r="D91" s="11">
        <f t="shared" si="3"/>
        <v>2.6569073267635379</v>
      </c>
      <c r="E91" s="11">
        <f t="shared" si="3"/>
        <v>3.2386140337151876</v>
      </c>
      <c r="F91" s="11">
        <f t="shared" si="3"/>
        <v>5.3261575637867891</v>
      </c>
      <c r="G91" s="3">
        <f>G90*(1+Parameters!$B$13)</f>
        <v>466695.59017533541</v>
      </c>
      <c r="H91" s="5">
        <f>Parameters!$B$11*'Permanent project'!C95*Parameters!B$9*G91</f>
        <v>7.486512820825193</v>
      </c>
      <c r="I91" s="2">
        <f>EXP(-Parameters!$B$16*'Permanent project'!B95)</f>
        <v>6.3800133254822006E-2</v>
      </c>
      <c r="J91" s="2">
        <f>EXP(-(Parameters!$B$5+Parameters!$B$6)*('Permanent project'!B95-Parameters!$B$2))*(1-EXP(-Parameters!$B$7*('Permanent project'!B95-Parameters!$B$2)*('Permanent project'!B95&gt;Parameters!$B$2)))+('Permanent project'!B95&lt;=Parameters!$B$2)</f>
        <v>0.43604928589698921</v>
      </c>
      <c r="K91" s="2">
        <f>H91*I91*('Permanent project'!B95&gt;=Parameters!$B$2)</f>
        <v>0.47764051558258069</v>
      </c>
      <c r="L91" s="2">
        <f>H91*I91*J91*('Permanent project'!B95&gt;=Parameters!$B$2)*('Permanent project'!B95&lt;=Parameters!$B$3)</f>
        <v>0.20827480573525406</v>
      </c>
      <c r="M91" s="26">
        <f>'Emissions of Biomass scenarios'!G89*3.66</f>
        <v>604.38871416668871</v>
      </c>
      <c r="N91" s="14">
        <f t="shared" si="4"/>
        <v>125.87894203164709</v>
      </c>
      <c r="V91" s="4"/>
      <c r="W91" s="4"/>
      <c r="X91" s="4"/>
      <c r="Y91" s="4"/>
    </row>
    <row r="92" spans="2:28" x14ac:dyDescent="0.3">
      <c r="B92">
        <v>87</v>
      </c>
      <c r="C92" s="11">
        <f t="shared" si="2"/>
        <v>1.7319416039383875</v>
      </c>
      <c r="D92" s="11">
        <f t="shared" si="3"/>
        <v>2.6614849643572711</v>
      </c>
      <c r="E92" s="11">
        <f t="shared" si="3"/>
        <v>3.252240991853097</v>
      </c>
      <c r="F92" s="11">
        <f t="shared" si="3"/>
        <v>5.3717825309553646</v>
      </c>
      <c r="G92" s="3">
        <f>G91*(1+Parameters!$B$13)</f>
        <v>476029.50197884213</v>
      </c>
      <c r="H92" s="5">
        <f>Parameters!$B$11*'Permanent project'!C96*Parameters!B$9*G92</f>
        <v>7.6179669644160635</v>
      </c>
      <c r="I92" s="2">
        <f>EXP(-Parameters!$B$16*'Permanent project'!B96)</f>
        <v>6.1790848994825016E-2</v>
      </c>
      <c r="J92" s="2">
        <f>EXP(-(Parameters!$B$5+Parameters!$B$6)*('Permanent project'!B96-Parameters!$B$2))*(1-EXP(-Parameters!$B$7*('Permanent project'!B96-Parameters!$B$2)*('Permanent project'!B96&gt;Parameters!$B$2)))+('Permanent project'!B96&lt;=Parameters!$B$2)</f>
        <v>0.43171052310173263</v>
      </c>
      <c r="K92" s="2">
        <f>H92*I92*('Permanent project'!B96&gt;=Parameters!$B$2)</f>
        <v>0.47072064634579852</v>
      </c>
      <c r="L92" s="2">
        <f>H92*I92*J92*('Permanent project'!B96&gt;=Parameters!$B$2)*('Permanent project'!B96&lt;=Parameters!$B$3)</f>
        <v>0.20321505646873037</v>
      </c>
      <c r="M92" s="26">
        <f>'Emissions of Biomass scenarios'!G90*3.66</f>
        <v>592.43042504842947</v>
      </c>
      <c r="N92" s="14">
        <f t="shared" si="4"/>
        <v>120.39078228001053</v>
      </c>
      <c r="V92" s="4"/>
      <c r="W92" s="4"/>
      <c r="X92" s="4"/>
      <c r="Y92" s="4"/>
    </row>
    <row r="93" spans="2:28" x14ac:dyDescent="0.3">
      <c r="B93">
        <v>88</v>
      </c>
      <c r="C93" s="11">
        <f t="shared" si="2"/>
        <v>1.7277915276086344</v>
      </c>
      <c r="D93" s="11">
        <f t="shared" si="3"/>
        <v>2.6660353946927664</v>
      </c>
      <c r="E93" s="11">
        <f t="shared" si="3"/>
        <v>3.265843172109911</v>
      </c>
      <c r="F93" s="11">
        <f t="shared" si="3"/>
        <v>5.4173733257089864</v>
      </c>
      <c r="G93" s="3">
        <f>G92*(1+Parameters!$B$13)</f>
        <v>485550.092018419</v>
      </c>
      <c r="H93" s="5">
        <f>Parameters!$B$11*'Permanent project'!C97*Parameters!B$9*G93</f>
        <v>7.7517070574237188</v>
      </c>
      <c r="I93" s="2">
        <f>EXP(-Parameters!$B$16*'Permanent project'!B97)</f>
        <v>5.9844843963749825E-2</v>
      </c>
      <c r="J93" s="2">
        <f>EXP(-(Parameters!$B$5+Parameters!$B$6)*('Permanent project'!B97-Parameters!$B$2))*(1-EXP(-Parameters!$B$7*('Permanent project'!B97-Parameters!$B$2)*('Permanent project'!B97&gt;Parameters!$B$2)))+('Permanent project'!B97&lt;=Parameters!$B$2)</f>
        <v>0.42741493169632522</v>
      </c>
      <c r="K93" s="2">
        <f>H93*I93*('Permanent project'!B97&gt;=Parameters!$B$2)</f>
        <v>0.46389969930422076</v>
      </c>
      <c r="L93" s="2">
        <f>H93*I93*J93*('Permanent project'!B97&gt;=Parameters!$B$2)*('Permanent project'!B97&lt;=Parameters!$B$3)</f>
        <v>0.19827765829205932</v>
      </c>
      <c r="M93" s="26">
        <f>'Emissions of Biomass scenarios'!G91*3.66</f>
        <v>580.39839801727817</v>
      </c>
      <c r="N93" s="14">
        <f t="shared" si="4"/>
        <v>115.08003523532852</v>
      </c>
      <c r="V93" s="4"/>
      <c r="W93" s="4"/>
      <c r="X93" s="4"/>
      <c r="Y93" s="4"/>
    </row>
    <row r="94" spans="2:28" x14ac:dyDescent="0.3">
      <c r="B94">
        <v>89</v>
      </c>
      <c r="C94" s="11">
        <f t="shared" si="2"/>
        <v>1.723642329785652</v>
      </c>
      <c r="D94" s="11">
        <f t="shared" si="3"/>
        <v>2.6705843306416255</v>
      </c>
      <c r="E94" s="11">
        <f t="shared" si="3"/>
        <v>3.279444242155245</v>
      </c>
      <c r="F94" s="11">
        <f t="shared" si="3"/>
        <v>5.4629620022613219</v>
      </c>
      <c r="G94" s="3">
        <f>G93*(1+Parameters!$B$13)</f>
        <v>495261.09385878738</v>
      </c>
      <c r="H94" s="5">
        <f>Parameters!$B$11*'Permanent project'!C98*Parameters!B$9*G94</f>
        <v>7.8877535875995841</v>
      </c>
      <c r="I94" s="2">
        <f>EXP(-Parameters!$B$16*'Permanent project'!B98)</f>
        <v>5.7960125282394234E-2</v>
      </c>
      <c r="J94" s="2">
        <f>EXP(-(Parameters!$B$5+Parameters!$B$6)*('Permanent project'!B98-Parameters!$B$2))*(1-EXP(-Parameters!$B$7*('Permanent project'!B98-Parameters!$B$2)*('Permanent project'!B98&gt;Parameters!$B$2)))+('Permanent project'!B98&lt;=Parameters!$B$2)</f>
        <v>0.42316208212313422</v>
      </c>
      <c r="K94" s="2">
        <f>H94*I94*('Permanent project'!B98&gt;=Parameters!$B$2)</f>
        <v>0.45717518613392649</v>
      </c>
      <c r="L94" s="2">
        <f>H94*I94*J94*('Permanent project'!B98&gt;=Parameters!$B$2)*('Permanent project'!B98&lt;=Parameters!$B$3)</f>
        <v>0.19345920365946379</v>
      </c>
      <c r="M94" s="26">
        <f>'Emissions of Biomass scenarios'!G92*3.66</f>
        <v>568.33449731649932</v>
      </c>
      <c r="N94" s="14">
        <f t="shared" si="4"/>
        <v>109.94953926305162</v>
      </c>
      <c r="V94" s="4"/>
      <c r="W94" s="4"/>
      <c r="X94" s="4"/>
      <c r="Y94" s="4"/>
    </row>
    <row r="95" spans="2:28" x14ac:dyDescent="0.3">
      <c r="B95">
        <v>90</v>
      </c>
      <c r="C95" s="11">
        <f t="shared" si="2"/>
        <v>1.7194909422175007</v>
      </c>
      <c r="D95" s="11">
        <f t="shared" si="3"/>
        <v>2.6751469720234251</v>
      </c>
      <c r="E95" s="11">
        <f t="shared" si="3"/>
        <v>3.2930579282935777</v>
      </c>
      <c r="F95" s="11">
        <f t="shared" si="3"/>
        <v>5.5085677635380472</v>
      </c>
      <c r="G95" s="3">
        <f>G94*(1+Parameters!$B$13)</f>
        <v>505166.31573596312</v>
      </c>
      <c r="H95" s="5">
        <f>Parameters!$B$11*'Permanent project'!C99*Parameters!B$9*G95</f>
        <v>8.0261310750055017</v>
      </c>
      <c r="I95" s="2">
        <f>EXP(-Parameters!$B$16*'Permanent project'!B99)</f>
        <v>5.6134762834133725E-2</v>
      </c>
      <c r="J95" s="2">
        <f>EXP(-(Parameters!$B$5+Parameters!$B$6)*('Permanent project'!B99-Parameters!$B$2))*(1-EXP(-Parameters!$B$7*('Permanent project'!B99-Parameters!$B$2)*('Permanent project'!B99&gt;Parameters!$B$2)))+('Permanent project'!B99&lt;=Parameters!$B$2)</f>
        <v>0.41895154909758109</v>
      </c>
      <c r="K95" s="2">
        <f>H95*I95*('Permanent project'!B99&gt;=Parameters!$B$2)</f>
        <v>0.45054496437110458</v>
      </c>
      <c r="L95" s="2">
        <f>H95*I95*J95*('Permanent project'!B99&gt;=Parameters!$B$2)*('Permanent project'!B99&lt;=Parameters!$B$3)</f>
        <v>0.18875651076138875</v>
      </c>
      <c r="M95" s="26">
        <f>'Emissions of Biomass scenarios'!G93*3.66</f>
        <v>556.27379457418283</v>
      </c>
      <c r="N95" s="14">
        <f t="shared" si="4"/>
        <v>105.0003004918203</v>
      </c>
      <c r="V95" s="4"/>
      <c r="W95" s="4"/>
      <c r="X95" s="4"/>
      <c r="Y95" s="4"/>
    </row>
    <row r="96" spans="2:28" x14ac:dyDescent="0.3">
      <c r="B96">
        <v>91</v>
      </c>
      <c r="C96" s="11">
        <f t="shared" si="2"/>
        <v>1.7153369889031318</v>
      </c>
      <c r="D96" s="11">
        <f t="shared" si="3"/>
        <v>2.6797222586341873</v>
      </c>
      <c r="E96" s="11">
        <f t="shared" si="3"/>
        <v>3.3066830283330955</v>
      </c>
      <c r="F96" s="11">
        <f t="shared" si="3"/>
        <v>5.5541895056145254</v>
      </c>
      <c r="G96" s="3">
        <f>G95*(1+Parameters!$B$13)</f>
        <v>515269.64205068239</v>
      </c>
      <c r="H96" s="5">
        <f>Parameters!$B$11*'Permanent project'!C100*Parameters!B$9*G96</f>
        <v>8.1668763447201265</v>
      </c>
      <c r="I96" s="2">
        <f>EXP(-Parameters!$B$16*'Permanent project'!B100)</f>
        <v>5.4366887288313223E-2</v>
      </c>
      <c r="J96" s="2">
        <f>EXP(-(Parameters!$B$5+Parameters!$B$6)*('Permanent project'!B100-Parameters!$B$2))*(1-EXP(-Parameters!$B$7*('Permanent project'!B100-Parameters!$B$2)*('Permanent project'!B100&gt;Parameters!$B$2)))+('Permanent project'!B100&lt;=Parameters!$B$2)</f>
        <v>0.41478291156587904</v>
      </c>
      <c r="K96" s="2">
        <f>H96*I96*('Permanent project'!B100&gt;=Parameters!$B$2)</f>
        <v>0.44400764573099061</v>
      </c>
      <c r="L96" s="2">
        <f>H96*I96*J96*('Permanent project'!B100&gt;=Parameters!$B$2)*('Permanent project'!B100&lt;=Parameters!$B$3)</f>
        <v>0.18416678405381162</v>
      </c>
      <c r="M96" s="26">
        <f>'Emissions of Biomass scenarios'!G94*3.66</f>
        <v>544.24596580555306</v>
      </c>
      <c r="N96" s="14">
        <f t="shared" si="4"/>
        <v>100.23202925666943</v>
      </c>
      <c r="V96" s="4"/>
      <c r="W96" s="4"/>
      <c r="X96" s="4"/>
      <c r="Y96" s="4"/>
    </row>
    <row r="97" spans="2:25" x14ac:dyDescent="0.3">
      <c r="B97">
        <v>92</v>
      </c>
      <c r="C97" s="11">
        <f t="shared" si="2"/>
        <v>1.7111850525743153</v>
      </c>
      <c r="D97" s="11">
        <f t="shared" si="3"/>
        <v>2.6842852450083172</v>
      </c>
      <c r="E97" s="11">
        <f t="shared" si="3"/>
        <v>3.3202968272566769</v>
      </c>
      <c r="F97" s="11">
        <f t="shared" si="3"/>
        <v>5.5997958939800725</v>
      </c>
      <c r="G97" s="3">
        <f>G96*(1+Parameters!$B$13)</f>
        <v>525575.03489169606</v>
      </c>
      <c r="H97" s="5">
        <f>Parameters!$B$11*'Permanent project'!C101*Parameters!B$9*G97</f>
        <v>8.3100507679071445</v>
      </c>
      <c r="I97" s="2">
        <f>EXP(-Parameters!$B$16*'Permanent project'!B101)</f>
        <v>5.2654688185889212E-2</v>
      </c>
      <c r="J97" s="2">
        <f>EXP(-(Parameters!$B$5+Parameters!$B$6)*('Permanent project'!B101-Parameters!$B$2))*(1-EXP(-Parameters!$B$7*('Permanent project'!B101-Parameters!$B$2)*('Permanent project'!B101&gt;Parameters!$B$2)))+('Permanent project'!B101&lt;=Parameters!$B$2)</f>
        <v>0.41065575266313298</v>
      </c>
      <c r="K97" s="2">
        <f>H97*I97*('Permanent project'!B101&gt;=Parameters!$B$2)</f>
        <v>0.43756313199305991</v>
      </c>
      <c r="L97" s="2">
        <f>H97*I97*J97*('Permanent project'!B101&gt;=Parameters!$B$2)*('Permanent project'!B101&lt;=Parameters!$B$3)</f>
        <v>0.1796878173062478</v>
      </c>
      <c r="M97" s="26">
        <f>'Emissions of Biomass scenarios'!G95*3.66</f>
        <v>532.27629928399506</v>
      </c>
      <c r="N97" s="14">
        <f t="shared" si="4"/>
        <v>95.643566422188186</v>
      </c>
      <c r="V97" s="4"/>
      <c r="W97" s="4"/>
      <c r="X97" s="4"/>
      <c r="Y97" s="4"/>
    </row>
    <row r="98" spans="2:25" x14ac:dyDescent="0.3">
      <c r="B98">
        <v>93</v>
      </c>
      <c r="C98" s="11">
        <f t="shared" si="2"/>
        <v>1.707033742301501</v>
      </c>
      <c r="D98" s="11">
        <f t="shared" si="3"/>
        <v>2.6888453011385263</v>
      </c>
      <c r="E98" s="11">
        <f t="shared" si="3"/>
        <v>3.3339079943373928</v>
      </c>
      <c r="F98" s="11">
        <f t="shared" si="3"/>
        <v>5.6453985665850137</v>
      </c>
      <c r="G98" s="3">
        <f>G97*(1+Parameters!$B$13)</f>
        <v>536086.53558953002</v>
      </c>
      <c r="H98" s="5">
        <f>Parameters!$B$11*'Permanent project'!C102*Parameters!B$9*G98</f>
        <v>8.4556885186143411</v>
      </c>
      <c r="I98" s="2">
        <f>EXP(-Parameters!$B$16*'Permanent project'!B102)</f>
        <v>5.0996412085361466E-2</v>
      </c>
      <c r="J98" s="2">
        <f>EXP(-(Parameters!$B$5+Parameters!$B$6)*('Permanent project'!B102-Parameters!$B$2))*(1-EXP(-Parameters!$B$7*('Permanent project'!B102-Parameters!$B$2)*('Permanent project'!B102&gt;Parameters!$B$2)))+('Permanent project'!B102&lt;=Parameters!$B$2)</f>
        <v>0.40656965967181169</v>
      </c>
      <c r="K98" s="2">
        <f>H98*I98*('Permanent project'!B102&gt;=Parameters!$B$2)</f>
        <v>0.4312097761607166</v>
      </c>
      <c r="L98" s="2">
        <f>H98*I98*J98*('Permanent project'!B102&gt;=Parameters!$B$2)*('Permanent project'!B102&lt;=Parameters!$B$3)</f>
        <v>0.17531681194082063</v>
      </c>
      <c r="M98" s="26">
        <f>'Emissions of Biomass scenarios'!G96*3.66</f>
        <v>520.38644740910331</v>
      </c>
      <c r="N98" s="14">
        <f t="shared" si="4"/>
        <v>91.232492936973514</v>
      </c>
      <c r="V98" s="4"/>
      <c r="W98" s="4"/>
      <c r="X98" s="4"/>
      <c r="Y98" s="4"/>
    </row>
    <row r="99" spans="2:25" x14ac:dyDescent="0.3">
      <c r="B99">
        <v>94</v>
      </c>
      <c r="C99" s="11">
        <f t="shared" si="2"/>
        <v>1.7028821852400742</v>
      </c>
      <c r="D99" s="11">
        <f t="shared" si="3"/>
        <v>2.6934072824276782</v>
      </c>
      <c r="E99" s="11">
        <f t="shared" si="3"/>
        <v>3.3475209587828894</v>
      </c>
      <c r="F99" s="11">
        <f t="shared" si="3"/>
        <v>5.691003614760219</v>
      </c>
      <c r="G99" s="3">
        <f>G98*(1+Parameters!$B$13)</f>
        <v>546808.26630132063</v>
      </c>
      <c r="H99" s="5">
        <f>Parameters!$B$11*'Permanent project'!C103*Parameters!B$9*G99</f>
        <v>8.603826512141131</v>
      </c>
      <c r="I99" s="2">
        <f>EXP(-Parameters!$B$16*'Permanent project'!B103)</f>
        <v>4.9390360767095715E-2</v>
      </c>
      <c r="J99" s="2">
        <f>EXP(-(Parameters!$B$5+Parameters!$B$6)*('Permanent project'!B103-Parameters!$B$2))*(1-EXP(-Parameters!$B$7*('Permanent project'!B103-Parameters!$B$2)*('Permanent project'!B103&gt;Parameters!$B$2)))+('Permanent project'!B103&lt;=Parameters!$B$2)</f>
        <v>0.40252422398059728</v>
      </c>
      <c r="K99" s="2">
        <f>H99*I99*('Permanent project'!B103&gt;=Parameters!$B$2)</f>
        <v>0.42494609541215328</v>
      </c>
      <c r="L99" s="2">
        <f>H99*I99*J99*('Permanent project'!B103&gt;=Parameters!$B$2)*('Permanent project'!B103&lt;=Parameters!$B$3)</f>
        <v>0.17105109728936185</v>
      </c>
      <c r="M99" s="26">
        <f>'Emissions of Biomass scenarios'!G97*3.66</f>
        <v>508.59500359677503</v>
      </c>
      <c r="N99" s="14">
        <f t="shared" si="4"/>
        <v>86.995733441115306</v>
      </c>
      <c r="V99" s="4"/>
      <c r="W99" s="4"/>
      <c r="X99" s="4"/>
      <c r="Y99" s="4"/>
    </row>
    <row r="100" spans="2:25" x14ac:dyDescent="0.3">
      <c r="B100">
        <v>95</v>
      </c>
      <c r="C100" s="11">
        <f t="shared" si="2"/>
        <v>1.6987301563309587</v>
      </c>
      <c r="D100" s="11">
        <f t="shared" si="3"/>
        <v>2.6979718727848887</v>
      </c>
      <c r="E100" s="11">
        <f t="shared" si="3"/>
        <v>3.3611363021084184</v>
      </c>
      <c r="F100" s="11">
        <f t="shared" si="3"/>
        <v>5.7366119372599984</v>
      </c>
      <c r="G100" s="3">
        <f>G99*(1+Parameters!$B$13)</f>
        <v>557744.43162734702</v>
      </c>
      <c r="H100" s="5">
        <f>Parameters!$B$11*'Permanent project'!C104*Parameters!B$9*G100</f>
        <v>8.7545053183068546</v>
      </c>
      <c r="I100" s="2">
        <f>EXP(-Parameters!$B$16*'Permanent project'!B104)</f>
        <v>4.7834889494198368E-2</v>
      </c>
      <c r="J100" s="2">
        <f>EXP(-(Parameters!$B$5+Parameters!$B$6)*('Permanent project'!B104-Parameters!$B$2))*(1-EXP(-Parameters!$B$7*('Permanent project'!B104-Parameters!$B$2)*('Permanent project'!B104&gt;Parameters!$B$2)))+('Permanent project'!B104&lt;=Parameters!$B$2)</f>
        <v>0.39851904104361857</v>
      </c>
      <c r="K100" s="2">
        <f>H100*I100*('Permanent project'!B104&gt;=Parameters!$B$2)</f>
        <v>0.41877079447758031</v>
      </c>
      <c r="L100" s="2">
        <f>H100*I100*J100*('Permanent project'!B104&gt;=Parameters!$B$2)*('Permanent project'!B104&lt;=Parameters!$B$3)</f>
        <v>0.16688813543227959</v>
      </c>
      <c r="M100" s="26">
        <f>'Emissions of Biomass scenarios'!G98*3.66</f>
        <v>496.91795560784067</v>
      </c>
      <c r="N100" s="14">
        <f t="shared" si="4"/>
        <v>82.929711074212818</v>
      </c>
      <c r="V100" s="4"/>
      <c r="W100" s="4"/>
      <c r="X100" s="4"/>
      <c r="Y100" s="4"/>
    </row>
    <row r="101" spans="2:25" x14ac:dyDescent="0.3">
      <c r="B101">
        <v>96</v>
      </c>
      <c r="C101" s="11">
        <f t="shared" si="2"/>
        <v>1.6945779991536503</v>
      </c>
      <c r="D101" s="11">
        <f t="shared" si="3"/>
        <v>2.7025368529371816</v>
      </c>
      <c r="E101" s="11">
        <f t="shared" si="3"/>
        <v>3.3747519768713867</v>
      </c>
      <c r="F101" s="11">
        <f t="shared" si="3"/>
        <v>5.782220772004389</v>
      </c>
      <c r="G101" s="3">
        <f>G100*(1+Parameters!$B$13)</f>
        <v>568899.32025989401</v>
      </c>
      <c r="H101" s="5">
        <f>Parameters!$B$11*'Permanent project'!C105*Parameters!B$9*G101</f>
        <v>8.9077690718559559</v>
      </c>
      <c r="I101" s="2">
        <f>EXP(-Parameters!$B$16*'Permanent project'!B105)</f>
        <v>4.6328405328162174E-2</v>
      </c>
      <c r="J101" s="2">
        <f>EXP(-(Parameters!$B$5+Parameters!$B$6)*('Permanent project'!B105-Parameters!$B$2))*(1-EXP(-Parameters!$B$7*('Permanent project'!B105-Parameters!$B$2)*('Permanent project'!B105&gt;Parameters!$B$2)))+('Permanent project'!B105&lt;=Parameters!$B$2)</f>
        <v>0.39455371034006848</v>
      </c>
      <c r="K101" s="2">
        <f>H101*I101*('Permanent project'!B105&gt;=Parameters!$B$2)</f>
        <v>0.41268273613060968</v>
      </c>
      <c r="L101" s="2">
        <f>H101*I101*J101*('Permanent project'!B105&gt;=Parameters!$B$2)*('Permanent project'!B105&lt;=Parameters!$B$3)</f>
        <v>0.16282550473362348</v>
      </c>
      <c r="M101" s="26">
        <f>'Emissions of Biomass scenarios'!G99*3.66</f>
        <v>485.36904912457845</v>
      </c>
      <c r="N101" s="14">
        <f t="shared" si="4"/>
        <v>79.030460405788375</v>
      </c>
      <c r="V101" s="4"/>
      <c r="W101" s="4"/>
      <c r="X101" s="4"/>
      <c r="Y101" s="4"/>
    </row>
    <row r="102" spans="2:25" x14ac:dyDescent="0.3">
      <c r="B102">
        <v>97</v>
      </c>
      <c r="C102" s="11">
        <f t="shared" si="2"/>
        <v>1.6904262012037539</v>
      </c>
      <c r="D102" s="11">
        <f>D101+(D101-D96)/5</f>
        <v>2.7070997717977803</v>
      </c>
      <c r="E102" s="11">
        <f>E101+(E101-E96)/5</f>
        <v>3.388365766579045</v>
      </c>
      <c r="F102" s="11">
        <f>F101+(F101-F96)/5</f>
        <v>5.8278270252823621</v>
      </c>
      <c r="G102" s="3">
        <f>G101*(1+Parameters!$B$13)</f>
        <v>580277.30666509189</v>
      </c>
      <c r="H102" s="5">
        <f>Parameters!$B$11*'Permanent project'!C106*Parameters!B$9*G102</f>
        <v>9.0636634995117014</v>
      </c>
      <c r="I102" s="2">
        <f>EXP(-Parameters!$B$16*'Permanent project'!B106)</f>
        <v>4.4869365497558031E-2</v>
      </c>
      <c r="J102" s="2">
        <f>EXP(-(Parameters!$B$5+Parameters!$B$6)*('Permanent project'!B106-Parameters!$B$2))*(1-EXP(-Parameters!$B$7*('Permanent project'!B106-Parameters!$B$2)*('Permanent project'!B106&gt;Parameters!$B$2)))+('Permanent project'!B106&lt;=Parameters!$B$2)</f>
        <v>0.39062783533420786</v>
      </c>
      <c r="K102" s="2">
        <f>H102*I102*('Permanent project'!B106&gt;=Parameters!$B$2)</f>
        <v>0.4066808303064664</v>
      </c>
      <c r="L102" s="2">
        <f>H102*I102*J102*('Permanent project'!B106&gt;=Parameters!$B$2)*('Permanent project'!B106&lt;=Parameters!$B$3)</f>
        <v>0.15886085241453329</v>
      </c>
      <c r="M102" s="26">
        <f>'Emissions of Biomass scenarios'!G100*3.66</f>
        <v>473.96008450143461</v>
      </c>
      <c r="N102" s="14">
        <f t="shared" si="4"/>
        <v>75.293703034362139</v>
      </c>
      <c r="V102" s="4"/>
      <c r="W102" s="4"/>
      <c r="X102" s="4"/>
      <c r="Y102" s="4"/>
    </row>
    <row r="103" spans="2:25" x14ac:dyDescent="0.3">
      <c r="B103">
        <v>98</v>
      </c>
      <c r="C103" s="11">
        <f t="shared" ref="C103:F105" si="5">C102+(C102-C97)/5</f>
        <v>1.6862744309296416</v>
      </c>
      <c r="D103" s="11">
        <f t="shared" si="5"/>
        <v>2.7116626771556729</v>
      </c>
      <c r="E103" s="11">
        <f t="shared" si="5"/>
        <v>3.4019795544435185</v>
      </c>
      <c r="F103" s="11">
        <f t="shared" si="5"/>
        <v>5.8734332515428198</v>
      </c>
      <c r="G103" s="3">
        <f>G102*(1+Parameters!$B$13)</f>
        <v>591882.85279839369</v>
      </c>
      <c r="H103" s="5">
        <f>Parameters!$B$11*'Permanent project'!C107*Parameters!B$9*G103</f>
        <v>9.2222307480037262</v>
      </c>
      <c r="I103" s="2">
        <f>EXP(-Parameters!$B$16*'Permanent project'!B107)</f>
        <v>4.3456275818102207E-2</v>
      </c>
      <c r="J103" s="2">
        <f>EXP(-(Parameters!$B$5+Parameters!$B$6)*('Permanent project'!B107-Parameters!$B$2))*(1-EXP(-Parameters!$B$7*('Permanent project'!B107-Parameters!$B$2)*('Permanent project'!B107&gt;Parameters!$B$2)))+('Permanent project'!B107&lt;=Parameters!$B$2)</f>
        <v>0.38674102343575439</v>
      </c>
      <c r="K103" s="2">
        <f>H103*I103*('Permanent project'!B107&gt;=Parameters!$B$2)</f>
        <v>0.40076380304343295</v>
      </c>
      <c r="L103" s="2">
        <f>H103*I103*J103*('Permanent project'!B107&gt;=Parameters!$B$2)*('Permanent project'!B107&lt;=Parameters!$B$3)</f>
        <v>0.15499180334502236</v>
      </c>
      <c r="M103" s="26">
        <f>'Emissions of Biomass scenarios'!G101*3.66</f>
        <v>462.70116266114019</v>
      </c>
      <c r="N103" s="14">
        <f t="shared" si="4"/>
        <v>71.714887610688635</v>
      </c>
      <c r="V103" s="4"/>
      <c r="W103" s="4"/>
      <c r="X103" s="4"/>
      <c r="Y103" s="4"/>
    </row>
    <row r="104" spans="2:25" x14ac:dyDescent="0.3">
      <c r="B104">
        <v>99</v>
      </c>
      <c r="C104" s="11">
        <f t="shared" si="5"/>
        <v>1.6821225686552697</v>
      </c>
      <c r="D104" s="11">
        <f t="shared" si="5"/>
        <v>2.716226152359102</v>
      </c>
      <c r="E104" s="11">
        <f t="shared" si="5"/>
        <v>3.4155938664647438</v>
      </c>
      <c r="F104" s="11">
        <f t="shared" si="5"/>
        <v>5.9190401885343809</v>
      </c>
      <c r="G104" s="3">
        <f>G103*(1+Parameters!$B$13)</f>
        <v>603720.50985436153</v>
      </c>
      <c r="H104" s="5">
        <f>Parameters!$B$11*'Permanent project'!C108*Parameters!B$9*G104</f>
        <v>9.3835147078234495</v>
      </c>
      <c r="I104" s="2">
        <f>EXP(-Parameters!$B$16*'Permanent project'!B108)</f>
        <v>4.2087689162481054E-2</v>
      </c>
      <c r="J104" s="2">
        <f>EXP(-(Parameters!$B$5+Parameters!$B$6)*('Permanent project'!B108-Parameters!$B$2))*(1-EXP(-Parameters!$B$7*('Permanent project'!B108-Parameters!$B$2)*('Permanent project'!B108&gt;Parameters!$B$2)))+('Permanent project'!B108&lt;=Parameters!$B$2)</f>
        <v>0.38289288596065735</v>
      </c>
      <c r="K104" s="2">
        <f>H104*I104*('Permanent project'!B108&gt;=Parameters!$B$2)</f>
        <v>0.39493045027444257</v>
      </c>
      <c r="L104" s="2">
        <f>H104*I104*J104*('Permanent project'!B108&gt;=Parameters!$B$2)*('Permanent project'!B108&lt;=Parameters!$B$3)</f>
        <v>0.15121605985932318</v>
      </c>
      <c r="M104" s="26">
        <f>'Emissions of Biomass scenarios'!G102*3.66</f>
        <v>451.60089153102081</v>
      </c>
      <c r="N104" s="14">
        <f t="shared" si="4"/>
        <v>68.289307446278556</v>
      </c>
      <c r="V104" s="4"/>
      <c r="W104" s="4"/>
      <c r="X104" s="4"/>
      <c r="Y104" s="4"/>
    </row>
    <row r="105" spans="2:25" x14ac:dyDescent="0.3">
      <c r="B105">
        <v>100</v>
      </c>
      <c r="C105" s="11">
        <f t="shared" si="5"/>
        <v>1.6779706453383088</v>
      </c>
      <c r="D105" s="11">
        <f t="shared" si="5"/>
        <v>2.720789926345387</v>
      </c>
      <c r="E105" s="11">
        <f t="shared" si="5"/>
        <v>3.4292084480011149</v>
      </c>
      <c r="F105" s="11">
        <f t="shared" si="5"/>
        <v>5.9646475032892132</v>
      </c>
      <c r="G105" s="3">
        <f>G104*(1+Parameters!$B$13)</f>
        <v>615794.92005144875</v>
      </c>
      <c r="H105" s="5">
        <f>Parameters!$B$11*'Permanent project'!C109*Parameters!B$9*G105</f>
        <v>9.5475607864077823</v>
      </c>
      <c r="I105" s="2">
        <f>EXP(-Parameters!$B$16*'Permanent project'!B109)</f>
        <v>4.0762203978366211E-2</v>
      </c>
      <c r="J105" s="2">
        <f>EXP(-(Parameters!$B$5+Parameters!$B$6)*('Permanent project'!B109-Parameters!$B$2))*(1-EXP(-Parameters!$B$7*('Permanent project'!B109-Parameters!$B$2)*('Permanent project'!B109&gt;Parameters!$B$2)))+('Permanent project'!B109&lt;=Parameters!$B$2)</f>
        <v>0.37908303809225347</v>
      </c>
      <c r="K105" s="2">
        <f>H105*I105*('Permanent project'!B109&gt;=Parameters!$B$2)</f>
        <v>0.38917962027140451</v>
      </c>
      <c r="L105" s="2">
        <f>H105*I105*J105*('Permanent project'!B109&gt;=Parameters!$B$2)*('Permanent project'!B109&lt;=Parameters!$B$3)</f>
        <v>0.14753139281607358</v>
      </c>
      <c r="M105" s="26">
        <f>'Emissions of Biomass scenarios'!G103*3.66</f>
        <v>440.66656132457632</v>
      </c>
      <c r="N105" s="14">
        <f t="shared" si="4"/>
        <v>65.01215155968444</v>
      </c>
      <c r="V105" s="4"/>
      <c r="W105" s="4"/>
      <c r="X105" s="4"/>
      <c r="Y105" s="4"/>
    </row>
    <row r="106" spans="2:25" x14ac:dyDescent="0.3">
      <c r="B106">
        <v>101</v>
      </c>
      <c r="C106" s="11">
        <f t="shared" ref="C106:C122" si="6">C105</f>
        <v>1.6779706453383088</v>
      </c>
      <c r="D106" s="11">
        <f t="shared" ref="D106:F121" si="7">D105</f>
        <v>2.720789926345387</v>
      </c>
      <c r="E106" s="11">
        <f t="shared" si="7"/>
        <v>3.4292084480011149</v>
      </c>
      <c r="F106" s="11">
        <f t="shared" si="7"/>
        <v>5.9646475032892132</v>
      </c>
      <c r="G106" s="3">
        <f>G105*(1+Parameters!$B$13)</f>
        <v>628110.81845247769</v>
      </c>
      <c r="H106" s="5">
        <f>Parameters!$B$11*'Permanent project'!C110*Parameters!B$9*G106</f>
        <v>9.7385120021359377</v>
      </c>
      <c r="I106" s="2">
        <f>EXP(-Parameters!$B$16*'Permanent project'!B110)</f>
        <v>3.9478462853102525E-2</v>
      </c>
      <c r="J106" s="2">
        <f>EXP(-(Parameters!$B$5+Parameters!$B$6)*('Permanent project'!B110-Parameters!$B$2))*(1-EXP(-Parameters!$B$7*('Permanent project'!B110-Parameters!$B$2)*('Permanent project'!B110&gt;Parameters!$B$2)))+('Permanent project'!B110&lt;=Parameters!$B$2)</f>
        <v>0.37531109884280595</v>
      </c>
      <c r="K106" s="2">
        <f>H106*I106*('Permanent project'!B110&gt;=Parameters!$B$2)</f>
        <v>0.38446148432081673</v>
      </c>
      <c r="L106" s="2">
        <f>H106*I106*J106*('Permanent project'!B110&gt;=Parameters!$B$2)*('Permanent project'!B110&lt;=Parameters!$B$3)</f>
        <v>0.14429266214318193</v>
      </c>
      <c r="M106" s="26">
        <f>'Emissions of Biomass scenarios'!G104*3.66</f>
        <v>429.90429483900527</v>
      </c>
      <c r="N106" s="14">
        <f t="shared" si="4"/>
        <v>62.032035169107459</v>
      </c>
      <c r="V106" s="4"/>
      <c r="W106" s="4"/>
      <c r="X106" s="4"/>
      <c r="Y106" s="4"/>
    </row>
    <row r="107" spans="2:25" x14ac:dyDescent="0.3">
      <c r="B107">
        <v>102</v>
      </c>
      <c r="C107" s="11">
        <f t="shared" si="6"/>
        <v>1.6779706453383088</v>
      </c>
      <c r="D107" s="11">
        <f t="shared" si="7"/>
        <v>2.720789926345387</v>
      </c>
      <c r="E107" s="11">
        <f t="shared" si="7"/>
        <v>3.4292084480011149</v>
      </c>
      <c r="F107" s="11">
        <f t="shared" si="7"/>
        <v>5.9646475032892132</v>
      </c>
      <c r="G107" s="3">
        <f>G106*(1+Parameters!$B$13)</f>
        <v>640673.0348215272</v>
      </c>
      <c r="H107" s="5">
        <f>Parameters!$B$11*'Permanent project'!C111*Parameters!B$9*G107</f>
        <v>9.933282242178656</v>
      </c>
      <c r="I107" s="2">
        <f>EXP(-Parameters!$B$16*'Permanent project'!B111)</f>
        <v>3.823515112359889E-2</v>
      </c>
      <c r="J107" s="2">
        <f>EXP(-(Parameters!$B$5+Parameters!$B$6)*('Permanent project'!B111-Parameters!$B$2))*(1-EXP(-Parameters!$B$7*('Permanent project'!B111-Parameters!$B$2)*('Permanent project'!B111&gt;Parameters!$B$2)))+('Permanent project'!B111&lt;=Parameters!$B$2)</f>
        <v>0.37157669101541957</v>
      </c>
      <c r="K107" s="2">
        <f>H107*I107*('Permanent project'!B111&gt;=Parameters!$B$2)</f>
        <v>0.37980054768306215</v>
      </c>
      <c r="L107" s="2">
        <f>H107*I107*J107*('Permanent project'!B111&gt;=Parameters!$B$2)*('Permanent project'!B111&lt;=Parameters!$B$3)</f>
        <v>0.1411250307539163</v>
      </c>
      <c r="M107" s="26">
        <f>'Emissions of Biomass scenarios'!G105*3.66</f>
        <v>419.31917743421559</v>
      </c>
      <c r="N107" s="14">
        <f t="shared" si="4"/>
        <v>59.176431811110561</v>
      </c>
      <c r="V107" s="4"/>
      <c r="W107" s="4"/>
      <c r="X107" s="4"/>
      <c r="Y107" s="4"/>
    </row>
    <row r="108" spans="2:25" x14ac:dyDescent="0.3">
      <c r="B108">
        <v>103</v>
      </c>
      <c r="C108" s="11">
        <f t="shared" si="6"/>
        <v>1.6779706453383088</v>
      </c>
      <c r="D108" s="11">
        <f t="shared" si="7"/>
        <v>2.720789926345387</v>
      </c>
      <c r="E108" s="11">
        <f t="shared" si="7"/>
        <v>3.4292084480011149</v>
      </c>
      <c r="F108" s="11">
        <f t="shared" si="7"/>
        <v>5.9646475032892132</v>
      </c>
      <c r="G108" s="3">
        <f>G107*(1+Parameters!$B$13)</f>
        <v>653486.49551795772</v>
      </c>
      <c r="H108" s="5">
        <f>Parameters!$B$11*'Permanent project'!C112*Parameters!B$9*G108</f>
        <v>10.131947887022228</v>
      </c>
      <c r="I108" s="2">
        <f>EXP(-Parameters!$B$16*'Permanent project'!B112)</f>
        <v>3.7030995529998355E-2</v>
      </c>
      <c r="J108" s="2">
        <f>EXP(-(Parameters!$B$5+Parameters!$B$6)*('Permanent project'!B112-Parameters!$B$2))*(1-EXP(-Parameters!$B$7*('Permanent project'!B112-Parameters!$B$2)*('Permanent project'!B112&gt;Parameters!$B$2)))+('Permanent project'!B112&lt;=Parameters!$B$2)</f>
        <v>0.36787944116633325</v>
      </c>
      <c r="K108" s="2">
        <f>H108*I108*('Permanent project'!B112&gt;=Parameters!$B$2)</f>
        <v>0.37519611691449639</v>
      </c>
      <c r="L108" s="2">
        <f>H108*I108*J108*('Permanent project'!B112&gt;=Parameters!$B$2)*('Permanent project'!B112&lt;=Parameters!$B$3)</f>
        <v>0.13802693781828318</v>
      </c>
      <c r="M108" s="26">
        <f>'Emissions of Biomass scenarios'!G106*3.66</f>
        <v>408.91537027748745</v>
      </c>
      <c r="N108" s="14">
        <f t="shared" si="4"/>
        <v>56.441336386231001</v>
      </c>
      <c r="V108" s="4"/>
      <c r="W108" s="4"/>
      <c r="X108" s="4"/>
      <c r="Y108" s="4"/>
    </row>
    <row r="109" spans="2:25" x14ac:dyDescent="0.3">
      <c r="B109">
        <v>104</v>
      </c>
      <c r="C109" s="11">
        <f t="shared" si="6"/>
        <v>1.6779706453383088</v>
      </c>
      <c r="D109" s="11">
        <f t="shared" si="7"/>
        <v>2.720789926345387</v>
      </c>
      <c r="E109" s="11">
        <f t="shared" si="7"/>
        <v>3.4292084480011149</v>
      </c>
      <c r="F109" s="11">
        <f t="shared" si="7"/>
        <v>5.9646475032892132</v>
      </c>
      <c r="G109" s="3">
        <f>G108*(1+Parameters!$B$13)</f>
        <v>666556.22542831686</v>
      </c>
      <c r="H109" s="5">
        <f>Parameters!$B$11*'Permanent project'!C113*Parameters!B$9*G109</f>
        <v>10.334586844762672</v>
      </c>
      <c r="I109" s="2">
        <f>EXP(-Parameters!$B$16*'Permanent project'!B113)</f>
        <v>3.5864762911748747E-2</v>
      </c>
      <c r="J109" s="2">
        <f>EXP(-(Parameters!$B$5+Parameters!$B$6)*('Permanent project'!B113-Parameters!$B$2))*(1-EXP(-Parameters!$B$7*('Permanent project'!B113-Parameters!$B$2)*('Permanent project'!B113&gt;Parameters!$B$2)))+('Permanent project'!B113&lt;=Parameters!$B$2)</f>
        <v>0.36421897956758398</v>
      </c>
      <c r="K109" s="2">
        <f>H109*I109*('Permanent project'!B113&gt;=Parameters!$B$2)</f>
        <v>0.3706475069782908</v>
      </c>
      <c r="L109" s="2">
        <f>H109*I109*J109*('Permanent project'!B113&gt;=Parameters!$B$2)*('Permanent project'!B113&lt;=Parameters!$B$3)</f>
        <v>0.13499685677090204</v>
      </c>
      <c r="M109" s="26">
        <f>'Emissions of Biomass scenarios'!G107*3.66</f>
        <v>398.69620964775322</v>
      </c>
      <c r="N109" s="14">
        <f t="shared" si="4"/>
        <v>53.822735108919275</v>
      </c>
      <c r="V109" s="4"/>
      <c r="W109" s="4"/>
      <c r="X109" s="4"/>
      <c r="Y109" s="4"/>
    </row>
    <row r="110" spans="2:25" x14ac:dyDescent="0.3">
      <c r="B110">
        <v>105</v>
      </c>
      <c r="C110" s="11">
        <f t="shared" si="6"/>
        <v>1.6779706453383088</v>
      </c>
      <c r="D110" s="11">
        <f t="shared" si="7"/>
        <v>2.720789926345387</v>
      </c>
      <c r="E110" s="11">
        <f t="shared" si="7"/>
        <v>3.4292084480011149</v>
      </c>
      <c r="F110" s="11">
        <f t="shared" si="7"/>
        <v>5.9646475032892132</v>
      </c>
      <c r="G110" s="3">
        <f>G109*(1+Parameters!$B$13)</f>
        <v>679887.3499368832</v>
      </c>
      <c r="H110" s="5">
        <f>Parameters!$B$11*'Permanent project'!C114*Parameters!B$9*G110</f>
        <v>10.541278581657926</v>
      </c>
      <c r="I110" s="2">
        <f>EXP(-Parameters!$B$16*'Permanent project'!B114)</f>
        <v>3.4735258944738563E-2</v>
      </c>
      <c r="J110" s="2">
        <f>EXP(-(Parameters!$B$5+Parameters!$B$6)*('Permanent project'!B114-Parameters!$B$2))*(1-EXP(-Parameters!$B$7*('Permanent project'!B114-Parameters!$B$2)*('Permanent project'!B114&gt;Parameters!$B$2)))+('Permanent project'!B114&lt;=Parameters!$B$2)</f>
        <v>0.36059494017004085</v>
      </c>
      <c r="K110" s="2">
        <f>H110*I110*('Permanent project'!B114&gt;=Parameters!$B$2)</f>
        <v>0.36615404114251449</v>
      </c>
      <c r="L110" s="2">
        <f>H110*I110*J110*('Permanent project'!B114&gt;=Parameters!$B$2)*('Permanent project'!B114&lt;=Parameters!$B$3)</f>
        <v>0.13203329455880369</v>
      </c>
      <c r="M110" s="26">
        <f>'Emissions of Biomass scenarios'!G108*3.66</f>
        <v>388.66429450694085</v>
      </c>
      <c r="N110" s="14">
        <f t="shared" si="4"/>
        <v>51.316627281124546</v>
      </c>
      <c r="V110" s="4"/>
      <c r="W110" s="4"/>
      <c r="X110" s="4"/>
      <c r="Y110" s="4"/>
    </row>
    <row r="111" spans="2:25" x14ac:dyDescent="0.3">
      <c r="B111">
        <v>106</v>
      </c>
      <c r="C111" s="11">
        <f t="shared" si="6"/>
        <v>1.6779706453383088</v>
      </c>
      <c r="D111" s="11">
        <f t="shared" si="7"/>
        <v>2.720789926345387</v>
      </c>
      <c r="E111" s="11">
        <f t="shared" si="7"/>
        <v>3.4292084480011149</v>
      </c>
      <c r="F111" s="11">
        <f t="shared" si="7"/>
        <v>5.9646475032892132</v>
      </c>
      <c r="G111" s="3">
        <f>G110*(1+Parameters!$B$13)</f>
        <v>693485.09693562088</v>
      </c>
      <c r="H111" s="5">
        <f>Parameters!$B$11*'Permanent project'!C115*Parameters!B$9*G111</f>
        <v>10.752104153291086</v>
      </c>
      <c r="I111" s="2">
        <f>EXP(-Parameters!$B$16*'Permanent project'!B115)</f>
        <v>3.3641326918204623E-2</v>
      </c>
      <c r="J111" s="2">
        <f>EXP(-(Parameters!$B$5+Parameters!$B$6)*('Permanent project'!B115-Parameters!$B$2))*(1-EXP(-Parameters!$B$7*('Permanent project'!B115-Parameters!$B$2)*('Permanent project'!B115&gt;Parameters!$B$2)))+('Permanent project'!B115&lt;=Parameters!$B$2)</f>
        <v>0.35700696056680536</v>
      </c>
      <c r="K111" s="2">
        <f>H111*I111*('Permanent project'!B115&gt;=Parameters!$B$2)</f>
        <v>0.36171505087945111</v>
      </c>
      <c r="L111" s="2">
        <f>H111*I111*J111*('Permanent project'!B115&gt;=Parameters!$B$2)*('Permanent project'!B115&lt;=Parameters!$B$3)</f>
        <v>0.1291347909057402</v>
      </c>
      <c r="M111" s="26">
        <f>'Emissions of Biomass scenarios'!G109*3.66</f>
        <v>378.82156410422772</v>
      </c>
      <c r="N111" s="14">
        <f t="shared" si="4"/>
        <v>48.919043471184906</v>
      </c>
      <c r="V111" s="4"/>
      <c r="W111" s="4"/>
      <c r="X111" s="4"/>
      <c r="Y111" s="4"/>
    </row>
    <row r="112" spans="2:25" x14ac:dyDescent="0.3">
      <c r="B112">
        <v>107</v>
      </c>
      <c r="C112" s="11">
        <f t="shared" si="6"/>
        <v>1.6779706453383088</v>
      </c>
      <c r="D112" s="11">
        <f t="shared" si="7"/>
        <v>2.720789926345387</v>
      </c>
      <c r="E112" s="11">
        <f t="shared" si="7"/>
        <v>3.4292084480011149</v>
      </c>
      <c r="F112" s="11">
        <f t="shared" si="7"/>
        <v>5.9646475032892132</v>
      </c>
      <c r="G112" s="3">
        <f>G111*(1+Parameters!$B$13)</f>
        <v>707354.79887433327</v>
      </c>
      <c r="H112" s="5">
        <f>Parameters!$B$11*'Permanent project'!C116*Parameters!B$9*G112</f>
        <v>10.967146236356907</v>
      </c>
      <c r="I112" s="2">
        <f>EXP(-Parameters!$B$16*'Permanent project'!B116)</f>
        <v>3.2581846550159263E-2</v>
      </c>
      <c r="J112" s="2">
        <f>EXP(-(Parameters!$B$5+Parameters!$B$6)*('Permanent project'!B116-Parameters!$B$2))*(1-EXP(-Parameters!$B$7*('Permanent project'!B116-Parameters!$B$2)*('Permanent project'!B116&gt;Parameters!$B$2)))+('Permanent project'!B116&lt;=Parameters!$B$2)</f>
        <v>0.35345468195697433</v>
      </c>
      <c r="K112" s="2">
        <f>H112*I112*('Permanent project'!B116&gt;=Parameters!$B$2)</f>
        <v>0.35732987576613745</v>
      </c>
      <c r="L112" s="2">
        <f>H112*I112*J112*('Permanent project'!B116&gt;=Parameters!$B$2)*('Permanent project'!B116&lt;=Parameters!$B$3)</f>
        <v>0.12629991759264525</v>
      </c>
      <c r="M112" s="26">
        <f>'Emissions of Biomass scenarios'!G110*3.66</f>
        <v>369.16936704211133</v>
      </c>
      <c r="N112" s="14">
        <f t="shared" si="4"/>
        <v>46.626060635147667</v>
      </c>
      <c r="V112" s="4"/>
      <c r="W112" s="4"/>
      <c r="X112" s="4"/>
      <c r="Y112" s="4"/>
    </row>
    <row r="113" spans="2:25" x14ac:dyDescent="0.3">
      <c r="B113">
        <v>108</v>
      </c>
      <c r="C113" s="11">
        <f t="shared" si="6"/>
        <v>1.6779706453383088</v>
      </c>
      <c r="D113" s="11">
        <f t="shared" si="7"/>
        <v>2.720789926345387</v>
      </c>
      <c r="E113" s="11">
        <f t="shared" si="7"/>
        <v>3.4292084480011149</v>
      </c>
      <c r="F113" s="11">
        <f t="shared" si="7"/>
        <v>5.9646475032892132</v>
      </c>
      <c r="G113" s="3">
        <f>G112*(1+Parameters!$B$13)</f>
        <v>721501.89485181996</v>
      </c>
      <c r="H113" s="5">
        <f>Parameters!$B$11*'Permanent project'!C117*Parameters!B$9*G113</f>
        <v>11.186489161084046</v>
      </c>
      <c r="I113" s="2">
        <f>EXP(-Parameters!$B$16*'Permanent project'!B117)</f>
        <v>3.155573284012364E-2</v>
      </c>
      <c r="J113" s="2">
        <f>EXP(-(Parameters!$B$5+Parameters!$B$6)*('Permanent project'!B117-Parameters!$B$2))*(1-EXP(-Parameters!$B$7*('Permanent project'!B117-Parameters!$B$2)*('Permanent project'!B117&gt;Parameters!$B$2)))+('Permanent project'!B117&lt;=Parameters!$B$2)</f>
        <v>0.34993774910976294</v>
      </c>
      <c r="K113" s="2">
        <f>H113*I113*('Permanent project'!B117&gt;=Parameters!$B$2)</f>
        <v>0.35299786338610695</v>
      </c>
      <c r="L113" s="2">
        <f>H113*I113*J113*('Permanent project'!B117&gt;=Parameters!$B$2)*('Permanent project'!B117&lt;=Parameters!$B$3)</f>
        <v>0.12352727775388987</v>
      </c>
      <c r="M113" s="26">
        <f>'Emissions of Biomass scenarios'!G111*3.66</f>
        <v>359.70852297291373</v>
      </c>
      <c r="N113" s="14">
        <f t="shared" si="4"/>
        <v>44.433814627716593</v>
      </c>
      <c r="V113" s="4"/>
      <c r="W113" s="4"/>
      <c r="X113" s="4"/>
      <c r="Y113" s="4"/>
    </row>
    <row r="114" spans="2:25" x14ac:dyDescent="0.3">
      <c r="B114">
        <v>109</v>
      </c>
      <c r="C114" s="11">
        <f t="shared" si="6"/>
        <v>1.6779706453383088</v>
      </c>
      <c r="D114" s="11">
        <f t="shared" si="7"/>
        <v>2.720789926345387</v>
      </c>
      <c r="E114" s="11">
        <f t="shared" si="7"/>
        <v>3.4292084480011149</v>
      </c>
      <c r="F114" s="11">
        <f t="shared" si="7"/>
        <v>5.9646475032892132</v>
      </c>
      <c r="G114" s="3">
        <f>G113*(1+Parameters!$B$13)</f>
        <v>735931.93274885637</v>
      </c>
      <c r="H114" s="5">
        <f>Parameters!$B$11*'Permanent project'!C118*Parameters!B$9*G114</f>
        <v>11.410218944305726</v>
      </c>
      <c r="I114" s="2">
        <f>EXP(-Parameters!$B$16*'Permanent project'!B118)</f>
        <v>3.0561934957992438E-2</v>
      </c>
      <c r="J114" s="2">
        <f>EXP(-(Parameters!$B$5+Parameters!$B$6)*('Permanent project'!B118-Parameters!$B$2))*(1-EXP(-Parameters!$B$7*('Permanent project'!B118-Parameters!$B$2)*('Permanent project'!B118&gt;Parameters!$B$2)))+('Permanent project'!B118&lt;=Parameters!$B$2)</f>
        <v>0.34645581032898376</v>
      </c>
      <c r="K114" s="2">
        <f>H114*I114*('Permanent project'!B118&gt;=Parameters!$B$2)</f>
        <v>0.34871836923232474</v>
      </c>
      <c r="L114" s="2">
        <f>H114*I114*J114*('Permanent project'!B118&gt;=Parameters!$B$2)*('Permanent project'!B118&lt;=Parameters!$B$3)</f>
        <v>0.12081550518898683</v>
      </c>
      <c r="M114" s="26">
        <f>'Emissions of Biomass scenarios'!G112*3.66</f>
        <v>350.43937789094707</v>
      </c>
      <c r="N114" s="14">
        <f t="shared" si="4"/>
        <v>42.338510478009034</v>
      </c>
      <c r="V114" s="4"/>
      <c r="W114" s="4"/>
      <c r="X114" s="4"/>
      <c r="Y114" s="4"/>
    </row>
    <row r="115" spans="2:25" x14ac:dyDescent="0.3">
      <c r="B115">
        <v>110</v>
      </c>
      <c r="C115" s="11">
        <f t="shared" si="6"/>
        <v>1.6779706453383088</v>
      </c>
      <c r="D115" s="11">
        <f t="shared" si="7"/>
        <v>2.720789926345387</v>
      </c>
      <c r="E115" s="11">
        <f t="shared" si="7"/>
        <v>3.4292084480011149</v>
      </c>
      <c r="F115" s="11">
        <f t="shared" si="7"/>
        <v>5.9646475032892132</v>
      </c>
      <c r="G115" s="3">
        <f>G114*(1+Parameters!$B$13)</f>
        <v>750650.57140383346</v>
      </c>
      <c r="H115" s="5">
        <f>Parameters!$B$11*'Permanent project'!C119*Parameters!B$9*G115</f>
        <v>11.638423323191839</v>
      </c>
      <c r="I115" s="2">
        <f>EXP(-Parameters!$B$16*'Permanent project'!B119)</f>
        <v>2.9599435167891999E-2</v>
      </c>
      <c r="J115" s="2">
        <f>EXP(-(Parameters!$B$5+Parameters!$B$6)*('Permanent project'!B119-Parameters!$B$2))*(1-EXP(-Parameters!$B$7*('Permanent project'!B119-Parameters!$B$2)*('Permanent project'!B119&gt;Parameters!$B$2)))+('Permanent project'!B119&lt;=Parameters!$B$2)</f>
        <v>0.3430085174178788</v>
      </c>
      <c r="K115" s="2">
        <f>H115*I115*('Permanent project'!B119&gt;=Parameters!$B$2)</f>
        <v>0.34449075661129896</v>
      </c>
      <c r="L115" s="2">
        <f>H115*I115*J115*('Permanent project'!B119&gt;=Parameters!$B$2)*('Permanent project'!B119&lt;=Parameters!$B$3)</f>
        <v>0.11816326368940498</v>
      </c>
      <c r="M115" s="26">
        <f>'Emissions of Biomass scenarios'!G113*3.66</f>
        <v>341.36185382489987</v>
      </c>
      <c r="N115" s="14">
        <f t="shared" si="4"/>
        <v>40.336430747015761</v>
      </c>
      <c r="V115" s="4"/>
      <c r="W115" s="4"/>
      <c r="X115" s="4"/>
      <c r="Y115" s="4"/>
    </row>
    <row r="116" spans="2:25" x14ac:dyDescent="0.3">
      <c r="B116">
        <v>111</v>
      </c>
      <c r="C116" s="11">
        <f t="shared" si="6"/>
        <v>1.6779706453383088</v>
      </c>
      <c r="D116" s="11">
        <f t="shared" si="7"/>
        <v>2.720789926345387</v>
      </c>
      <c r="E116" s="11">
        <f t="shared" si="7"/>
        <v>3.4292084480011149</v>
      </c>
      <c r="F116" s="11">
        <f t="shared" si="7"/>
        <v>5.9646475032892132</v>
      </c>
      <c r="G116" s="3">
        <f>G115*(1+Parameters!$B$13)</f>
        <v>765663.58283191011</v>
      </c>
      <c r="H116" s="5">
        <f>Parameters!$B$11*'Permanent project'!C120*Parameters!B$9*G116</f>
        <v>11.871191789655676</v>
      </c>
      <c r="I116" s="2">
        <f>EXP(-Parameters!$B$16*'Permanent project'!B120)</f>
        <v>2.866724778592988E-2</v>
      </c>
      <c r="J116" s="2">
        <f>EXP(-(Parameters!$B$5+Parameters!$B$6)*('Permanent project'!B120-Parameters!$B$2))*(1-EXP(-Parameters!$B$7*('Permanent project'!B120-Parameters!$B$2)*('Permanent project'!B120&gt;Parameters!$B$2)))+('Permanent project'!B120&lt;=Parameters!$B$2)</f>
        <v>0.33959552564430084</v>
      </c>
      <c r="K116" s="2">
        <f>H116*I116*('Permanent project'!B120&gt;=Parameters!$B$2)</f>
        <v>0.34031439654835566</v>
      </c>
      <c r="L116" s="2">
        <f>H116*I116*J116*('Permanent project'!B120&gt;=Parameters!$B$2)*('Permanent project'!B120&lt;=Parameters!$B$3)</f>
        <v>0.11556924638016187</v>
      </c>
      <c r="M116" s="26">
        <f>'Emissions of Biomass scenarios'!G114*3.66</f>
        <v>332.47549360679687</v>
      </c>
      <c r="N116" s="14">
        <f t="shared" si="4"/>
        <v>38.423942236009843</v>
      </c>
      <c r="V116" s="4"/>
      <c r="W116" s="4"/>
      <c r="X116" s="4"/>
      <c r="Y116" s="4"/>
    </row>
    <row r="117" spans="2:25" x14ac:dyDescent="0.3">
      <c r="B117">
        <v>112</v>
      </c>
      <c r="C117" s="11">
        <f t="shared" si="6"/>
        <v>1.6779706453383088</v>
      </c>
      <c r="D117" s="11">
        <f t="shared" si="7"/>
        <v>2.720789926345387</v>
      </c>
      <c r="E117" s="11">
        <f t="shared" si="7"/>
        <v>3.4292084480011149</v>
      </c>
      <c r="F117" s="11">
        <f t="shared" si="7"/>
        <v>5.9646475032892132</v>
      </c>
      <c r="G117" s="3">
        <f>G116*(1+Parameters!$B$13)</f>
        <v>780976.85448854836</v>
      </c>
      <c r="H117" s="5">
        <f>Parameters!$B$11*'Permanent project'!C121*Parameters!B$9*G117</f>
        <v>12.10861562544879</v>
      </c>
      <c r="I117" s="2">
        <f>EXP(-Parameters!$B$16*'Permanent project'!B121)</f>
        <v>2.7764418170768392E-2</v>
      </c>
      <c r="J117" s="2">
        <f>EXP(-(Parameters!$B$5+Parameters!$B$6)*('Permanent project'!B121-Parameters!$B$2))*(1-EXP(-Parameters!$B$7*('Permanent project'!B121-Parameters!$B$2)*('Permanent project'!B121&gt;Parameters!$B$2)))+('Permanent project'!B121&lt;=Parameters!$B$2)</f>
        <v>0.33621649370624118</v>
      </c>
      <c r="K117" s="2">
        <f>H117*I117*('Permanent project'!B121&gt;=Parameters!$B$2)</f>
        <v>0.33618866769406047</v>
      </c>
      <c r="L117" s="2">
        <f>H117*I117*J117*('Permanent project'!B121&gt;=Parameters!$B$2)*('Permanent project'!B121&lt;=Parameters!$B$3)</f>
        <v>0.11303217507586968</v>
      </c>
      <c r="M117" s="26">
        <f>'Emissions of Biomass scenarios'!G115*3.66</f>
        <v>323.77950129060059</v>
      </c>
      <c r="N117" s="14">
        <f t="shared" si="4"/>
        <v>36.597501275856942</v>
      </c>
      <c r="V117" s="4"/>
      <c r="W117" s="4"/>
      <c r="X117" s="4"/>
      <c r="Y117" s="4"/>
    </row>
    <row r="118" spans="2:25" x14ac:dyDescent="0.3">
      <c r="B118">
        <v>113</v>
      </c>
      <c r="C118" s="11">
        <f t="shared" si="6"/>
        <v>1.6779706453383088</v>
      </c>
      <c r="D118" s="11">
        <f t="shared" si="7"/>
        <v>2.720789926345387</v>
      </c>
      <c r="E118" s="11">
        <f t="shared" si="7"/>
        <v>3.4292084480011149</v>
      </c>
      <c r="F118" s="11">
        <f t="shared" si="7"/>
        <v>5.9646475032892132</v>
      </c>
      <c r="G118" s="3">
        <f>G117*(1+Parameters!$B$13)</f>
        <v>796596.39157831937</v>
      </c>
      <c r="H118" s="5">
        <f>Parameters!$B$11*'Permanent project'!C122*Parameters!B$9*G118</f>
        <v>12.350787937957767</v>
      </c>
      <c r="I118" s="2">
        <f>EXP(-Parameters!$B$16*'Permanent project'!B122)</f>
        <v>2.6890021745988462E-2</v>
      </c>
      <c r="J118" s="2">
        <f>EXP(-(Parameters!$B$5+Parameters!$B$6)*('Permanent project'!B122-Parameters!$B$2))*(1-EXP(-Parameters!$B$7*('Permanent project'!B122-Parameters!$B$2)*('Permanent project'!B122&gt;Parameters!$B$2)))+('Permanent project'!B122&lt;=Parameters!$B$2)</f>
        <v>0.33287108369770008</v>
      </c>
      <c r="K118" s="2">
        <f>H118*I118*('Permanent project'!B122&gt;=Parameters!$B$2)</f>
        <v>0.33211295623177634</v>
      </c>
      <c r="L118" s="2">
        <f>H118*I118*J118*('Permanent project'!B122&gt;=Parameters!$B$2)*('Permanent project'!B122&lt;=Parameters!$B$3)</f>
        <v>0.11055079965091823</v>
      </c>
      <c r="M118" s="26">
        <f>'Emissions of Biomass scenarios'!G116*3.66</f>
        <v>315.27277870956789</v>
      </c>
      <c r="N118" s="14">
        <f t="shared" si="4"/>
        <v>34.853657794509715</v>
      </c>
      <c r="V118" s="4"/>
      <c r="W118" s="4"/>
      <c r="X118" s="4"/>
      <c r="Y118" s="4"/>
    </row>
    <row r="119" spans="2:25" x14ac:dyDescent="0.3">
      <c r="B119">
        <v>114</v>
      </c>
      <c r="C119" s="11">
        <f t="shared" si="6"/>
        <v>1.6779706453383088</v>
      </c>
      <c r="D119" s="11">
        <f t="shared" si="7"/>
        <v>2.720789926345387</v>
      </c>
      <c r="E119" s="11">
        <f t="shared" si="7"/>
        <v>3.4292084480011149</v>
      </c>
      <c r="F119" s="11">
        <f t="shared" si="7"/>
        <v>5.9646475032892132</v>
      </c>
      <c r="G119" s="3">
        <f>G118*(1+Parameters!$B$13)</f>
        <v>812528.31940988579</v>
      </c>
      <c r="H119" s="5">
        <f>Parameters!$B$11*'Permanent project'!C123*Parameters!B$9*G119</f>
        <v>12.597803696716923</v>
      </c>
      <c r="I119" s="2">
        <f>EXP(-Parameters!$B$16*'Permanent project'!B123)</f>
        <v>2.6043163053242582E-2</v>
      </c>
      <c r="J119" s="2">
        <f>EXP(-(Parameters!$B$5+Parameters!$B$6)*('Permanent project'!B123-Parameters!$B$2))*(1-EXP(-Parameters!$B$7*('Permanent project'!B123-Parameters!$B$2)*('Permanent project'!B123&gt;Parameters!$B$2)))+('Permanent project'!B123&lt;=Parameters!$B$2)</f>
        <v>0.32955896107489646</v>
      </c>
      <c r="K119" s="2">
        <f>H119*I119*('Permanent project'!B123&gt;=Parameters!$B$2)</f>
        <v>0.328086655786341</v>
      </c>
      <c r="L119" s="2">
        <f>H119*I119*J119*('Permanent project'!B123&gt;=Parameters!$B$2)*('Permanent project'!B123&lt;=Parameters!$B$3)</f>
        <v>0.1081238974234837</v>
      </c>
      <c r="M119" s="26">
        <f>'Emissions of Biomass scenarios'!G117*3.66</f>
        <v>306.95395859263851</v>
      </c>
      <c r="N119" s="14">
        <f t="shared" si="4"/>
        <v>33.189058332602713</v>
      </c>
      <c r="V119" s="4"/>
      <c r="W119" s="4"/>
      <c r="X119" s="4"/>
      <c r="Y119" s="4"/>
    </row>
    <row r="120" spans="2:25" x14ac:dyDescent="0.3">
      <c r="B120">
        <v>115</v>
      </c>
      <c r="C120" s="11">
        <f t="shared" si="6"/>
        <v>1.6779706453383088</v>
      </c>
      <c r="D120" s="11">
        <f t="shared" si="7"/>
        <v>2.720789926345387</v>
      </c>
      <c r="E120" s="11">
        <f t="shared" si="7"/>
        <v>3.4292084480011149</v>
      </c>
      <c r="F120" s="11">
        <f t="shared" si="7"/>
        <v>5.9646475032892132</v>
      </c>
      <c r="G120" s="3">
        <f>G119*(1+Parameters!$B$13)</f>
        <v>828778.8857980835</v>
      </c>
      <c r="H120" s="5">
        <f>Parameters!$B$11*'Permanent project'!C124*Parameters!B$9*G120</f>
        <v>12.849759770651261</v>
      </c>
      <c r="I120" s="2">
        <f>EXP(-Parameters!$B$16*'Permanent project'!B124)</f>
        <v>2.5222974835227212E-2</v>
      </c>
      <c r="J120" s="2">
        <f>EXP(-(Parameters!$B$5+Parameters!$B$6)*('Permanent project'!B124-Parameters!$B$2))*(1-EXP(-Parameters!$B$7*('Permanent project'!B124-Parameters!$B$2)*('Permanent project'!B124&gt;Parameters!$B$2)))+('Permanent project'!B124&lt;=Parameters!$B$2)</f>
        <v>0.32627979462281387</v>
      </c>
      <c r="K120" s="2">
        <f>H120*I120*('Permanent project'!B124&gt;=Parameters!$B$2)</f>
        <v>0.32410916733385176</v>
      </c>
      <c r="L120" s="2">
        <f>H120*I120*J120*('Permanent project'!B124&gt;=Parameters!$B$2)*('Permanent project'!B124&lt;=Parameters!$B$3)</f>
        <v>0.10575027255306037</v>
      </c>
      <c r="M120" s="26">
        <f>'Emissions of Biomass scenarios'!G118*3.66</f>
        <v>298.82143460325284</v>
      </c>
      <c r="N120" s="14">
        <f t="shared" si="4"/>
        <v>31.600448153990492</v>
      </c>
      <c r="V120" s="4"/>
      <c r="W120" s="4"/>
      <c r="X120" s="4"/>
      <c r="Y120" s="4"/>
    </row>
    <row r="121" spans="2:25" x14ac:dyDescent="0.3">
      <c r="B121">
        <v>116</v>
      </c>
      <c r="C121" s="11">
        <f t="shared" si="6"/>
        <v>1.6779706453383088</v>
      </c>
      <c r="D121" s="11">
        <f t="shared" si="7"/>
        <v>2.720789926345387</v>
      </c>
      <c r="E121" s="11">
        <f t="shared" si="7"/>
        <v>3.4292084480011149</v>
      </c>
      <c r="F121" s="11">
        <f t="shared" si="7"/>
        <v>5.9646475032892132</v>
      </c>
      <c r="G121" s="3">
        <f>G120*(1+Parameters!$B$13)</f>
        <v>845354.46351404523</v>
      </c>
      <c r="H121" s="5">
        <f>Parameters!$B$11*'Permanent project'!C125*Parameters!B$9*G121</f>
        <v>13.106754966064287</v>
      </c>
      <c r="I121" s="2">
        <f>EXP(-Parameters!$B$16*'Permanent project'!B125)</f>
        <v>2.4428617147535518E-2</v>
      </c>
      <c r="J121" s="2">
        <f>EXP(-(Parameters!$B$5+Parameters!$B$6)*('Permanent project'!B125-Parameters!$B$2))*(1-EXP(-Parameters!$B$7*('Permanent project'!B125-Parameters!$B$2)*('Permanent project'!B125&gt;Parameters!$B$2)))+('Permanent project'!B125&lt;=Parameters!$B$2)</f>
        <v>0.32303325642207897</v>
      </c>
      <c r="K121" s="2">
        <f>H121*I121*('Permanent project'!B125&gt;=Parameters!$B$2)</f>
        <v>0.32017989911254435</v>
      </c>
      <c r="L121" s="2">
        <f>H121*I121*J121*('Permanent project'!B125&gt;=Parameters!$B$2)*('Permanent project'!B125&lt;=Parameters!$B$3)</f>
        <v>0.10342875545121792</v>
      </c>
      <c r="M121" s="26">
        <f>'Emissions of Biomass scenarios'!G119*3.66</f>
        <v>290.87338861663119</v>
      </c>
      <c r="N121" s="14">
        <f t="shared" si="4"/>
        <v>30.084672578496622</v>
      </c>
      <c r="V121" s="4"/>
      <c r="W121" s="4"/>
      <c r="X121" s="4"/>
      <c r="Y121" s="4"/>
    </row>
    <row r="122" spans="2:25" x14ac:dyDescent="0.3">
      <c r="B122">
        <v>117</v>
      </c>
      <c r="C122" s="11">
        <f t="shared" si="6"/>
        <v>1.6779706453383088</v>
      </c>
      <c r="D122" s="11">
        <f>D121</f>
        <v>2.720789926345387</v>
      </c>
      <c r="E122" s="11">
        <f>E121</f>
        <v>3.4292084480011149</v>
      </c>
      <c r="F122" s="11">
        <f>F121</f>
        <v>5.9646475032892132</v>
      </c>
      <c r="G122" s="3">
        <f>G121*(1+Parameters!$B$13)</f>
        <v>862261.55278432614</v>
      </c>
      <c r="H122" s="5">
        <f>Parameters!$B$11*'Permanent project'!C126*Parameters!B$9*G122</f>
        <v>13.368890065385573</v>
      </c>
      <c r="I122" s="2">
        <f>EXP(-Parameters!$B$16*'Permanent project'!B126)</f>
        <v>2.3659276498480899E-2</v>
      </c>
      <c r="J122" s="2">
        <f>EXP(-(Parameters!$B$5+Parameters!$B$6)*('Permanent project'!B126-Parameters!$B$2))*(1-EXP(-Parameters!$B$7*('Permanent project'!B126-Parameters!$B$2)*('Permanent project'!B126&gt;Parameters!$B$2)))+('Permanent project'!B126&lt;=Parameters!$B$2)</f>
        <v>0.31981902181616972</v>
      </c>
      <c r="K122" s="2">
        <f>H122*I122*('Permanent project'!B126&gt;=Parameters!$B$2)</f>
        <v>0.31629826653475163</v>
      </c>
      <c r="L122" s="2">
        <f>H122*I122*J122*('Permanent project'!B126&gt;=Parameters!$B$2)*('Permanent project'!B126&lt;=Parameters!$B$3)</f>
        <v>0.1011582022052944</v>
      </c>
      <c r="M122" s="26">
        <f>'Emissions of Biomass scenarios'!G120*3.66</f>
        <v>283.10781551182322</v>
      </c>
      <c r="N122" s="14">
        <f t="shared" si="4"/>
        <v>28.638677647444194</v>
      </c>
      <c r="V122" s="4"/>
      <c r="W122" s="4"/>
      <c r="X122" s="4"/>
      <c r="Y122" s="4"/>
    </row>
    <row r="123" spans="2:25" x14ac:dyDescent="0.3">
      <c r="B123">
        <v>118</v>
      </c>
      <c r="C123" s="11">
        <f t="shared" ref="C123:F138" si="8">C122</f>
        <v>1.6779706453383088</v>
      </c>
      <c r="D123" s="11">
        <f t="shared" si="8"/>
        <v>2.720789926345387</v>
      </c>
      <c r="E123" s="11">
        <f t="shared" si="8"/>
        <v>3.4292084480011149</v>
      </c>
      <c r="F123" s="11">
        <f t="shared" si="8"/>
        <v>5.9646475032892132</v>
      </c>
      <c r="G123" s="3">
        <f>G122*(1+Parameters!$B$13)</f>
        <v>879506.78384001262</v>
      </c>
      <c r="H123" s="5">
        <f>Parameters!$B$11*'Permanent project'!C127*Parameters!B$9*G123</f>
        <v>13.636267866693284</v>
      </c>
      <c r="I123" s="2">
        <f>EXP(-Parameters!$B$16*'Permanent project'!B127)</f>
        <v>2.2914165016010422E-2</v>
      </c>
      <c r="J123" s="2">
        <f>EXP(-(Parameters!$B$5+Parameters!$B$6)*('Permanent project'!B127-Parameters!$B$2))*(1-EXP(-Parameters!$B$7*('Permanent project'!B127-Parameters!$B$2)*('Permanent project'!B127&gt;Parameters!$B$2)))+('Permanent project'!B127&lt;=Parameters!$B$2)</f>
        <v>0.31663676937894975</v>
      </c>
      <c r="K123" s="2">
        <f>H123*I123*('Permanent project'!B127&gt;=Parameters!$B$2)</f>
        <v>0.31246369209993036</v>
      </c>
      <c r="L123" s="2">
        <f>H123*I123*J123*('Permanent project'!B127&gt;=Parameters!$B$2)*('Permanent project'!B127&lt;=Parameters!$B$3)</f>
        <v>9.8937494014740807E-2</v>
      </c>
      <c r="M123" s="26">
        <f>'Emissions of Biomass scenarios'!G121*3.66</f>
        <v>275.52254572128959</v>
      </c>
      <c r="N123" s="14">
        <f t="shared" si="4"/>
        <v>27.259510218226239</v>
      </c>
      <c r="V123" s="4"/>
      <c r="W123" s="4"/>
      <c r="X123" s="4"/>
      <c r="Y123" s="4"/>
    </row>
    <row r="124" spans="2:25" x14ac:dyDescent="0.3">
      <c r="B124">
        <v>119</v>
      </c>
      <c r="C124" s="11">
        <f t="shared" si="8"/>
        <v>1.6779706453383088</v>
      </c>
      <c r="D124" s="11">
        <f t="shared" si="8"/>
        <v>2.720789926345387</v>
      </c>
      <c r="E124" s="11">
        <f t="shared" si="8"/>
        <v>3.4292084480011149</v>
      </c>
      <c r="F124" s="11">
        <f t="shared" si="8"/>
        <v>5.9646475032892132</v>
      </c>
      <c r="G124" s="3">
        <f>G123*(1+Parameters!$B$13)</f>
        <v>897096.91951681289</v>
      </c>
      <c r="H124" s="5">
        <f>Parameters!$B$11*'Permanent project'!C128*Parameters!B$9*G124</f>
        <v>13.908993224027149</v>
      </c>
      <c r="I124" s="2">
        <f>EXP(-Parameters!$B$16*'Permanent project'!B128)</f>
        <v>2.2192519640854974E-2</v>
      </c>
      <c r="J124" s="2">
        <f>EXP(-(Parameters!$B$5+Parameters!$B$6)*('Permanent project'!B128-Parameters!$B$2))*(1-EXP(-Parameters!$B$7*('Permanent project'!B128-Parameters!$B$2)*('Permanent project'!B128&gt;Parameters!$B$2)))+('Permanent project'!B128&lt;=Parameters!$B$2)</f>
        <v>0.31348618088252561</v>
      </c>
      <c r="K124" s="2">
        <f>H124*I124*('Permanent project'!B128&gt;=Parameters!$B$2)</f>
        <v>0.30867560530874127</v>
      </c>
      <c r="L124" s="2">
        <f>H124*I124*J124*('Permanent project'!B128&gt;=Parameters!$B$2)*('Permanent project'!B128&lt;=Parameters!$B$3)</f>
        <v>9.6765536639839153E-2</v>
      </c>
      <c r="M124" s="26">
        <f>'Emissions of Biomass scenarios'!G122*3.66</f>
        <v>268.11526575228589</v>
      </c>
      <c r="N124" s="14">
        <f t="shared" si="4"/>
        <v>25.944317571853031</v>
      </c>
      <c r="V124" s="4"/>
      <c r="W124" s="4"/>
      <c r="X124" s="4"/>
      <c r="Y124" s="4"/>
    </row>
    <row r="125" spans="2:25" x14ac:dyDescent="0.3">
      <c r="B125">
        <v>120</v>
      </c>
      <c r="C125" s="11">
        <f t="shared" si="8"/>
        <v>1.6779706453383088</v>
      </c>
      <c r="D125" s="11">
        <f t="shared" si="8"/>
        <v>2.720789926345387</v>
      </c>
      <c r="E125" s="11">
        <f t="shared" si="8"/>
        <v>3.4292084480011149</v>
      </c>
      <c r="F125" s="11">
        <f t="shared" si="8"/>
        <v>5.9646475032892132</v>
      </c>
      <c r="G125" s="3">
        <f>G124*(1+Parameters!$B$13)</f>
        <v>915038.85790714913</v>
      </c>
      <c r="H125" s="5">
        <f>Parameters!$B$11*'Permanent project'!C129*Parameters!B$9*G125</f>
        <v>14.187173088507693</v>
      </c>
      <c r="I125" s="2">
        <f>EXP(-Parameters!$B$16*'Permanent project'!B129)</f>
        <v>2.1493601345089923E-2</v>
      </c>
      <c r="J125" s="2">
        <f>EXP(-(Parameters!$B$5+Parameters!$B$6)*('Permanent project'!B129-Parameters!$B$2))*(1-EXP(-Parameters!$B$7*('Permanent project'!B129-Parameters!$B$2)*('Permanent project'!B129&gt;Parameters!$B$2)))+('Permanent project'!B129&lt;=Parameters!$B$2)</f>
        <v>0.31036694126542358</v>
      </c>
      <c r="K125" s="2">
        <f>H125*I125*('Permanent project'!B129&gt;=Parameters!$B$2)</f>
        <v>0.30493344257817251</v>
      </c>
      <c r="L125" s="2">
        <f>H125*I125*J125*('Permanent project'!B129&gt;=Parameters!$B$2)*('Permanent project'!B129&lt;=Parameters!$B$3)</f>
        <v>9.4641259862523086E-2</v>
      </c>
      <c r="M125" s="26">
        <f>'Emissions of Biomass scenarios'!G123*3.66</f>
        <v>260.88353686994327</v>
      </c>
      <c r="N125" s="14">
        <f t="shared" si="4"/>
        <v>24.690346606762425</v>
      </c>
      <c r="V125" s="4"/>
      <c r="W125" s="4"/>
      <c r="X125" s="4"/>
      <c r="Y125" s="4"/>
    </row>
    <row r="126" spans="2:25" x14ac:dyDescent="0.3">
      <c r="B126">
        <v>121</v>
      </c>
      <c r="C126" s="11">
        <f t="shared" si="8"/>
        <v>1.6779706453383088</v>
      </c>
      <c r="D126" s="11">
        <f t="shared" si="8"/>
        <v>2.720789926345387</v>
      </c>
      <c r="E126" s="11">
        <f t="shared" si="8"/>
        <v>3.4292084480011149</v>
      </c>
      <c r="F126" s="11">
        <f t="shared" si="8"/>
        <v>5.9646475032892132</v>
      </c>
      <c r="G126" s="3">
        <f>G125*(1+Parameters!$B$13)</f>
        <v>933339.63506529212</v>
      </c>
      <c r="H126" s="5">
        <f>Parameters!$B$11*'Permanent project'!C130*Parameters!B$9*G126</f>
        <v>14.470916550277847</v>
      </c>
      <c r="I126" s="2">
        <f>EXP(-Parameters!$B$16*'Permanent project'!B130)</f>
        <v>2.0816694375305884E-2</v>
      </c>
      <c r="J126" s="2">
        <f>EXP(-(Parameters!$B$5+Parameters!$B$6)*('Permanent project'!B130-Parameters!$B$2))*(1-EXP(-Parameters!$B$7*('Permanent project'!B130-Parameters!$B$2)*('Permanent project'!B130&gt;Parameters!$B$2)))+('Permanent project'!B130&lt;=Parameters!$B$2)</f>
        <v>0.30727873860108385</v>
      </c>
      <c r="K126" s="2">
        <f>H126*I126*('Permanent project'!B130&gt;=Parameters!$B$2)</f>
        <v>0.30123664715768966</v>
      </c>
      <c r="L126" s="2">
        <f>H126*I126*J126*('Permanent project'!B130&gt;=Parameters!$B$2)*('Permanent project'!B130&lt;=Parameters!$B$3)</f>
        <v>9.2563616959034645E-2</v>
      </c>
      <c r="M126" s="26">
        <f>'Emissions of Biomass scenarios'!G124*3.66</f>
        <v>253.82481211099568</v>
      </c>
      <c r="N126" s="14">
        <f t="shared" si="4"/>
        <v>23.494942682941144</v>
      </c>
      <c r="V126" s="4"/>
      <c r="W126" s="4"/>
      <c r="X126" s="4"/>
      <c r="Y126" s="4"/>
    </row>
    <row r="127" spans="2:25" x14ac:dyDescent="0.3">
      <c r="B127">
        <v>122</v>
      </c>
      <c r="C127" s="11">
        <f t="shared" si="8"/>
        <v>1.6779706453383088</v>
      </c>
      <c r="D127" s="11">
        <f t="shared" si="8"/>
        <v>2.720789926345387</v>
      </c>
      <c r="E127" s="11">
        <f t="shared" si="8"/>
        <v>3.4292084480011149</v>
      </c>
      <c r="F127" s="11">
        <f t="shared" si="8"/>
        <v>5.9646475032892132</v>
      </c>
      <c r="G127" s="3">
        <f>G126*(1+Parameters!$B$13)</f>
        <v>952006.42776659795</v>
      </c>
      <c r="H127" s="5">
        <f>Parameters!$B$11*'Permanent project'!C131*Parameters!B$9*G127</f>
        <v>14.760334881283404</v>
      </c>
      <c r="I127" s="2">
        <f>EXP(-Parameters!$B$16*'Permanent project'!B131)</f>
        <v>2.016110551961476E-2</v>
      </c>
      <c r="J127" s="2">
        <f>EXP(-(Parameters!$B$5+Parameters!$B$6)*('Permanent project'!B131-Parameters!$B$2))*(1-EXP(-Parameters!$B$7*('Permanent project'!B131-Parameters!$B$2)*('Permanent project'!B131&gt;Parameters!$B$2)))+('Permanent project'!B131&lt;=Parameters!$B$2)</f>
        <v>0.30422126406666755</v>
      </c>
      <c r="K127" s="2">
        <f>H127*I127*('Permanent project'!B131&gt;=Parameters!$B$2)</f>
        <v>0.29758466904640513</v>
      </c>
      <c r="L127" s="2">
        <f>H127*I127*J127*('Permanent project'!B131&gt;=Parameters!$B$2)*('Permanent project'!B131&lt;=Parameters!$B$3)</f>
        <v>9.0531584184158284E-2</v>
      </c>
      <c r="M127" s="26">
        <f>'Emissions of Biomass scenarios'!G125*3.66</f>
        <v>246.93645177900027</v>
      </c>
      <c r="N127" s="14">
        <f t="shared" si="4"/>
        <v>22.355548172367904</v>
      </c>
      <c r="V127" s="4"/>
      <c r="W127" s="4"/>
      <c r="X127" s="4"/>
      <c r="Y127" s="4"/>
    </row>
    <row r="128" spans="2:25" x14ac:dyDescent="0.3">
      <c r="B128">
        <v>123</v>
      </c>
      <c r="C128" s="11">
        <f t="shared" si="8"/>
        <v>1.6779706453383088</v>
      </c>
      <c r="D128" s="11">
        <f t="shared" si="8"/>
        <v>2.720789926345387</v>
      </c>
      <c r="E128" s="11">
        <f t="shared" si="8"/>
        <v>3.4292084480011149</v>
      </c>
      <c r="F128" s="11">
        <f t="shared" si="8"/>
        <v>5.9646475032892132</v>
      </c>
      <c r="G128" s="3">
        <f>G127*(1+Parameters!$B$13)</f>
        <v>971046.55632192991</v>
      </c>
      <c r="H128" s="5">
        <f>Parameters!$B$11*'Permanent project'!C132*Parameters!B$9*G128</f>
        <v>15.055541578909072</v>
      </c>
      <c r="I128" s="2">
        <f>EXP(-Parameters!$B$16*'Permanent project'!B132)</f>
        <v>1.9526163397740135E-2</v>
      </c>
      <c r="J128" s="2">
        <f>EXP(-(Parameters!$B$5+Parameters!$B$6)*('Permanent project'!B132-Parameters!$B$2))*(1-EXP(-Parameters!$B$7*('Permanent project'!B132-Parameters!$B$2)*('Permanent project'!B132&gt;Parameters!$B$2)))+('Permanent project'!B132&lt;=Parameters!$B$2)</f>
        <v>0.30119421191217394</v>
      </c>
      <c r="K128" s="2">
        <f>H128*I128*('Permanent project'!B132&gt;=Parameters!$B$2)</f>
        <v>0.29397696491124903</v>
      </c>
      <c r="L128" s="2">
        <f>H128*I128*J128*('Permanent project'!B132&gt;=Parameters!$B$2)*('Permanent project'!B132&lt;=Parameters!$B$3)</f>
        <v>8.8544160266776459E-2</v>
      </c>
      <c r="M128" s="26">
        <f>'Emissions of Biomass scenarios'!G126*3.66</f>
        <v>240.21573755615518</v>
      </c>
      <c r="N128" s="14">
        <f t="shared" si="4"/>
        <v>21.269700764774118</v>
      </c>
      <c r="V128" s="4"/>
      <c r="W128" s="4"/>
      <c r="X128" s="4"/>
      <c r="Y128" s="4"/>
    </row>
    <row r="129" spans="2:25" x14ac:dyDescent="0.3">
      <c r="B129">
        <v>124</v>
      </c>
      <c r="C129" s="11">
        <f t="shared" si="8"/>
        <v>1.6779706453383088</v>
      </c>
      <c r="D129" s="11">
        <f t="shared" si="8"/>
        <v>2.720789926345387</v>
      </c>
      <c r="E129" s="11">
        <f t="shared" si="8"/>
        <v>3.4292084480011149</v>
      </c>
      <c r="F129" s="11">
        <f t="shared" si="8"/>
        <v>5.9646475032892132</v>
      </c>
      <c r="G129" s="3">
        <f>G128*(1+Parameters!$B$13)</f>
        <v>990467.48744836857</v>
      </c>
      <c r="H129" s="5">
        <f>Parameters!$B$11*'Permanent project'!C133*Parameters!B$9*G129</f>
        <v>15.356652410487253</v>
      </c>
      <c r="I129" s="2">
        <f>EXP(-Parameters!$B$16*'Permanent project'!B133)</f>
        <v>1.8911217773465227E-2</v>
      </c>
      <c r="J129" s="2">
        <f>EXP(-(Parameters!$B$5+Parameters!$B$6)*('Permanent project'!B133-Parameters!$B$2))*(1-EXP(-Parameters!$B$7*('Permanent project'!B133-Parameters!$B$2)*('Permanent project'!B133&gt;Parameters!$B$2)))+('Permanent project'!B133&lt;=Parameters!$B$2)</f>
        <v>0.29819727942986568</v>
      </c>
      <c r="K129" s="2">
        <f>H129*I129*('Permanent project'!B133&gt;=Parameters!$B$2)</f>
        <v>0.29041299800613418</v>
      </c>
      <c r="L129" s="2">
        <f>H129*I129*J129*('Permanent project'!B133&gt;=Parameters!$B$2)*('Permanent project'!B133&lt;=Parameters!$B$3)</f>
        <v>8.6600365916500222E-2</v>
      </c>
      <c r="M129" s="26">
        <f>'Emissions of Biomass scenarios'!G127*3.66</f>
        <v>233.65988535310774</v>
      </c>
      <c r="N129" s="14">
        <f t="shared" si="4"/>
        <v>20.235031571586621</v>
      </c>
      <c r="V129" s="4"/>
      <c r="W129" s="4"/>
      <c r="X129" s="4"/>
      <c r="Y129" s="4"/>
    </row>
    <row r="130" spans="2:25" x14ac:dyDescent="0.3">
      <c r="B130">
        <v>125</v>
      </c>
      <c r="C130" s="11">
        <f t="shared" si="8"/>
        <v>1.6779706453383088</v>
      </c>
      <c r="D130" s="11">
        <f t="shared" si="8"/>
        <v>2.720789926345387</v>
      </c>
      <c r="E130" s="11">
        <f t="shared" si="8"/>
        <v>3.4292084480011149</v>
      </c>
      <c r="F130" s="11">
        <f t="shared" si="8"/>
        <v>5.9646475032892132</v>
      </c>
      <c r="G130" s="3">
        <f>G129*(1+Parameters!$B$13)</f>
        <v>1010276.8371973359</v>
      </c>
      <c r="H130" s="5">
        <f>Parameters!$B$11*'Permanent project'!C134*Parameters!B$9*G130</f>
        <v>15.663785458696998</v>
      </c>
      <c r="I130" s="2">
        <f>EXP(-Parameters!$B$16*'Permanent project'!B134)</f>
        <v>1.8315638888734179E-2</v>
      </c>
      <c r="J130" s="2">
        <f>EXP(-(Parameters!$B$5+Parameters!$B$6)*('Permanent project'!B134-Parameters!$B$2))*(1-EXP(-Parameters!$B$7*('Permanent project'!B134-Parameters!$B$2)*('Permanent project'!B134&gt;Parameters!$B$2)))+('Permanent project'!B134&lt;=Parameters!$B$2)</f>
        <v>0.29523016692399745</v>
      </c>
      <c r="K130" s="2">
        <f>H130*I130*('Permanent project'!B134&gt;=Parameters!$B$2)</f>
        <v>0.28689223809209968</v>
      </c>
      <c r="L130" s="2">
        <f>H130*I130*J130*('Permanent project'!B134&gt;=Parameters!$B$2)*('Permanent project'!B134&lt;=Parameters!$B$3)</f>
        <v>8.4699243341129812E-2</v>
      </c>
      <c r="M130" s="26">
        <f>'Emissions of Biomass scenarios'!G128*3.66</f>
        <v>227.26605700608863</v>
      </c>
      <c r="N130" s="14">
        <f t="shared" si="4"/>
        <v>19.249263065537782</v>
      </c>
      <c r="V130" s="4"/>
      <c r="W130" s="4"/>
      <c r="X130" s="4"/>
      <c r="Y130" s="4"/>
    </row>
    <row r="131" spans="2:25" x14ac:dyDescent="0.3">
      <c r="B131">
        <v>126</v>
      </c>
      <c r="C131" s="11">
        <f t="shared" si="8"/>
        <v>1.6779706453383088</v>
      </c>
      <c r="D131" s="11">
        <f t="shared" si="8"/>
        <v>2.720789926345387</v>
      </c>
      <c r="E131" s="11">
        <f t="shared" si="8"/>
        <v>3.4292084480011149</v>
      </c>
      <c r="F131" s="11">
        <f t="shared" si="8"/>
        <v>5.9646475032892132</v>
      </c>
      <c r="G131" s="3">
        <f>G130*(1+Parameters!$B$13)</f>
        <v>1030482.3739412826</v>
      </c>
      <c r="H131" s="5">
        <f>Parameters!$B$11*'Permanent project'!C135*Parameters!B$9*G131</f>
        <v>15.977061167870938</v>
      </c>
      <c r="I131" s="2">
        <f>EXP(-Parameters!$B$16*'Permanent project'!B135)</f>
        <v>1.7738816818724773E-2</v>
      </c>
      <c r="J131" s="2">
        <f>EXP(-(Parameters!$B$5+Parameters!$B$6)*('Permanent project'!B135-Parameters!$B$2))*(1-EXP(-Parameters!$B$7*('Permanent project'!B135-Parameters!$B$2)*('Permanent project'!B135&gt;Parameters!$B$2)))+('Permanent project'!B135&lt;=Parameters!$B$2)</f>
        <v>0.29229257768084649</v>
      </c>
      <c r="K131" s="2">
        <f>H131*I131*('Permanent project'!B135&gt;=Parameters!$B$2)</f>
        <v>0.28341416135842346</v>
      </c>
      <c r="L131" s="2">
        <f>H131*I131*J131*('Permanent project'!B135&gt;=Parameters!$B$2)*('Permanent project'!B135&lt;=Parameters!$B$3)</f>
        <v>8.2839855774708954E-2</v>
      </c>
      <c r="M131" s="26">
        <f>'Emissions of Biomass scenarios'!G129*3.66</f>
        <v>221.03137092012881</v>
      </c>
      <c r="N131" s="14">
        <f t="shared" si="4"/>
        <v>18.310206888709669</v>
      </c>
      <c r="V131" s="4"/>
      <c r="W131" s="4"/>
      <c r="X131" s="4"/>
      <c r="Y131" s="4"/>
    </row>
    <row r="132" spans="2:25" x14ac:dyDescent="0.3">
      <c r="B132">
        <v>127</v>
      </c>
      <c r="C132" s="11">
        <f t="shared" si="8"/>
        <v>1.6779706453383088</v>
      </c>
      <c r="D132" s="11">
        <f t="shared" si="8"/>
        <v>2.720789926345387</v>
      </c>
      <c r="E132" s="11">
        <f t="shared" si="8"/>
        <v>3.4292084480011149</v>
      </c>
      <c r="F132" s="11">
        <f t="shared" si="8"/>
        <v>5.9646475032892132</v>
      </c>
      <c r="G132" s="3">
        <f>G131*(1+Parameters!$B$13)</f>
        <v>1051092.0214201084</v>
      </c>
      <c r="H132" s="5">
        <f>Parameters!$B$11*'Permanent project'!C136*Parameters!B$9*G132</f>
        <v>16.296602391228358</v>
      </c>
      <c r="I132" s="2">
        <f>EXP(-Parameters!$B$16*'Permanent project'!B136)</f>
        <v>1.7180160847232114E-2</v>
      </c>
      <c r="J132" s="2">
        <f>EXP(-(Parameters!$B$5+Parameters!$B$6)*('Permanent project'!B136-Parameters!$B$2))*(1-EXP(-Parameters!$B$7*('Permanent project'!B136-Parameters!$B$2)*('Permanent project'!B136&gt;Parameters!$B$2)))+('Permanent project'!B136&lt;=Parameters!$B$2)</f>
        <v>0.28938421793904068</v>
      </c>
      <c r="K132" s="2">
        <f>H132*I132*('Permanent project'!B136&gt;=Parameters!$B$2)</f>
        <v>0.2799782503446907</v>
      </c>
      <c r="L132" s="2">
        <f>H132*I132*J132*('Permanent project'!B136&gt;=Parameters!$B$2)*('Permanent project'!B136&lt;=Parameters!$B$3)</f>
        <v>8.1021287015939261E-2</v>
      </c>
      <c r="M132" s="26">
        <f>'Emissions of Biomass scenarios'!G130*3.66</f>
        <v>214.95291174773732</v>
      </c>
      <c r="N132" s="14">
        <f t="shared" si="4"/>
        <v>17.415761557625288</v>
      </c>
      <c r="V132" s="4"/>
      <c r="W132" s="4"/>
      <c r="X132" s="4"/>
      <c r="Y132" s="4"/>
    </row>
    <row r="133" spans="2:25" x14ac:dyDescent="0.3">
      <c r="B133">
        <v>128</v>
      </c>
      <c r="C133" s="11">
        <f t="shared" si="8"/>
        <v>1.6779706453383088</v>
      </c>
      <c r="D133" s="11">
        <f t="shared" si="8"/>
        <v>2.720789926345387</v>
      </c>
      <c r="E133" s="11">
        <f t="shared" si="8"/>
        <v>3.4292084480011149</v>
      </c>
      <c r="F133" s="11">
        <f t="shared" si="8"/>
        <v>5.9646475032892132</v>
      </c>
      <c r="G133" s="3">
        <f>G132*(1+Parameters!$B$13)</f>
        <v>1072113.8618485106</v>
      </c>
      <c r="H133" s="5">
        <f>Parameters!$B$11*'Permanent project'!C137*Parameters!B$9*G133</f>
        <v>16.622534439052927</v>
      </c>
      <c r="I133" s="2">
        <f>EXP(-Parameters!$B$16*'Permanent project'!B137)</f>
        <v>1.6639098861723624E-2</v>
      </c>
      <c r="J133" s="2">
        <f>EXP(-(Parameters!$B$5+Parameters!$B$6)*('Permanent project'!B137-Parameters!$B$2))*(1-EXP(-Parameters!$B$7*('Permanent project'!B137-Parameters!$B$2)*('Permanent project'!B137&gt;Parameters!$B$2)))+('Permanent project'!B137&lt;=Parameters!$B$2)</f>
        <v>0.28650479686018243</v>
      </c>
      <c r="K133" s="2">
        <f>H133*I133*('Permanent project'!B137&gt;=Parameters!$B$2)</f>
        <v>0.27658399386380733</v>
      </c>
      <c r="L133" s="2">
        <f>H133*I133*J133*('Permanent project'!B137&gt;=Parameters!$B$2)*('Permanent project'!B137&lt;=Parameters!$B$3)</f>
        <v>7.9242640976728063E-2</v>
      </c>
      <c r="M133" s="26">
        <f>'Emissions of Biomass scenarios'!G131*3.66</f>
        <v>209.02773918412163</v>
      </c>
      <c r="N133" s="14">
        <f t="shared" si="4"/>
        <v>16.563910090344503</v>
      </c>
      <c r="V133" s="4"/>
      <c r="W133" s="4"/>
      <c r="X133" s="4"/>
      <c r="Y133" s="4"/>
    </row>
    <row r="134" spans="2:25" x14ac:dyDescent="0.3">
      <c r="B134">
        <v>129</v>
      </c>
      <c r="C134" s="11">
        <f t="shared" si="8"/>
        <v>1.6779706453383088</v>
      </c>
      <c r="D134" s="11">
        <f t="shared" si="8"/>
        <v>2.720789926345387</v>
      </c>
      <c r="E134" s="11">
        <f t="shared" si="8"/>
        <v>3.4292084480011149</v>
      </c>
      <c r="F134" s="11">
        <f t="shared" si="8"/>
        <v>5.9646475032892132</v>
      </c>
      <c r="G134" s="3">
        <f>G133*(1+Parameters!$B$13)</f>
        <v>1093556.1390854807</v>
      </c>
      <c r="H134" s="5">
        <f>Parameters!$B$11*'Permanent project'!C138*Parameters!B$9*G134</f>
        <v>16.954985127833982</v>
      </c>
      <c r="I134" s="2">
        <f>EXP(-Parameters!$B$16*'Permanent project'!B138)</f>
        <v>1.6115076767445814E-2</v>
      </c>
      <c r="J134" s="2">
        <f>EXP(-(Parameters!$B$5+Parameters!$B$6)*('Permanent project'!B138-Parameters!$B$2))*(1-EXP(-Parameters!$B$7*('Permanent project'!B138-Parameters!$B$2)*('Permanent project'!B138&gt;Parameters!$B$2)))+('Permanent project'!B138&lt;=Parameters!$B$2)</f>
        <v>0.28365402649976446</v>
      </c>
      <c r="K134" s="2">
        <f>H134*I134*('Permanent project'!B138&gt;=Parameters!$B$2)</f>
        <v>0.27323088692594671</v>
      </c>
      <c r="L134" s="2">
        <f>H134*I134*J134*('Permanent project'!B138&gt;=Parameters!$B$2)*('Permanent project'!B138&lt;=Parameters!$B$3)</f>
        <v>7.7503041240646636E-2</v>
      </c>
      <c r="M134" s="26">
        <f>'Emissions of Biomass scenarios'!G132*3.66</f>
        <v>203.25289595262748</v>
      </c>
      <c r="N134" s="14">
        <f t="shared" si="4"/>
        <v>15.752717577297348</v>
      </c>
      <c r="V134" s="4"/>
      <c r="W134" s="4"/>
      <c r="X134" s="4"/>
      <c r="Y134" s="4"/>
    </row>
    <row r="135" spans="2:25" x14ac:dyDescent="0.3">
      <c r="B135">
        <v>130</v>
      </c>
      <c r="C135" s="11">
        <f t="shared" si="8"/>
        <v>1.6779706453383088</v>
      </c>
      <c r="D135" s="11">
        <f t="shared" si="8"/>
        <v>2.720789926345387</v>
      </c>
      <c r="E135" s="11">
        <f t="shared" si="8"/>
        <v>3.4292084480011149</v>
      </c>
      <c r="F135" s="11">
        <f t="shared" si="8"/>
        <v>5.9646475032892132</v>
      </c>
      <c r="G135" s="3">
        <f>G134*(1+Parameters!$B$13)</f>
        <v>1115427.2618671902</v>
      </c>
      <c r="H135" s="5">
        <f>Parameters!$B$11*'Permanent project'!C139*Parameters!B$9*G135</f>
        <v>17.294084830390663</v>
      </c>
      <c r="I135" s="2">
        <f>EXP(-Parameters!$B$16*'Permanent project'!B139)</f>
        <v>1.5607557919982831E-2</v>
      </c>
      <c r="J135" s="2">
        <f>EXP(-(Parameters!$B$5+Parameters!$B$6)*('Permanent project'!B139-Parameters!$B$2))*(1-EXP(-Parameters!$B$7*('Permanent project'!B139-Parameters!$B$2)*('Permanent project'!B139&gt;Parameters!$B$2)))+('Permanent project'!B139&lt;=Parameters!$B$2)</f>
        <v>0.28083162177837523</v>
      </c>
      <c r="K135" s="2">
        <f>H135*I135*('Permanent project'!B139&gt;=Parameters!$B$2)</f>
        <v>0.2699184306634187</v>
      </c>
      <c r="L135" s="2">
        <f>H135*I135*J135*('Permanent project'!B139&gt;=Parameters!$B$2)*('Permanent project'!B139&lt;=Parameters!$B$3)</f>
        <v>7.5801630631081793E-2</v>
      </c>
      <c r="M135" s="26">
        <f>'Emissions of Biomass scenarios'!G133*3.66</f>
        <v>197.62541504748572</v>
      </c>
      <c r="N135" s="14">
        <f t="shared" si="4"/>
        <v>14.980328714743745</v>
      </c>
      <c r="V135" s="4"/>
      <c r="W135" s="4"/>
      <c r="X135" s="4"/>
      <c r="Y135" s="4"/>
    </row>
    <row r="136" spans="2:25" x14ac:dyDescent="0.3">
      <c r="B136">
        <v>131</v>
      </c>
      <c r="C136" s="11">
        <f t="shared" si="8"/>
        <v>1.6779706453383088</v>
      </c>
      <c r="D136" s="11">
        <f t="shared" si="8"/>
        <v>2.720789926345387</v>
      </c>
      <c r="E136" s="11">
        <f t="shared" si="8"/>
        <v>3.4292084480011149</v>
      </c>
      <c r="F136" s="11">
        <f t="shared" si="8"/>
        <v>5.9646475032892132</v>
      </c>
      <c r="G136" s="3">
        <f>G135*(1+Parameters!$B$13)</f>
        <v>1137735.807104534</v>
      </c>
      <c r="H136" s="5">
        <f>Parameters!$B$11*'Permanent project'!C140*Parameters!B$9*G136</f>
        <v>17.639966526998474</v>
      </c>
      <c r="I136" s="2">
        <f>EXP(-Parameters!$B$16*'Permanent project'!B140)</f>
        <v>1.5116022575685681E-2</v>
      </c>
      <c r="J136" s="2">
        <f>EXP(-(Parameters!$B$5+Parameters!$B$6)*('Permanent project'!B140-Parameters!$B$2))*(1-EXP(-Parameters!$B$7*('Permanent project'!B140-Parameters!$B$2)*('Permanent project'!B140&gt;Parameters!$B$2)))+('Permanent project'!B140&lt;=Parameters!$B$2)</f>
        <v>0.27803730045319064</v>
      </c>
      <c r="K136" s="2">
        <f>H136*I136*('Permanent project'!B140&gt;=Parameters!$B$2)</f>
        <v>0.26664613225644868</v>
      </c>
      <c r="L136" s="2">
        <f>H136*I136*J136*('Permanent project'!B140&gt;=Parameters!$B$2)*('Permanent project'!B140&lt;=Parameters!$B$3)</f>
        <v>7.413757078886743E-2</v>
      </c>
      <c r="M136" s="26">
        <f>'Emissions of Biomass scenarios'!G134*3.66</f>
        <v>192.14232629503067</v>
      </c>
      <c r="N136" s="14">
        <f t="shared" si="4"/>
        <v>14.244965317235501</v>
      </c>
      <c r="V136" s="4"/>
      <c r="W136" s="4"/>
      <c r="X136" s="4"/>
      <c r="Y136" s="4"/>
    </row>
    <row r="137" spans="2:25" x14ac:dyDescent="0.3">
      <c r="B137">
        <v>132</v>
      </c>
      <c r="C137" s="11">
        <f t="shared" si="8"/>
        <v>1.6779706453383088</v>
      </c>
      <c r="D137" s="11">
        <f t="shared" si="8"/>
        <v>2.720789926345387</v>
      </c>
      <c r="E137" s="11">
        <f t="shared" si="8"/>
        <v>3.4292084480011149</v>
      </c>
      <c r="F137" s="11">
        <f t="shared" si="8"/>
        <v>5.9646475032892132</v>
      </c>
      <c r="G137" s="3">
        <f>G136*(1+Parameters!$B$13)</f>
        <v>1160490.5232466247</v>
      </c>
      <c r="H137" s="5">
        <f>Parameters!$B$11*'Permanent project'!C141*Parameters!B$9*G137</f>
        <v>17.992765857538444</v>
      </c>
      <c r="I137" s="2">
        <f>EXP(-Parameters!$B$16*'Permanent project'!B141)</f>
        <v>1.4639967359409327E-2</v>
      </c>
      <c r="J137" s="2">
        <f>EXP(-(Parameters!$B$5+Parameters!$B$6)*('Permanent project'!B141-Parameters!$B$2))*(1-EXP(-Parameters!$B$7*('Permanent project'!B141-Parameters!$B$2)*('Permanent project'!B141&gt;Parameters!$B$2)))+('Permanent project'!B141&lt;=Parameters!$B$2)</f>
        <v>0.27527078308974962</v>
      </c>
      <c r="K137" s="2">
        <f>H137*I137*('Permanent project'!B141&gt;=Parameters!$B$2)</f>
        <v>0.26341350485985737</v>
      </c>
      <c r="L137" s="2">
        <f>H137*I137*J137*('Permanent project'!B141&gt;=Parameters!$B$2)*('Permanent project'!B141&lt;=Parameters!$B$3)</f>
        <v>7.2510041759188501E-2</v>
      </c>
      <c r="M137" s="26">
        <f>'Emissions of Biomass scenarios'!G135*3.66</f>
        <v>186.80066228925486</v>
      </c>
      <c r="N137" s="14">
        <f t="shared" si="4"/>
        <v>13.544923823237939</v>
      </c>
      <c r="V137" s="4"/>
      <c r="W137" s="4"/>
      <c r="X137" s="4"/>
      <c r="Y137" s="4"/>
    </row>
    <row r="138" spans="2:25" x14ac:dyDescent="0.3">
      <c r="B138">
        <v>133</v>
      </c>
      <c r="C138" s="11">
        <f t="shared" si="8"/>
        <v>1.6779706453383088</v>
      </c>
      <c r="D138" s="11">
        <f t="shared" si="8"/>
        <v>2.720789926345387</v>
      </c>
      <c r="E138" s="11">
        <f t="shared" si="8"/>
        <v>3.4292084480011149</v>
      </c>
      <c r="F138" s="11">
        <f t="shared" si="8"/>
        <v>5.9646475032892132</v>
      </c>
      <c r="G138" s="3">
        <f>G137*(1+Parameters!$B$13)</f>
        <v>1183700.3337115573</v>
      </c>
      <c r="H138" s="5">
        <f>Parameters!$B$11*'Permanent project'!C142*Parameters!B$9*G138</f>
        <v>18.352621174689215</v>
      </c>
      <c r="I138" s="2">
        <f>EXP(-Parameters!$B$16*'Permanent project'!B142)</f>
        <v>1.4178904749012544E-2</v>
      </c>
      <c r="J138" s="2">
        <f>EXP(-(Parameters!$B$5+Parameters!$B$6)*('Permanent project'!B142-Parameters!$B$2))*(1-EXP(-Parameters!$B$7*('Permanent project'!B142-Parameters!$B$2)*('Permanent project'!B142&gt;Parameters!$B$2)))+('Permanent project'!B142&lt;=Parameters!$B$2)</f>
        <v>0.27253179303401048</v>
      </c>
      <c r="K138" s="2">
        <f>H138*I138*('Permanent project'!B142&gt;=Parameters!$B$2)</f>
        <v>0.2602200675306291</v>
      </c>
      <c r="L138" s="2">
        <f>H138*I138*J138*('Permanent project'!B142&gt;=Parameters!$B$2)*('Permanent project'!B142&lt;=Parameters!$B$3)</f>
        <v>7.0918241587553638E-2</v>
      </c>
      <c r="M138" s="26">
        <f>'Emissions of Biomass scenarios'!G136*3.66</f>
        <v>181.59746375277916</v>
      </c>
      <c r="N138" s="14">
        <f t="shared" si="4"/>
        <v>12.878572806106607</v>
      </c>
      <c r="V138" s="4"/>
      <c r="W138" s="4"/>
      <c r="X138" s="4"/>
      <c r="Y138" s="4"/>
    </row>
    <row r="139" spans="2:25" x14ac:dyDescent="0.3">
      <c r="B139">
        <v>134</v>
      </c>
      <c r="C139" s="11">
        <f t="shared" ref="C139:F154" si="9">C138</f>
        <v>1.6779706453383088</v>
      </c>
      <c r="D139" s="11">
        <f t="shared" si="9"/>
        <v>2.720789926345387</v>
      </c>
      <c r="E139" s="11">
        <f t="shared" si="9"/>
        <v>3.4292084480011149</v>
      </c>
      <c r="F139" s="11">
        <f t="shared" si="9"/>
        <v>5.9646475032892132</v>
      </c>
      <c r="G139" s="3">
        <f>G138*(1+Parameters!$B$13)</f>
        <v>1207374.3403857886</v>
      </c>
      <c r="H139" s="5">
        <f>Parameters!$B$11*'Permanent project'!C143*Parameters!B$9*G139</f>
        <v>18.719673598183</v>
      </c>
      <c r="I139" s="2">
        <f>EXP(-Parameters!$B$16*'Permanent project'!B143)</f>
        <v>1.373236257609264E-2</v>
      </c>
      <c r="J139" s="2">
        <f>EXP(-(Parameters!$B$5+Parameters!$B$6)*('Permanent project'!B143-Parameters!$B$2))*(1-EXP(-Parameters!$B$7*('Permanent project'!B143-Parameters!$B$2)*('Permanent project'!B143&gt;Parameters!$B$2)))+('Permanent project'!B143&lt;=Parameters!$B$2)</f>
        <v>0.2698200563846852</v>
      </c>
      <c r="K139" s="2">
        <f>H139*I139*('Permanent project'!B143&gt;=Parameters!$B$2)</f>
        <v>0.25706534515635771</v>
      </c>
      <c r="L139" s="2">
        <f>H139*I139*J139*('Permanent project'!B143&gt;=Parameters!$B$2)*('Permanent project'!B143&lt;=Parameters!$B$3)</f>
        <v>6.9361385924637003E-2</v>
      </c>
      <c r="M139" s="26">
        <f>'Emissions of Biomass scenarios'!G137*3.66</f>
        <v>176.52978437000715</v>
      </c>
      <c r="N139" s="14">
        <f t="shared" si="4"/>
        <v>12.244350500881019</v>
      </c>
      <c r="V139" s="4"/>
      <c r="W139" s="4"/>
      <c r="X139" s="4"/>
      <c r="Y139" s="4"/>
    </row>
    <row r="140" spans="2:25" x14ac:dyDescent="0.3">
      <c r="B140">
        <v>135</v>
      </c>
      <c r="C140" s="11">
        <f t="shared" si="9"/>
        <v>1.6779706453383088</v>
      </c>
      <c r="D140" s="11">
        <f t="shared" si="9"/>
        <v>2.720789926345387</v>
      </c>
      <c r="E140" s="11">
        <f t="shared" si="9"/>
        <v>3.4292084480011149</v>
      </c>
      <c r="F140" s="11">
        <f t="shared" si="9"/>
        <v>5.9646475032892132</v>
      </c>
      <c r="G140" s="3">
        <f>G139*(1+Parameters!$B$13)</f>
        <v>1231521.8271935044</v>
      </c>
      <c r="H140" s="5">
        <f>Parameters!$B$11*'Permanent project'!C144*Parameters!B$9*G140</f>
        <v>19.094067070146661</v>
      </c>
      <c r="I140" s="2">
        <f>EXP(-Parameters!$B$16*'Permanent project'!B144)</f>
        <v>1.3299883542443767E-2</v>
      </c>
      <c r="J140" s="2">
        <f>EXP(-(Parameters!$B$5+Parameters!$B$6)*('Permanent project'!B144-Parameters!$B$2))*(1-EXP(-Parameters!$B$7*('Permanent project'!B144-Parameters!$B$2)*('Permanent project'!B144&gt;Parameters!$B$2)))+('Permanent project'!B144&lt;=Parameters!$B$2)</f>
        <v>0.26713530196584911</v>
      </c>
      <c r="K140" s="2">
        <f>H140*I140*('Permanent project'!B144&gt;=Parameters!$B$2)</f>
        <v>0.25394886838456104</v>
      </c>
      <c r="L140" s="2">
        <f>H140*I140*J140*('Permanent project'!B144&gt;=Parameters!$B$2)*('Permanent project'!B144&lt;=Parameters!$B$3)</f>
        <v>6.7838707639795381E-2</v>
      </c>
      <c r="M140" s="26">
        <f>'Emissions of Biomass scenarios'!G138*3.66</f>
        <v>171.59469513533324</v>
      </c>
      <c r="N140" s="14">
        <f t="shared" si="4"/>
        <v>11.640762355825691</v>
      </c>
      <c r="V140" s="4"/>
      <c r="W140" s="4"/>
      <c r="X140" s="4"/>
      <c r="Y140" s="4"/>
    </row>
    <row r="141" spans="2:25" x14ac:dyDescent="0.3">
      <c r="B141">
        <v>136</v>
      </c>
      <c r="C141" s="11">
        <f t="shared" si="9"/>
        <v>1.6779706453383088</v>
      </c>
      <c r="D141" s="11">
        <f t="shared" si="9"/>
        <v>2.720789926345387</v>
      </c>
      <c r="E141" s="11">
        <f t="shared" si="9"/>
        <v>3.4292084480011149</v>
      </c>
      <c r="F141" s="11">
        <f t="shared" si="9"/>
        <v>5.9646475032892132</v>
      </c>
      <c r="G141" s="3">
        <f>G140*(1+Parameters!$B$13)</f>
        <v>1256152.2637373745</v>
      </c>
      <c r="H141" s="5">
        <f>Parameters!$B$11*'Permanent project'!C145*Parameters!B$9*G141</f>
        <v>19.475948411549595</v>
      </c>
      <c r="I141" s="2">
        <f>EXP(-Parameters!$B$16*'Permanent project'!B145)</f>
        <v>1.2881024751743584E-2</v>
      </c>
      <c r="J141" s="2">
        <f>EXP(-(Parameters!$B$5+Parameters!$B$6)*('Permanent project'!B145-Parameters!$B$2))*(1-EXP(-Parameters!$B$7*('Permanent project'!B145-Parameters!$B$2)*('Permanent project'!B145&gt;Parameters!$B$2)))+('Permanent project'!B145&lt;=Parameters!$B$2)</f>
        <v>0.26447726129982302</v>
      </c>
      <c r="K141" s="2">
        <f>H141*I141*('Permanent project'!B145&gt;=Parameters!$B$2)</f>
        <v>0.25087017355285146</v>
      </c>
      <c r="L141" s="2">
        <f>H141*I141*J141*('Permanent project'!B145&gt;=Parameters!$B$2)*('Permanent project'!B145&lt;=Parameters!$B$3)</f>
        <v>6.6349456443069443E-2</v>
      </c>
      <c r="M141" s="26">
        <f>'Emissions of Biomass scenarios'!G139*3.66</f>
        <v>166.78928825573158</v>
      </c>
      <c r="N141" s="14">
        <f t="shared" si="4"/>
        <v>11.066378616294216</v>
      </c>
      <c r="V141" s="4"/>
      <c r="W141" s="4"/>
      <c r="X141" s="4"/>
      <c r="Y141" s="4"/>
    </row>
    <row r="142" spans="2:25" x14ac:dyDescent="0.3">
      <c r="B142">
        <v>137</v>
      </c>
      <c r="C142" s="11">
        <f t="shared" si="9"/>
        <v>1.6779706453383088</v>
      </c>
      <c r="D142" s="11">
        <f t="shared" si="9"/>
        <v>2.720789926345387</v>
      </c>
      <c r="E142" s="11">
        <f t="shared" si="9"/>
        <v>3.4292084480011149</v>
      </c>
      <c r="F142" s="11">
        <f t="shared" si="9"/>
        <v>5.9646475032892132</v>
      </c>
      <c r="G142" s="3">
        <f>G141*(1+Parameters!$B$13)</f>
        <v>1281275.309012122</v>
      </c>
      <c r="H142" s="5">
        <f>Parameters!$B$11*'Permanent project'!C146*Parameters!B$9*G142</f>
        <v>19.865467379780586</v>
      </c>
      <c r="I142" s="2">
        <f>EXP(-Parameters!$B$16*'Permanent project'!B146)</f>
        <v>1.2475357255988723E-2</v>
      </c>
      <c r="J142" s="2">
        <f>EXP(-(Parameters!$B$5+Parameters!$B$6)*('Permanent project'!B146-Parameters!$B$2))*(1-EXP(-Parameters!$B$7*('Permanent project'!B146-Parameters!$B$2)*('Permanent project'!B146&gt;Parameters!$B$2)))+('Permanent project'!B146&lt;=Parameters!$B$2)</f>
        <v>0.26184566858032526</v>
      </c>
      <c r="K142" s="2">
        <f>H142*I142*('Permanent project'!B146&gt;=Parameters!$B$2)</f>
        <v>0.24782880261995302</v>
      </c>
      <c r="L142" s="2">
        <f>H142*I142*J142*('Permanent project'!B146&gt;=Parameters!$B$2)*('Permanent project'!B146&lt;=Parameters!$B$3)</f>
        <v>6.4892898515483063E-2</v>
      </c>
      <c r="M142" s="26">
        <f>'Emissions of Biomass scenarios'!G140*3.66</f>
        <v>162.11068064385145</v>
      </c>
      <c r="N142" s="14">
        <f t="shared" si="4"/>
        <v>10.519831947297337</v>
      </c>
      <c r="V142" s="4"/>
      <c r="W142" s="4"/>
      <c r="X142" s="4"/>
      <c r="Y142" s="4"/>
    </row>
    <row r="143" spans="2:25" x14ac:dyDescent="0.3">
      <c r="B143">
        <v>138</v>
      </c>
      <c r="C143" s="11">
        <f t="shared" si="9"/>
        <v>1.6779706453383088</v>
      </c>
      <c r="D143" s="11">
        <f t="shared" si="9"/>
        <v>2.720789926345387</v>
      </c>
      <c r="E143" s="11">
        <f t="shared" si="9"/>
        <v>3.4292084480011149</v>
      </c>
      <c r="F143" s="11">
        <f t="shared" si="9"/>
        <v>5.9646475032892132</v>
      </c>
      <c r="G143" s="3">
        <f>G142*(1+Parameters!$B$13)</f>
        <v>1306900.8151923644</v>
      </c>
      <c r="H143" s="5">
        <f>Parameters!$B$11*'Permanent project'!C147*Parameters!B$9*G143</f>
        <v>20.262776727376199</v>
      </c>
      <c r="I143" s="2">
        <f>EXP(-Parameters!$B$16*'Permanent project'!B147)</f>
        <v>1.2082465616214554E-2</v>
      </c>
      <c r="J143" s="2">
        <f>EXP(-(Parameters!$B$5+Parameters!$B$6)*('Permanent project'!B147-Parameters!$B$2))*(1-EXP(-Parameters!$B$7*('Permanent project'!B147-Parameters!$B$2)*('Permanent project'!B147&gt;Parameters!$B$2)))+('Permanent project'!B147&lt;=Parameters!$B$2)</f>
        <v>0.25924026064589095</v>
      </c>
      <c r="K143" s="2">
        <f>H143*I143*('Permanent project'!B147&gt;=Parameters!$B$2)</f>
        <v>0.2448243030975554</v>
      </c>
      <c r="L143" s="2">
        <f>H143*I143*J143*('Permanent project'!B147&gt;=Parameters!$B$2)*('Permanent project'!B147&lt;=Parameters!$B$3)</f>
        <v>6.3468316147458875E-2</v>
      </c>
      <c r="M143" s="26">
        <f>'Emissions of Biomass scenarios'!G141*3.66</f>
        <v>157.55601703481597</v>
      </c>
      <c r="N143" s="14">
        <f t="shared" si="4"/>
        <v>9.9998151001001165</v>
      </c>
      <c r="V143" s="4"/>
      <c r="W143" s="4"/>
      <c r="X143" s="4"/>
      <c r="Y143" s="4"/>
    </row>
    <row r="144" spans="2:25" x14ac:dyDescent="0.3">
      <c r="B144">
        <v>139</v>
      </c>
      <c r="C144" s="11">
        <f t="shared" si="9"/>
        <v>1.6779706453383088</v>
      </c>
      <c r="D144" s="11">
        <f t="shared" si="9"/>
        <v>2.720789926345387</v>
      </c>
      <c r="E144" s="11">
        <f t="shared" si="9"/>
        <v>3.4292084480011149</v>
      </c>
      <c r="F144" s="11">
        <f t="shared" si="9"/>
        <v>5.9646475032892132</v>
      </c>
      <c r="G144" s="3">
        <f>G143*(1+Parameters!$B$13)</f>
        <v>1333038.8314962117</v>
      </c>
      <c r="H144" s="5">
        <f>Parameters!$B$11*'Permanent project'!C148*Parameters!B$9*G144</f>
        <v>20.668032261923724</v>
      </c>
      <c r="I144" s="2">
        <f>EXP(-Parameters!$B$16*'Permanent project'!B148)</f>
        <v>1.1701947477049383E-2</v>
      </c>
      <c r="J144" s="2">
        <f>EXP(-(Parameters!$B$5+Parameters!$B$6)*('Permanent project'!B148-Parameters!$B$2))*(1-EXP(-Parameters!$B$7*('Permanent project'!B148-Parameters!$B$2)*('Permanent project'!B148&gt;Parameters!$B$2)))+('Permanent project'!B148&lt;=Parameters!$B$2)</f>
        <v>0.25666077695355544</v>
      </c>
      <c r="K144" s="2">
        <f>H144*I144*('Permanent project'!B148&gt;=Parameters!$B$2)</f>
        <v>0.24185622798299358</v>
      </c>
      <c r="L144" s="2">
        <f>H144*I144*J144*('Permanent project'!B148&gt;=Parameters!$B$2)*('Permanent project'!B148&lt;=Parameters!$B$3)</f>
        <v>6.2075007385171369E-2</v>
      </c>
      <c r="M144" s="26">
        <f>'Emissions of Biomass scenarios'!G142*3.66</f>
        <v>153.1224727572644</v>
      </c>
      <c r="N144" s="14">
        <f t="shared" si="4"/>
        <v>9.5050786272428898</v>
      </c>
      <c r="V144" s="4"/>
      <c r="W144" s="4"/>
      <c r="X144" s="4"/>
      <c r="Y144" s="4"/>
    </row>
    <row r="145" spans="2:25" x14ac:dyDescent="0.3">
      <c r="B145">
        <v>140</v>
      </c>
      <c r="C145" s="11">
        <f t="shared" si="9"/>
        <v>1.6779706453383088</v>
      </c>
      <c r="D145" s="11">
        <f t="shared" si="9"/>
        <v>2.720789926345387</v>
      </c>
      <c r="E145" s="11">
        <f t="shared" si="9"/>
        <v>3.4292084480011149</v>
      </c>
      <c r="F145" s="11">
        <f t="shared" si="9"/>
        <v>5.9646475032892132</v>
      </c>
      <c r="G145" s="3">
        <f>G144*(1+Parameters!$B$13)</f>
        <v>1359699.608126136</v>
      </c>
      <c r="H145" s="5">
        <f>Parameters!$B$11*'Permanent project'!C149*Parameters!B$9*G145</f>
        <v>21.081392907162197</v>
      </c>
      <c r="I145" s="2">
        <f>EXP(-Parameters!$B$16*'Permanent project'!B149)</f>
        <v>1.1333413154667387E-2</v>
      </c>
      <c r="J145" s="2">
        <f>EXP(-(Parameters!$B$5+Parameters!$B$6)*('Permanent project'!B149-Parameters!$B$2))*(1-EXP(-Parameters!$B$7*('Permanent project'!B149-Parameters!$B$2)*('Permanent project'!B149&gt;Parameters!$B$2)))+('Permanent project'!B149&lt;=Parameters!$B$2)</f>
        <v>0.25410695955279994</v>
      </c>
      <c r="K145" s="2">
        <f>H145*I145*('Permanent project'!B149&gt;=Parameters!$B$2)</f>
        <v>0.23892413569274379</v>
      </c>
      <c r="L145" s="2">
        <f>H145*I145*J145*('Permanent project'!B149&gt;=Parameters!$B$2)*('Permanent project'!B149&lt;=Parameters!$B$3)</f>
        <v>6.0712285684663733E-2</v>
      </c>
      <c r="M145" s="26">
        <f>'Emissions of Biomass scenarios'!G143*3.66</f>
        <v>148.80725618674524</v>
      </c>
      <c r="N145" s="14">
        <f t="shared" si="4"/>
        <v>9.0344286495606223</v>
      </c>
      <c r="V145" s="4"/>
      <c r="W145" s="4"/>
      <c r="X145" s="4"/>
      <c r="Y145" s="4"/>
    </row>
    <row r="146" spans="2:25" x14ac:dyDescent="0.3">
      <c r="B146">
        <v>141</v>
      </c>
      <c r="C146" s="11">
        <f t="shared" si="9"/>
        <v>1.6779706453383088</v>
      </c>
      <c r="D146" s="11">
        <f t="shared" si="9"/>
        <v>2.720789926345387</v>
      </c>
      <c r="E146" s="11">
        <f t="shared" si="9"/>
        <v>3.4292084480011149</v>
      </c>
      <c r="F146" s="11">
        <f t="shared" si="9"/>
        <v>5.9646475032892132</v>
      </c>
      <c r="G146" s="3">
        <f>G145*(1+Parameters!$B$13)</f>
        <v>1386893.6002886589</v>
      </c>
      <c r="H146" s="5">
        <f>Parameters!$B$11*'Permanent project'!C150*Parameters!B$9*G146</f>
        <v>21.503020765305443</v>
      </c>
      <c r="I146" s="2">
        <f>EXP(-Parameters!$B$16*'Permanent project'!B150)</f>
        <v>1.0976485237718327E-2</v>
      </c>
      <c r="J146" s="2">
        <f>EXP(-(Parameters!$B$5+Parameters!$B$6)*('Permanent project'!B150-Parameters!$B$2))*(1-EXP(-Parameters!$B$7*('Permanent project'!B150-Parameters!$B$2)*('Permanent project'!B150&gt;Parameters!$B$2)))+('Permanent project'!B150&lt;=Parameters!$B$2)</f>
        <v>0.25157855305975618</v>
      </c>
      <c r="K146" s="2">
        <f>H146*I146*('Permanent project'!B150&gt;=Parameters!$B$2)</f>
        <v>0.23602758999672585</v>
      </c>
      <c r="L146" s="2">
        <f>H146*I146*J146*('Permanent project'!B150&gt;=Parameters!$B$2)*('Permanent project'!B150&lt;=Parameters!$B$3)</f>
        <v>5.9379479573557672E-2</v>
      </c>
      <c r="M146" s="26">
        <f>'Emissions of Biomass scenarios'!G144*3.66</f>
        <v>144.60761090735343</v>
      </c>
      <c r="N146" s="14">
        <f t="shared" si="4"/>
        <v>8.5867246780541695</v>
      </c>
      <c r="V146" s="4"/>
      <c r="W146" s="4"/>
      <c r="X146" s="4"/>
      <c r="Y146" s="4"/>
    </row>
    <row r="147" spans="2:25" x14ac:dyDescent="0.3">
      <c r="B147">
        <v>142</v>
      </c>
      <c r="C147" s="11">
        <f t="shared" si="9"/>
        <v>1.6779706453383088</v>
      </c>
      <c r="D147" s="11">
        <f t="shared" si="9"/>
        <v>2.720789926345387</v>
      </c>
      <c r="E147" s="11">
        <f t="shared" si="9"/>
        <v>3.4292084480011149</v>
      </c>
      <c r="F147" s="11">
        <f t="shared" si="9"/>
        <v>5.9646475032892132</v>
      </c>
      <c r="G147" s="3">
        <f>G146*(1+Parameters!$B$13)</f>
        <v>1414631.4722944321</v>
      </c>
      <c r="H147" s="5">
        <f>Parameters!$B$11*'Permanent project'!C151*Parameters!B$9*G147</f>
        <v>21.933081180611556</v>
      </c>
      <c r="I147" s="2">
        <f>EXP(-Parameters!$B$16*'Permanent project'!B151)</f>
        <v>1.0630798200825346E-2</v>
      </c>
      <c r="J147" s="2">
        <f>EXP(-(Parameters!$B$5+Parameters!$B$6)*('Permanent project'!B151-Parameters!$B$2))*(1-EXP(-Parameters!$B$7*('Permanent project'!B151-Parameters!$B$2)*('Permanent project'!B151&gt;Parameters!$B$2)))+('Permanent project'!B151&lt;=Parameters!$B$2)</f>
        <v>0.24907530463166797</v>
      </c>
      <c r="K147" s="2">
        <f>H147*I147*('Permanent project'!B151&gt;=Parameters!$B$2)</f>
        <v>0.23316615995340159</v>
      </c>
      <c r="L147" s="2">
        <f>H147*I147*J147*('Permanent project'!B151&gt;=Parameters!$B$2)*('Permanent project'!B151&lt;=Parameters!$B$3)</f>
        <v>5.8075932320189719E-2</v>
      </c>
      <c r="M147" s="26">
        <f>'Emissions of Biomass scenarios'!G145*3.66</f>
        <v>140.52081760546844</v>
      </c>
      <c r="N147" s="14">
        <f t="shared" si="4"/>
        <v>8.160877492832908</v>
      </c>
      <c r="V147" s="4"/>
      <c r="W147" s="4"/>
      <c r="X147" s="4"/>
      <c r="Y147" s="4"/>
    </row>
    <row r="148" spans="2:25" x14ac:dyDescent="0.3">
      <c r="B148">
        <v>143</v>
      </c>
      <c r="C148" s="11">
        <f t="shared" si="9"/>
        <v>1.6779706453383088</v>
      </c>
      <c r="D148" s="11">
        <f t="shared" si="9"/>
        <v>2.720789926345387</v>
      </c>
      <c r="E148" s="11">
        <f t="shared" si="9"/>
        <v>3.4292084480011149</v>
      </c>
      <c r="F148" s="11">
        <f t="shared" si="9"/>
        <v>5.9646475032892132</v>
      </c>
      <c r="G148" s="3">
        <f>G147*(1+Parameters!$B$13)</f>
        <v>1442924.1017403207</v>
      </c>
      <c r="H148" s="5">
        <f>Parameters!$B$11*'Permanent project'!C152*Parameters!B$9*G148</f>
        <v>22.371742804223786</v>
      </c>
      <c r="I148" s="2">
        <f>EXP(-Parameters!$B$16*'Permanent project'!B152)</f>
        <v>1.0295998030255039E-2</v>
      </c>
      <c r="J148" s="2">
        <f>EXP(-(Parameters!$B$5+Parameters!$B$6)*('Permanent project'!B152-Parameters!$B$2))*(1-EXP(-Parameters!$B$7*('Permanent project'!B152-Parameters!$B$2)*('Permanent project'!B152&gt;Parameters!$B$2)))+('Permanent project'!B152&lt;=Parameters!$B$2)</f>
        <v>0.24659696394160627</v>
      </c>
      <c r="K148" s="2">
        <f>H148*I148*('Permanent project'!B152&gt;=Parameters!$B$2)</f>
        <v>0.23033941984566042</v>
      </c>
      <c r="L148" s="2">
        <f>H148*I148*J148*('Permanent project'!B152&gt;=Parameters!$B$2)*('Permanent project'!B152&lt;=Parameters!$B$3)</f>
        <v>5.680100161001083E-2</v>
      </c>
      <c r="M148" s="26">
        <f>'Emissions of Biomass scenarios'!G146*3.66</f>
        <v>136.54419571758871</v>
      </c>
      <c r="N148" s="14">
        <f t="shared" si="4"/>
        <v>7.7558470807923898</v>
      </c>
      <c r="V148" s="4"/>
      <c r="W148" s="4"/>
      <c r="X148" s="4"/>
      <c r="Y148" s="4"/>
    </row>
    <row r="149" spans="2:25" x14ac:dyDescent="0.3">
      <c r="B149">
        <v>144</v>
      </c>
      <c r="C149" s="11">
        <f t="shared" si="9"/>
        <v>1.6779706453383088</v>
      </c>
      <c r="D149" s="11">
        <f t="shared" si="9"/>
        <v>2.720789926345387</v>
      </c>
      <c r="E149" s="11">
        <f t="shared" si="9"/>
        <v>3.4292084480011149</v>
      </c>
      <c r="F149" s="11">
        <f t="shared" si="9"/>
        <v>5.9646475032892132</v>
      </c>
      <c r="G149" s="3">
        <f>G148*(1+Parameters!$B$13)</f>
        <v>1471782.5837751271</v>
      </c>
      <c r="H149" s="5">
        <f>Parameters!$B$11*'Permanent project'!C153*Parameters!B$9*G149</f>
        <v>22.819177660308259</v>
      </c>
      <c r="I149" s="2">
        <f>EXP(-Parameters!$B$16*'Permanent project'!B153)</f>
        <v>9.9717418613764573E-3</v>
      </c>
      <c r="J149" s="2">
        <f>EXP(-(Parameters!$B$5+Parameters!$B$6)*('Permanent project'!B153-Parameters!$B$2))*(1-EXP(-Parameters!$B$7*('Permanent project'!B153-Parameters!$B$2)*('Permanent project'!B153&gt;Parameters!$B$2)))+('Permanent project'!B153&lt;=Parameters!$B$2)</f>
        <v>0.244143283153437</v>
      </c>
      <c r="K149" s="2">
        <f>H149*I149*('Permanent project'!B153&gt;=Parameters!$B$2)</f>
        <v>0.22754694911748236</v>
      </c>
      <c r="L149" s="2">
        <f>H149*I149*J149*('Permanent project'!B153&gt;=Parameters!$B$2)*('Permanent project'!B153&lt;=Parameters!$B$3)</f>
        <v>5.5554059229090215E-2</v>
      </c>
      <c r="M149" s="26">
        <f>'Emissions of Biomass scenarios'!G147*3.66</f>
        <v>132.67510485255656</v>
      </c>
      <c r="N149" s="14">
        <f t="shared" si="4"/>
        <v>7.3706406332046814</v>
      </c>
      <c r="V149" s="4"/>
      <c r="W149" s="4"/>
      <c r="X149" s="4"/>
      <c r="Y149" s="4"/>
    </row>
    <row r="150" spans="2:25" x14ac:dyDescent="0.3">
      <c r="B150">
        <v>145</v>
      </c>
      <c r="C150" s="11">
        <f t="shared" si="9"/>
        <v>1.6779706453383088</v>
      </c>
      <c r="D150" s="11">
        <f t="shared" si="9"/>
        <v>2.720789926345387</v>
      </c>
      <c r="E150" s="11">
        <f t="shared" si="9"/>
        <v>3.4292084480011149</v>
      </c>
      <c r="F150" s="11">
        <f t="shared" si="9"/>
        <v>5.9646475032892132</v>
      </c>
      <c r="G150" s="3">
        <f>G149*(1+Parameters!$B$13)</f>
        <v>1501218.2354506296</v>
      </c>
      <c r="H150" s="5">
        <f>Parameters!$B$11*'Permanent project'!C154*Parameters!B$9*G150</f>
        <v>23.275561213514425</v>
      </c>
      <c r="I150" s="2">
        <f>EXP(-Parameters!$B$16*'Permanent project'!B154)</f>
        <v>9.6576976275377768E-3</v>
      </c>
      <c r="J150" s="2">
        <f>EXP(-(Parameters!$B$5+Parameters!$B$6)*('Permanent project'!B154-Parameters!$B$2))*(1-EXP(-Parameters!$B$7*('Permanent project'!B154-Parameters!$B$2)*('Permanent project'!B154&gt;Parameters!$B$2)))+('Permanent project'!B154&lt;=Parameters!$B$2)</f>
        <v>0.24171401689703637</v>
      </c>
      <c r="K150" s="2">
        <f>H150*I150*('Permanent project'!B154&gt;=Parameters!$B$2)</f>
        <v>0.22478833231136855</v>
      </c>
      <c r="L150" s="2">
        <f>H150*I150*J150*('Permanent project'!B154&gt;=Parameters!$B$2)*('Permanent project'!B154&lt;=Parameters!$B$3)</f>
        <v>5.4334490754566762E-2</v>
      </c>
      <c r="M150" s="26">
        <f>'Emissions of Biomass scenarios'!G148*3.66</f>
        <v>128.91094600689289</v>
      </c>
      <c r="N150" s="14">
        <f t="shared" ref="N150:N213" si="10">L150*M150</f>
        <v>7.0043106039739769</v>
      </c>
      <c r="V150" s="4"/>
      <c r="W150" s="4"/>
      <c r="X150" s="4"/>
      <c r="Y150" s="4"/>
    </row>
    <row r="151" spans="2:25" x14ac:dyDescent="0.3">
      <c r="B151">
        <v>146</v>
      </c>
      <c r="C151" s="11">
        <f t="shared" si="9"/>
        <v>1.6779706453383088</v>
      </c>
      <c r="D151" s="11">
        <f t="shared" si="9"/>
        <v>2.720789926345387</v>
      </c>
      <c r="E151" s="11">
        <f t="shared" si="9"/>
        <v>3.4292084480011149</v>
      </c>
      <c r="F151" s="11">
        <f t="shared" si="9"/>
        <v>5.9646475032892132</v>
      </c>
      <c r="G151" s="3">
        <f>G150*(1+Parameters!$B$13)</f>
        <v>1531242.6001596423</v>
      </c>
      <c r="H151" s="5">
        <f>Parameters!$B$11*'Permanent project'!C155*Parameters!B$9*G151</f>
        <v>23.741072437784716</v>
      </c>
      <c r="I151" s="2">
        <f>EXP(-Parameters!$B$16*'Permanent project'!B155)</f>
        <v>9.3535437200009883E-3</v>
      </c>
      <c r="J151" s="2">
        <f>EXP(-(Parameters!$B$5+Parameters!$B$6)*('Permanent project'!B155-Parameters!$B$2))*(1-EXP(-Parameters!$B$7*('Permanent project'!B155-Parameters!$B$2)*('Permanent project'!B155&gt;Parameters!$B$2)))+('Permanent project'!B155&lt;=Parameters!$B$2)</f>
        <v>0.23930892224375447</v>
      </c>
      <c r="K151" s="2">
        <f>H151*I151*('Permanent project'!B155&gt;=Parameters!$B$2)</f>
        <v>0.22206315900652979</v>
      </c>
      <c r="L151" s="2">
        <f>H151*I151*J151*('Permanent project'!B155&gt;=Parameters!$B$2)*('Permanent project'!B155&lt;=Parameters!$B$3)</f>
        <v>5.3141695251896125E-2</v>
      </c>
      <c r="M151" s="26">
        <f>'Emissions of Biomass scenarios'!G149*3.66</f>
        <v>125.24916259052411</v>
      </c>
      <c r="N151" s="14">
        <f t="shared" si="10"/>
        <v>6.655952828940821</v>
      </c>
      <c r="V151" s="4"/>
      <c r="W151" s="4"/>
      <c r="X151" s="4"/>
      <c r="Y151" s="4"/>
    </row>
    <row r="152" spans="2:25" x14ac:dyDescent="0.3">
      <c r="B152">
        <v>147</v>
      </c>
      <c r="C152" s="11">
        <f t="shared" si="9"/>
        <v>1.6779706453383088</v>
      </c>
      <c r="D152" s="11">
        <f t="shared" si="9"/>
        <v>2.720789926345387</v>
      </c>
      <c r="E152" s="11">
        <f t="shared" si="9"/>
        <v>3.4292084480011149</v>
      </c>
      <c r="F152" s="11">
        <f t="shared" si="9"/>
        <v>5.9646475032892132</v>
      </c>
      <c r="G152" s="3">
        <f>G151*(1+Parameters!$B$13)</f>
        <v>1561867.452162835</v>
      </c>
      <c r="H152" s="5">
        <f>Parameters!$B$11*'Permanent project'!C156*Parameters!B$9*G152</f>
        <v>24.215893886540407</v>
      </c>
      <c r="I152" s="2">
        <f>EXP(-Parameters!$B$16*'Permanent project'!B156)</f>
        <v>9.0589686585865001E-3</v>
      </c>
      <c r="J152" s="2">
        <f>EXP(-(Parameters!$B$5+Parameters!$B$6)*('Permanent project'!B156-Parameters!$B$2))*(1-EXP(-Parameters!$B$7*('Permanent project'!B156-Parameters!$B$2)*('Permanent project'!B156&gt;Parameters!$B$2)))+('Permanent project'!B156&lt;=Parameters!$B$2)</f>
        <v>0.23692775868212171</v>
      </c>
      <c r="K152" s="2">
        <f>H152*I152*('Permanent project'!B156&gt;=Parameters!$B$2)</f>
        <v>0.21937102375782597</v>
      </c>
      <c r="L152" s="2">
        <f>H152*I152*J152*('Permanent project'!B156&gt;=Parameters!$B$2)*('Permanent project'!B156&lt;=Parameters!$B$3)</f>
        <v>5.1975084978744181E-2</v>
      </c>
      <c r="M152" s="26">
        <f>'Emissions of Biomass scenarios'!G150*3.66</f>
        <v>121.68724127885621</v>
      </c>
      <c r="N152" s="14">
        <f t="shared" si="10"/>
        <v>6.3247047062974984</v>
      </c>
      <c r="V152" s="4"/>
      <c r="W152" s="4"/>
      <c r="X152" s="4"/>
      <c r="Y152" s="4"/>
    </row>
    <row r="153" spans="2:25" x14ac:dyDescent="0.3">
      <c r="B153">
        <v>148</v>
      </c>
      <c r="C153" s="11">
        <f t="shared" si="9"/>
        <v>1.6779706453383088</v>
      </c>
      <c r="D153" s="11">
        <f t="shared" si="9"/>
        <v>2.720789926345387</v>
      </c>
      <c r="E153" s="11">
        <f t="shared" si="9"/>
        <v>3.4292084480011149</v>
      </c>
      <c r="F153" s="11">
        <f t="shared" si="9"/>
        <v>5.9646475032892132</v>
      </c>
      <c r="G153" s="3">
        <f>G152*(1+Parameters!$B$13)</f>
        <v>1593104.8012060919</v>
      </c>
      <c r="H153" s="5">
        <f>Parameters!$B$11*'Permanent project'!C157*Parameters!B$9*G153</f>
        <v>24.700211764271216</v>
      </c>
      <c r="I153" s="2">
        <f>EXP(-Parameters!$B$16*'Permanent project'!B157)</f>
        <v>8.7736707726901834E-3</v>
      </c>
      <c r="J153" s="2">
        <f>EXP(-(Parameters!$B$5+Parameters!$B$6)*('Permanent project'!B157-Parameters!$B$2))*(1-EXP(-Parameters!$B$7*('Permanent project'!B157-Parameters!$B$2)*('Permanent project'!B157&gt;Parameters!$B$2)))+('Permanent project'!B157&lt;=Parameters!$B$2)</f>
        <v>0.2345702880937976</v>
      </c>
      <c r="K153" s="2">
        <f>H153*I153*('Permanent project'!B157&gt;=Parameters!$B$2)</f>
        <v>0.21671152603544461</v>
      </c>
      <c r="L153" s="2">
        <f>H153*I153*J153*('Permanent project'!B157&gt;=Parameters!$B$2)*('Permanent project'!B157&lt;=Parameters!$B$3)</f>
        <v>5.083408509538076E-2</v>
      </c>
      <c r="M153" s="26">
        <f>'Emissions of Biomass scenarios'!G151*3.66</f>
        <v>118.22271270593389</v>
      </c>
      <c r="N153" s="14">
        <f t="shared" si="10"/>
        <v>6.0097434379001955</v>
      </c>
      <c r="V153" s="4"/>
      <c r="W153" s="4"/>
      <c r="X153" s="4"/>
      <c r="Y153" s="4"/>
    </row>
    <row r="154" spans="2:25" x14ac:dyDescent="0.3">
      <c r="B154">
        <v>149</v>
      </c>
      <c r="C154" s="11">
        <f t="shared" si="9"/>
        <v>1.6779706453383088</v>
      </c>
      <c r="D154" s="11">
        <f t="shared" si="9"/>
        <v>2.720789926345387</v>
      </c>
      <c r="E154" s="11">
        <f t="shared" si="9"/>
        <v>3.4292084480011149</v>
      </c>
      <c r="F154" s="11">
        <f t="shared" si="9"/>
        <v>5.9646475032892132</v>
      </c>
      <c r="G154" s="3">
        <f>G153*(1+Parameters!$B$13)</f>
        <v>1624966.8972302137</v>
      </c>
      <c r="H154" s="5">
        <f>Parameters!$B$11*'Permanent project'!C158*Parameters!B$9*G154</f>
        <v>25.194215999556643</v>
      </c>
      <c r="I154" s="2">
        <f>EXP(-Parameters!$B$16*'Permanent project'!B158)</f>
        <v>8.4973578923463224E-3</v>
      </c>
      <c r="J154" s="2">
        <f>EXP(-(Parameters!$B$5+Parameters!$B$6)*('Permanent project'!B158-Parameters!$B$2))*(1-EXP(-Parameters!$B$7*('Permanent project'!B158-Parameters!$B$2)*('Permanent project'!B158&gt;Parameters!$B$2)))+('Permanent project'!B158&lt;=Parameters!$B$2)</f>
        <v>0.2322362747297588</v>
      </c>
      <c r="K154" s="2">
        <f>H154*I154*('Permanent project'!B158&gt;=Parameters!$B$2)</f>
        <v>0.21408427016531062</v>
      </c>
      <c r="L154" s="2">
        <f>H154*I154*J154*('Permanent project'!B158&gt;=Parameters!$B$2)*('Permanent project'!B158&lt;=Parameters!$B$3)</f>
        <v>4.9718133381430982E-2</v>
      </c>
      <c r="M154" s="26">
        <f>'Emissions of Biomass scenarios'!G152*3.66</f>
        <v>114.85315201229271</v>
      </c>
      <c r="N154" s="14">
        <f t="shared" si="10"/>
        <v>5.7102843310249369</v>
      </c>
      <c r="V154" s="4"/>
      <c r="W154" s="4"/>
      <c r="X154" s="4"/>
      <c r="Y154" s="4"/>
    </row>
    <row r="155" spans="2:25" x14ac:dyDescent="0.3">
      <c r="B155">
        <v>150</v>
      </c>
      <c r="C155" s="11">
        <f t="shared" ref="C155:F170" si="11">C154</f>
        <v>1.6779706453383088</v>
      </c>
      <c r="D155" s="11">
        <f t="shared" si="11"/>
        <v>2.720789926345387</v>
      </c>
      <c r="E155" s="11">
        <f t="shared" si="11"/>
        <v>3.4292084480011149</v>
      </c>
      <c r="F155" s="11">
        <f t="shared" si="11"/>
        <v>5.9646475032892132</v>
      </c>
      <c r="G155" s="3">
        <f>G154*(1+Parameters!$B$13)</f>
        <v>1657466.235174818</v>
      </c>
      <c r="H155" s="5">
        <f>Parameters!$B$11*'Permanent project'!C159*Parameters!B$9*G155</f>
        <v>25.698100319547773</v>
      </c>
      <c r="I155" s="2">
        <f>EXP(-Parameters!$B$16*'Permanent project'!B159)</f>
        <v>8.2297470490200302E-3</v>
      </c>
      <c r="J155" s="2">
        <f>EXP(-(Parameters!$B$5+Parameters!$B$6)*('Permanent project'!B159-Parameters!$B$2))*(1-EXP(-Parameters!$B$7*('Permanent project'!B159-Parameters!$B$2)*('Permanent project'!B159&gt;Parameters!$B$2)))+('Permanent project'!B159&lt;=Parameters!$B$2)</f>
        <v>0.22992548518672382</v>
      </c>
      <c r="K155" s="2">
        <f>H155*I155*('Permanent project'!B159&gt;=Parameters!$B$2)</f>
        <v>0.21148886527021898</v>
      </c>
      <c r="L155" s="2">
        <f>H155*I155*J155*('Permanent project'!B159&gt;=Parameters!$B$2)*('Permanent project'!B159&lt;=Parameters!$B$3)</f>
        <v>4.8626679958844767E-2</v>
      </c>
      <c r="M155" s="26">
        <f>'Emissions of Biomass scenarios'!G153*3.66</f>
        <v>111.57617926007765</v>
      </c>
      <c r="N155" s="14">
        <f t="shared" si="10"/>
        <v>5.4255791599104892</v>
      </c>
      <c r="V155" s="4"/>
      <c r="W155" s="4"/>
      <c r="X155" s="4"/>
      <c r="Y155" s="4"/>
    </row>
    <row r="156" spans="2:25" x14ac:dyDescent="0.3">
      <c r="B156">
        <v>151</v>
      </c>
      <c r="C156" s="11">
        <f t="shared" si="11"/>
        <v>1.6779706453383088</v>
      </c>
      <c r="D156" s="11">
        <f t="shared" si="11"/>
        <v>2.720789926345387</v>
      </c>
      <c r="E156" s="11">
        <f t="shared" si="11"/>
        <v>3.4292084480011149</v>
      </c>
      <c r="F156" s="11">
        <f t="shared" si="11"/>
        <v>5.9646475032892132</v>
      </c>
      <c r="G156" s="3">
        <f>G155*(1+Parameters!$B$13)</f>
        <v>1690615.5598783144</v>
      </c>
      <c r="H156" s="5">
        <f>Parameters!$B$11*'Permanent project'!C160*Parameters!B$9*G156</f>
        <v>26.212062325938732</v>
      </c>
      <c r="I156" s="2">
        <f>EXP(-Parameters!$B$16*'Permanent project'!B160)</f>
        <v>7.9705641858227524E-3</v>
      </c>
      <c r="J156" s="2">
        <f>EXP(-(Parameters!$B$5+Parameters!$B$6)*('Permanent project'!B160-Parameters!$B$2))*(1-EXP(-Parameters!$B$7*('Permanent project'!B160-Parameters!$B$2)*('Permanent project'!B160&gt;Parameters!$B$2)))+('Permanent project'!B160&lt;=Parameters!$B$2)</f>
        <v>0.22763768838381271</v>
      </c>
      <c r="K156" s="2">
        <f>H156*I156*('Permanent project'!B160&gt;=Parameters!$B$2)</f>
        <v>0.2089249252116811</v>
      </c>
      <c r="L156" s="2">
        <f>H156*I156*J156*('Permanent project'!B160&gt;=Parameters!$B$2)*('Permanent project'!B160&lt;=Parameters!$B$3)</f>
        <v>4.7559187020948038E-2</v>
      </c>
      <c r="M156" s="26">
        <f>'Emissions of Biomass scenarios'!G154*3.66</f>
        <v>108.38945972704992</v>
      </c>
      <c r="N156" s="14">
        <f t="shared" si="10"/>
        <v>5.1549145862582826</v>
      </c>
      <c r="V156" s="4"/>
      <c r="W156" s="4"/>
      <c r="X156" s="4"/>
      <c r="Y156" s="4"/>
    </row>
    <row r="157" spans="2:25" x14ac:dyDescent="0.3">
      <c r="B157">
        <v>152</v>
      </c>
      <c r="C157" s="11">
        <f t="shared" si="11"/>
        <v>1.6779706453383088</v>
      </c>
      <c r="D157" s="11">
        <f t="shared" si="11"/>
        <v>2.720789926345387</v>
      </c>
      <c r="E157" s="11">
        <f t="shared" si="11"/>
        <v>3.4292084480011149</v>
      </c>
      <c r="F157" s="11">
        <f t="shared" si="11"/>
        <v>5.9646475032892132</v>
      </c>
      <c r="G157" s="3">
        <f>G156*(1+Parameters!$B$13)</f>
        <v>1724427.8710758807</v>
      </c>
      <c r="H157" s="5">
        <f>Parameters!$B$11*'Permanent project'!C161*Parameters!B$9*G157</f>
        <v>26.736303572457505</v>
      </c>
      <c r="I157" s="2">
        <f>EXP(-Parameters!$B$16*'Permanent project'!B161)</f>
        <v>7.7195438768540552E-3</v>
      </c>
      <c r="J157" s="2">
        <f>EXP(-(Parameters!$B$5+Parameters!$B$6)*('Permanent project'!B161-Parameters!$B$2))*(1-EXP(-Parameters!$B$7*('Permanent project'!B161-Parameters!$B$2)*('Permanent project'!B161&gt;Parameters!$B$2)))+('Permanent project'!B161&lt;=Parameters!$B$2)</f>
        <v>0.22537265553943869</v>
      </c>
      <c r="K157" s="2">
        <f>H157*I157*('Permanent project'!B161&gt;=Parameters!$B$2)</f>
        <v>0.20639206853247555</v>
      </c>
      <c r="L157" s="2">
        <f>H157*I157*J157*('Permanent project'!B161&gt;=Parameters!$B$2)*('Permanent project'!B161&lt;=Parameters!$B$3)</f>
        <v>4.6515128567441832E-2</v>
      </c>
      <c r="M157" s="26">
        <f>'Emissions of Biomass scenarios'!G155*3.66</f>
        <v>105.29070409020785</v>
      </c>
      <c r="N157" s="14">
        <f t="shared" si="10"/>
        <v>4.8976106377124919</v>
      </c>
      <c r="V157" s="4"/>
      <c r="W157" s="4"/>
      <c r="X157" s="4"/>
      <c r="Y157" s="4"/>
    </row>
    <row r="158" spans="2:25" x14ac:dyDescent="0.3">
      <c r="B158">
        <v>153</v>
      </c>
      <c r="C158" s="11">
        <f t="shared" si="11"/>
        <v>1.6779706453383088</v>
      </c>
      <c r="D158" s="11">
        <f t="shared" si="11"/>
        <v>2.720789926345387</v>
      </c>
      <c r="E158" s="11">
        <f t="shared" si="11"/>
        <v>3.4292084480011149</v>
      </c>
      <c r="F158" s="11">
        <f t="shared" si="11"/>
        <v>5.9646475032892132</v>
      </c>
      <c r="G158" s="3">
        <f>G157*(1+Parameters!$B$13)</f>
        <v>1758916.4284973983</v>
      </c>
      <c r="H158" s="5">
        <f>Parameters!$B$11*'Permanent project'!C162*Parameters!B$9*G158</f>
        <v>27.271029643906655</v>
      </c>
      <c r="I158" s="2">
        <f>EXP(-Parameters!$B$16*'Permanent project'!B162)</f>
        <v>7.4764290553823191E-3</v>
      </c>
      <c r="J158" s="2">
        <f>EXP(-(Parameters!$B$5+Parameters!$B$6)*('Permanent project'!B162-Parameters!$B$2))*(1-EXP(-Parameters!$B$7*('Permanent project'!B162-Parameters!$B$2)*('Permanent project'!B162&gt;Parameters!$B$2)))+('Permanent project'!B162&lt;=Parameters!$B$2)</f>
        <v>0.22313016014842982</v>
      </c>
      <c r="K158" s="2">
        <f>H158*I158*('Permanent project'!B162&gt;=Parameters!$B$2)</f>
        <v>0.20388991839989626</v>
      </c>
      <c r="L158" s="2">
        <f>H158*I158*J158*('Permanent project'!B162&gt;=Parameters!$B$2)*('Permanent project'!B162&lt;=Parameters!$B$3)</f>
        <v>4.549399014521914E-2</v>
      </c>
      <c r="M158" s="26">
        <f>'Emissions of Biomass scenarios'!G156*3.66</f>
        <v>102.2776685089465</v>
      </c>
      <c r="N158" s="14">
        <f t="shared" si="10"/>
        <v>4.6530192432220021</v>
      </c>
      <c r="V158" s="4"/>
      <c r="W158" s="4"/>
      <c r="X158" s="4"/>
      <c r="Y158" s="4"/>
    </row>
    <row r="159" spans="2:25" x14ac:dyDescent="0.3">
      <c r="B159">
        <v>154</v>
      </c>
      <c r="C159" s="11">
        <f t="shared" si="11"/>
        <v>1.6779706453383088</v>
      </c>
      <c r="D159" s="11">
        <f t="shared" si="11"/>
        <v>2.720789926345387</v>
      </c>
      <c r="E159" s="11">
        <f t="shared" si="11"/>
        <v>3.4292084480011149</v>
      </c>
      <c r="F159" s="11">
        <f t="shared" si="11"/>
        <v>5.9646475032892132</v>
      </c>
      <c r="G159" s="3">
        <f>G158*(1+Parameters!$B$13)</f>
        <v>1794094.7570673462</v>
      </c>
      <c r="H159" s="5">
        <f>Parameters!$B$11*'Permanent project'!C163*Parameters!B$9*G159</f>
        <v>27.816450236784789</v>
      </c>
      <c r="I159" s="2">
        <f>EXP(-Parameters!$B$16*'Permanent project'!B163)</f>
        <v>7.2409707505859339E-3</v>
      </c>
      <c r="J159" s="2">
        <f>EXP(-(Parameters!$B$5+Parameters!$B$6)*('Permanent project'!B163-Parameters!$B$2))*(1-EXP(-Parameters!$B$7*('Permanent project'!B163-Parameters!$B$2)*('Permanent project'!B163&gt;Parameters!$B$2)))+('Permanent project'!B163&lt;=Parameters!$B$2)</f>
        <v>0.2209099779593782</v>
      </c>
      <c r="K159" s="2">
        <f>H159*I159*('Permanent project'!B163&gt;=Parameters!$B$2)</f>
        <v>0.20141810254968784</v>
      </c>
      <c r="L159" s="2">
        <f>H159*I159*J159*('Permanent project'!B163&gt;=Parameters!$B$2)*('Permanent project'!B163&lt;=Parameters!$B$3)</f>
        <v>4.4495268594871316E-2</v>
      </c>
      <c r="M159" s="26">
        <f>'Emissions of Biomass scenarios'!G157*3.66</f>
        <v>99.348154616914329</v>
      </c>
      <c r="N159" s="14">
        <f t="shared" si="10"/>
        <v>4.4205228240844079</v>
      </c>
      <c r="V159" s="4"/>
      <c r="W159" s="4"/>
      <c r="X159" s="4"/>
      <c r="Y159" s="4"/>
    </row>
    <row r="160" spans="2:25" x14ac:dyDescent="0.3">
      <c r="B160">
        <v>155</v>
      </c>
      <c r="C160" s="11">
        <f t="shared" si="11"/>
        <v>1.6779706453383088</v>
      </c>
      <c r="D160" s="11">
        <f t="shared" si="11"/>
        <v>2.720789926345387</v>
      </c>
      <c r="E160" s="11">
        <f t="shared" si="11"/>
        <v>3.4292084480011149</v>
      </c>
      <c r="F160" s="11">
        <f t="shared" si="11"/>
        <v>5.9646475032892132</v>
      </c>
      <c r="G160" s="3">
        <f>G159*(1+Parameters!$B$13)</f>
        <v>1829976.6522086931</v>
      </c>
      <c r="H160" s="5">
        <f>Parameters!$B$11*'Permanent project'!C164*Parameters!B$9*G160</f>
        <v>28.372779241520483</v>
      </c>
      <c r="I160" s="2">
        <f>EXP(-Parameters!$B$16*'Permanent project'!B164)</f>
        <v>7.0129278325854246E-3</v>
      </c>
      <c r="J160" s="2">
        <f>EXP(-(Parameters!$B$5+Parameters!$B$6)*('Permanent project'!B164-Parameters!$B$2))*(1-EXP(-Parameters!$B$7*('Permanent project'!B164-Parameters!$B$2)*('Permanent project'!B164&gt;Parameters!$B$2)))+('Permanent project'!B164&lt;=Parameters!$B$2)</f>
        <v>0.21871188695221475</v>
      </c>
      <c r="K160" s="2">
        <f>H160*I160*('Permanent project'!B164&gt;=Parameters!$B$2)</f>
        <v>0.19897625323066098</v>
      </c>
      <c r="L160" s="2">
        <f>H160*I160*J160*('Permanent project'!B164&gt;=Parameters!$B$2)*('Permanent project'!B164&lt;=Parameters!$B$3)</f>
        <v>4.3518471802759577E-2</v>
      </c>
      <c r="M160" s="26">
        <f>'Emissions of Biomass scenarios'!G158*3.66</f>
        <v>96.500009431035025</v>
      </c>
      <c r="N160" s="14">
        <f t="shared" si="10"/>
        <v>4.1995329393905312</v>
      </c>
      <c r="V160" s="4"/>
      <c r="W160" s="4"/>
      <c r="X160" s="4"/>
      <c r="Y160" s="4"/>
    </row>
    <row r="161" spans="2:25" x14ac:dyDescent="0.3">
      <c r="B161">
        <v>156</v>
      </c>
      <c r="C161" s="11">
        <f t="shared" si="11"/>
        <v>1.6779706453383088</v>
      </c>
      <c r="D161" s="11">
        <f t="shared" si="11"/>
        <v>2.720789926345387</v>
      </c>
      <c r="E161" s="11">
        <f t="shared" si="11"/>
        <v>3.4292084480011149</v>
      </c>
      <c r="F161" s="11">
        <f t="shared" si="11"/>
        <v>5.9646475032892132</v>
      </c>
      <c r="G161" s="3">
        <f>G160*(1+Parameters!$B$13)</f>
        <v>1866576.1852528669</v>
      </c>
      <c r="H161" s="5">
        <f>Parameters!$B$11*'Permanent project'!C165*Parameters!B$9*G161</f>
        <v>28.940234826350892</v>
      </c>
      <c r="I161" s="2">
        <f>EXP(-Parameters!$B$16*'Permanent project'!B165)</f>
        <v>6.7920667655053842E-3</v>
      </c>
      <c r="J161" s="2">
        <f>EXP(-(Parameters!$B$5+Parameters!$B$6)*('Permanent project'!B165-Parameters!$B$2))*(1-EXP(-Parameters!$B$7*('Permanent project'!B165-Parameters!$B$2)*('Permanent project'!B165&gt;Parameters!$B$2)))+('Permanent project'!B165&lt;=Parameters!$B$2)</f>
        <v>0.21653566731600707</v>
      </c>
      <c r="K161" s="2">
        <f>H161*I161*('Permanent project'!B165&gt;=Parameters!$B$2)</f>
        <v>0.19656400714997938</v>
      </c>
      <c r="L161" s="2">
        <f>H161*I161*J161*('Permanent project'!B165&gt;=Parameters!$B$2)*('Permanent project'!B165&lt;=Parameters!$B$3)</f>
        <v>4.256311845852917E-2</v>
      </c>
      <c r="M161" s="26">
        <f>'Emissions of Biomass scenarios'!G159*3.66</f>
        <v>93.73112518551612</v>
      </c>
      <c r="N161" s="14">
        <f t="shared" si="10"/>
        <v>3.9894889845223496</v>
      </c>
      <c r="V161" s="4"/>
      <c r="W161" s="4"/>
      <c r="X161" s="4"/>
      <c r="Y161" s="4"/>
    </row>
    <row r="162" spans="2:25" x14ac:dyDescent="0.3">
      <c r="B162">
        <v>157</v>
      </c>
      <c r="C162" s="11">
        <f t="shared" si="11"/>
        <v>1.6779706453383088</v>
      </c>
      <c r="D162" s="11">
        <f t="shared" si="11"/>
        <v>2.720789926345387</v>
      </c>
      <c r="E162" s="11">
        <f t="shared" si="11"/>
        <v>3.4292084480011149</v>
      </c>
      <c r="F162" s="11">
        <f t="shared" si="11"/>
        <v>5.9646475032892132</v>
      </c>
      <c r="G162" s="3">
        <f>G161*(1+Parameters!$B$13)</f>
        <v>1903907.7089579243</v>
      </c>
      <c r="H162" s="5">
        <f>Parameters!$B$11*'Permanent project'!C166*Parameters!B$9*G162</f>
        <v>29.519039522877911</v>
      </c>
      <c r="I162" s="2">
        <f>EXP(-Parameters!$B$16*'Permanent project'!B166)</f>
        <v>6.5781613683133303E-3</v>
      </c>
      <c r="J162" s="2">
        <f>EXP(-(Parameters!$B$5+Parameters!$B$6)*('Permanent project'!B166-Parameters!$B$2))*(1-EXP(-Parameters!$B$7*('Permanent project'!B166-Parameters!$B$2)*('Permanent project'!B166&gt;Parameters!$B$2)))+('Permanent project'!B166&lt;=Parameters!$B$2)</f>
        <v>0.21438110142697794</v>
      </c>
      <c r="K162" s="2">
        <f>H162*I162*('Permanent project'!B166&gt;=Parameters!$B$2)</f>
        <v>0.19418100541910985</v>
      </c>
      <c r="L162" s="2">
        <f>H162*I162*J162*('Permanent project'!B166&gt;=Parameters!$B$2)*('Permanent project'!B166&lt;=Parameters!$B$3)</f>
        <v>4.1628737817946744E-2</v>
      </c>
      <c r="M162" s="26">
        <f>'Emissions of Biomass scenarios'!G160*3.66</f>
        <v>91.039439098063923</v>
      </c>
      <c r="N162" s="14">
        <f t="shared" si="10"/>
        <v>3.7898569413062329</v>
      </c>
      <c r="V162" s="4"/>
      <c r="W162" s="4"/>
      <c r="X162" s="4"/>
      <c r="Y162" s="4"/>
    </row>
    <row r="163" spans="2:25" x14ac:dyDescent="0.3">
      <c r="B163">
        <v>158</v>
      </c>
      <c r="C163" s="11">
        <f t="shared" si="11"/>
        <v>1.6779706453383088</v>
      </c>
      <c r="D163" s="11">
        <f t="shared" si="11"/>
        <v>2.720789926345387</v>
      </c>
      <c r="E163" s="11">
        <f t="shared" si="11"/>
        <v>3.4292084480011149</v>
      </c>
      <c r="F163" s="11">
        <f t="shared" si="11"/>
        <v>5.9646475032892132</v>
      </c>
      <c r="G163" s="3">
        <f>G162*(1+Parameters!$B$13)</f>
        <v>1941985.8631370829</v>
      </c>
      <c r="H163" s="5">
        <f>Parameters!$B$11*'Permanent project'!C167*Parameters!B$9*G163</f>
        <v>30.10942031333547</v>
      </c>
      <c r="I163" s="2">
        <f>EXP(-Parameters!$B$16*'Permanent project'!B167)</f>
        <v>6.3709925831905607E-3</v>
      </c>
      <c r="J163" s="2">
        <f>EXP(-(Parameters!$B$5+Parameters!$B$6)*('Permanent project'!B167-Parameters!$B$2))*(1-EXP(-Parameters!$B$7*('Permanent project'!B167-Parameters!$B$2)*('Permanent project'!B167&gt;Parameters!$B$2)))+('Permanent project'!B167&lt;=Parameters!$B$2)</f>
        <v>0.21224797382674304</v>
      </c>
      <c r="K163" s="2">
        <f>H163*I163*('Permanent project'!B167&gt;=Parameters!$B$2)</f>
        <v>0.19182689350042748</v>
      </c>
      <c r="L163" s="2">
        <f>H163*I163*J163*('Permanent project'!B167&gt;=Parameters!$B$2)*('Permanent project'!B167&lt;=Parameters!$B$3)</f>
        <v>4.0714869470944152E-2</v>
      </c>
      <c r="M163" s="26">
        <f>'Emissions of Biomass scenarios'!G161*3.66</f>
        <v>88.422933074982907</v>
      </c>
      <c r="N163" s="14">
        <f t="shared" si="10"/>
        <v>3.6001281783859596</v>
      </c>
      <c r="V163" s="4"/>
      <c r="W163" s="4"/>
      <c r="X163" s="4"/>
      <c r="Y163" s="4"/>
    </row>
    <row r="164" spans="2:25" x14ac:dyDescent="0.3">
      <c r="B164">
        <v>159</v>
      </c>
      <c r="C164" s="11">
        <f t="shared" si="11"/>
        <v>1.6779706453383088</v>
      </c>
      <c r="D164" s="11">
        <f t="shared" si="11"/>
        <v>2.720789926345387</v>
      </c>
      <c r="E164" s="11">
        <f t="shared" si="11"/>
        <v>3.4292084480011149</v>
      </c>
      <c r="F164" s="11">
        <f t="shared" si="11"/>
        <v>5.9646475032892132</v>
      </c>
      <c r="G164" s="3">
        <f>G163*(1+Parameters!$B$13)</f>
        <v>1980825.5803998245</v>
      </c>
      <c r="H164" s="5">
        <f>Parameters!$B$11*'Permanent project'!C168*Parameters!B$9*G164</f>
        <v>30.711608719602179</v>
      </c>
      <c r="I164" s="2">
        <f>EXP(-Parameters!$B$16*'Permanent project'!B168)</f>
        <v>6.1703482511978082E-3</v>
      </c>
      <c r="J164" s="2">
        <f>EXP(-(Parameters!$B$5+Parameters!$B$6)*('Permanent project'!B168-Parameters!$B$2))*(1-EXP(-Parameters!$B$7*('Permanent project'!B168-Parameters!$B$2)*('Permanent project'!B168&gt;Parameters!$B$2)))+('Permanent project'!B168&lt;=Parameters!$B$2)</f>
        <v>0.21013607120076472</v>
      </c>
      <c r="K164" s="2">
        <f>H164*I164*('Permanent project'!B168&gt;=Parameters!$B$2)</f>
        <v>0.18950132115446866</v>
      </c>
      <c r="L164" s="2">
        <f>H164*I164*J164*('Permanent project'!B168&gt;=Parameters!$B$2)*('Permanent project'!B168&lt;=Parameters!$B$3)</f>
        <v>3.9821063114754411E-2</v>
      </c>
      <c r="M164" s="26">
        <f>'Emissions of Biomass scenarios'!G162*3.66</f>
        <v>85.879633361313623</v>
      </c>
      <c r="N164" s="14">
        <f t="shared" si="10"/>
        <v>3.4198183003528384</v>
      </c>
      <c r="V164" s="4"/>
      <c r="W164" s="4"/>
      <c r="X164" s="4"/>
      <c r="Y164" s="4"/>
    </row>
    <row r="165" spans="2:25" x14ac:dyDescent="0.3">
      <c r="B165">
        <v>160</v>
      </c>
      <c r="C165" s="11">
        <f t="shared" si="11"/>
        <v>1.6779706453383088</v>
      </c>
      <c r="D165" s="11">
        <f t="shared" si="11"/>
        <v>2.720789926345387</v>
      </c>
      <c r="E165" s="11">
        <f t="shared" si="11"/>
        <v>3.4292084480011149</v>
      </c>
      <c r="F165" s="11">
        <f t="shared" si="11"/>
        <v>5.9646475032892132</v>
      </c>
      <c r="G165" s="3">
        <f>G164*(1+Parameters!$B$13)</f>
        <v>2020442.092007821</v>
      </c>
      <c r="H165" s="5">
        <f>Parameters!$B$11*'Permanent project'!C169*Parameters!B$9*G165</f>
        <v>31.325840893994222</v>
      </c>
      <c r="I165" s="2">
        <f>EXP(-Parameters!$B$16*'Permanent project'!B169)</f>
        <v>5.9760228950059427E-3</v>
      </c>
      <c r="J165" s="2">
        <f>EXP(-(Parameters!$B$5+Parameters!$B$6)*('Permanent project'!B169-Parameters!$B$2))*(1-EXP(-Parameters!$B$7*('Permanent project'!B169-Parameters!$B$2)*('Permanent project'!B169&gt;Parameters!$B$2)))+('Permanent project'!B169&lt;=Parameters!$B$2)</f>
        <v>0.20804518235702046</v>
      </c>
      <c r="K165" s="2">
        <f>H165*I165*('Permanent project'!B169&gt;=Parameters!$B$2)</f>
        <v>0.1872039423878229</v>
      </c>
      <c r="L165" s="2">
        <f>H165*I165*J165*('Permanent project'!B169&gt;=Parameters!$B$2)*('Permanent project'!B169&lt;=Parameters!$B$3)</f>
        <v>3.8946878332027771E-2</v>
      </c>
      <c r="M165" s="26">
        <f>'Emissions of Biomass scenarios'!G163*3.66</f>
        <v>83.407610141695855</v>
      </c>
      <c r="N165" s="14">
        <f t="shared" si="10"/>
        <v>3.248466044153834</v>
      </c>
      <c r="V165" s="4"/>
      <c r="W165" s="4"/>
      <c r="X165" s="4"/>
      <c r="Y165" s="4"/>
    </row>
    <row r="166" spans="2:25" x14ac:dyDescent="0.3">
      <c r="B166">
        <v>161</v>
      </c>
      <c r="C166" s="11">
        <f t="shared" si="11"/>
        <v>1.6779706453383088</v>
      </c>
      <c r="D166" s="11">
        <f t="shared" si="11"/>
        <v>2.720789926345387</v>
      </c>
      <c r="E166" s="11">
        <f t="shared" si="11"/>
        <v>3.4292084480011149</v>
      </c>
      <c r="F166" s="11">
        <f t="shared" si="11"/>
        <v>5.9646475032892132</v>
      </c>
      <c r="G166" s="3">
        <f>G165*(1+Parameters!$B$13)</f>
        <v>2060850.9338479773</v>
      </c>
      <c r="H166" s="5">
        <f>Parameters!$B$11*'Permanent project'!C170*Parameters!B$9*G166</f>
        <v>31.952357711874107</v>
      </c>
      <c r="I166" s="2">
        <f>EXP(-Parameters!$B$16*'Permanent project'!B170)</f>
        <v>5.787817508469237E-3</v>
      </c>
      <c r="J166" s="2">
        <f>EXP(-(Parameters!$B$5+Parameters!$B$6)*('Permanent project'!B170-Parameters!$B$2))*(1-EXP(-Parameters!$B$7*('Permanent project'!B170-Parameters!$B$2)*('Permanent project'!B170&gt;Parameters!$B$2)))+('Permanent project'!B170&lt;=Parameters!$B$2)</f>
        <v>0.20597509820488344</v>
      </c>
      <c r="K166" s="2">
        <f>H166*I166*('Permanent project'!B170&gt;=Parameters!$B$2)</f>
        <v>0.184934415401657</v>
      </c>
      <c r="L166" s="2">
        <f>H166*I166*J166*('Permanent project'!B170&gt;=Parameters!$B$2)*('Permanent project'!B170&lt;=Parameters!$B$3)</f>
        <v>3.809188437381901E-2</v>
      </c>
      <c r="M166" s="26">
        <f>'Emissions of Biomass scenarios'!G164*3.66</f>
        <v>81.004977097204147</v>
      </c>
      <c r="N166" s="14">
        <f t="shared" si="10"/>
        <v>3.0856322212905574</v>
      </c>
      <c r="V166" s="4"/>
      <c r="W166" s="4"/>
      <c r="X166" s="4"/>
      <c r="Y166" s="4"/>
    </row>
    <row r="167" spans="2:25" x14ac:dyDescent="0.3">
      <c r="B167">
        <v>162</v>
      </c>
      <c r="C167" s="11">
        <f t="shared" si="11"/>
        <v>1.6779706453383088</v>
      </c>
      <c r="D167" s="11">
        <f t="shared" si="11"/>
        <v>2.720789926345387</v>
      </c>
      <c r="E167" s="11">
        <f t="shared" si="11"/>
        <v>3.4292084480011149</v>
      </c>
      <c r="F167" s="11">
        <f t="shared" si="11"/>
        <v>5.9646475032892132</v>
      </c>
      <c r="G167" s="3">
        <f>G166*(1+Parameters!$B$13)</f>
        <v>2102067.9525249368</v>
      </c>
      <c r="H167" s="5">
        <f>Parameters!$B$11*'Permanent project'!C171*Parameters!B$9*G167</f>
        <v>32.591404866111588</v>
      </c>
      <c r="I167" s="2">
        <f>EXP(-Parameters!$B$16*'Permanent project'!B171)</f>
        <v>5.6055393528256781E-3</v>
      </c>
      <c r="J167" s="2">
        <f>EXP(-(Parameters!$B$5+Parameters!$B$6)*('Permanent project'!B171-Parameters!$B$2))*(1-EXP(-Parameters!$B$7*('Permanent project'!B171-Parameters!$B$2)*('Permanent project'!B171&gt;Parameters!$B$2)))+('Permanent project'!B171&lt;=Parameters!$B$2)</f>
        <v>0.20392561173421342</v>
      </c>
      <c r="K167" s="2">
        <f>H167*I167*('Permanent project'!B171&gt;=Parameters!$B$2)</f>
        <v>0.1826924025408628</v>
      </c>
      <c r="L167" s="2">
        <f>H167*I167*J167*('Permanent project'!B171&gt;=Parameters!$B$2)*('Permanent project'!B171&lt;=Parameters!$B$3)</f>
        <v>3.7255659947338614E-2</v>
      </c>
      <c r="M167" s="26">
        <f>'Emissions of Biomass scenarios'!G165*3.66</f>
        <v>78.669890922998178</v>
      </c>
      <c r="N167" s="14">
        <f t="shared" si="10"/>
        <v>2.9308987043214407</v>
      </c>
      <c r="V167" s="4"/>
      <c r="W167" s="4"/>
      <c r="X167" s="4"/>
      <c r="Y167" s="4"/>
    </row>
    <row r="168" spans="2:25" x14ac:dyDescent="0.3">
      <c r="B168">
        <v>163</v>
      </c>
      <c r="C168" s="11">
        <f t="shared" si="11"/>
        <v>1.6779706453383088</v>
      </c>
      <c r="D168" s="11">
        <f t="shared" si="11"/>
        <v>2.720789926345387</v>
      </c>
      <c r="E168" s="11">
        <f t="shared" si="11"/>
        <v>3.4292084480011149</v>
      </c>
      <c r="F168" s="11">
        <f t="shared" si="11"/>
        <v>5.9646475032892132</v>
      </c>
      <c r="G168" s="3">
        <f>G167*(1+Parameters!$B$13)</f>
        <v>2144109.3115754356</v>
      </c>
      <c r="H168" s="5">
        <f>Parameters!$B$11*'Permanent project'!C172*Parameters!B$9*G168</f>
        <v>33.243232963433819</v>
      </c>
      <c r="I168" s="2">
        <f>EXP(-Parameters!$B$16*'Permanent project'!B172)</f>
        <v>5.4290017593156339E-3</v>
      </c>
      <c r="J168" s="2">
        <f>EXP(-(Parameters!$B$5+Parameters!$B$6)*('Permanent project'!B172-Parameters!$B$2))*(1-EXP(-Parameters!$B$7*('Permanent project'!B172-Parameters!$B$2)*('Permanent project'!B172&gt;Parameters!$B$2)))+('Permanent project'!B172&lt;=Parameters!$B$2)</f>
        <v>0.20189651799465538</v>
      </c>
      <c r="K168" s="2">
        <f>H168*I168*('Permanent project'!B172&gt;=Parameters!$B$2)</f>
        <v>0.18047757024382169</v>
      </c>
      <c r="L168" s="2">
        <f>H168*I168*J168*('Permanent project'!B172&gt;=Parameters!$B$2)*('Permanent project'!B172&lt;=Parameters!$B$3)</f>
        <v>3.6437793008363424E-2</v>
      </c>
      <c r="M168" s="26">
        <f>'Emissions of Biomass scenarios'!G166*3.66</f>
        <v>76.400550811243008</v>
      </c>
      <c r="N168" s="14">
        <f t="shared" si="10"/>
        <v>2.7838674561850252</v>
      </c>
      <c r="V168" s="4"/>
      <c r="W168" s="4"/>
      <c r="X168" s="4"/>
      <c r="Y168" s="4"/>
    </row>
    <row r="169" spans="2:25" x14ac:dyDescent="0.3">
      <c r="B169">
        <v>164</v>
      </c>
      <c r="C169" s="11">
        <f t="shared" si="11"/>
        <v>1.6779706453383088</v>
      </c>
      <c r="D169" s="11">
        <f t="shared" si="11"/>
        <v>2.720789926345387</v>
      </c>
      <c r="E169" s="11">
        <f t="shared" si="11"/>
        <v>3.4292084480011149</v>
      </c>
      <c r="F169" s="11">
        <f t="shared" si="11"/>
        <v>5.9646475032892132</v>
      </c>
      <c r="G169" s="3">
        <f>G168*(1+Parameters!$B$13)</f>
        <v>2186991.4978069444</v>
      </c>
      <c r="H169" s="5">
        <f>Parameters!$B$11*'Permanent project'!C173*Parameters!B$9*G169</f>
        <v>33.908097622702499</v>
      </c>
      <c r="I169" s="2">
        <f>EXP(-Parameters!$B$16*'Permanent project'!B173)</f>
        <v>5.2580239380167352E-3</v>
      </c>
      <c r="J169" s="2">
        <f>EXP(-(Parameters!$B$5+Parameters!$B$6)*('Permanent project'!B173-Parameters!$B$2))*(1-EXP(-Parameters!$B$7*('Permanent project'!B173-Parameters!$B$2)*('Permanent project'!B173&gt;Parameters!$B$2)))+('Permanent project'!B173&lt;=Parameters!$B$2)</f>
        <v>0.19988761407514449</v>
      </c>
      <c r="K169" s="2">
        <f>H169*I169*('Permanent project'!B173&gt;=Parameters!$B$2)</f>
        <v>0.17828958899277808</v>
      </c>
      <c r="L169" s="2">
        <f>H169*I169*J169*('Permanent project'!B173&gt;=Parameters!$B$2)*('Permanent project'!B173&lt;=Parameters!$B$3)</f>
        <v>3.5637880558204556E-2</v>
      </c>
      <c r="M169" s="26">
        <f>'Emissions of Biomass scenarios'!G167*3.66</f>
        <v>74.195197903419967</v>
      </c>
      <c r="N169" s="14">
        <f t="shared" si="10"/>
        <v>2.6441596008744299</v>
      </c>
      <c r="V169" s="4"/>
      <c r="W169" s="4"/>
      <c r="X169" s="4"/>
      <c r="Y169" s="4"/>
    </row>
    <row r="170" spans="2:25" x14ac:dyDescent="0.3">
      <c r="B170">
        <v>165</v>
      </c>
      <c r="C170" s="11">
        <f t="shared" si="11"/>
        <v>1.6779706453383088</v>
      </c>
      <c r="D170" s="11">
        <f t="shared" si="11"/>
        <v>2.720789926345387</v>
      </c>
      <c r="E170" s="11">
        <f t="shared" si="11"/>
        <v>3.4292084480011149</v>
      </c>
      <c r="F170" s="11">
        <f t="shared" si="11"/>
        <v>5.9646475032892132</v>
      </c>
      <c r="G170" s="3">
        <f>G169*(1+Parameters!$B$13)</f>
        <v>2230731.3277630834</v>
      </c>
      <c r="H170" s="5">
        <f>Parameters!$B$11*'Permanent project'!C174*Parameters!B$9*G170</f>
        <v>34.586259575156546</v>
      </c>
      <c r="I170" s="2">
        <f>EXP(-Parameters!$B$16*'Permanent project'!B174)</f>
        <v>5.0924307926991904E-3</v>
      </c>
      <c r="J170" s="2">
        <f>EXP(-(Parameters!$B$5+Parameters!$B$6)*('Permanent project'!B174-Parameters!$B$2))*(1-EXP(-Parameters!$B$7*('Permanent project'!B174-Parameters!$B$2)*('Permanent project'!B174&gt;Parameters!$B$2)))+('Permanent project'!B174&lt;=Parameters!$B$2)</f>
        <v>0.19789869908361465</v>
      </c>
      <c r="K170" s="2">
        <f>H170*I170*('Permanent project'!B174&gt;=Parameters!$B$2)</f>
        <v>0.17612813326481441</v>
      </c>
      <c r="L170" s="2">
        <f>H170*I170*J170*('Permanent project'!B174&gt;=Parameters!$B$2)*('Permanent project'!B174&lt;=Parameters!$B$3)</f>
        <v>3.4855528445132289E-2</v>
      </c>
      <c r="M170" s="26">
        <f>'Emissions of Biomass scenarios'!G168*3.66</f>
        <v>72.052114715812309</v>
      </c>
      <c r="N170" s="14">
        <f t="shared" si="10"/>
        <v>2.5114145340089307</v>
      </c>
      <c r="V170" s="4"/>
      <c r="W170" s="4"/>
      <c r="X170" s="4"/>
      <c r="Y170" s="4"/>
    </row>
    <row r="171" spans="2:25" x14ac:dyDescent="0.3">
      <c r="B171">
        <v>166</v>
      </c>
      <c r="C171" s="11">
        <f t="shared" ref="C171:F186" si="12">C170</f>
        <v>1.6779706453383088</v>
      </c>
      <c r="D171" s="11">
        <f t="shared" si="12"/>
        <v>2.720789926345387</v>
      </c>
      <c r="E171" s="11">
        <f t="shared" si="12"/>
        <v>3.4292084480011149</v>
      </c>
      <c r="F171" s="11">
        <f t="shared" si="12"/>
        <v>5.9646475032892132</v>
      </c>
      <c r="G171" s="3">
        <f>G170*(1+Parameters!$B$13)</f>
        <v>2275345.9543183451</v>
      </c>
      <c r="H171" s="5">
        <f>Parameters!$B$11*'Permanent project'!C175*Parameters!B$9*G171</f>
        <v>35.277984766659678</v>
      </c>
      <c r="I171" s="2">
        <f>EXP(-Parameters!$B$16*'Permanent project'!B175)</f>
        <v>4.9320527415119518E-3</v>
      </c>
      <c r="J171" s="2">
        <f>EXP(-(Parameters!$B$5+Parameters!$B$6)*('Permanent project'!B175-Parameters!$B$2))*(1-EXP(-Parameters!$B$7*('Permanent project'!B175-Parameters!$B$2)*('Permanent project'!B175&gt;Parameters!$B$2)))+('Permanent project'!B175&lt;=Parameters!$B$2)</f>
        <v>0.19592957412690934</v>
      </c>
      <c r="K171" s="2">
        <f>H171*I171*('Permanent project'!B175&gt;=Parameters!$B$2)</f>
        <v>0.17399288148342074</v>
      </c>
      <c r="L171" s="2">
        <f>H171*I171*J171*('Permanent project'!B175&gt;=Parameters!$B$2)*('Permanent project'!B175&lt;=Parameters!$B$3)</f>
        <v>3.4090351170160432E-2</v>
      </c>
      <c r="M171" s="26">
        <f>'Emissions of Biomass scenarios'!G169*3.66</f>
        <v>69.969624541654326</v>
      </c>
      <c r="N171" s="14">
        <f t="shared" si="10"/>
        <v>2.3852890718692716</v>
      </c>
      <c r="V171" s="4"/>
      <c r="W171" s="4"/>
      <c r="X171" s="4"/>
      <c r="Y171" s="4"/>
    </row>
    <row r="172" spans="2:25" x14ac:dyDescent="0.3">
      <c r="B172">
        <v>167</v>
      </c>
      <c r="C172" s="11">
        <f t="shared" si="12"/>
        <v>1.6779706453383088</v>
      </c>
      <c r="D172" s="11">
        <f t="shared" si="12"/>
        <v>2.720789926345387</v>
      </c>
      <c r="E172" s="11">
        <f t="shared" si="12"/>
        <v>3.4292084480011149</v>
      </c>
      <c r="F172" s="11">
        <f t="shared" si="12"/>
        <v>5.9646475032892132</v>
      </c>
      <c r="G172" s="3">
        <f>G171*(1+Parameters!$B$13)</f>
        <v>2320852.873404712</v>
      </c>
      <c r="H172" s="5">
        <f>Parameters!$B$11*'Permanent project'!C176*Parameters!B$9*G172</f>
        <v>35.983544461992871</v>
      </c>
      <c r="I172" s="2">
        <f>EXP(-Parameters!$B$16*'Permanent project'!B176)</f>
        <v>4.7767255433160769E-3</v>
      </c>
      <c r="J172" s="2">
        <f>EXP(-(Parameters!$B$5+Parameters!$B$6)*('Permanent project'!B176-Parameters!$B$2))*(1-EXP(-Parameters!$B$7*('Permanent project'!B176-Parameters!$B$2)*('Permanent project'!B176&gt;Parameters!$B$2)))+('Permanent project'!B176&lt;=Parameters!$B$2)</f>
        <v>0.19398004229089189</v>
      </c>
      <c r="K172" s="2">
        <f>H172*I172*('Permanent project'!B176&gt;=Parameters!$B$2)</f>
        <v>0.1718835159706511</v>
      </c>
      <c r="L172" s="2">
        <f>H172*I172*J172*('Permanent project'!B176&gt;=Parameters!$B$2)*('Permanent project'!B176&lt;=Parameters!$B$3)</f>
        <v>3.3341971697094089E-2</v>
      </c>
      <c r="M172" s="26">
        <f>'Emissions of Biomass scenarios'!G170*3.66</f>
        <v>67.946090833155381</v>
      </c>
      <c r="N172" s="14">
        <f t="shared" si="10"/>
        <v>2.2654566374872509</v>
      </c>
      <c r="V172" s="4"/>
      <c r="W172" s="4"/>
      <c r="X172" s="4"/>
      <c r="Y172" s="4"/>
    </row>
    <row r="173" spans="2:25" x14ac:dyDescent="0.3">
      <c r="B173">
        <v>168</v>
      </c>
      <c r="C173" s="11">
        <f t="shared" si="12"/>
        <v>1.6779706453383088</v>
      </c>
      <c r="D173" s="11">
        <f t="shared" si="12"/>
        <v>2.720789926345387</v>
      </c>
      <c r="E173" s="11">
        <f t="shared" si="12"/>
        <v>3.4292084480011149</v>
      </c>
      <c r="F173" s="11">
        <f t="shared" si="12"/>
        <v>5.9646475032892132</v>
      </c>
      <c r="G173" s="3">
        <f>G172*(1+Parameters!$B$13)</f>
        <v>2367269.9308728063</v>
      </c>
      <c r="H173" s="5">
        <f>Parameters!$B$11*'Permanent project'!C177*Parameters!B$9*G173</f>
        <v>36.703215351232735</v>
      </c>
      <c r="I173" s="2">
        <f>EXP(-Parameters!$B$16*'Permanent project'!B177)</f>
        <v>4.6262901294874511E-3</v>
      </c>
      <c r="J173" s="2">
        <f>EXP(-(Parameters!$B$5+Parameters!$B$6)*('Permanent project'!B177-Parameters!$B$2))*(1-EXP(-Parameters!$B$7*('Permanent project'!B177-Parameters!$B$2)*('Permanent project'!B177&gt;Parameters!$B$2)))+('Permanent project'!B177&lt;=Parameters!$B$2)</f>
        <v>0.19204990862075408</v>
      </c>
      <c r="K173" s="2">
        <f>H173*I173*('Permanent project'!B177&gt;=Parameters!$B$2)</f>
        <v>0.16979972289986028</v>
      </c>
      <c r="L173" s="2">
        <f>H173*I173*J173*('Permanent project'!B177&gt;=Parameters!$B$2)*('Permanent project'!B177&lt;=Parameters!$B$3)</f>
        <v>3.261002126674753E-2</v>
      </c>
      <c r="M173" s="26">
        <f>'Emissions of Biomass scenarios'!G171*3.66</f>
        <v>65.979916566347882</v>
      </c>
      <c r="N173" s="14">
        <f t="shared" si="10"/>
        <v>2.1516064824068319</v>
      </c>
      <c r="V173" s="4"/>
      <c r="W173" s="4"/>
      <c r="X173" s="4"/>
      <c r="Y173" s="4"/>
    </row>
    <row r="174" spans="2:25" x14ac:dyDescent="0.3">
      <c r="B174">
        <v>169</v>
      </c>
      <c r="C174" s="11">
        <f t="shared" si="12"/>
        <v>1.6779706453383088</v>
      </c>
      <c r="D174" s="11">
        <f t="shared" si="12"/>
        <v>2.720789926345387</v>
      </c>
      <c r="E174" s="11">
        <f t="shared" si="12"/>
        <v>3.4292084480011149</v>
      </c>
      <c r="F174" s="11">
        <f t="shared" si="12"/>
        <v>5.9646475032892132</v>
      </c>
      <c r="G174" s="3">
        <f>G173*(1+Parameters!$B$13)</f>
        <v>2414615.3294902625</v>
      </c>
      <c r="H174" s="5">
        <f>Parameters!$B$11*'Permanent project'!C178*Parameters!B$9*G174</f>
        <v>37.437279658257388</v>
      </c>
      <c r="I174" s="2">
        <f>EXP(-Parameters!$B$16*'Permanent project'!B178)</f>
        <v>4.4805924410166193E-3</v>
      </c>
      <c r="J174" s="2">
        <f>EXP(-(Parameters!$B$5+Parameters!$B$6)*('Permanent project'!B178-Parameters!$B$2))*(1-EXP(-Parameters!$B$7*('Permanent project'!B178-Parameters!$B$2)*('Permanent project'!B178&gt;Parameters!$B$2)))+('Permanent project'!B178&lt;=Parameters!$B$2)</f>
        <v>0.1901389801015205</v>
      </c>
      <c r="K174" s="2">
        <f>H174*I174*('Permanent project'!B178&gt;=Parameters!$B$2)</f>
        <v>0.16774119224901329</v>
      </c>
      <c r="L174" s="2">
        <f>H174*I174*J174*('Permanent project'!B178&gt;=Parameters!$B$2)*('Permanent project'!B178&lt;=Parameters!$B$3)</f>
        <v>3.1894139215240466E-2</v>
      </c>
      <c r="M174" s="26">
        <f>'Emissions of Biomass scenarios'!G172*3.66</f>
        <v>64.069543591471088</v>
      </c>
      <c r="N174" s="14">
        <f t="shared" si="10"/>
        <v>2.0434429427632965</v>
      </c>
      <c r="V174" s="4"/>
      <c r="W174" s="4"/>
      <c r="X174" s="4"/>
      <c r="Y174" s="4"/>
    </row>
    <row r="175" spans="2:25" x14ac:dyDescent="0.3">
      <c r="B175">
        <v>170</v>
      </c>
      <c r="C175" s="11">
        <f t="shared" si="12"/>
        <v>1.6779706453383088</v>
      </c>
      <c r="D175" s="11">
        <f t="shared" si="12"/>
        <v>2.720789926345387</v>
      </c>
      <c r="E175" s="11">
        <f t="shared" si="12"/>
        <v>3.4292084480011149</v>
      </c>
      <c r="F175" s="11">
        <f t="shared" si="12"/>
        <v>5.9646475032892132</v>
      </c>
      <c r="G175" s="3">
        <f>G174*(1+Parameters!$B$13)</f>
        <v>2462907.6360800681</v>
      </c>
      <c r="H175" s="5">
        <f>Parameters!$B$11*'Permanent project'!C179*Parameters!B$9*G175</f>
        <v>38.186025251422542</v>
      </c>
      <c r="I175" s="2">
        <f>EXP(-Parameters!$B$16*'Permanent project'!B179)</f>
        <v>4.3394832707388947E-3</v>
      </c>
      <c r="J175" s="2">
        <f>EXP(-(Parameters!$B$5+Parameters!$B$6)*('Permanent project'!B179-Parameters!$B$2))*(1-EXP(-Parameters!$B$7*('Permanent project'!B179-Parameters!$B$2)*('Permanent project'!B179&gt;Parameters!$B$2)))+('Permanent project'!B179&lt;=Parameters!$B$2)</f>
        <v>0.1882470656387468</v>
      </c>
      <c r="K175" s="2">
        <f>H175*I175*('Permanent project'!B179&gt;=Parameters!$B$2)</f>
        <v>0.16570761775456111</v>
      </c>
      <c r="L175" s="2">
        <f>H175*I175*J175*('Permanent project'!B179&gt;=Parameters!$B$2)*('Permanent project'!B179&lt;=Parameters!$B$3)</f>
        <v>3.1193972796283231E-2</v>
      </c>
      <c r="M175" s="26">
        <f>'Emissions of Biomass scenarios'!G173*3.66</f>
        <v>62.213451971381502</v>
      </c>
      <c r="N175" s="14">
        <f t="shared" si="10"/>
        <v>1.9406847283581479</v>
      </c>
      <c r="V175" s="4"/>
      <c r="W175" s="4"/>
      <c r="X175" s="4"/>
      <c r="Y175" s="4"/>
    </row>
    <row r="176" spans="2:25" x14ac:dyDescent="0.3">
      <c r="B176">
        <v>171</v>
      </c>
      <c r="C176" s="11">
        <f t="shared" si="12"/>
        <v>1.6779706453383088</v>
      </c>
      <c r="D176" s="11">
        <f t="shared" si="12"/>
        <v>2.720789926345387</v>
      </c>
      <c r="E176" s="11">
        <f t="shared" si="12"/>
        <v>3.4292084480011149</v>
      </c>
      <c r="F176" s="11">
        <f t="shared" si="12"/>
        <v>5.9646475032892132</v>
      </c>
      <c r="G176" s="3">
        <f>G175*(1+Parameters!$B$13)</f>
        <v>2512165.7888016696</v>
      </c>
      <c r="H176" s="5">
        <f>Parameters!$B$11*'Permanent project'!C180*Parameters!B$9*G176</f>
        <v>38.949745756450994</v>
      </c>
      <c r="I176" s="2">
        <f>EXP(-Parameters!$B$16*'Permanent project'!B180)</f>
        <v>4.2028181105331838E-3</v>
      </c>
      <c r="J176" s="2">
        <f>EXP(-(Parameters!$B$5+Parameters!$B$6)*('Permanent project'!B180-Parameters!$B$2))*(1-EXP(-Parameters!$B$7*('Permanent project'!B180-Parameters!$B$2)*('Permanent project'!B180&gt;Parameters!$B$2)))+('Permanent project'!B180&lt;=Parameters!$B$2)</f>
        <v>0.18637397603940997</v>
      </c>
      <c r="K176" s="2">
        <f>H176*I176*('Permanent project'!B180&gt;=Parameters!$B$2)</f>
        <v>0.16369869686587527</v>
      </c>
      <c r="L176" s="2">
        <f>H176*I176*J176*('Permanent project'!B180&gt;=Parameters!$B$2)*('Permanent project'!B180&lt;=Parameters!$B$3)</f>
        <v>3.0509177007363272E-2</v>
      </c>
      <c r="M176" s="26">
        <f>'Emissions of Biomass scenarios'!G174*3.66</f>
        <v>60.410159310270799</v>
      </c>
      <c r="N176" s="14">
        <f t="shared" si="10"/>
        <v>1.8430642434400661</v>
      </c>
      <c r="V176" s="4"/>
      <c r="W176" s="4"/>
      <c r="X176" s="4"/>
      <c r="Y176" s="4"/>
    </row>
    <row r="177" spans="2:25" x14ac:dyDescent="0.3">
      <c r="B177">
        <v>172</v>
      </c>
      <c r="C177" s="11">
        <f t="shared" si="12"/>
        <v>1.6779706453383088</v>
      </c>
      <c r="D177" s="11">
        <f t="shared" si="12"/>
        <v>2.720789926345387</v>
      </c>
      <c r="E177" s="11">
        <f t="shared" si="12"/>
        <v>3.4292084480011149</v>
      </c>
      <c r="F177" s="11">
        <f t="shared" si="12"/>
        <v>5.9646475032892132</v>
      </c>
      <c r="G177" s="3">
        <f>G176*(1+Parameters!$B$13)</f>
        <v>2562409.1045777029</v>
      </c>
      <c r="H177" s="5">
        <f>Parameters!$B$11*'Permanent project'!C181*Parameters!B$9*G177</f>
        <v>39.728740671580013</v>
      </c>
      <c r="I177" s="2">
        <f>EXP(-Parameters!$B$16*'Permanent project'!B181)</f>
        <v>4.0704570033330452E-3</v>
      </c>
      <c r="J177" s="2">
        <f>EXP(-(Parameters!$B$5+Parameters!$B$6)*('Permanent project'!B181-Parameters!$B$2))*(1-EXP(-Parameters!$B$7*('Permanent project'!B181-Parameters!$B$2)*('Permanent project'!B181&gt;Parameters!$B$2)))+('Permanent project'!B181&lt;=Parameters!$B$2)</f>
        <v>0.18451952399298926</v>
      </c>
      <c r="K177" s="2">
        <f>H177*I177*('Permanent project'!B181&gt;=Parameters!$B$2)</f>
        <v>0.16171413070023524</v>
      </c>
      <c r="L177" s="2">
        <f>H177*I177*J177*('Permanent project'!B181&gt;=Parameters!$B$2)*('Permanent project'!B181&lt;=Parameters!$B$3)</f>
        <v>2.9839414419747457E-2</v>
      </c>
      <c r="M177" s="26">
        <f>'Emissions of Biomass scenarios'!G175*3.66</f>
        <v>58.658220074785184</v>
      </c>
      <c r="N177" s="14">
        <f t="shared" si="10"/>
        <v>1.7503269379362647</v>
      </c>
      <c r="V177" s="4"/>
      <c r="W177" s="4"/>
      <c r="X177" s="4"/>
      <c r="Y177" s="4"/>
    </row>
    <row r="178" spans="2:25" x14ac:dyDescent="0.3">
      <c r="B178">
        <v>173</v>
      </c>
      <c r="C178" s="11">
        <f t="shared" si="12"/>
        <v>1.6779706453383088</v>
      </c>
      <c r="D178" s="11">
        <f t="shared" si="12"/>
        <v>2.720789926345387</v>
      </c>
      <c r="E178" s="11">
        <f t="shared" si="12"/>
        <v>3.4292084480011149</v>
      </c>
      <c r="F178" s="11">
        <f t="shared" si="12"/>
        <v>5.9646475032892132</v>
      </c>
      <c r="G178" s="3">
        <f>G177*(1+Parameters!$B$13)</f>
        <v>2613657.2866692571</v>
      </c>
      <c r="H178" s="5">
        <f>Parameters!$B$11*'Permanent project'!C182*Parameters!B$9*G178</f>
        <v>40.523315485011615</v>
      </c>
      <c r="I178" s="2">
        <f>EXP(-Parameters!$B$16*'Permanent project'!B182)</f>
        <v>3.9422643997984209E-3</v>
      </c>
      <c r="J178" s="2">
        <f>EXP(-(Parameters!$B$5+Parameters!$B$6)*('Permanent project'!B182-Parameters!$B$2))*(1-EXP(-Parameters!$B$7*('Permanent project'!B182-Parameters!$B$2)*('Permanent project'!B182&gt;Parameters!$B$2)))+('Permanent project'!B182&lt;=Parameters!$B$2)</f>
        <v>0.18268352405273466</v>
      </c>
      <c r="K178" s="2">
        <f>H178*I178*('Permanent project'!B182&gt;=Parameters!$B$2)</f>
        <v>0.15975362399836138</v>
      </c>
      <c r="L178" s="2">
        <f>H178*I178*J178*('Permanent project'!B182&gt;=Parameters!$B$2)*('Permanent project'!B182&lt;=Parameters!$B$3)</f>
        <v>2.9184355012216182E-2</v>
      </c>
      <c r="M178" s="26">
        <f>'Emissions of Biomass scenarios'!G176*3.66</f>
        <v>56.956224909460353</v>
      </c>
      <c r="N178" s="14">
        <f t="shared" si="10"/>
        <v>1.6622306879133213</v>
      </c>
      <c r="V178" s="4"/>
      <c r="W178" s="4"/>
      <c r="X178" s="4"/>
      <c r="Y178" s="4"/>
    </row>
    <row r="179" spans="2:25" x14ac:dyDescent="0.3">
      <c r="B179">
        <v>174</v>
      </c>
      <c r="C179" s="11">
        <f t="shared" si="12"/>
        <v>1.6779706453383088</v>
      </c>
      <c r="D179" s="11">
        <f t="shared" si="12"/>
        <v>2.720789926345387</v>
      </c>
      <c r="E179" s="11">
        <f t="shared" si="12"/>
        <v>3.4292084480011149</v>
      </c>
      <c r="F179" s="11">
        <f t="shared" si="12"/>
        <v>5.9646475032892132</v>
      </c>
      <c r="G179" s="3">
        <f>G178*(1+Parameters!$B$13)</f>
        <v>2665930.4324026424</v>
      </c>
      <c r="H179" s="5">
        <f>Parameters!$B$11*'Permanent project'!C183*Parameters!B$9*G179</f>
        <v>41.333781794711854</v>
      </c>
      <c r="I179" s="2">
        <f>EXP(-Parameters!$B$16*'Permanent project'!B183)</f>
        <v>3.8181090195012674E-3</v>
      </c>
      <c r="J179" s="2">
        <f>EXP(-(Parameters!$B$5+Parameters!$B$6)*('Permanent project'!B183-Parameters!$B$2))*(1-EXP(-Parameters!$B$7*('Permanent project'!B183-Parameters!$B$2)*('Permanent project'!B183&gt;Parameters!$B$2)))+('Permanent project'!B183&lt;=Parameters!$B$2)</f>
        <v>0.1808657926171221</v>
      </c>
      <c r="K179" s="2">
        <f>H179*I179*('Permanent project'!B183&gt;=Parameters!$B$2)</f>
        <v>0.15781688508048661</v>
      </c>
      <c r="L179" s="2">
        <f>H179*I179*J179*('Permanent project'!B183&gt;=Parameters!$B$2)*('Permanent project'!B183&lt;=Parameters!$B$3)</f>
        <v>2.8543676008447483E-2</v>
      </c>
      <c r="M179" s="26">
        <f>'Emissions of Biomass scenarios'!G177*3.66</f>
        <v>55.302799948223047</v>
      </c>
      <c r="N179" s="14">
        <f t="shared" si="10"/>
        <v>1.5785452040820649</v>
      </c>
      <c r="V179" s="4"/>
      <c r="W179" s="4"/>
      <c r="X179" s="4"/>
      <c r="Y179" s="4"/>
    </row>
    <row r="180" spans="2:25" x14ac:dyDescent="0.3">
      <c r="B180">
        <v>175</v>
      </c>
      <c r="C180" s="11">
        <f t="shared" si="12"/>
        <v>1.6779706453383088</v>
      </c>
      <c r="D180" s="11">
        <f t="shared" si="12"/>
        <v>2.720789926345387</v>
      </c>
      <c r="E180" s="11">
        <f t="shared" si="12"/>
        <v>3.4292084480011149</v>
      </c>
      <c r="F180" s="11">
        <f t="shared" si="12"/>
        <v>5.9646475032892132</v>
      </c>
      <c r="G180" s="3">
        <f>G179*(1+Parameters!$B$13)</f>
        <v>2719249.0410506953</v>
      </c>
      <c r="H180" s="5">
        <f>Parameters!$B$11*'Permanent project'!C184*Parameters!B$9*G180</f>
        <v>42.160457430606087</v>
      </c>
      <c r="I180" s="2">
        <f>EXP(-Parameters!$B$16*'Permanent project'!B184)</f>
        <v>3.697863716482929E-3</v>
      </c>
      <c r="J180" s="2">
        <f>EXP(-(Parameters!$B$5+Parameters!$B$6)*('Permanent project'!B184-Parameters!$B$2))*(1-EXP(-Parameters!$B$7*('Permanent project'!B184-Parameters!$B$2)*('Permanent project'!B184&gt;Parameters!$B$2)))+('Permanent project'!B184&lt;=Parameters!$B$2)</f>
        <v>0.17906614791149322</v>
      </c>
      <c r="K180" s="2">
        <f>H180*I180*('Permanent project'!B184&gt;=Parameters!$B$2)</f>
        <v>0.15590362580296135</v>
      </c>
      <c r="L180" s="2">
        <f>H180*I180*J180*('Permanent project'!B184&gt;=Parameters!$B$2)*('Permanent project'!B184&lt;=Parameters!$B$3)</f>
        <v>2.7917061717971169E-2</v>
      </c>
      <c r="M180" s="26">
        <f>'Emissions of Biomass scenarios'!G178*3.66</f>
        <v>53.696606123556577</v>
      </c>
      <c r="N180" s="14">
        <f t="shared" si="10"/>
        <v>1.4990514671969175</v>
      </c>
      <c r="V180" s="4"/>
      <c r="W180" s="4"/>
      <c r="X180" s="4"/>
      <c r="Y180" s="4"/>
    </row>
    <row r="181" spans="2:25" x14ac:dyDescent="0.3">
      <c r="B181">
        <v>176</v>
      </c>
      <c r="C181" s="11">
        <f t="shared" si="12"/>
        <v>1.6779706453383088</v>
      </c>
      <c r="D181" s="11">
        <f t="shared" si="12"/>
        <v>2.720789926345387</v>
      </c>
      <c r="E181" s="11">
        <f t="shared" si="12"/>
        <v>3.4292084480011149</v>
      </c>
      <c r="F181" s="11">
        <f t="shared" si="12"/>
        <v>5.9646475032892132</v>
      </c>
      <c r="G181" s="3">
        <f>G180*(1+Parameters!$B$13)</f>
        <v>2773634.0218717093</v>
      </c>
      <c r="H181" s="5">
        <f>Parameters!$B$11*'Permanent project'!C185*Parameters!B$9*G181</f>
        <v>43.003666579218212</v>
      </c>
      <c r="I181" s="2">
        <f>EXP(-Parameters!$B$16*'Permanent project'!B185)</f>
        <v>3.5814053490455635E-3</v>
      </c>
      <c r="J181" s="2">
        <f>EXP(-(Parameters!$B$5+Parameters!$B$6)*('Permanent project'!B185-Parameters!$B$2))*(1-EXP(-Parameters!$B$7*('Permanent project'!B185-Parameters!$B$2)*('Permanent project'!B185&gt;Parameters!$B$2)))+('Permanent project'!B185&lt;=Parameters!$B$2)</f>
        <v>0.17728440996987782</v>
      </c>
      <c r="K181" s="2">
        <f>H181*I181*('Permanent project'!B185&gt;=Parameters!$B$2)</f>
        <v>0.15401356151538403</v>
      </c>
      <c r="L181" s="2">
        <f>H181*I181*J181*('Permanent project'!B185&gt;=Parameters!$B$2)*('Permanent project'!B185&lt;=Parameters!$B$3)</f>
        <v>2.7304203380614341E-2</v>
      </c>
      <c r="M181" s="26">
        <f>'Emissions of Biomass scenarios'!G179*3.66</f>
        <v>52.136338474790456</v>
      </c>
      <c r="N181" s="14">
        <f t="shared" si="10"/>
        <v>1.4235411892362271</v>
      </c>
      <c r="V181" s="4"/>
      <c r="W181" s="4"/>
      <c r="X181" s="4"/>
      <c r="Y181" s="4"/>
    </row>
    <row r="182" spans="2:25" x14ac:dyDescent="0.3">
      <c r="B182">
        <v>177</v>
      </c>
      <c r="C182" s="11">
        <f t="shared" si="12"/>
        <v>1.6779706453383088</v>
      </c>
      <c r="D182" s="11">
        <f t="shared" si="12"/>
        <v>2.720789926345387</v>
      </c>
      <c r="E182" s="11">
        <f t="shared" si="12"/>
        <v>3.4292084480011149</v>
      </c>
      <c r="F182" s="11">
        <f t="shared" si="12"/>
        <v>5.9646475032892132</v>
      </c>
      <c r="G182" s="3">
        <f>G181*(1+Parameters!$B$13)</f>
        <v>2829106.7023091437</v>
      </c>
      <c r="H182" s="5">
        <f>Parameters!$B$11*'Permanent project'!C186*Parameters!B$9*G182</f>
        <v>43.863739910802579</v>
      </c>
      <c r="I182" s="2">
        <f>EXP(-Parameters!$B$16*'Permanent project'!B186)</f>
        <v>3.4686146536442742E-3</v>
      </c>
      <c r="J182" s="2">
        <f>EXP(-(Parameters!$B$5+Parameters!$B$6)*('Permanent project'!B186-Parameters!$B$2))*(1-EXP(-Parameters!$B$7*('Permanent project'!B186-Parameters!$B$2)*('Permanent project'!B186&gt;Parameters!$B$2)))+('Permanent project'!B186&lt;=Parameters!$B$2)</f>
        <v>0.17552040061699686</v>
      </c>
      <c r="K182" s="2">
        <f>H182*I182*('Permanent project'!B186&gt;=Parameters!$B$2)</f>
        <v>0.15214641101825102</v>
      </c>
      <c r="L182" s="2">
        <f>H182*I182*J182*('Permanent project'!B186&gt;=Parameters!$B$2)*('Permanent project'!B186&lt;=Parameters!$B$3)</f>
        <v>2.6704799014361683E-2</v>
      </c>
      <c r="M182" s="26">
        <f>'Emissions of Biomass scenarios'!G180*3.66</f>
        <v>50.620725456837491</v>
      </c>
      <c r="N182" s="14">
        <f t="shared" si="10"/>
        <v>1.3518162992860272</v>
      </c>
      <c r="V182" s="4"/>
      <c r="W182" s="4"/>
      <c r="X182" s="4"/>
      <c r="Y182" s="4"/>
    </row>
    <row r="183" spans="2:25" x14ac:dyDescent="0.3">
      <c r="B183">
        <v>178</v>
      </c>
      <c r="C183" s="11">
        <f t="shared" si="12"/>
        <v>1.6779706453383088</v>
      </c>
      <c r="D183" s="11">
        <f t="shared" si="12"/>
        <v>2.720789926345387</v>
      </c>
      <c r="E183" s="11">
        <f t="shared" si="12"/>
        <v>3.4292084480011149</v>
      </c>
      <c r="F183" s="11">
        <f t="shared" si="12"/>
        <v>5.9646475032892132</v>
      </c>
      <c r="G183" s="3">
        <f>G182*(1+Parameters!$B$13)</f>
        <v>2885688.8363553267</v>
      </c>
      <c r="H183" s="5">
        <f>Parameters!$B$11*'Permanent project'!C187*Parameters!B$9*G183</f>
        <v>44.741014709018636</v>
      </c>
      <c r="I183" s="2">
        <f>EXP(-Parameters!$B$16*'Permanent project'!B187)</f>
        <v>3.3593761227508358E-3</v>
      </c>
      <c r="J183" s="2">
        <f>EXP(-(Parameters!$B$5+Parameters!$B$6)*('Permanent project'!B187-Parameters!$B$2))*(1-EXP(-Parameters!$B$7*('Permanent project'!B187-Parameters!$B$2)*('Permanent project'!B187&gt;Parameters!$B$2)))+('Permanent project'!B187&lt;=Parameters!$B$2)</f>
        <v>0.17377394345044514</v>
      </c>
      <c r="K183" s="2">
        <f>H183*I183*('Permanent project'!B187&gt;=Parameters!$B$2)</f>
        <v>0.15030189652112114</v>
      </c>
      <c r="L183" s="2">
        <f>H183*I183*J183*('Permanent project'!B187&gt;=Parameters!$B$2)*('Permanent project'!B187&lt;=Parameters!$B$3)</f>
        <v>2.6118553266555961E-2</v>
      </c>
      <c r="M183" s="26">
        <f>'Emissions of Biomass scenarios'!G181*3.66</f>
        <v>49.148528250585585</v>
      </c>
      <c r="N183" s="14">
        <f t="shared" si="10"/>
        <v>1.28368845308575</v>
      </c>
      <c r="V183" s="4"/>
      <c r="W183" s="4"/>
      <c r="X183" s="4"/>
      <c r="Y183" s="4"/>
    </row>
    <row r="184" spans="2:25" x14ac:dyDescent="0.3">
      <c r="B184">
        <v>179</v>
      </c>
      <c r="C184" s="11">
        <f t="shared" si="12"/>
        <v>1.6779706453383088</v>
      </c>
      <c r="D184" s="11">
        <f t="shared" si="12"/>
        <v>2.720789926345387</v>
      </c>
      <c r="E184" s="11">
        <f t="shared" si="12"/>
        <v>3.4292084480011149</v>
      </c>
      <c r="F184" s="11">
        <f t="shared" si="12"/>
        <v>5.9646475032892132</v>
      </c>
      <c r="G184" s="3">
        <f>G183*(1+Parameters!$B$13)</f>
        <v>2943402.6130824331</v>
      </c>
      <c r="H184" s="5">
        <f>Parameters!$B$11*'Permanent project'!C188*Parameters!B$9*G184</f>
        <v>45.635835003199006</v>
      </c>
      <c r="I184" s="2">
        <f>EXP(-Parameters!$B$16*'Permanent project'!B188)</f>
        <v>3.2535778865638784E-3</v>
      </c>
      <c r="J184" s="2">
        <f>EXP(-(Parameters!$B$5+Parameters!$B$6)*('Permanent project'!B188-Parameters!$B$2))*(1-EXP(-Parameters!$B$7*('Permanent project'!B188-Parameters!$B$2)*('Permanent project'!B188&gt;Parameters!$B$2)))+('Permanent project'!B188&lt;=Parameters!$B$2)</f>
        <v>0.17204486382305054</v>
      </c>
      <c r="K184" s="2">
        <f>H184*I184*('Permanent project'!B188&gt;=Parameters!$B$2)</f>
        <v>0.14847974360128607</v>
      </c>
      <c r="L184" s="2">
        <f>H184*I184*J184*('Permanent project'!B188&gt;=Parameters!$B$2)*('Permanent project'!B188&lt;=Parameters!$B$3)</f>
        <v>2.5545177268364722E-2</v>
      </c>
      <c r="M184" s="26">
        <f>'Emissions of Biomass scenarios'!G182*3.66</f>
        <v>47.718540076037293</v>
      </c>
      <c r="N184" s="14">
        <f t="shared" si="10"/>
        <v>1.2189785652299387</v>
      </c>
      <c r="V184" s="4"/>
      <c r="W184" s="4"/>
      <c r="X184" s="4"/>
      <c r="Y184" s="4"/>
    </row>
    <row r="185" spans="2:25" x14ac:dyDescent="0.3">
      <c r="B185">
        <v>180</v>
      </c>
      <c r="C185" s="11">
        <f t="shared" si="12"/>
        <v>1.6779706453383088</v>
      </c>
      <c r="D185" s="11">
        <f t="shared" si="12"/>
        <v>2.720789926345387</v>
      </c>
      <c r="E185" s="11">
        <f t="shared" si="12"/>
        <v>3.4292084480011149</v>
      </c>
      <c r="F185" s="11">
        <f t="shared" si="12"/>
        <v>5.9646475032892132</v>
      </c>
      <c r="G185" s="3">
        <f>G184*(1+Parameters!$B$13)</f>
        <v>3002270.6653440818</v>
      </c>
      <c r="H185" s="5">
        <f>Parameters!$B$11*'Permanent project'!C189*Parameters!B$9*G185</f>
        <v>46.548551703262987</v>
      </c>
      <c r="I185" s="2">
        <f>EXP(-Parameters!$B$16*'Permanent project'!B189)</f>
        <v>3.1511115984444414E-3</v>
      </c>
      <c r="J185" s="2">
        <f>EXP(-(Parameters!$B$5+Parameters!$B$6)*('Permanent project'!B189-Parameters!$B$2))*(1-EXP(-Parameters!$B$7*('Permanent project'!B189-Parameters!$B$2)*('Permanent project'!B189&gt;Parameters!$B$2)))+('Permanent project'!B189&lt;=Parameters!$B$2)</f>
        <v>0.17033298882540943</v>
      </c>
      <c r="K185" s="2">
        <f>H185*I185*('Permanent project'!B189&gt;=Parameters!$B$2)</f>
        <v>0.14667968116294275</v>
      </c>
      <c r="L185" s="2">
        <f>H185*I185*J185*('Permanent project'!B189&gt;=Parameters!$B$2)*('Permanent project'!B189&lt;=Parameters!$B$3)</f>
        <v>2.4984388492442146E-2</v>
      </c>
      <c r="M185" s="26">
        <f>'Emissions of Biomass scenarios'!G183*3.66</f>
        <v>46.329585509187169</v>
      </c>
      <c r="N185" s="14">
        <f t="shared" si="10"/>
        <v>1.1575163630553502</v>
      </c>
      <c r="V185" s="4"/>
      <c r="W185" s="4"/>
      <c r="X185" s="4"/>
      <c r="Y185" s="4"/>
    </row>
    <row r="186" spans="2:25" x14ac:dyDescent="0.3">
      <c r="B186">
        <v>181</v>
      </c>
      <c r="C186" s="11">
        <f t="shared" si="12"/>
        <v>1.6779706453383088</v>
      </c>
      <c r="D186" s="11">
        <f t="shared" si="12"/>
        <v>2.720789926345387</v>
      </c>
      <c r="E186" s="11">
        <f t="shared" si="12"/>
        <v>3.4292084480011149</v>
      </c>
      <c r="F186" s="11">
        <f t="shared" si="12"/>
        <v>5.9646475032892132</v>
      </c>
      <c r="G186" s="3">
        <f>G185*(1+Parameters!$B$13)</f>
        <v>3062316.0786509635</v>
      </c>
      <c r="H186" s="5">
        <f>Parameters!$B$11*'Permanent project'!C190*Parameters!B$9*G186</f>
        <v>47.479522737328246</v>
      </c>
      <c r="I186" s="2">
        <f>EXP(-Parameters!$B$16*'Permanent project'!B190)</f>
        <v>3.0518723239595425E-3</v>
      </c>
      <c r="J186" s="2">
        <f>EXP(-(Parameters!$B$5+Parameters!$B$6)*('Permanent project'!B190-Parameters!$B$2))*(1-EXP(-Parameters!$B$7*('Permanent project'!B190-Parameters!$B$2)*('Permanent project'!B190&gt;Parameters!$B$2)))+('Permanent project'!B190&lt;=Parameters!$B$2)</f>
        <v>0.1686381472685955</v>
      </c>
      <c r="K186" s="2">
        <f>H186*I186*('Permanent project'!B190&gt;=Parameters!$B$2)</f>
        <v>0.1449014413968599</v>
      </c>
      <c r="L186" s="2">
        <f>H186*I186*J186*('Permanent project'!B190&gt;=Parameters!$B$2)*('Permanent project'!B190&lt;=Parameters!$B$3)</f>
        <v>2.443591061371542E-2</v>
      </c>
      <c r="M186" s="26">
        <f>'Emissions of Biomass scenarios'!G184*3.66</f>
        <v>44.980519803527599</v>
      </c>
      <c r="N186" s="14">
        <f t="shared" si="10"/>
        <v>1.0991399612774566</v>
      </c>
      <c r="V186" s="4"/>
      <c r="W186" s="4"/>
      <c r="X186" s="4"/>
      <c r="Y186" s="4"/>
    </row>
    <row r="187" spans="2:25" x14ac:dyDescent="0.3">
      <c r="B187">
        <v>182</v>
      </c>
      <c r="C187" s="11">
        <f t="shared" ref="C187:F202" si="13">C186</f>
        <v>1.6779706453383088</v>
      </c>
      <c r="D187" s="11">
        <f t="shared" si="13"/>
        <v>2.720789926345387</v>
      </c>
      <c r="E187" s="11">
        <f t="shared" si="13"/>
        <v>3.4292084480011149</v>
      </c>
      <c r="F187" s="11">
        <f t="shared" si="13"/>
        <v>5.9646475032892132</v>
      </c>
      <c r="G187" s="3">
        <f>G186*(1+Parameters!$B$13)</f>
        <v>3123562.400223983</v>
      </c>
      <c r="H187" s="5">
        <f>Parameters!$B$11*'Permanent project'!C191*Parameters!B$9*G187</f>
        <v>48.429113192074816</v>
      </c>
      <c r="I187" s="2">
        <f>EXP(-Parameters!$B$16*'Permanent project'!B191)</f>
        <v>2.9557584334201541E-3</v>
      </c>
      <c r="J187" s="2">
        <f>EXP(-(Parameters!$B$5+Parameters!$B$6)*('Permanent project'!B191-Parameters!$B$2))*(1-EXP(-Parameters!$B$7*('Permanent project'!B191-Parameters!$B$2)*('Permanent project'!B191&gt;Parameters!$B$2)))+('Permanent project'!B191&lt;=Parameters!$B$2)</f>
        <v>0.16696016966704069</v>
      </c>
      <c r="K187" s="2">
        <f>H187*I187*('Permanent project'!B191&gt;=Parameters!$B$2)</f>
        <v>0.14314475974053437</v>
      </c>
      <c r="L187" s="2">
        <f>H187*I187*J187*('Permanent project'!B191&gt;=Parameters!$B$2)*('Permanent project'!B191&lt;=Parameters!$B$3)</f>
        <v>2.3899473373227394E-2</v>
      </c>
      <c r="M187" s="26">
        <f>'Emissions of Biomass scenarios'!G185*3.66</f>
        <v>43.670228216991703</v>
      </c>
      <c r="N187" s="14">
        <f t="shared" si="10"/>
        <v>1.0436954564747569</v>
      </c>
      <c r="V187" s="4"/>
      <c r="W187" s="4"/>
      <c r="X187" s="4"/>
      <c r="Y187" s="4"/>
    </row>
    <row r="188" spans="2:25" x14ac:dyDescent="0.3">
      <c r="B188">
        <v>183</v>
      </c>
      <c r="C188" s="11">
        <f t="shared" si="13"/>
        <v>1.6779706453383088</v>
      </c>
      <c r="D188" s="11">
        <f t="shared" si="13"/>
        <v>2.720789926345387</v>
      </c>
      <c r="E188" s="11">
        <f t="shared" si="13"/>
        <v>3.4292084480011149</v>
      </c>
      <c r="F188" s="11">
        <f t="shared" si="13"/>
        <v>5.9646475032892132</v>
      </c>
      <c r="G188" s="3">
        <f>G187*(1+Parameters!$B$13)</f>
        <v>3186033.6482284628</v>
      </c>
      <c r="H188" s="5">
        <f>Parameters!$B$11*'Permanent project'!C192*Parameters!B$9*G188</f>
        <v>49.397695455916313</v>
      </c>
      <c r="I188" s="2">
        <f>EXP(-Parameters!$B$16*'Permanent project'!B192)</f>
        <v>2.8626714978035169E-3</v>
      </c>
      <c r="J188" s="2">
        <f>EXP(-(Parameters!$B$5+Parameters!$B$6)*('Permanent project'!B192-Parameters!$B$2))*(1-EXP(-Parameters!$B$7*('Permanent project'!B192-Parameters!$B$2)*('Permanent project'!B192&gt;Parameters!$B$2)))+('Permanent project'!B192&lt;=Parameters!$B$2)</f>
        <v>0.16529888822158653</v>
      </c>
      <c r="K188" s="2">
        <f>H188*I188*('Permanent project'!B192&gt;=Parameters!$B$2)</f>
        <v>0.14140937483882993</v>
      </c>
      <c r="L188" s="2">
        <f>H188*I188*J188*('Permanent project'!B192&gt;=Parameters!$B$2)*('Permanent project'!B192&lt;=Parameters!$B$3)</f>
        <v>2.3374812444968179E-2</v>
      </c>
      <c r="M188" s="26">
        <f>'Emissions of Biomass scenarios'!G186*3.66</f>
        <v>42.39762534504974</v>
      </c>
      <c r="N188" s="14">
        <f t="shared" si="10"/>
        <v>0.99103654055256696</v>
      </c>
      <c r="V188" s="4"/>
      <c r="W188" s="4"/>
      <c r="X188" s="4"/>
      <c r="Y188" s="4"/>
    </row>
    <row r="189" spans="2:25" x14ac:dyDescent="0.3">
      <c r="B189">
        <v>184</v>
      </c>
      <c r="C189" s="11">
        <f t="shared" si="13"/>
        <v>1.6779706453383088</v>
      </c>
      <c r="D189" s="11">
        <f t="shared" si="13"/>
        <v>2.720789926345387</v>
      </c>
      <c r="E189" s="11">
        <f t="shared" si="13"/>
        <v>3.4292084480011149</v>
      </c>
      <c r="F189" s="11">
        <f t="shared" si="13"/>
        <v>5.9646475032892132</v>
      </c>
      <c r="G189" s="3">
        <f>G188*(1+Parameters!$B$13)</f>
        <v>3249754.321193032</v>
      </c>
      <c r="H189" s="5">
        <f>Parameters!$B$11*'Permanent project'!C193*Parameters!B$9*G189</f>
        <v>50.385649365034638</v>
      </c>
      <c r="I189" s="2">
        <f>EXP(-Parameters!$B$16*'Permanent project'!B193)</f>
        <v>2.7725161879532212E-3</v>
      </c>
      <c r="J189" s="2">
        <f>EXP(-(Parameters!$B$5+Parameters!$B$6)*('Permanent project'!B193-Parameters!$B$2))*(1-EXP(-Parameters!$B$7*('Permanent project'!B193-Parameters!$B$2)*('Permanent project'!B193&gt;Parameters!$B$2)))+('Permanent project'!B193&lt;=Parameters!$B$2)</f>
        <v>0.16365413680270405</v>
      </c>
      <c r="K189" s="2">
        <f>H189*I189*('Permanent project'!B193&gt;=Parameters!$B$2)</f>
        <v>0.13969502850509347</v>
      </c>
      <c r="L189" s="2">
        <f>H189*I189*J189*('Permanent project'!B193&gt;=Parameters!$B$2)*('Permanent project'!B193&lt;=Parameters!$B$3)</f>
        <v>2.2861669305630206E-2</v>
      </c>
      <c r="M189" s="26">
        <f>'Emissions of Biomass scenarios'!G187*3.66</f>
        <v>41.16165446060981</v>
      </c>
      <c r="N189" s="14">
        <f t="shared" si="10"/>
        <v>0.94102413235107996</v>
      </c>
      <c r="V189" s="4"/>
      <c r="W189" s="4"/>
      <c r="X189" s="4"/>
      <c r="Y189" s="4"/>
    </row>
    <row r="190" spans="2:25" x14ac:dyDescent="0.3">
      <c r="B190">
        <v>185</v>
      </c>
      <c r="C190" s="11">
        <f t="shared" si="13"/>
        <v>1.6779706453383088</v>
      </c>
      <c r="D190" s="11">
        <f t="shared" si="13"/>
        <v>2.720789926345387</v>
      </c>
      <c r="E190" s="11">
        <f t="shared" si="13"/>
        <v>3.4292084480011149</v>
      </c>
      <c r="F190" s="11">
        <f t="shared" si="13"/>
        <v>5.9646475032892132</v>
      </c>
      <c r="G190" s="3">
        <f>G189*(1+Parameters!$B$13)</f>
        <v>3314749.4076168928</v>
      </c>
      <c r="H190" s="5">
        <f>Parameters!$B$11*'Permanent project'!C194*Parameters!B$9*G190</f>
        <v>51.39336235233533</v>
      </c>
      <c r="I190" s="2">
        <f>EXP(-Parameters!$B$16*'Permanent project'!B194)</f>
        <v>2.6852001769538205E-3</v>
      </c>
      <c r="J190" s="2">
        <f>EXP(-(Parameters!$B$5+Parameters!$B$6)*('Permanent project'!B194-Parameters!$B$2))*(1-EXP(-Parameters!$B$7*('Permanent project'!B194-Parameters!$B$2)*('Permanent project'!B194&gt;Parameters!$B$2)))+('Permanent project'!B194&lt;=Parameters!$B$2)</f>
        <v>0.16202575093388075</v>
      </c>
      <c r="K190" s="2">
        <f>H190*I190*('Permanent project'!B194&gt;=Parameters!$B$2)</f>
        <v>0.13800146568274266</v>
      </c>
      <c r="L190" s="2">
        <f>H190*I190*J190*('Permanent project'!B194&gt;=Parameters!$B$2)*('Permanent project'!B194&lt;=Parameters!$B$3)</f>
        <v>2.2359791107222554E-2</v>
      </c>
      <c r="M190" s="26">
        <f>'Emissions of Biomass scenarios'!G188*3.66</f>
        <v>39.961286861295072</v>
      </c>
      <c r="N190" s="14">
        <f t="shared" si="10"/>
        <v>0.89352602659435509</v>
      </c>
      <c r="V190" s="4"/>
      <c r="W190" s="4"/>
      <c r="X190" s="4"/>
      <c r="Y190" s="4"/>
    </row>
    <row r="191" spans="2:25" x14ac:dyDescent="0.3">
      <c r="B191">
        <v>186</v>
      </c>
      <c r="C191" s="11">
        <f t="shared" si="13"/>
        <v>1.6779706453383088</v>
      </c>
      <c r="D191" s="11">
        <f t="shared" si="13"/>
        <v>2.720789926345387</v>
      </c>
      <c r="E191" s="11">
        <f t="shared" si="13"/>
        <v>3.4292084480011149</v>
      </c>
      <c r="F191" s="11">
        <f t="shared" si="13"/>
        <v>5.9646475032892132</v>
      </c>
      <c r="G191" s="3">
        <f>G190*(1+Parameters!$B$13)</f>
        <v>3381044.3957692306</v>
      </c>
      <c r="H191" s="5">
        <f>Parameters!$B$11*'Permanent project'!C195*Parameters!B$9*G191</f>
        <v>52.421229599382038</v>
      </c>
      <c r="I191" s="2">
        <f>EXP(-Parameters!$B$16*'Permanent project'!B195)</f>
        <v>2.6006340455800013E-3</v>
      </c>
      <c r="J191" s="2">
        <f>EXP(-(Parameters!$B$5+Parameters!$B$6)*('Permanent project'!B195-Parameters!$B$2))*(1-EXP(-Parameters!$B$7*('Permanent project'!B195-Parameters!$B$2)*('Permanent project'!B195&gt;Parameters!$B$2)))+('Permanent project'!B195&lt;=Parameters!$B$2)</f>
        <v>0.16041356777517274</v>
      </c>
      <c r="K191" s="2">
        <f>H191*I191*('Permanent project'!B195&gt;=Parameters!$B$2)</f>
        <v>0.13632843440731901</v>
      </c>
      <c r="L191" s="2">
        <f>H191*I191*J191*('Permanent project'!B195&gt;=Parameters!$B$2)*('Permanent project'!B195&lt;=Parameters!$B$3)</f>
        <v>2.1868930552481659E-2</v>
      </c>
      <c r="M191" s="26">
        <f>'Emissions of Biomass scenarios'!G189*3.66</f>
        <v>38.795521224609203</v>
      </c>
      <c r="N191" s="14">
        <f t="shared" si="10"/>
        <v>0.84841655940830685</v>
      </c>
      <c r="V191" s="4"/>
      <c r="W191" s="4"/>
      <c r="X191" s="4"/>
      <c r="Y191" s="4"/>
    </row>
    <row r="192" spans="2:25" x14ac:dyDescent="0.3">
      <c r="B192">
        <v>187</v>
      </c>
      <c r="C192" s="11">
        <f t="shared" si="13"/>
        <v>1.6779706453383088</v>
      </c>
      <c r="D192" s="11">
        <f t="shared" si="13"/>
        <v>2.720789926345387</v>
      </c>
      <c r="E192" s="11">
        <f t="shared" si="13"/>
        <v>3.4292084480011149</v>
      </c>
      <c r="F192" s="11">
        <f t="shared" si="13"/>
        <v>5.9646475032892132</v>
      </c>
      <c r="G192" s="3">
        <f>G191*(1+Parameters!$B$13)</f>
        <v>3448665.283684615</v>
      </c>
      <c r="H192" s="5">
        <f>Parameters!$B$11*'Permanent project'!C196*Parameters!B$9*G192</f>
        <v>53.469654191369678</v>
      </c>
      <c r="I192" s="2">
        <f>EXP(-Parameters!$B$16*'Permanent project'!B196)</f>
        <v>2.5187311907234828E-3</v>
      </c>
      <c r="J192" s="2">
        <f>EXP(-(Parameters!$B$5+Parameters!$B$6)*('Permanent project'!B196-Parameters!$B$2))*(1-EXP(-Parameters!$B$7*('Permanent project'!B196-Parameters!$B$2)*('Permanent project'!B196&gt;Parameters!$B$2)))+('Permanent project'!B196&lt;=Parameters!$B$2)</f>
        <v>0.15881742610692068</v>
      </c>
      <c r="K192" s="2">
        <f>H192*I192*('Permanent project'!B196&gt;=Parameters!$B$2)</f>
        <v>0.13467568576900141</v>
      </c>
      <c r="L192" s="2">
        <f>H192*I192*J192*('Permanent project'!B196&gt;=Parameters!$B$2)*('Permanent project'!B196&lt;=Parameters!$B$3)</f>
        <v>2.1388845773017251E-2</v>
      </c>
      <c r="M192" s="26">
        <f>'Emissions of Biomass scenarios'!G190*3.66</f>
        <v>37.663382971439468</v>
      </c>
      <c r="N192" s="14">
        <f t="shared" si="10"/>
        <v>0.80557628966620298</v>
      </c>
      <c r="V192" s="4"/>
      <c r="W192" s="4"/>
      <c r="X192" s="4"/>
      <c r="Y192" s="4"/>
    </row>
    <row r="193" spans="2:25" x14ac:dyDescent="0.3">
      <c r="B193">
        <v>188</v>
      </c>
      <c r="C193" s="11">
        <f t="shared" si="13"/>
        <v>1.6779706453383088</v>
      </c>
      <c r="D193" s="11">
        <f t="shared" si="13"/>
        <v>2.720789926345387</v>
      </c>
      <c r="E193" s="11">
        <f t="shared" si="13"/>
        <v>3.4292084480011149</v>
      </c>
      <c r="F193" s="11">
        <f t="shared" si="13"/>
        <v>5.9646475032892132</v>
      </c>
      <c r="G193" s="3">
        <f>G192*(1+Parameters!$B$13)</f>
        <v>3517638.5893583074</v>
      </c>
      <c r="H193" s="5">
        <f>Parameters!$B$11*'Permanent project'!C197*Parameters!B$9*G193</f>
        <v>54.539047275197071</v>
      </c>
      <c r="I193" s="2">
        <f>EXP(-Parameters!$B$16*'Permanent project'!B197)</f>
        <v>2.4394077367038678E-3</v>
      </c>
      <c r="J193" s="2">
        <f>EXP(-(Parameters!$B$5+Parameters!$B$6)*('Permanent project'!B197-Parameters!$B$2))*(1-EXP(-Parameters!$B$7*('Permanent project'!B197-Parameters!$B$2)*('Permanent project'!B197&gt;Parameters!$B$2)))+('Permanent project'!B197&lt;=Parameters!$B$2)</f>
        <v>0.15723716631362761</v>
      </c>
      <c r="K193" s="2">
        <f>H193*I193*('Permanent project'!B197&gt;=Parameters!$B$2)</f>
        <v>0.13304297387557373</v>
      </c>
      <c r="L193" s="2">
        <f>H193*I193*J193*('Permanent project'!B197&gt;=Parameters!$B$2)*('Permanent project'!B197&lt;=Parameters!$B$3)</f>
        <v>2.0919300210133201E-2</v>
      </c>
      <c r="M193" s="26">
        <f>'Emissions of Biomass scenarios'!G191*3.66</f>
        <v>36.563923638294156</v>
      </c>
      <c r="N193" s="14">
        <f t="shared" si="10"/>
        <v>0.76489169544986124</v>
      </c>
      <c r="V193" s="4"/>
      <c r="W193" s="4"/>
      <c r="X193" s="4"/>
      <c r="Y193" s="4"/>
    </row>
    <row r="194" spans="2:25" x14ac:dyDescent="0.3">
      <c r="B194">
        <v>189</v>
      </c>
      <c r="C194" s="11">
        <f t="shared" si="13"/>
        <v>1.6779706453383088</v>
      </c>
      <c r="D194" s="11">
        <f t="shared" si="13"/>
        <v>2.720789926345387</v>
      </c>
      <c r="E194" s="11">
        <f t="shared" si="13"/>
        <v>3.4292084480011149</v>
      </c>
      <c r="F194" s="11">
        <f t="shared" si="13"/>
        <v>5.9646475032892132</v>
      </c>
      <c r="G194" s="3">
        <f>G193*(1+Parameters!$B$13)</f>
        <v>3587991.3611454736</v>
      </c>
      <c r="H194" s="5">
        <f>Parameters!$B$11*'Permanent project'!C198*Parameters!B$9*G194</f>
        <v>55.629828220701015</v>
      </c>
      <c r="I194" s="2">
        <f>EXP(-Parameters!$B$16*'Permanent project'!B198)</f>
        <v>2.362582449372614E-3</v>
      </c>
      <c r="J194" s="2">
        <f>EXP(-(Parameters!$B$5+Parameters!$B$6)*('Permanent project'!B198-Parameters!$B$2))*(1-EXP(-Parameters!$B$7*('Permanent project'!B198-Parameters!$B$2)*('Permanent project'!B198&gt;Parameters!$B$2)))+('Permanent project'!B198&lt;=Parameters!$B$2)</f>
        <v>0.15567263036799731</v>
      </c>
      <c r="K194" s="2">
        <f>H194*I194*('Permanent project'!B198&gt;=Parameters!$B$2)</f>
        <v>0.13143005581584158</v>
      </c>
      <c r="L194" s="2">
        <f>H194*I194*J194*('Permanent project'!B198&gt;=Parameters!$B$2)*('Permanent project'!B198&lt;=Parameters!$B$3)</f>
        <v>2.046006249826476E-2</v>
      </c>
      <c r="M194" s="26">
        <f>'Emissions of Biomass scenarios'!G192*3.66</f>
        <v>35.496220258616042</v>
      </c>
      <c r="N194" s="14">
        <f t="shared" si="10"/>
        <v>0.72625488494345591</v>
      </c>
      <c r="V194" s="4"/>
      <c r="W194" s="4"/>
      <c r="X194" s="4"/>
      <c r="Y194" s="4"/>
    </row>
    <row r="195" spans="2:25" x14ac:dyDescent="0.3">
      <c r="B195">
        <v>190</v>
      </c>
      <c r="C195" s="11">
        <f t="shared" si="13"/>
        <v>1.6779706453383088</v>
      </c>
      <c r="D195" s="11">
        <f t="shared" si="13"/>
        <v>2.720789926345387</v>
      </c>
      <c r="E195" s="11">
        <f t="shared" si="13"/>
        <v>3.4292084480011149</v>
      </c>
      <c r="F195" s="11">
        <f t="shared" si="13"/>
        <v>5.9646475032892132</v>
      </c>
      <c r="G195" s="3">
        <f>G194*(1+Parameters!$B$13)</f>
        <v>3659751.1883683829</v>
      </c>
      <c r="H195" s="5">
        <f>Parameters!$B$11*'Permanent project'!C199*Parameters!B$9*G195</f>
        <v>56.742424785115027</v>
      </c>
      <c r="I195" s="2">
        <f>EXP(-Parameters!$B$16*'Permanent project'!B199)</f>
        <v>2.2881766529221693E-3</v>
      </c>
      <c r="J195" s="2">
        <f>EXP(-(Parameters!$B$5+Parameters!$B$6)*('Permanent project'!B199-Parameters!$B$2))*(1-EXP(-Parameters!$B$7*('Permanent project'!B199-Parameters!$B$2)*('Permanent project'!B199&gt;Parameters!$B$2)))+('Permanent project'!B199&lt;=Parameters!$B$2)</f>
        <v>0.1541236618151314</v>
      </c>
      <c r="K195" s="2">
        <f>H195*I195*('Permanent project'!B199&gt;=Parameters!$B$2)</f>
        <v>0.12983669162349246</v>
      </c>
      <c r="L195" s="2">
        <f>H195*I195*J195*('Permanent project'!B199&gt;=Parameters!$B$2)*('Permanent project'!B199&lt;=Parameters!$B$3)</f>
        <v>2.0010906350974654E-2</v>
      </c>
      <c r="M195" s="26">
        <f>'Emissions of Biomass scenarios'!G193*3.66</f>
        <v>34.459374753470684</v>
      </c>
      <c r="N195" s="14">
        <f t="shared" si="10"/>
        <v>0.6895633211048422</v>
      </c>
      <c r="V195" s="4"/>
      <c r="W195" s="4"/>
      <c r="X195" s="4"/>
      <c r="Y195" s="4"/>
    </row>
    <row r="196" spans="2:25" x14ac:dyDescent="0.3">
      <c r="B196">
        <v>191</v>
      </c>
      <c r="C196" s="11">
        <f t="shared" si="13"/>
        <v>1.6779706453383088</v>
      </c>
      <c r="D196" s="11">
        <f t="shared" si="13"/>
        <v>2.720789926345387</v>
      </c>
      <c r="E196" s="11">
        <f t="shared" si="13"/>
        <v>3.4292084480011149</v>
      </c>
      <c r="F196" s="11">
        <f t="shared" si="13"/>
        <v>5.9646475032892132</v>
      </c>
      <c r="G196" s="3">
        <f>G195*(1+Parameters!$B$13)</f>
        <v>3732946.2121357508</v>
      </c>
      <c r="H196" s="5">
        <f>Parameters!$B$11*'Permanent project'!C200*Parameters!B$9*G196</f>
        <v>57.877273280817334</v>
      </c>
      <c r="I196" s="2">
        <f>EXP(-Parameters!$B$16*'Permanent project'!B200)</f>
        <v>2.2161141493150685E-3</v>
      </c>
      <c r="J196" s="2">
        <f>EXP(-(Parameters!$B$5+Parameters!$B$6)*('Permanent project'!B200-Parameters!$B$2))*(1-EXP(-Parameters!$B$7*('Permanent project'!B200-Parameters!$B$2)*('Permanent project'!B200&gt;Parameters!$B$2)))+('Permanent project'!B200&lt;=Parameters!$B$2)</f>
        <v>0.15259010575688386</v>
      </c>
      <c r="K196" s="2">
        <f>H196*I196*('Permanent project'!B200&gt;=Parameters!$B$2)</f>
        <v>0.12826264424139425</v>
      </c>
      <c r="L196" s="2">
        <f>H196*I196*J196*('Permanent project'!B200&gt;=Parameters!$B$2)*('Permanent project'!B200&lt;=Parameters!$B$3)</f>
        <v>1.957161044945192E-2</v>
      </c>
      <c r="M196" s="26">
        <f>'Emissions of Biomass scenarios'!G194*3.66</f>
        <v>33.452513331861283</v>
      </c>
      <c r="N196" s="14">
        <f t="shared" si="10"/>
        <v>0.65471955948628591</v>
      </c>
      <c r="V196" s="4"/>
      <c r="W196" s="4"/>
      <c r="X196" s="4"/>
      <c r="Y196" s="4"/>
    </row>
    <row r="197" spans="2:25" x14ac:dyDescent="0.3">
      <c r="B197">
        <v>192</v>
      </c>
      <c r="C197" s="11">
        <f t="shared" si="13"/>
        <v>1.6779706453383088</v>
      </c>
      <c r="D197" s="11">
        <f t="shared" si="13"/>
        <v>2.720789926345387</v>
      </c>
      <c r="E197" s="11">
        <f t="shared" si="13"/>
        <v>3.4292084480011149</v>
      </c>
      <c r="F197" s="11">
        <f t="shared" si="13"/>
        <v>5.9646475032892132</v>
      </c>
      <c r="G197" s="3">
        <f>G196*(1+Parameters!$B$13)</f>
        <v>3807605.1363784657</v>
      </c>
      <c r="H197" s="5">
        <f>Parameters!$B$11*'Permanent project'!C201*Parameters!B$9*G197</f>
        <v>59.034818746433679</v>
      </c>
      <c r="I197" s="2">
        <f>EXP(-Parameters!$B$16*'Permanent project'!B201)</f>
        <v>2.1463211402504854E-3</v>
      </c>
      <c r="J197" s="2">
        <f>EXP(-(Parameters!$B$5+Parameters!$B$6)*('Permanent project'!B201-Parameters!$B$2))*(1-EXP(-Parameters!$B$7*('Permanent project'!B201-Parameters!$B$2)*('Permanent project'!B201&gt;Parameters!$B$2)))+('Permanent project'!B201&lt;=Parameters!$B$2)</f>
        <v>0.15107180883637084</v>
      </c>
      <c r="K197" s="2">
        <f>H197*I197*('Permanent project'!B201&gt;=Parameters!$B$2)</f>
        <v>0.12670767948632627</v>
      </c>
      <c r="L197" s="2">
        <f>H197*I197*J197*('Permanent project'!B201&gt;=Parameters!$B$2)*('Permanent project'!B201&lt;=Parameters!$B$3)</f>
        <v>1.9141958333458428E-2</v>
      </c>
      <c r="M197" s="26">
        <f>'Emissions of Biomass scenarios'!G195*3.66</f>
        <v>32.474785900885543</v>
      </c>
      <c r="N197" s="14">
        <f t="shared" si="10"/>
        <v>0.6216309986027343</v>
      </c>
      <c r="V197" s="4"/>
      <c r="W197" s="4"/>
      <c r="X197" s="4"/>
      <c r="Y197" s="4"/>
    </row>
    <row r="198" spans="2:25" x14ac:dyDescent="0.3">
      <c r="B198">
        <v>193</v>
      </c>
      <c r="C198" s="11">
        <f t="shared" si="13"/>
        <v>1.6779706453383088</v>
      </c>
      <c r="D198" s="11">
        <f t="shared" si="13"/>
        <v>2.720789926345387</v>
      </c>
      <c r="E198" s="11">
        <f t="shared" si="13"/>
        <v>3.4292084480011149</v>
      </c>
      <c r="F198" s="11">
        <f t="shared" si="13"/>
        <v>5.9646475032892132</v>
      </c>
      <c r="G198" s="3">
        <f>G197*(1+Parameters!$B$13)</f>
        <v>3883757.2391060349</v>
      </c>
      <c r="H198" s="5">
        <f>Parameters!$B$11*'Permanent project'!C202*Parameters!B$9*G198</f>
        <v>60.215515121362351</v>
      </c>
      <c r="I198" s="2">
        <f>EXP(-Parameters!$B$16*'Permanent project'!B202)</f>
        <v>2.0787261515883238E-3</v>
      </c>
      <c r="J198" s="2">
        <f>EXP(-(Parameters!$B$5+Parameters!$B$6)*('Permanent project'!B202-Parameters!$B$2))*(1-EXP(-Parameters!$B$7*('Permanent project'!B202-Parameters!$B$2)*('Permanent project'!B202&gt;Parameters!$B$2)))+('Permanent project'!B202&lt;=Parameters!$B$2)</f>
        <v>0.14956861922263504</v>
      </c>
      <c r="K198" s="2">
        <f>H198*I198*('Permanent project'!B202&gt;=Parameters!$B$2)</f>
        <v>0.12517156601413809</v>
      </c>
      <c r="L198" s="2">
        <f>H198*I198*J198*('Permanent project'!B202&gt;=Parameters!$B$2)*('Permanent project'!B202&lt;=Parameters!$B$3)</f>
        <v>1.8721738294669544E-2</v>
      </c>
      <c r="M198" s="26">
        <f>'Emissions of Biomass scenarios'!G196*3.66</f>
        <v>31.525365485910143</v>
      </c>
      <c r="N198" s="14">
        <f t="shared" si="10"/>
        <v>0.59020964227101747</v>
      </c>
      <c r="V198" s="4"/>
      <c r="W198" s="4"/>
      <c r="X198" s="4"/>
      <c r="Y198" s="4"/>
    </row>
    <row r="199" spans="2:25" x14ac:dyDescent="0.3">
      <c r="B199">
        <v>194</v>
      </c>
      <c r="C199" s="11">
        <f t="shared" si="13"/>
        <v>1.6779706453383088</v>
      </c>
      <c r="D199" s="11">
        <f t="shared" si="13"/>
        <v>2.720789926345387</v>
      </c>
      <c r="E199" s="11">
        <f t="shared" si="13"/>
        <v>3.4292084480011149</v>
      </c>
      <c r="F199" s="11">
        <f t="shared" si="13"/>
        <v>5.9646475032892132</v>
      </c>
      <c r="G199" s="3">
        <f>G198*(1+Parameters!$B$13)</f>
        <v>3961432.3838881557</v>
      </c>
      <c r="H199" s="5">
        <f>Parameters!$B$11*'Permanent project'!C203*Parameters!B$9*G199</f>
        <v>61.419825423789597</v>
      </c>
      <c r="I199" s="2">
        <f>EXP(-Parameters!$B$16*'Permanent project'!B203)</f>
        <v>2.0132599601534514E-3</v>
      </c>
      <c r="J199" s="2">
        <f>EXP(-(Parameters!$B$5+Parameters!$B$6)*('Permanent project'!B203-Parameters!$B$2))*(1-EXP(-Parameters!$B$7*('Permanent project'!B203-Parameters!$B$2)*('Permanent project'!B203&gt;Parameters!$B$2)))+('Permanent project'!B203&lt;=Parameters!$B$2)</f>
        <v>0.14808038659546244</v>
      </c>
      <c r="K199" s="2">
        <f>H199*I199*('Permanent project'!B203&gt;=Parameters!$B$2)</f>
        <v>0.12365407528533058</v>
      </c>
      <c r="L199" s="2">
        <f>H199*I199*J199*('Permanent project'!B203&gt;=Parameters!$B$2)*('Permanent project'!B203&lt;=Parameters!$B$3)</f>
        <v>1.831074327235617E-2</v>
      </c>
      <c r="M199" s="26">
        <f>'Emissions of Biomass scenarios'!G197*3.66</f>
        <v>30.603447660906284</v>
      </c>
      <c r="N199" s="14">
        <f t="shared" si="10"/>
        <v>0.56037187336784389</v>
      </c>
      <c r="V199" s="4"/>
      <c r="W199" s="4"/>
      <c r="X199" s="4"/>
      <c r="Y199" s="4"/>
    </row>
    <row r="200" spans="2:25" x14ac:dyDescent="0.3">
      <c r="B200">
        <v>195</v>
      </c>
      <c r="C200" s="11">
        <f t="shared" si="13"/>
        <v>1.6779706453383088</v>
      </c>
      <c r="D200" s="11">
        <f t="shared" si="13"/>
        <v>2.720789926345387</v>
      </c>
      <c r="E200" s="11">
        <f t="shared" si="13"/>
        <v>3.4292084480011149</v>
      </c>
      <c r="F200" s="11">
        <f t="shared" si="13"/>
        <v>5.9646475032892132</v>
      </c>
      <c r="G200" s="3">
        <f>G199*(1+Parameters!$B$13)</f>
        <v>4040661.0315659191</v>
      </c>
      <c r="H200" s="5">
        <f>Parameters!$B$11*'Permanent project'!C204*Parameters!B$9*G200</f>
        <v>62.648221932265393</v>
      </c>
      <c r="I200" s="2">
        <f>EXP(-Parameters!$B$16*'Permanent project'!B204)</f>
        <v>1.9498555228451206E-3</v>
      </c>
      <c r="J200" s="2">
        <f>EXP(-(Parameters!$B$5+Parameters!$B$6)*('Permanent project'!B204-Parameters!$B$2))*(1-EXP(-Parameters!$B$7*('Permanent project'!B204-Parameters!$B$2)*('Permanent project'!B204&gt;Parameters!$B$2)))+('Permanent project'!B204&lt;=Parameters!$B$2)</f>
        <v>0.14660696213035015</v>
      </c>
      <c r="K200" s="2">
        <f>H200*I200*('Permanent project'!B204&gt;=Parameters!$B$2)</f>
        <v>0.12215498153105449</v>
      </c>
      <c r="L200" s="2">
        <f>H200*I200*J200*('Permanent project'!B204&gt;=Parameters!$B$2)*('Permanent project'!B204&lt;=Parameters!$B$3)</f>
        <v>1.7908770751356929E-2</v>
      </c>
      <c r="M200" s="26">
        <f>'Emissions of Biomass scenarios'!G198*3.66</f>
        <v>29.708249989058618</v>
      </c>
      <c r="N200" s="14">
        <f t="shared" si="10"/>
        <v>0.53203823847805276</v>
      </c>
      <c r="V200" s="4"/>
      <c r="W200" s="4"/>
      <c r="X200" s="4"/>
      <c r="Y200" s="4"/>
    </row>
    <row r="201" spans="2:25" x14ac:dyDescent="0.3">
      <c r="B201">
        <v>196</v>
      </c>
      <c r="C201" s="11">
        <f t="shared" si="13"/>
        <v>1.6779706453383088</v>
      </c>
      <c r="D201" s="11">
        <f t="shared" si="13"/>
        <v>2.720789926345387</v>
      </c>
      <c r="E201" s="11">
        <f t="shared" si="13"/>
        <v>3.4292084480011149</v>
      </c>
      <c r="F201" s="11">
        <f t="shared" si="13"/>
        <v>5.9646475032892132</v>
      </c>
      <c r="G201" s="3">
        <f>G200*(1+Parameters!$B$13)</f>
        <v>4121474.2521972377</v>
      </c>
      <c r="H201" s="5">
        <f>Parameters!$B$11*'Permanent project'!C205*Parameters!B$9*G201</f>
        <v>63.901186370910708</v>
      </c>
      <c r="I201" s="2">
        <f>EXP(-Parameters!$B$16*'Permanent project'!B205)</f>
        <v>1.8884479079789745E-3</v>
      </c>
      <c r="J201" s="2">
        <f>EXP(-(Parameters!$B$5+Parameters!$B$6)*('Permanent project'!B205-Parameters!$B$2))*(1-EXP(-Parameters!$B$7*('Permanent project'!B205-Parameters!$B$2)*('Permanent project'!B205&gt;Parameters!$B$2)))+('Permanent project'!B205&lt;=Parameters!$B$2)</f>
        <v>0.14514819848362373</v>
      </c>
      <c r="K201" s="2">
        <f>H201*I201*('Permanent project'!B205&gt;=Parameters!$B$2)</f>
        <v>0.12067406171952089</v>
      </c>
      <c r="L201" s="2">
        <f>H201*I201*J201*('Permanent project'!B205&gt;=Parameters!$B$2)*('Permanent project'!B205&lt;=Parameters!$B$3)</f>
        <v>1.7515622662290078E-2</v>
      </c>
      <c r="M201" s="26">
        <f>'Emissions of Biomass scenarios'!G199*3.66</f>
        <v>28.839011473731887</v>
      </c>
      <c r="N201" s="14">
        <f t="shared" si="10"/>
        <v>0.50513324292734185</v>
      </c>
      <c r="V201" s="4"/>
      <c r="W201" s="4"/>
      <c r="X201" s="4"/>
      <c r="Y201" s="4"/>
    </row>
    <row r="202" spans="2:25" x14ac:dyDescent="0.3">
      <c r="B202">
        <v>197</v>
      </c>
      <c r="C202" s="11">
        <f t="shared" si="13"/>
        <v>1.6779706453383088</v>
      </c>
      <c r="D202" s="11">
        <f t="shared" si="13"/>
        <v>2.720789926345387</v>
      </c>
      <c r="E202" s="11">
        <f t="shared" si="13"/>
        <v>3.4292084480011149</v>
      </c>
      <c r="F202" s="11">
        <f t="shared" si="13"/>
        <v>5.9646475032892132</v>
      </c>
      <c r="G202" s="3">
        <f>G201*(1+Parameters!$B$13)</f>
        <v>4203903.7372411825</v>
      </c>
      <c r="H202" s="5">
        <f>Parameters!$B$11*'Permanent project'!C206*Parameters!B$9*G202</f>
        <v>65.179210098328923</v>
      </c>
      <c r="I202" s="2">
        <f>EXP(-Parameters!$B$16*'Permanent project'!B206)</f>
        <v>1.8289742287913276E-3</v>
      </c>
      <c r="J202" s="2">
        <f>EXP(-(Parameters!$B$5+Parameters!$B$6)*('Permanent project'!B206-Parameters!$B$2))*(1-EXP(-Parameters!$B$7*('Permanent project'!B206-Parameters!$B$2)*('Permanent project'!B206&gt;Parameters!$B$2)))+('Permanent project'!B206&lt;=Parameters!$B$2)</f>
        <v>0.14370394977770293</v>
      </c>
      <c r="K202" s="2">
        <f>H202*I202*('Permanent project'!B206&gt;=Parameters!$B$2)</f>
        <v>0.11921109552281905</v>
      </c>
      <c r="L202" s="2">
        <f>H202*I202*J202*('Permanent project'!B206&gt;=Parameters!$B$2)*('Permanent project'!B206&lt;=Parameters!$B$3)</f>
        <v>1.7131105283956137E-2</v>
      </c>
      <c r="M202" s="26">
        <f>'Emissions of Biomass scenarios'!G200*3.66</f>
        <v>27.994992019853232</v>
      </c>
      <c r="N202" s="14">
        <f t="shared" si="10"/>
        <v>0.47958515571561761</v>
      </c>
      <c r="V202" s="4"/>
      <c r="W202" s="4"/>
      <c r="X202" s="4"/>
      <c r="Y202" s="4"/>
    </row>
    <row r="203" spans="2:25" x14ac:dyDescent="0.3">
      <c r="B203">
        <v>198</v>
      </c>
      <c r="C203" s="11">
        <f t="shared" ref="C203:F218" si="14">C202</f>
        <v>1.6779706453383088</v>
      </c>
      <c r="D203" s="11">
        <f t="shared" si="14"/>
        <v>2.720789926345387</v>
      </c>
      <c r="E203" s="11">
        <f t="shared" si="14"/>
        <v>3.4292084480011149</v>
      </c>
      <c r="F203" s="11">
        <f t="shared" si="14"/>
        <v>5.9646475032892132</v>
      </c>
      <c r="G203" s="3">
        <f>G202*(1+Parameters!$B$13)</f>
        <v>4287981.8119860059</v>
      </c>
      <c r="H203" s="5">
        <f>Parameters!$B$11*'Permanent project'!C207*Parameters!B$9*G203</f>
        <v>66.482794300295495</v>
      </c>
      <c r="I203" s="2">
        <f>EXP(-Parameters!$B$16*'Permanent project'!B207)</f>
        <v>1.7713735790376251E-3</v>
      </c>
      <c r="J203" s="2">
        <f>EXP(-(Parameters!$B$5+Parameters!$B$6)*('Permanent project'!B207-Parameters!$B$2))*(1-EXP(-Parameters!$B$7*('Permanent project'!B207-Parameters!$B$2)*('Permanent project'!B207&gt;Parameters!$B$2)))+('Permanent project'!B207&lt;=Parameters!$B$2)</f>
        <v>0.14227407158651359</v>
      </c>
      <c r="K203" s="2">
        <f>H203*I203*('Permanent project'!B207&gt;=Parameters!$B$2)</f>
        <v>0.11776586528413666</v>
      </c>
      <c r="L203" s="2">
        <f>H203*I203*J203*('Permanent project'!B207&gt;=Parameters!$B$2)*('Permanent project'!B207&lt;=Parameters!$B$3)</f>
        <v>1.6755029147882974E-2</v>
      </c>
      <c r="M203" s="26">
        <f>'Emissions of Biomass scenarios'!G201*3.66</f>
        <v>27.175471905744772</v>
      </c>
      <c r="N203" s="14">
        <f t="shared" si="10"/>
        <v>0.45532582388822851</v>
      </c>
      <c r="V203" s="4"/>
      <c r="W203" s="4"/>
      <c r="X203" s="4"/>
      <c r="Y203" s="4"/>
    </row>
    <row r="204" spans="2:25" x14ac:dyDescent="0.3">
      <c r="B204">
        <v>199</v>
      </c>
      <c r="C204" s="11">
        <f t="shared" si="14"/>
        <v>1.6779706453383088</v>
      </c>
      <c r="D204" s="11">
        <f t="shared" si="14"/>
        <v>2.720789926345387</v>
      </c>
      <c r="E204" s="11">
        <f t="shared" si="14"/>
        <v>3.4292084480011149</v>
      </c>
      <c r="F204" s="11">
        <f t="shared" si="14"/>
        <v>5.9646475032892132</v>
      </c>
      <c r="G204" s="3">
        <f>G203*(1+Parameters!$B$13)</f>
        <v>4373741.4482257264</v>
      </c>
      <c r="H204" s="5">
        <f>Parameters!$B$11*'Permanent project'!C208*Parameters!B$9*G204</f>
        <v>67.812450186301419</v>
      </c>
      <c r="I204" s="2">
        <f>EXP(-Parameters!$B$16*'Permanent project'!B208)</f>
        <v>1.7155869706191255E-3</v>
      </c>
      <c r="J204" s="2">
        <f>EXP(-(Parameters!$B$5+Parameters!$B$6)*('Permanent project'!B208-Parameters!$B$2))*(1-EXP(-Parameters!$B$7*('Permanent project'!B208-Parameters!$B$2)*('Permanent project'!B208&gt;Parameters!$B$2)))+('Permanent project'!B208&lt;=Parameters!$B$2)</f>
        <v>0.140858420921045</v>
      </c>
      <c r="K204" s="2">
        <f>H204*I204*('Permanent project'!B208&gt;=Parameters!$B$2)</f>
        <v>0.11633815598537721</v>
      </c>
      <c r="L204" s="2">
        <f>H204*I204*J204*('Permanent project'!B208&gt;=Parameters!$B$2)*('Permanent project'!B208&lt;=Parameters!$B$3)</f>
        <v>1.6387208944966453E-2</v>
      </c>
      <c r="M204" s="26">
        <f>'Emissions of Biomass scenarios'!G202*3.66</f>
        <v>26.379751265417998</v>
      </c>
      <c r="N204" s="14">
        <f t="shared" si="10"/>
        <v>0.4322904959026479</v>
      </c>
      <c r="V204" s="4"/>
      <c r="W204" s="4"/>
      <c r="X204" s="4"/>
      <c r="Y204" s="4"/>
    </row>
    <row r="205" spans="2:25" x14ac:dyDescent="0.3">
      <c r="B205">
        <v>200</v>
      </c>
      <c r="C205" s="11">
        <f t="shared" si="14"/>
        <v>1.6779706453383088</v>
      </c>
      <c r="D205" s="11">
        <f t="shared" si="14"/>
        <v>2.720789926345387</v>
      </c>
      <c r="E205" s="11">
        <f t="shared" si="14"/>
        <v>3.4292084480011149</v>
      </c>
      <c r="F205" s="11">
        <f t="shared" si="14"/>
        <v>5.9646475032892132</v>
      </c>
      <c r="G205" s="3">
        <f>G204*(1+Parameters!$B$13)</f>
        <v>4461216.277190241</v>
      </c>
      <c r="H205" s="5">
        <f>Parameters!$B$11*'Permanent project'!C209*Parameters!B$9*G205</f>
        <v>69.168699190027439</v>
      </c>
      <c r="I205" s="2">
        <f>EXP(-Parameters!$B$16*'Permanent project'!B209)</f>
        <v>1.6615572731739339E-3</v>
      </c>
      <c r="J205" s="2">
        <f>EXP(-(Parameters!$B$5+Parameters!$B$6)*('Permanent project'!B209-Parameters!$B$2))*(1-EXP(-Parameters!$B$7*('Permanent project'!B209-Parameters!$B$2)*('Permanent project'!B209&gt;Parameters!$B$2)))+('Permanent project'!B209&lt;=Parameters!$B$2)</f>
        <v>0.13945685621505094</v>
      </c>
      <c r="K205" s="2">
        <f>H205*I205*('Permanent project'!B209&gt;=Parameters!$B$2)</f>
        <v>0.11492775521517008</v>
      </c>
      <c r="L205" s="2">
        <f>H205*I205*J205*('Permanent project'!B209&gt;=Parameters!$B$2)*('Permanent project'!B209&lt;=Parameters!$B$3)</f>
        <v>1.6027463434160547E-2</v>
      </c>
      <c r="M205" s="26">
        <f>'Emissions of Biomass scenarios'!G203*3.66</f>
        <v>25.607149581322712</v>
      </c>
      <c r="N205" s="14">
        <f t="shared" si="10"/>
        <v>0.4104176535677293</v>
      </c>
      <c r="V205" s="4"/>
      <c r="W205" s="4"/>
      <c r="X205" s="4"/>
      <c r="Y205" s="4"/>
    </row>
    <row r="206" spans="2:25" x14ac:dyDescent="0.3">
      <c r="B206">
        <v>201</v>
      </c>
      <c r="C206" s="11">
        <f t="shared" si="14"/>
        <v>1.6779706453383088</v>
      </c>
      <c r="D206" s="11">
        <f t="shared" si="14"/>
        <v>2.720789926345387</v>
      </c>
      <c r="E206" s="11">
        <f t="shared" si="14"/>
        <v>3.4292084480011149</v>
      </c>
      <c r="F206" s="11">
        <f t="shared" si="14"/>
        <v>5.9646475032892132</v>
      </c>
      <c r="G206" s="3">
        <f>G205*(1+Parameters!$B$13)</f>
        <v>4550440.6027340461</v>
      </c>
      <c r="H206" s="5">
        <f>Parameters!$B$11*'Permanent project'!C210*Parameters!B$9*G206</f>
        <v>70.552073173827992</v>
      </c>
      <c r="I206" s="2">
        <f>EXP(-Parameters!$B$16*'Permanent project'!B210)</f>
        <v>1.6092291555705183E-3</v>
      </c>
      <c r="J206" s="2">
        <f>EXP(-(Parameters!$B$5+Parameters!$B$6)*('Permanent project'!B210-Parameters!$B$2))*(1-EXP(-Parameters!$B$7*('Permanent project'!B210-Parameters!$B$2)*('Permanent project'!B210&gt;Parameters!$B$2)))+('Permanent project'!B210&lt;=Parameters!$B$2)</f>
        <v>0.13806923731089282</v>
      </c>
      <c r="K206" s="2">
        <f>H206*I206*('Permanent project'!B210&gt;=Parameters!$B$2)</f>
        <v>0.11353445313726863</v>
      </c>
      <c r="L206" s="2">
        <f>H206*I206*J206*('Permanent project'!B210&gt;=Parameters!$B$2)*('Permanent project'!B210&lt;=Parameters!$B$3)</f>
        <v>1.5675615353171982E-2</v>
      </c>
      <c r="M206" s="26">
        <f>'Emissions of Biomass scenarios'!G204*3.66</f>
        <v>24.857005187530412</v>
      </c>
      <c r="N206" s="14">
        <f t="shared" si="10"/>
        <v>0.38964885215152734</v>
      </c>
      <c r="V206" s="4"/>
      <c r="W206" s="4"/>
      <c r="X206" s="4"/>
      <c r="Y206" s="4"/>
    </row>
    <row r="207" spans="2:25" x14ac:dyDescent="0.3">
      <c r="B207">
        <v>202</v>
      </c>
      <c r="C207" s="11">
        <f t="shared" si="14"/>
        <v>1.6779706453383088</v>
      </c>
      <c r="D207" s="11">
        <f t="shared" si="14"/>
        <v>2.720789926345387</v>
      </c>
      <c r="E207" s="11">
        <f t="shared" si="14"/>
        <v>3.4292084480011149</v>
      </c>
      <c r="F207" s="11">
        <f t="shared" si="14"/>
        <v>5.9646475032892132</v>
      </c>
      <c r="G207" s="3">
        <f>G206*(1+Parameters!$B$13)</f>
        <v>4641449.4147887267</v>
      </c>
      <c r="H207" s="5">
        <f>Parameters!$B$11*'Permanent project'!C211*Parameters!B$9*G207</f>
        <v>71.963114637304557</v>
      </c>
      <c r="I207" s="2">
        <f>EXP(-Parameters!$B$16*'Permanent project'!B211)</f>
        <v>1.558549029243796E-3</v>
      </c>
      <c r="J207" s="2">
        <f>EXP(-(Parameters!$B$5+Parameters!$B$6)*('Permanent project'!B211-Parameters!$B$2))*(1-EXP(-Parameters!$B$7*('Permanent project'!B211-Parameters!$B$2)*('Permanent project'!B211&gt;Parameters!$B$2)))+('Permanent project'!B211&lt;=Parameters!$B$2)</f>
        <v>0.13669542544552385</v>
      </c>
      <c r="K207" s="2">
        <f>H207*I207*('Permanent project'!B211&gt;=Parameters!$B$2)</f>
        <v>0.11215804245933102</v>
      </c>
      <c r="L207" s="2">
        <f>H207*I207*J207*('Permanent project'!B211&gt;=Parameters!$B$2)*('Permanent project'!B211&lt;=Parameters!$B$3)</f>
        <v>1.5331491331115381E-2</v>
      </c>
      <c r="M207" s="26">
        <f>'Emissions of Biomass scenarios'!G205*3.66</f>
        <v>24.128674783301545</v>
      </c>
      <c r="N207" s="14">
        <f t="shared" si="10"/>
        <v>0.3699285682714899</v>
      </c>
      <c r="V207" s="4"/>
      <c r="W207" s="4"/>
      <c r="X207" s="4"/>
      <c r="Y207" s="4"/>
    </row>
    <row r="208" spans="2:25" x14ac:dyDescent="0.3">
      <c r="B208">
        <v>203</v>
      </c>
      <c r="C208" s="11">
        <f t="shared" si="14"/>
        <v>1.6779706453383088</v>
      </c>
      <c r="D208" s="11">
        <f t="shared" si="14"/>
        <v>2.720789926345387</v>
      </c>
      <c r="E208" s="11">
        <f t="shared" si="14"/>
        <v>3.4292084480011149</v>
      </c>
      <c r="F208" s="11">
        <f t="shared" si="14"/>
        <v>5.9646475032892132</v>
      </c>
      <c r="G208" s="3">
        <f>G207*(1+Parameters!$B$13)</f>
        <v>4734278.4030845016</v>
      </c>
      <c r="H208" s="5">
        <f>Parameters!$B$11*'Permanent project'!C212*Parameters!B$9*G208</f>
        <v>73.40237693005065</v>
      </c>
      <c r="I208" s="2">
        <f>EXP(-Parameters!$B$16*'Permanent project'!B212)</f>
        <v>1.5094649933157602E-3</v>
      </c>
      <c r="J208" s="2">
        <f>EXP(-(Parameters!$B$5+Parameters!$B$6)*('Permanent project'!B212-Parameters!$B$2))*(1-EXP(-Parameters!$B$7*('Permanent project'!B212-Parameters!$B$2)*('Permanent project'!B212&gt;Parameters!$B$2)))+('Permanent project'!B212&lt;=Parameters!$B$2)</f>
        <v>0.1353352832366127</v>
      </c>
      <c r="K208" s="2">
        <f>H208*I208*('Permanent project'!B212&gt;=Parameters!$B$2)</f>
        <v>0.11079831840207982</v>
      </c>
      <c r="L208" s="2">
        <f>H208*I208*J208*('Permanent project'!B212&gt;=Parameters!$B$2)*('Permanent project'!B212&lt;=Parameters!$B$3)</f>
        <v>1.499492180308587E-2</v>
      </c>
      <c r="M208" s="26">
        <f>'Emissions of Biomass scenarios'!G206*3.66</f>
        <v>23.421532956991264</v>
      </c>
      <c r="N208" s="14">
        <f t="shared" si="10"/>
        <v>0.35120405519848258</v>
      </c>
      <c r="V208" s="4"/>
      <c r="W208" s="4"/>
      <c r="X208" s="4"/>
      <c r="Y208" s="4"/>
    </row>
    <row r="209" spans="2:25" x14ac:dyDescent="0.3">
      <c r="B209">
        <v>204</v>
      </c>
      <c r="C209" s="11">
        <f t="shared" si="14"/>
        <v>1.6779706453383088</v>
      </c>
      <c r="D209" s="11">
        <f t="shared" si="14"/>
        <v>2.720789926345387</v>
      </c>
      <c r="E209" s="11">
        <f t="shared" si="14"/>
        <v>3.4292084480011149</v>
      </c>
      <c r="F209" s="11">
        <f t="shared" si="14"/>
        <v>5.9646475032892132</v>
      </c>
      <c r="G209" s="3">
        <f>G208*(1+Parameters!$B$13)</f>
        <v>4828963.9711461915</v>
      </c>
      <c r="H209" s="5">
        <f>Parameters!$B$11*'Permanent project'!C213*Parameters!B$9*G209</f>
        <v>74.870424468651663</v>
      </c>
      <c r="I209" s="2">
        <f>EXP(-Parameters!$B$16*'Permanent project'!B213)</f>
        <v>1.4619267814444457E-3</v>
      </c>
      <c r="J209" s="2">
        <f>EXP(-(Parameters!$B$5+Parameters!$B$6)*('Permanent project'!B213-Parameters!$B$2))*(1-EXP(-Parameters!$B$7*('Permanent project'!B213-Parameters!$B$2)*('Permanent project'!B213&gt;Parameters!$B$2)))+('Permanent project'!B213&lt;=Parameters!$B$2)</f>
        <v>0.13398867466880493</v>
      </c>
      <c r="K209" s="2">
        <f>H209*I209*('Permanent project'!B213&gt;=Parameters!$B$2)</f>
        <v>0.1094550786688354</v>
      </c>
      <c r="L209" s="2">
        <f>H209*I209*J209*('Permanent project'!B213&gt;=Parameters!$B$2)*('Permanent project'!B213&lt;=Parameters!$B$3)</f>
        <v>1.4665740926607036E-2</v>
      </c>
      <c r="M209" s="26">
        <f>'Emissions of Biomass scenarios'!G207*3.66</f>
        <v>0</v>
      </c>
      <c r="N209" s="14">
        <f t="shared" si="10"/>
        <v>0</v>
      </c>
      <c r="V209" s="4"/>
      <c r="W209" s="4"/>
      <c r="X209" s="4"/>
      <c r="Y209" s="4"/>
    </row>
    <row r="210" spans="2:25" x14ac:dyDescent="0.3">
      <c r="B210">
        <v>205</v>
      </c>
      <c r="C210" s="11">
        <f t="shared" si="14"/>
        <v>1.6779706453383088</v>
      </c>
      <c r="D210" s="11">
        <f t="shared" si="14"/>
        <v>2.720789926345387</v>
      </c>
      <c r="E210" s="11">
        <f t="shared" si="14"/>
        <v>3.4292084480011149</v>
      </c>
      <c r="F210" s="11">
        <f t="shared" si="14"/>
        <v>5.9646475032892132</v>
      </c>
      <c r="G210" s="3">
        <f>G209*(1+Parameters!$B$13)</f>
        <v>4925543.2505691154</v>
      </c>
      <c r="H210" s="5">
        <f>Parameters!$B$11*'Permanent project'!C214*Parameters!B$9*G210</f>
        <v>76.367832958024692</v>
      </c>
      <c r="I210" s="2">
        <f>EXP(-Parameters!$B$16*'Permanent project'!B214)</f>
        <v>1.4158857103468022E-3</v>
      </c>
      <c r="J210" s="2">
        <f>EXP(-(Parameters!$B$5+Parameters!$B$6)*('Permanent project'!B214-Parameters!$B$2))*(1-EXP(-Parameters!$B$7*('Permanent project'!B214-Parameters!$B$2)*('Permanent project'!B214&gt;Parameters!$B$2)))+('Permanent project'!B214&lt;=Parameters!$B$2)</f>
        <v>0.13265546508012172</v>
      </c>
      <c r="K210" s="2">
        <f>H210*I210*('Permanent project'!B214&gt;=Parameters!$B$2)</f>
        <v>0.10812812341541872</v>
      </c>
      <c r="L210" s="2">
        <f>H210*I210*J210*('Permanent project'!B214&gt;=Parameters!$B$2)*('Permanent project'!B214&lt;=Parameters!$B$3)</f>
        <v>1.4343786499913169E-2</v>
      </c>
      <c r="M210" s="26">
        <f>'Emissions of Biomass scenarios'!G208*3.66</f>
        <v>0</v>
      </c>
      <c r="N210" s="14">
        <f t="shared" si="10"/>
        <v>0</v>
      </c>
      <c r="V210" s="4"/>
      <c r="W210" s="4"/>
      <c r="X210" s="4"/>
      <c r="Y210" s="4"/>
    </row>
    <row r="211" spans="2:25" x14ac:dyDescent="0.3">
      <c r="B211">
        <v>206</v>
      </c>
      <c r="C211" s="11">
        <f t="shared" si="14"/>
        <v>1.6779706453383088</v>
      </c>
      <c r="D211" s="11">
        <f t="shared" si="14"/>
        <v>2.720789926345387</v>
      </c>
      <c r="E211" s="11">
        <f t="shared" si="14"/>
        <v>3.4292084480011149</v>
      </c>
      <c r="F211" s="11">
        <f t="shared" si="14"/>
        <v>5.9646475032892132</v>
      </c>
      <c r="G211" s="3">
        <f>G210*(1+Parameters!$B$13)</f>
        <v>5024054.1155804982</v>
      </c>
      <c r="H211" s="5">
        <f>Parameters!$B$11*'Permanent project'!C215*Parameters!B$9*G211</f>
        <v>77.895189617185196</v>
      </c>
      <c r="I211" s="2">
        <f>EXP(-Parameters!$B$16*'Permanent project'!B215)</f>
        <v>1.371294629942758E-3</v>
      </c>
      <c r="J211" s="2">
        <f>EXP(-(Parameters!$B$5+Parameters!$B$6)*('Permanent project'!B215-Parameters!$B$2))*(1-EXP(-Parameters!$B$7*('Permanent project'!B215-Parameters!$B$2)*('Permanent project'!B215&gt;Parameters!$B$2)))+('Permanent project'!B215&lt;=Parameters!$B$2)</f>
        <v>0.13133552114849303</v>
      </c>
      <c r="K211" s="2">
        <f>H211*I211*('Permanent project'!B215&gt;=Parameters!$B$2)</f>
        <v>0.10681725522041893</v>
      </c>
      <c r="L211" s="2">
        <f>H211*I211*J211*('Permanent project'!B215&gt;=Parameters!$B$2)*('Permanent project'!B215&lt;=Parameters!$B$3)</f>
        <v>1.4028899882025308E-2</v>
      </c>
      <c r="M211" s="26">
        <f>'Emissions of Biomass scenarios'!G209*3.66</f>
        <v>0</v>
      </c>
      <c r="N211" s="14">
        <f t="shared" si="10"/>
        <v>0</v>
      </c>
      <c r="V211" s="4"/>
      <c r="W211" s="4"/>
      <c r="X211" s="4"/>
      <c r="Y211" s="4"/>
    </row>
    <row r="212" spans="2:25" x14ac:dyDescent="0.3">
      <c r="B212">
        <v>207</v>
      </c>
      <c r="C212" s="11">
        <f t="shared" si="14"/>
        <v>1.6779706453383088</v>
      </c>
      <c r="D212" s="11">
        <f t="shared" si="14"/>
        <v>2.720789926345387</v>
      </c>
      <c r="E212" s="11">
        <f t="shared" si="14"/>
        <v>3.4292084480011149</v>
      </c>
      <c r="F212" s="11">
        <f t="shared" si="14"/>
        <v>5.9646475032892132</v>
      </c>
      <c r="G212" s="3">
        <f>G211*(1+Parameters!$B$13)</f>
        <v>5124535.197892108</v>
      </c>
      <c r="H212" s="5">
        <f>Parameters!$B$11*'Permanent project'!C216*Parameters!B$9*G212</f>
        <v>79.45309340952889</v>
      </c>
      <c r="I212" s="2">
        <f>EXP(-Parameters!$B$16*'Permanent project'!B216)</f>
        <v>1.3281078750694186E-3</v>
      </c>
      <c r="J212" s="2">
        <f>EXP(-(Parameters!$B$5+Parameters!$B$6)*('Permanent project'!B216-Parameters!$B$2))*(1-EXP(-Parameters!$B$7*('Permanent project'!B216-Parameters!$B$2)*('Permanent project'!B216&gt;Parameters!$B$2)))+('Permanent project'!B216&lt;=Parameters!$B$2)</f>
        <v>0.13002871087842591</v>
      </c>
      <c r="K212" s="2">
        <f>H212*I212*('Permanent project'!B216&gt;=Parameters!$B$2)</f>
        <v>0.10552227905582144</v>
      </c>
      <c r="L212" s="2">
        <f>H212*I212*J212*('Permanent project'!B216&gt;=Parameters!$B$2)*('Permanent project'!B216&lt;=Parameters!$B$3)</f>
        <v>1.3720925914581983E-2</v>
      </c>
      <c r="M212" s="26">
        <f>'Emissions of Biomass scenarios'!G210*3.66</f>
        <v>0</v>
      </c>
      <c r="N212" s="14">
        <f t="shared" si="10"/>
        <v>0</v>
      </c>
      <c r="V212" s="4"/>
      <c r="W212" s="4"/>
      <c r="X212" s="4"/>
      <c r="Y212" s="4"/>
    </row>
    <row r="213" spans="2:25" x14ac:dyDescent="0.3">
      <c r="B213">
        <v>208</v>
      </c>
      <c r="C213" s="11">
        <f t="shared" si="14"/>
        <v>1.6779706453383088</v>
      </c>
      <c r="D213" s="11">
        <f t="shared" si="14"/>
        <v>2.720789926345387</v>
      </c>
      <c r="E213" s="11">
        <f t="shared" si="14"/>
        <v>3.4292084480011149</v>
      </c>
      <c r="F213" s="11">
        <f t="shared" si="14"/>
        <v>5.9646475032892132</v>
      </c>
      <c r="G213" s="3">
        <f>G212*(1+Parameters!$B$13)</f>
        <v>5227025.9018499507</v>
      </c>
      <c r="H213" s="5">
        <f>Parameters!$B$11*'Permanent project'!C217*Parameters!B$9*G213</f>
        <v>81.042155277719488</v>
      </c>
      <c r="I213" s="2">
        <f>EXP(-Parameters!$B$16*'Permanent project'!B217)</f>
        <v>1.2862812187159486E-3</v>
      </c>
      <c r="J213" s="2">
        <f>EXP(-(Parameters!$B$5+Parameters!$B$6)*('Permanent project'!B217-Parameters!$B$2))*(1-EXP(-Parameters!$B$7*('Permanent project'!B217-Parameters!$B$2)*('Permanent project'!B217&gt;Parameters!$B$2)))+('Permanent project'!B217&lt;=Parameters!$B$2)</f>
        <v>0.12873490358780423</v>
      </c>
      <c r="K213" s="2">
        <f>H213*I213*('Permanent project'!B217&gt;=Parameters!$B$2)</f>
        <v>0.10424300225799217</v>
      </c>
      <c r="L213" s="2">
        <f>H213*I213*J213*('Permanent project'!B217&gt;=Parameters!$B$2)*('Permanent project'!B217&lt;=Parameters!$B$3)</f>
        <v>1.3419712845385881E-2</v>
      </c>
      <c r="M213" s="26">
        <f>'Emissions of Biomass scenarios'!G211*3.66</f>
        <v>0</v>
      </c>
      <c r="N213" s="14">
        <f t="shared" si="10"/>
        <v>0</v>
      </c>
      <c r="V213" s="4"/>
      <c r="W213" s="4"/>
      <c r="X213" s="4"/>
      <c r="Y213" s="4"/>
    </row>
    <row r="214" spans="2:25" x14ac:dyDescent="0.3">
      <c r="B214">
        <v>209</v>
      </c>
      <c r="C214" s="11">
        <f t="shared" si="14"/>
        <v>1.6779706453383088</v>
      </c>
      <c r="D214" s="11">
        <f t="shared" si="14"/>
        <v>2.720789926345387</v>
      </c>
      <c r="E214" s="11">
        <f t="shared" si="14"/>
        <v>3.4292084480011149</v>
      </c>
      <c r="F214" s="11">
        <f t="shared" si="14"/>
        <v>5.9646475032892132</v>
      </c>
      <c r="G214" s="3">
        <f>G213*(1+Parameters!$B$13)</f>
        <v>5331566.4198869495</v>
      </c>
      <c r="H214" s="5">
        <f>Parameters!$B$11*'Permanent project'!C218*Parameters!B$9*G214</f>
        <v>82.662998383273873</v>
      </c>
      <c r="I214" s="2">
        <f>EXP(-Parameters!$B$16*'Permanent project'!B218)</f>
        <v>1.2457718267312491E-3</v>
      </c>
      <c r="J214" s="2">
        <f>EXP(-(Parameters!$B$5+Parameters!$B$6)*('Permanent project'!B218-Parameters!$B$2))*(1-EXP(-Parameters!$B$7*('Permanent project'!B218-Parameters!$B$2)*('Permanent project'!B218&gt;Parameters!$B$2)))+('Permanent project'!B218&lt;=Parameters!$B$2)</f>
        <v>0.12745396989482075</v>
      </c>
      <c r="K214" s="2">
        <f>H214*I214*('Permanent project'!B218&gt;=Parameters!$B$2)</f>
        <v>0.10297923449901339</v>
      </c>
      <c r="L214" s="2">
        <f>H214*I214*J214*('Permanent project'!B218&gt;=Parameters!$B$2)*('Permanent project'!B218&lt;=Parameters!$B$3)</f>
        <v>1.3125112253628939E-2</v>
      </c>
      <c r="M214" s="26">
        <f>'Emissions of Biomass scenarios'!G212*3.66</f>
        <v>0</v>
      </c>
      <c r="N214" s="14">
        <f t="shared" ref="N214:N277" si="15">L214*M214</f>
        <v>0</v>
      </c>
      <c r="V214" s="4"/>
      <c r="W214" s="4"/>
      <c r="X214" s="4"/>
      <c r="Y214" s="4"/>
    </row>
    <row r="215" spans="2:25" x14ac:dyDescent="0.3">
      <c r="B215">
        <v>210</v>
      </c>
      <c r="C215" s="11">
        <f t="shared" si="14"/>
        <v>1.6779706453383088</v>
      </c>
      <c r="D215" s="11">
        <f t="shared" si="14"/>
        <v>2.720789926345387</v>
      </c>
      <c r="E215" s="11">
        <f t="shared" si="14"/>
        <v>3.4292084480011149</v>
      </c>
      <c r="F215" s="11">
        <f t="shared" si="14"/>
        <v>5.9646475032892132</v>
      </c>
      <c r="G215" s="3">
        <f>G214*(1+Parameters!$B$13)</f>
        <v>5438197.7482846882</v>
      </c>
      <c r="H215" s="5">
        <f>Parameters!$B$11*'Permanent project'!C219*Parameters!B$9*G215</f>
        <v>84.316258350939336</v>
      </c>
      <c r="I215" s="2">
        <f>EXP(-Parameters!$B$16*'Permanent project'!B219)</f>
        <v>1.2065382139580404E-3</v>
      </c>
      <c r="J215" s="2">
        <f>EXP(-(Parameters!$B$5+Parameters!$B$6)*('Permanent project'!B219-Parameters!$B$2))*(1-EXP(-Parameters!$B$7*('Permanent project'!B219-Parameters!$B$2)*('Permanent project'!B219&gt;Parameters!$B$2)))+('Permanent project'!B219&lt;=Parameters!$B$2)</f>
        <v>0.12618578170503877</v>
      </c>
      <c r="K215" s="2">
        <f>H215*I215*('Permanent project'!B219&gt;=Parameters!$B$2)</f>
        <v>0.10173078775836705</v>
      </c>
      <c r="L215" s="2">
        <f>H215*I215*J215*('Permanent project'!B219&gt;=Parameters!$B$2)*('Permanent project'!B219&lt;=Parameters!$B$3)</f>
        <v>1.2836978976758937E-2</v>
      </c>
      <c r="M215" s="26">
        <f>'Emissions of Biomass scenarios'!G213*3.66</f>
        <v>0</v>
      </c>
      <c r="N215" s="14">
        <f t="shared" si="15"/>
        <v>0</v>
      </c>
      <c r="V215" s="4"/>
      <c r="W215" s="4"/>
      <c r="X215" s="4"/>
      <c r="Y215" s="4"/>
    </row>
    <row r="216" spans="2:25" x14ac:dyDescent="0.3">
      <c r="B216">
        <v>211</v>
      </c>
      <c r="C216" s="11">
        <f t="shared" si="14"/>
        <v>1.6779706453383088</v>
      </c>
      <c r="D216" s="11">
        <f t="shared" si="14"/>
        <v>2.720789926345387</v>
      </c>
      <c r="E216" s="11">
        <f t="shared" si="14"/>
        <v>3.4292084480011149</v>
      </c>
      <c r="F216" s="11">
        <f t="shared" si="14"/>
        <v>5.9646475032892132</v>
      </c>
      <c r="G216" s="3">
        <f>G215*(1+Parameters!$B$13)</f>
        <v>5546961.7032503821</v>
      </c>
      <c r="H216" s="5">
        <f>Parameters!$B$11*'Permanent project'!C220*Parameters!B$9*G216</f>
        <v>86.002583517958129</v>
      </c>
      <c r="I216" s="2">
        <f>EXP(-Parameters!$B$16*'Permanent project'!B220)</f>
        <v>1.1685402017484413E-3</v>
      </c>
      <c r="J216" s="2">
        <f>EXP(-(Parameters!$B$5+Parameters!$B$6)*('Permanent project'!B220-Parameters!$B$2))*(1-EXP(-Parameters!$B$7*('Permanent project'!B220-Parameters!$B$2)*('Permanent project'!B220&gt;Parameters!$B$2)))+('Permanent project'!B220&lt;=Parameters!$B$2)</f>
        <v>0.12493021219858241</v>
      </c>
      <c r="K216" s="2">
        <f>H216*I216*('Permanent project'!B220&gt;=Parameters!$B$2)</f>
        <v>0.10049747629496197</v>
      </c>
      <c r="L216" s="2">
        <f>H216*I216*J216*('Permanent project'!B220&gt;=Parameters!$B$2)*('Permanent project'!B220&lt;=Parameters!$B$3)</f>
        <v>1.2555171038951604E-2</v>
      </c>
      <c r="M216" s="26">
        <f>'Emissions of Biomass scenarios'!G214*3.66</f>
        <v>0</v>
      </c>
      <c r="N216" s="14">
        <f t="shared" si="15"/>
        <v>0</v>
      </c>
      <c r="V216" s="4"/>
      <c r="W216" s="4"/>
      <c r="X216" s="4"/>
      <c r="Y216" s="4"/>
    </row>
    <row r="217" spans="2:25" x14ac:dyDescent="0.3">
      <c r="B217">
        <v>212</v>
      </c>
      <c r="C217" s="11">
        <f t="shared" si="14"/>
        <v>1.6779706453383088</v>
      </c>
      <c r="D217" s="11">
        <f t="shared" si="14"/>
        <v>2.720789926345387</v>
      </c>
      <c r="E217" s="11">
        <f t="shared" si="14"/>
        <v>3.4292084480011149</v>
      </c>
      <c r="F217" s="11">
        <f t="shared" si="14"/>
        <v>5.9646475032892132</v>
      </c>
      <c r="G217" s="3">
        <f>G216*(1+Parameters!$B$13)</f>
        <v>5657900.9373153895</v>
      </c>
      <c r="H217" s="5">
        <f>Parameters!$B$11*'Permanent project'!C221*Parameters!B$9*G217</f>
        <v>87.722635188317284</v>
      </c>
      <c r="I217" s="2">
        <f>EXP(-Parameters!$B$16*'Permanent project'!B221)</f>
        <v>1.131738876817519E-3</v>
      </c>
      <c r="J217" s="2">
        <f>EXP(-(Parameters!$B$5+Parameters!$B$6)*('Permanent project'!B221-Parameters!$B$2))*(1-EXP(-Parameters!$B$7*('Permanent project'!B221-Parameters!$B$2)*('Permanent project'!B221&gt;Parameters!$B$2)))+('Permanent project'!B221&lt;=Parameters!$B$2)</f>
        <v>0.12368713581745483</v>
      </c>
      <c r="K217" s="2">
        <f>H217*I217*('Permanent project'!B221&gt;=Parameters!$B$2)</f>
        <v>9.9279116619499175E-2</v>
      </c>
      <c r="L217" s="2">
        <f>H217*I217*J217*('Permanent project'!B221&gt;=Parameters!$B$2)*('Permanent project'!B221&lt;=Parameters!$B$3)</f>
        <v>1.2279549581152932E-2</v>
      </c>
      <c r="M217" s="26">
        <f>'Emissions of Biomass scenarios'!G215*3.66</f>
        <v>0</v>
      </c>
      <c r="N217" s="14">
        <f t="shared" si="15"/>
        <v>0</v>
      </c>
      <c r="V217" s="4"/>
      <c r="W217" s="4"/>
      <c r="X217" s="4"/>
      <c r="Y217" s="4"/>
    </row>
    <row r="218" spans="2:25" x14ac:dyDescent="0.3">
      <c r="B218">
        <v>213</v>
      </c>
      <c r="C218" s="11">
        <f t="shared" si="14"/>
        <v>1.6779706453383088</v>
      </c>
      <c r="D218" s="11">
        <f t="shared" si="14"/>
        <v>2.720789926345387</v>
      </c>
      <c r="E218" s="11">
        <f t="shared" si="14"/>
        <v>3.4292084480011149</v>
      </c>
      <c r="F218" s="11">
        <f t="shared" si="14"/>
        <v>5.9646475032892132</v>
      </c>
      <c r="G218" s="3">
        <f>G217*(1+Parameters!$B$13)</f>
        <v>5771058.9560616976</v>
      </c>
      <c r="H218" s="5">
        <f>Parameters!$B$11*'Permanent project'!C222*Parameters!B$9*G218</f>
        <v>89.477087892083645</v>
      </c>
      <c r="I218" s="2">
        <f>EXP(-Parameters!$B$16*'Permanent project'!B222)</f>
        <v>1.0960965513926852E-3</v>
      </c>
      <c r="J218" s="2">
        <f>EXP(-(Parameters!$B$5+Parameters!$B$6)*('Permanent project'!B222-Parameters!$B$2))*(1-EXP(-Parameters!$B$7*('Permanent project'!B222-Parameters!$B$2)*('Permanent project'!B222&gt;Parameters!$B$2)))+('Permanent project'!B222&lt;=Parameters!$B$2)</f>
        <v>0.12245642825298191</v>
      </c>
      <c r="K218" s="2">
        <f>H218*I218*('Permanent project'!B222&gt;=Parameters!$B$2)</f>
        <v>9.8075527467173074E-2</v>
      </c>
      <c r="L218" s="2">
        <f>H218*I218*J218*('Permanent project'!B222&gt;=Parameters!$B$2)*('Permanent project'!B222&lt;=Parameters!$B$3)</f>
        <v>1.2009978792657236E-2</v>
      </c>
      <c r="M218" s="26">
        <f>'Emissions of Biomass scenarios'!G216*3.66</f>
        <v>0</v>
      </c>
      <c r="N218" s="14">
        <f t="shared" si="15"/>
        <v>0</v>
      </c>
      <c r="V218" s="4"/>
      <c r="W218" s="4"/>
      <c r="X218" s="4"/>
      <c r="Y218" s="4"/>
    </row>
    <row r="219" spans="2:25" x14ac:dyDescent="0.3">
      <c r="B219">
        <v>214</v>
      </c>
      <c r="C219" s="11">
        <f t="shared" ref="C219:F234" si="16">C218</f>
        <v>1.6779706453383088</v>
      </c>
      <c r="D219" s="11">
        <f t="shared" si="16"/>
        <v>2.720789926345387</v>
      </c>
      <c r="E219" s="11">
        <f t="shared" si="16"/>
        <v>3.4292084480011149</v>
      </c>
      <c r="F219" s="11">
        <f t="shared" si="16"/>
        <v>5.9646475032892132</v>
      </c>
      <c r="G219" s="3">
        <f>G218*(1+Parameters!$B$13)</f>
        <v>5886480.135182932</v>
      </c>
      <c r="H219" s="5">
        <f>Parameters!$B$11*'Permanent project'!C223*Parameters!B$9*G219</f>
        <v>91.266629649925321</v>
      </c>
      <c r="I219" s="2">
        <f>EXP(-Parameters!$B$16*'Permanent project'!B223)</f>
        <v>1.0615767246181251E-3</v>
      </c>
      <c r="J219" s="2">
        <f>EXP(-(Parameters!$B$5+Parameters!$B$6)*('Permanent project'!B223-Parameters!$B$2))*(1-EXP(-Parameters!$B$7*('Permanent project'!B223-Parameters!$B$2)*('Permanent project'!B223&gt;Parameters!$B$2)))+('Permanent project'!B223&lt;=Parameters!$B$2)</f>
        <v>0.12123796643338168</v>
      </c>
      <c r="K219" s="2">
        <f>H219*I219*('Permanent project'!B223&gt;=Parameters!$B$2)</f>
        <v>9.6886529770703181E-2</v>
      </c>
      <c r="L219" s="2">
        <f>H219*I219*J219*('Permanent project'!B223&gt;=Parameters!$B$2)*('Permanent project'!B223&lt;=Parameters!$B$3)</f>
        <v>1.1746325844187347E-2</v>
      </c>
      <c r="M219" s="26">
        <f>'Emissions of Biomass scenarios'!G217*3.66</f>
        <v>0</v>
      </c>
      <c r="N219" s="14">
        <f t="shared" si="15"/>
        <v>0</v>
      </c>
      <c r="V219" s="4"/>
      <c r="W219" s="4"/>
      <c r="X219" s="4"/>
      <c r="Y219" s="4"/>
    </row>
    <row r="220" spans="2:25" x14ac:dyDescent="0.3">
      <c r="B220">
        <v>215</v>
      </c>
      <c r="C220" s="11">
        <f t="shared" si="16"/>
        <v>1.6779706453383088</v>
      </c>
      <c r="D220" s="11">
        <f t="shared" si="16"/>
        <v>2.720789926345387</v>
      </c>
      <c r="E220" s="11">
        <f t="shared" si="16"/>
        <v>3.4292084480011149</v>
      </c>
      <c r="F220" s="11">
        <f t="shared" si="16"/>
        <v>5.9646475032892132</v>
      </c>
      <c r="G220" s="3">
        <f>G219*(1+Parameters!$B$13)</f>
        <v>6004209.7378865909</v>
      </c>
      <c r="H220" s="5">
        <f>Parameters!$B$11*'Permanent project'!C224*Parameters!B$9*G220</f>
        <v>93.091962242923827</v>
      </c>
      <c r="I220" s="2">
        <f>EXP(-Parameters!$B$16*'Permanent project'!B224)</f>
        <v>1.0281440451747298E-3</v>
      </c>
      <c r="J220" s="2">
        <f>EXP(-(Parameters!$B$5+Parameters!$B$6)*('Permanent project'!B224-Parameters!$B$2))*(1-EXP(-Parameters!$B$7*('Permanent project'!B224-Parameters!$B$2)*('Permanent project'!B224&gt;Parameters!$B$2)))+('Permanent project'!B224&lt;=Parameters!$B$2)</f>
        <v>0.12003162851145673</v>
      </c>
      <c r="K220" s="2">
        <f>H220*I220*('Permanent project'!B224&gt;=Parameters!$B$2)</f>
        <v>9.571194663369291E-2</v>
      </c>
      <c r="L220" s="2">
        <f>H220*I220*J220*('Permanent project'!B224&gt;=Parameters!$B$2)*('Permanent project'!B224&lt;=Parameters!$B$3)</f>
        <v>1.1488460822443798E-2</v>
      </c>
      <c r="M220" s="26">
        <f>'Emissions of Biomass scenarios'!G218*3.66</f>
        <v>0</v>
      </c>
      <c r="N220" s="14">
        <f t="shared" si="15"/>
        <v>0</v>
      </c>
      <c r="V220" s="4"/>
      <c r="W220" s="4"/>
      <c r="X220" s="4"/>
      <c r="Y220" s="4"/>
    </row>
    <row r="221" spans="2:25" x14ac:dyDescent="0.3">
      <c r="B221">
        <v>216</v>
      </c>
      <c r="C221" s="11">
        <f t="shared" si="16"/>
        <v>1.6779706453383088</v>
      </c>
      <c r="D221" s="11">
        <f t="shared" si="16"/>
        <v>2.720789926345387</v>
      </c>
      <c r="E221" s="11">
        <f t="shared" si="16"/>
        <v>3.4292084480011149</v>
      </c>
      <c r="F221" s="11">
        <f t="shared" si="16"/>
        <v>5.9646475032892132</v>
      </c>
      <c r="G221" s="3">
        <f>G220*(1+Parameters!$B$13)</f>
        <v>6124293.9326443225</v>
      </c>
      <c r="H221" s="5">
        <f>Parameters!$B$11*'Permanent project'!C225*Parameters!B$9*G221</f>
        <v>94.9538014877823</v>
      </c>
      <c r="I221" s="2">
        <f>EXP(-Parameters!$B$16*'Permanent project'!B225)</f>
        <v>9.9576427507725774E-4</v>
      </c>
      <c r="J221" s="2">
        <f>EXP(-(Parameters!$B$5+Parameters!$B$6)*('Permanent project'!B225-Parameters!$B$2))*(1-EXP(-Parameters!$B$7*('Permanent project'!B225-Parameters!$B$2)*('Permanent project'!B225&gt;Parameters!$B$2)))+('Permanent project'!B225&lt;=Parameters!$B$2)</f>
        <v>0.11883729385240965</v>
      </c>
      <c r="K221" s="2">
        <f>H221*I221*('Permanent project'!B225&gt;=Parameters!$B$2)</f>
        <v>9.455160330431138E-2</v>
      </c>
      <c r="L221" s="2">
        <f>H221*I221*J221*('Permanent project'!B225&gt;=Parameters!$B$2)*('Permanent project'!B225&lt;=Parameters!$B$3)</f>
        <v>1.1236256666090919E-2</v>
      </c>
      <c r="M221" s="26">
        <f>'Emissions of Biomass scenarios'!G219*3.66</f>
        <v>0</v>
      </c>
      <c r="N221" s="14">
        <f t="shared" si="15"/>
        <v>0</v>
      </c>
      <c r="V221" s="4"/>
      <c r="W221" s="4"/>
      <c r="X221" s="4"/>
      <c r="Y221" s="4"/>
    </row>
    <row r="222" spans="2:25" x14ac:dyDescent="0.3">
      <c r="B222">
        <v>217</v>
      </c>
      <c r="C222" s="11">
        <f t="shared" si="16"/>
        <v>1.6779706453383088</v>
      </c>
      <c r="D222" s="11">
        <f t="shared" si="16"/>
        <v>2.720789926345387</v>
      </c>
      <c r="E222" s="11">
        <f t="shared" si="16"/>
        <v>3.4292084480011149</v>
      </c>
      <c r="F222" s="11">
        <f t="shared" si="16"/>
        <v>5.9646475032892132</v>
      </c>
      <c r="G222" s="3">
        <f>G221*(1+Parameters!$B$13)</f>
        <v>6246779.811297209</v>
      </c>
      <c r="H222" s="5">
        <f>Parameters!$B$11*'Permanent project'!C226*Parameters!B$9*G222</f>
        <v>96.852877517537948</v>
      </c>
      <c r="I222" s="2">
        <f>EXP(-Parameters!$B$16*'Permanent project'!B226)</f>
        <v>9.6440425461164468E-4</v>
      </c>
      <c r="J222" s="2">
        <f>EXP(-(Parameters!$B$5+Parameters!$B$6)*('Permanent project'!B226-Parameters!$B$2))*(1-EXP(-Parameters!$B$7*('Permanent project'!B226-Parameters!$B$2)*('Permanent project'!B226&gt;Parameters!$B$2)))+('Permanent project'!B226&lt;=Parameters!$B$2)</f>
        <v>0.11765484302177918</v>
      </c>
      <c r="K222" s="2">
        <f>H222*I222*('Permanent project'!B226&gt;=Parameters!$B$2)</f>
        <v>9.3405327149294101E-2</v>
      </c>
      <c r="L222" s="2">
        <f>H222*I222*J222*('Permanent project'!B226&gt;=Parameters!$B$2)*('Permanent project'!B226&lt;=Parameters!$B$3)</f>
        <v>1.0989589103148126E-2</v>
      </c>
      <c r="M222" s="26">
        <f>'Emissions of Biomass scenarios'!G220*3.66</f>
        <v>0</v>
      </c>
      <c r="N222" s="14">
        <f t="shared" si="15"/>
        <v>0</v>
      </c>
      <c r="V222" s="4"/>
      <c r="W222" s="4"/>
      <c r="X222" s="4"/>
      <c r="Y222" s="4"/>
    </row>
    <row r="223" spans="2:25" x14ac:dyDescent="0.3">
      <c r="B223">
        <v>218</v>
      </c>
      <c r="C223" s="11">
        <f t="shared" si="16"/>
        <v>1.6779706453383088</v>
      </c>
      <c r="D223" s="11">
        <f t="shared" si="16"/>
        <v>2.720789926345387</v>
      </c>
      <c r="E223" s="11">
        <f t="shared" si="16"/>
        <v>3.4292084480011149</v>
      </c>
      <c r="F223" s="11">
        <f t="shared" si="16"/>
        <v>5.9646475032892132</v>
      </c>
      <c r="G223" s="3">
        <f>G222*(1+Parameters!$B$13)</f>
        <v>6371715.4075231533</v>
      </c>
      <c r="H223" s="5">
        <f>Parameters!$B$11*'Permanent project'!C227*Parameters!B$9*G223</f>
        <v>98.789935067888706</v>
      </c>
      <c r="I223" s="2">
        <f>EXP(-Parameters!$B$16*'Permanent project'!B227)</f>
        <v>9.3403186837656021E-4</v>
      </c>
      <c r="J223" s="2">
        <f>EXP(-(Parameters!$B$5+Parameters!$B$6)*('Permanent project'!B227-Parameters!$B$2))*(1-EXP(-Parameters!$B$7*('Permanent project'!B227-Parameters!$B$2)*('Permanent project'!B227&gt;Parameters!$B$2)))+('Permanent project'!B227&lt;=Parameters!$B$2)</f>
        <v>0.11648415777349697</v>
      </c>
      <c r="K223" s="2">
        <f>H223*I223*('Permanent project'!B227&gt;=Parameters!$B$2)</f>
        <v>9.2272947628259147E-2</v>
      </c>
      <c r="L223" s="2">
        <f>H223*I223*J223*('Permanent project'!B227&gt;=Parameters!$B$2)*('Permanent project'!B227&lt;=Parameters!$B$3)</f>
        <v>1.0748336589755761E-2</v>
      </c>
      <c r="M223" s="26">
        <f>'Emissions of Biomass scenarios'!G221*3.66</f>
        <v>0</v>
      </c>
      <c r="N223" s="14">
        <f t="shared" si="15"/>
        <v>0</v>
      </c>
      <c r="V223" s="4"/>
      <c r="W223" s="4"/>
      <c r="X223" s="4"/>
      <c r="Y223" s="4"/>
    </row>
    <row r="224" spans="2:25" x14ac:dyDescent="0.3">
      <c r="B224">
        <v>219</v>
      </c>
      <c r="C224" s="11">
        <f t="shared" si="16"/>
        <v>1.6779706453383088</v>
      </c>
      <c r="D224" s="11">
        <f t="shared" si="16"/>
        <v>2.720789926345387</v>
      </c>
      <c r="E224" s="11">
        <f t="shared" si="16"/>
        <v>3.4292084480011149</v>
      </c>
      <c r="F224" s="11">
        <f t="shared" si="16"/>
        <v>5.9646475032892132</v>
      </c>
      <c r="G224" s="3">
        <f>G223*(1+Parameters!$B$13)</f>
        <v>6499149.7156736162</v>
      </c>
      <c r="H224" s="5">
        <f>Parameters!$B$11*'Permanent project'!C228*Parameters!B$9*G224</f>
        <v>100.76573376924648</v>
      </c>
      <c r="I224" s="2">
        <f>EXP(-Parameters!$B$16*'Permanent project'!B228)</f>
        <v>9.0461601239442925E-4</v>
      </c>
      <c r="J224" s="2">
        <f>EXP(-(Parameters!$B$5+Parameters!$B$6)*('Permanent project'!B228-Parameters!$B$2))*(1-EXP(-Parameters!$B$7*('Permanent project'!B228-Parameters!$B$2)*('Permanent project'!B228&gt;Parameters!$B$2)))+('Permanent project'!B228&lt;=Parameters!$B$2)</f>
        <v>0.11532512103806251</v>
      </c>
      <c r="K224" s="2">
        <f>H224*I224*('Permanent project'!B228&gt;=Parameters!$B$2)</f>
        <v>9.1154296268334434E-2</v>
      </c>
      <c r="L224" s="2">
        <f>H224*I224*J224*('Permanent project'!B228&gt;=Parameters!$B$2)*('Permanent project'!B228&lt;=Parameters!$B$3)</f>
        <v>1.0512380250285079E-2</v>
      </c>
      <c r="M224" s="26">
        <f>'Emissions of Biomass scenarios'!G222*3.66</f>
        <v>0</v>
      </c>
      <c r="N224" s="14">
        <f t="shared" si="15"/>
        <v>0</v>
      </c>
      <c r="V224" s="4"/>
      <c r="W224" s="4"/>
      <c r="X224" s="4"/>
      <c r="Y224" s="4"/>
    </row>
    <row r="225" spans="2:25" x14ac:dyDescent="0.3">
      <c r="B225">
        <v>220</v>
      </c>
      <c r="C225" s="11">
        <f t="shared" si="16"/>
        <v>1.6779706453383088</v>
      </c>
      <c r="D225" s="11">
        <f t="shared" si="16"/>
        <v>2.720789926345387</v>
      </c>
      <c r="E225" s="11">
        <f t="shared" si="16"/>
        <v>3.4292084480011149</v>
      </c>
      <c r="F225" s="11">
        <f t="shared" si="16"/>
        <v>5.9646475032892132</v>
      </c>
      <c r="G225" s="3">
        <f>G224*(1+Parameters!$B$13)</f>
        <v>6629132.709987089</v>
      </c>
      <c r="H225" s="5">
        <f>Parameters!$B$11*'Permanent project'!C229*Parameters!B$9*G225</f>
        <v>102.78104844463142</v>
      </c>
      <c r="I225" s="2">
        <f>EXP(-Parameters!$B$16*'Permanent project'!B229)</f>
        <v>8.7612656225824167E-4</v>
      </c>
      <c r="J225" s="2">
        <f>EXP(-(Parameters!$B$5+Parameters!$B$6)*('Permanent project'!B229-Parameters!$B$2))*(1-EXP(-Parameters!$B$7*('Permanent project'!B229-Parameters!$B$2)*('Permanent project'!B229&gt;Parameters!$B$2)))+('Permanent project'!B229&lt;=Parameters!$B$2)</f>
        <v>0.1141776169108365</v>
      </c>
      <c r="K225" s="2">
        <f>H225*I225*('Permanent project'!B229&gt;=Parameters!$B$2)</f>
        <v>9.004920663909273E-2</v>
      </c>
      <c r="L225" s="2">
        <f>H225*I225*J225*('Permanent project'!B229&gt;=Parameters!$B$2)*('Permanent project'!B229&lt;=Parameters!$B$3)</f>
        <v>1.0281603818763084E-2</v>
      </c>
      <c r="M225" s="26">
        <f>'Emissions of Biomass scenarios'!G223*3.66</f>
        <v>0</v>
      </c>
      <c r="N225" s="14">
        <f t="shared" si="15"/>
        <v>0</v>
      </c>
      <c r="V225" s="4"/>
      <c r="W225" s="4"/>
      <c r="X225" s="4"/>
      <c r="Y225" s="4"/>
    </row>
    <row r="226" spans="2:25" x14ac:dyDescent="0.3">
      <c r="B226">
        <v>221</v>
      </c>
      <c r="C226" s="11">
        <f t="shared" si="16"/>
        <v>1.6779706453383088</v>
      </c>
      <c r="D226" s="11">
        <f t="shared" si="16"/>
        <v>2.720789926345387</v>
      </c>
      <c r="E226" s="11">
        <f t="shared" si="16"/>
        <v>3.4292084480011149</v>
      </c>
      <c r="F226" s="11">
        <f t="shared" si="16"/>
        <v>5.9646475032892132</v>
      </c>
      <c r="G226" s="3">
        <f>G225*(1+Parameters!$B$13)</f>
        <v>6761715.3641868308</v>
      </c>
      <c r="H226" s="5">
        <f>Parameters!$B$11*'Permanent project'!C230*Parameters!B$9*G226</f>
        <v>104.83666941352405</v>
      </c>
      <c r="I226" s="2">
        <f>EXP(-Parameters!$B$16*'Permanent project'!B230)</f>
        <v>8.4853434228152698E-4</v>
      </c>
      <c r="J226" s="2">
        <f>EXP(-(Parameters!$B$5+Parameters!$B$6)*('Permanent project'!B230-Parameters!$B$2))*(1-EXP(-Parameters!$B$7*('Permanent project'!B230-Parameters!$B$2)*('Permanent project'!B230&gt;Parameters!$B$2)))+('Permanent project'!B230&lt;=Parameters!$B$2)</f>
        <v>0.11304153064044985</v>
      </c>
      <c r="K226" s="2">
        <f>H226*I226*('Permanent project'!B230&gt;=Parameters!$B$2)</f>
        <v>8.8957514327790504E-2</v>
      </c>
      <c r="L226" s="2">
        <f>H226*I226*J226*('Permanent project'!B230&gt;=Parameters!$B$2)*('Permanent project'!B230&lt;=Parameters!$B$3)</f>
        <v>1.0055893581583186E-2</v>
      </c>
      <c r="M226" s="26">
        <f>'Emissions of Biomass scenarios'!G224*3.66</f>
        <v>0</v>
      </c>
      <c r="N226" s="14">
        <f t="shared" si="15"/>
        <v>0</v>
      </c>
      <c r="V226" s="4"/>
      <c r="W226" s="4"/>
      <c r="X226" s="4"/>
      <c r="Y226" s="4"/>
    </row>
    <row r="227" spans="2:25" x14ac:dyDescent="0.3">
      <c r="B227">
        <v>222</v>
      </c>
      <c r="C227" s="11">
        <f t="shared" si="16"/>
        <v>1.6779706453383088</v>
      </c>
      <c r="D227" s="11">
        <f t="shared" si="16"/>
        <v>2.720789926345387</v>
      </c>
      <c r="E227" s="11">
        <f t="shared" si="16"/>
        <v>3.4292084480011149</v>
      </c>
      <c r="F227" s="11">
        <f t="shared" si="16"/>
        <v>5.9646475032892132</v>
      </c>
      <c r="G227" s="3">
        <f>G226*(1+Parameters!$B$13)</f>
        <v>6896949.6714705676</v>
      </c>
      <c r="H227" s="5">
        <f>Parameters!$B$11*'Permanent project'!C231*Parameters!B$9*G227</f>
        <v>106.93340280179453</v>
      </c>
      <c r="I227" s="2">
        <f>EXP(-Parameters!$B$16*'Permanent project'!B231)</f>
        <v>8.2181109561990163E-4</v>
      </c>
      <c r="J227" s="2">
        <f>EXP(-(Parameters!$B$5+Parameters!$B$6)*('Permanent project'!B231-Parameters!$B$2))*(1-EXP(-Parameters!$B$7*('Permanent project'!B231-Parameters!$B$2)*('Permanent project'!B231&gt;Parameters!$B$2)))+('Permanent project'!B231&lt;=Parameters!$B$2)</f>
        <v>0.11191674861732888</v>
      </c>
      <c r="K227" s="2">
        <f>H227*I227*('Permanent project'!B231&gt;=Parameters!$B$2)</f>
        <v>8.7879056914907022E-2</v>
      </c>
      <c r="L227" s="2">
        <f>H227*I227*J227*('Permanent project'!B231&gt;=Parameters!$B$2)*('Permanent project'!B231&lt;=Parameters!$B$3)</f>
        <v>9.8351383214735858E-3</v>
      </c>
      <c r="M227" s="26">
        <f>'Emissions of Biomass scenarios'!G225*3.66</f>
        <v>0</v>
      </c>
      <c r="N227" s="14">
        <f t="shared" si="15"/>
        <v>0</v>
      </c>
      <c r="V227" s="4"/>
      <c r="W227" s="4"/>
      <c r="X227" s="4"/>
      <c r="Y227" s="4"/>
    </row>
    <row r="228" spans="2:25" x14ac:dyDescent="0.3">
      <c r="B228">
        <v>223</v>
      </c>
      <c r="C228" s="11">
        <f t="shared" si="16"/>
        <v>1.6779706453383088</v>
      </c>
      <c r="D228" s="11">
        <f t="shared" si="16"/>
        <v>2.720789926345387</v>
      </c>
      <c r="E228" s="11">
        <f t="shared" si="16"/>
        <v>3.4292084480011149</v>
      </c>
      <c r="F228" s="11">
        <f t="shared" si="16"/>
        <v>5.9646475032892132</v>
      </c>
      <c r="G228" s="3">
        <f>G227*(1+Parameters!$B$13)</f>
        <v>7034888.6648999788</v>
      </c>
      <c r="H228" s="5">
        <f>Parameters!$B$11*'Permanent project'!C232*Parameters!B$9*G228</f>
        <v>109.07207085783043</v>
      </c>
      <c r="I228" s="2">
        <f>EXP(-Parameters!$B$16*'Permanent project'!B232)</f>
        <v>7.9592945533359149E-4</v>
      </c>
      <c r="J228" s="2">
        <f>EXP(-(Parameters!$B$5+Parameters!$B$6)*('Permanent project'!B232-Parameters!$B$2))*(1-EXP(-Parameters!$B$7*('Permanent project'!B232-Parameters!$B$2)*('Permanent project'!B232&gt;Parameters!$B$2)))+('Permanent project'!B232&lt;=Parameters!$B$2)</f>
        <v>0.11080315836233387</v>
      </c>
      <c r="K228" s="2">
        <f>H228*I228*('Permanent project'!B232&gt;=Parameters!$B$2)</f>
        <v>8.6813673949979867E-2</v>
      </c>
      <c r="L228" s="2">
        <f>H228*I228*J228*('Permanent project'!B232&gt;=Parameters!$B$2)*('Permanent project'!B232&lt;=Parameters!$B$3)</f>
        <v>9.6192292626956378E-3</v>
      </c>
      <c r="M228" s="26">
        <f>'Emissions of Biomass scenarios'!G226*3.66</f>
        <v>0</v>
      </c>
      <c r="N228" s="14">
        <f t="shared" si="15"/>
        <v>0</v>
      </c>
      <c r="V228" s="4"/>
      <c r="W228" s="4"/>
      <c r="X228" s="4"/>
      <c r="Y228" s="4"/>
    </row>
    <row r="229" spans="2:25" x14ac:dyDescent="0.3">
      <c r="B229">
        <v>224</v>
      </c>
      <c r="C229" s="11">
        <f t="shared" si="16"/>
        <v>1.6779706453383088</v>
      </c>
      <c r="D229" s="11">
        <f t="shared" si="16"/>
        <v>2.720789926345387</v>
      </c>
      <c r="E229" s="11">
        <f t="shared" si="16"/>
        <v>3.4292084480011149</v>
      </c>
      <c r="F229" s="11">
        <f t="shared" si="16"/>
        <v>5.9646475032892132</v>
      </c>
      <c r="G229" s="3">
        <f>G228*(1+Parameters!$B$13)</f>
        <v>7175586.4381979788</v>
      </c>
      <c r="H229" s="5">
        <f>Parameters!$B$11*'Permanent project'!C233*Parameters!B$9*G229</f>
        <v>111.25351227498703</v>
      </c>
      <c r="I229" s="2">
        <f>EXP(-Parameters!$B$16*'Permanent project'!B233)</f>
        <v>7.7086291636129401E-4</v>
      </c>
      <c r="J229" s="2">
        <f>EXP(-(Parameters!$B$5+Parameters!$B$6)*('Permanent project'!B233-Parameters!$B$2))*(1-EXP(-Parameters!$B$7*('Permanent project'!B233-Parameters!$B$2)*('Permanent project'!B233&gt;Parameters!$B$2)))+('Permanent project'!B233&lt;=Parameters!$B$2)</f>
        <v>0.10970064851551141</v>
      </c>
      <c r="K229" s="2">
        <f>H229*I229*('Permanent project'!B233&gt;=Parameters!$B$2)</f>
        <v>8.5761206927733521E-2</v>
      </c>
      <c r="L229" s="2">
        <f>H229*I229*J229*('Permanent project'!B233&gt;=Parameters!$B$2)*('Permanent project'!B233&lt;=Parameters!$B$3)</f>
        <v>9.4080600174453379E-3</v>
      </c>
      <c r="M229" s="26">
        <f>'Emissions of Biomass scenarios'!G227*3.66</f>
        <v>0</v>
      </c>
      <c r="N229" s="14">
        <f t="shared" si="15"/>
        <v>0</v>
      </c>
      <c r="V229" s="4"/>
      <c r="W229" s="4"/>
      <c r="X229" s="4"/>
      <c r="Y229" s="4"/>
    </row>
    <row r="230" spans="2:25" x14ac:dyDescent="0.3">
      <c r="B230">
        <v>225</v>
      </c>
      <c r="C230" s="11">
        <f t="shared" si="16"/>
        <v>1.6779706453383088</v>
      </c>
      <c r="D230" s="11">
        <f t="shared" si="16"/>
        <v>2.720789926345387</v>
      </c>
      <c r="E230" s="11">
        <f t="shared" si="16"/>
        <v>3.4292084480011149</v>
      </c>
      <c r="F230" s="11">
        <f t="shared" si="16"/>
        <v>5.9646475032892132</v>
      </c>
      <c r="G230" s="3">
        <f>G229*(1+Parameters!$B$13)</f>
        <v>7319098.1669619381</v>
      </c>
      <c r="H230" s="5">
        <f>Parameters!$B$11*'Permanent project'!C234*Parameters!B$9*G230</f>
        <v>113.47858252048677</v>
      </c>
      <c r="I230" s="2">
        <f>EXP(-Parameters!$B$16*'Permanent project'!B234)</f>
        <v>7.465858083766792E-4</v>
      </c>
      <c r="J230" s="2">
        <f>EXP(-(Parameters!$B$5+Parameters!$B$6)*('Permanent project'!B234-Parameters!$B$2))*(1-EXP(-Parameters!$B$7*('Permanent project'!B234-Parameters!$B$2)*('Permanent project'!B234&gt;Parameters!$B$2)))+('Permanent project'!B234&lt;=Parameters!$B$2)</f>
        <v>0.10860910882495796</v>
      </c>
      <c r="K230" s="2">
        <f>H230*I230*('Permanent project'!B234&gt;=Parameters!$B$2)</f>
        <v>8.4721499264497319E-2</v>
      </c>
      <c r="L230" s="2">
        <f>H230*I230*J230*('Permanent project'!B234&gt;=Parameters!$B$2)*('Permanent project'!B234&lt;=Parameters!$B$3)</f>
        <v>9.2015265334313857E-3</v>
      </c>
      <c r="M230" s="26">
        <f>'Emissions of Biomass scenarios'!G228*3.66</f>
        <v>0</v>
      </c>
      <c r="N230" s="14">
        <f t="shared" si="15"/>
        <v>0</v>
      </c>
      <c r="V230" s="4"/>
      <c r="W230" s="4"/>
      <c r="X230" s="4"/>
      <c r="Y230" s="4"/>
    </row>
    <row r="231" spans="2:25" x14ac:dyDescent="0.3">
      <c r="B231">
        <v>226</v>
      </c>
      <c r="C231" s="11">
        <f t="shared" si="16"/>
        <v>1.6779706453383088</v>
      </c>
      <c r="D231" s="11">
        <f t="shared" si="16"/>
        <v>2.720789926345387</v>
      </c>
      <c r="E231" s="11">
        <f t="shared" si="16"/>
        <v>3.4292084480011149</v>
      </c>
      <c r="F231" s="11">
        <f t="shared" si="16"/>
        <v>5.9646475032892132</v>
      </c>
      <c r="G231" s="3">
        <f>G230*(1+Parameters!$B$13)</f>
        <v>7465480.1303011766</v>
      </c>
      <c r="H231" s="5">
        <f>Parameters!$B$11*'Permanent project'!C235*Parameters!B$9*G231</f>
        <v>115.7481541708965</v>
      </c>
      <c r="I231" s="2">
        <f>EXP(-Parameters!$B$16*'Permanent project'!B235)</f>
        <v>7.2307326949973239E-4</v>
      </c>
      <c r="J231" s="2">
        <f>EXP(-(Parameters!$B$5+Parameters!$B$6)*('Permanent project'!B235-Parameters!$B$2))*(1-EXP(-Parameters!$B$7*('Permanent project'!B235-Parameters!$B$2)*('Permanent project'!B235&gt;Parameters!$B$2)))+('Permanent project'!B235&lt;=Parameters!$B$2)</f>
        <v>0.10752843013579495</v>
      </c>
      <c r="K231" s="2">
        <f>H231*I231*('Permanent project'!B235&gt;=Parameters!$B$2)</f>
        <v>8.3694396274909225E-2</v>
      </c>
      <c r="L231" s="2">
        <f>H231*I231*J231*('Permanent project'!B235&gt;=Parameters!$B$2)*('Permanent project'!B235&lt;=Parameters!$B$3)</f>
        <v>8.9995270426041132E-3</v>
      </c>
      <c r="M231" s="26">
        <f>'Emissions of Biomass scenarios'!G229*3.66</f>
        <v>0</v>
      </c>
      <c r="N231" s="14">
        <f t="shared" si="15"/>
        <v>0</v>
      </c>
      <c r="V231" s="4"/>
      <c r="W231" s="4"/>
      <c r="X231" s="4"/>
      <c r="Y231" s="4"/>
    </row>
    <row r="232" spans="2:25" x14ac:dyDescent="0.3">
      <c r="B232">
        <v>227</v>
      </c>
      <c r="C232" s="11">
        <f t="shared" si="16"/>
        <v>1.6779706453383088</v>
      </c>
      <c r="D232" s="11">
        <f t="shared" si="16"/>
        <v>2.720789926345387</v>
      </c>
      <c r="E232" s="11">
        <f t="shared" si="16"/>
        <v>3.4292084480011149</v>
      </c>
      <c r="F232" s="11">
        <f t="shared" si="16"/>
        <v>5.9646475032892132</v>
      </c>
      <c r="G232" s="3">
        <f>G231*(1+Parameters!$B$13)</f>
        <v>7614789.7329072002</v>
      </c>
      <c r="H232" s="5">
        <f>Parameters!$B$11*'Permanent project'!C236*Parameters!B$9*G232</f>
        <v>118.06311725431443</v>
      </c>
      <c r="I232" s="2">
        <f>EXP(-Parameters!$B$16*'Permanent project'!B236)</f>
        <v>7.0030122083601621E-4</v>
      </c>
      <c r="J232" s="2">
        <f>EXP(-(Parameters!$B$5+Parameters!$B$6)*('Permanent project'!B236-Parameters!$B$2))*(1-EXP(-Parameters!$B$7*('Permanent project'!B236-Parameters!$B$2)*('Permanent project'!B236&gt;Parameters!$B$2)))+('Permanent project'!B236&lt;=Parameters!$B$2)</f>
        <v>0.10645850437925281</v>
      </c>
      <c r="K232" s="2">
        <f>H232*I232*('Permanent project'!B236&gt;=Parameters!$B$2)</f>
        <v>8.2679745148902126E-2</v>
      </c>
      <c r="L232" s="2">
        <f>H232*I232*J232*('Permanent project'!B236&gt;=Parameters!$B$2)*('Permanent project'!B236&lt;=Parameters!$B$3)</f>
        <v>8.801962011009903E-3</v>
      </c>
      <c r="M232" s="26">
        <f>'Emissions of Biomass scenarios'!G230*3.66</f>
        <v>0</v>
      </c>
      <c r="N232" s="14">
        <f t="shared" si="15"/>
        <v>0</v>
      </c>
      <c r="V232" s="4"/>
      <c r="W232" s="4"/>
      <c r="X232" s="4"/>
      <c r="Y232" s="4"/>
    </row>
    <row r="233" spans="2:25" x14ac:dyDescent="0.3">
      <c r="B233">
        <v>228</v>
      </c>
      <c r="C233" s="11">
        <f t="shared" si="16"/>
        <v>1.6779706453383088</v>
      </c>
      <c r="D233" s="11">
        <f t="shared" si="16"/>
        <v>2.720789926345387</v>
      </c>
      <c r="E233" s="11">
        <f t="shared" si="16"/>
        <v>3.4292084480011149</v>
      </c>
      <c r="F233" s="11">
        <f t="shared" si="16"/>
        <v>5.9646475032892132</v>
      </c>
      <c r="G233" s="3">
        <f>G232*(1+Parameters!$B$13)</f>
        <v>7767085.5275653442</v>
      </c>
      <c r="H233" s="5">
        <f>Parameters!$B$11*'Permanent project'!C237*Parameters!B$9*G233</f>
        <v>120.42437959940072</v>
      </c>
      <c r="I233" s="2">
        <f>EXP(-Parameters!$B$16*'Permanent project'!B237)</f>
        <v>6.7824634181777946E-4</v>
      </c>
      <c r="J233" s="2">
        <f>EXP(-(Parameters!$B$5+Parameters!$B$6)*('Permanent project'!B237-Parameters!$B$2))*(1-EXP(-Parameters!$B$7*('Permanent project'!B237-Parameters!$B$2)*('Permanent project'!B237&gt;Parameters!$B$2)))+('Permanent project'!B237&lt;=Parameters!$B$2)</f>
        <v>0.10539922456186433</v>
      </c>
      <c r="K233" s="2">
        <f>H233*I233*('Permanent project'!B237&gt;=Parameters!$B$2)</f>
        <v>8.1677394928969166E-2</v>
      </c>
      <c r="L233" s="2">
        <f>H233*I233*J233*('Permanent project'!B237&gt;=Parameters!$B$2)*('Permanent project'!B237&lt;=Parameters!$B$3)</f>
        <v>8.6087340897465E-3</v>
      </c>
      <c r="M233" s="26">
        <f>'Emissions of Biomass scenarios'!G231*3.66</f>
        <v>0</v>
      </c>
      <c r="N233" s="14">
        <f t="shared" si="15"/>
        <v>0</v>
      </c>
      <c r="V233" s="4"/>
      <c r="W233" s="4"/>
      <c r="X233" s="4"/>
      <c r="Y233" s="4"/>
    </row>
    <row r="234" spans="2:25" x14ac:dyDescent="0.3">
      <c r="B234">
        <v>229</v>
      </c>
      <c r="C234" s="11">
        <f t="shared" si="16"/>
        <v>1.6779706453383088</v>
      </c>
      <c r="D234" s="11">
        <f t="shared" si="16"/>
        <v>2.720789926345387</v>
      </c>
      <c r="E234" s="11">
        <f t="shared" si="16"/>
        <v>3.4292084480011149</v>
      </c>
      <c r="F234" s="11">
        <f t="shared" si="16"/>
        <v>5.9646475032892132</v>
      </c>
      <c r="G234" s="3">
        <f>G233*(1+Parameters!$B$13)</f>
        <v>7922427.2381166508</v>
      </c>
      <c r="H234" s="5">
        <f>Parameters!$B$11*'Permanent project'!C238*Parameters!B$9*G234</f>
        <v>122.83286719138873</v>
      </c>
      <c r="I234" s="2">
        <f>EXP(-Parameters!$B$16*'Permanent project'!B238)</f>
        <v>6.5688604632165666E-4</v>
      </c>
      <c r="J234" s="2">
        <f>EXP(-(Parameters!$B$5+Parameters!$B$6)*('Permanent project'!B238-Parameters!$B$2))*(1-EXP(-Parameters!$B$7*('Permanent project'!B238-Parameters!$B$2)*('Permanent project'!B238&gt;Parameters!$B$2)))+('Permanent project'!B238&lt;=Parameters!$B$2)</f>
        <v>0.10435048475476499</v>
      </c>
      <c r="K234" s="2">
        <f>H234*I234*('Permanent project'!B238&gt;=Parameters!$B$2)</f>
        <v>8.0687196487704477E-2</v>
      </c>
      <c r="L234" s="2">
        <f>H234*I234*J234*('Permanent project'!B238&gt;=Parameters!$B$2)*('Permanent project'!B238&lt;=Parameters!$B$3)</f>
        <v>8.4197480669949334E-3</v>
      </c>
      <c r="M234" s="26">
        <f>'Emissions of Biomass scenarios'!G232*3.66</f>
        <v>0</v>
      </c>
      <c r="N234" s="14">
        <f t="shared" si="15"/>
        <v>0</v>
      </c>
      <c r="V234" s="4"/>
      <c r="W234" s="4"/>
      <c r="X234" s="4"/>
      <c r="Y234" s="4"/>
    </row>
    <row r="235" spans="2:25" x14ac:dyDescent="0.3">
      <c r="B235">
        <v>230</v>
      </c>
      <c r="C235" s="11">
        <f t="shared" ref="C235:F250" si="17">C234</f>
        <v>1.6779706453383088</v>
      </c>
      <c r="D235" s="11">
        <f t="shared" si="17"/>
        <v>2.720789926345387</v>
      </c>
      <c r="E235" s="11">
        <f t="shared" si="17"/>
        <v>3.4292084480011149</v>
      </c>
      <c r="F235" s="11">
        <f t="shared" si="17"/>
        <v>5.9646475032892132</v>
      </c>
      <c r="G235" s="3">
        <f>G234*(1+Parameters!$B$13)</f>
        <v>8080875.7828789838</v>
      </c>
      <c r="H235" s="5">
        <f>Parameters!$B$11*'Permanent project'!C239*Parameters!B$9*G235</f>
        <v>125.2895245352165</v>
      </c>
      <c r="I235" s="2">
        <f>EXP(-Parameters!$B$16*'Permanent project'!B239)</f>
        <v>6.3619845953850516E-4</v>
      </c>
      <c r="J235" s="2">
        <f>EXP(-(Parameters!$B$5+Parameters!$B$6)*('Permanent project'!B239-Parameters!$B$2))*(1-EXP(-Parameters!$B$7*('Permanent project'!B239-Parameters!$B$2)*('Permanent project'!B239&gt;Parameters!$B$2)))+('Permanent project'!B239&lt;=Parameters!$B$2)</f>
        <v>0.1033121800831002</v>
      </c>
      <c r="K235" s="2">
        <f>H235*I235*('Permanent project'!B239&gt;=Parameters!$B$2)</f>
        <v>7.970900250561648E-2</v>
      </c>
      <c r="L235" s="2">
        <f>H235*I235*J235*('Permanent project'!B239&gt;=Parameters!$B$2)*('Permanent project'!B239&lt;=Parameters!$B$3)</f>
        <v>8.2349108211045349E-3</v>
      </c>
      <c r="M235" s="26">
        <f>'Emissions of Biomass scenarios'!G233*3.66</f>
        <v>0</v>
      </c>
      <c r="N235" s="14">
        <f t="shared" si="15"/>
        <v>0</v>
      </c>
      <c r="V235" s="4"/>
      <c r="W235" s="4"/>
      <c r="X235" s="4"/>
      <c r="Y235" s="4"/>
    </row>
    <row r="236" spans="2:25" x14ac:dyDescent="0.3">
      <c r="B236">
        <v>231</v>
      </c>
      <c r="C236" s="11">
        <f t="shared" si="17"/>
        <v>1.6779706453383088</v>
      </c>
      <c r="D236" s="11">
        <f t="shared" si="17"/>
        <v>2.720789926345387</v>
      </c>
      <c r="E236" s="11">
        <f t="shared" si="17"/>
        <v>3.4292084480011149</v>
      </c>
      <c r="F236" s="11">
        <f t="shared" si="17"/>
        <v>5.9646475032892132</v>
      </c>
      <c r="G236" s="3">
        <f>G235*(1+Parameters!$B$13)</f>
        <v>8242493.2985365633</v>
      </c>
      <c r="H236" s="5">
        <f>Parameters!$B$11*'Permanent project'!C240*Parameters!B$9*G236</f>
        <v>127.79531502592083</v>
      </c>
      <c r="I236" s="2">
        <f>EXP(-Parameters!$B$16*'Permanent project'!B240)</f>
        <v>6.1616239557168832E-4</v>
      </c>
      <c r="J236" s="2">
        <f>EXP(-(Parameters!$B$5+Parameters!$B$6)*('Permanent project'!B240-Parameters!$B$2))*(1-EXP(-Parameters!$B$7*('Permanent project'!B240-Parameters!$B$2)*('Permanent project'!B240&gt;Parameters!$B$2)))+('Permanent project'!B240&lt;=Parameters!$B$2)</f>
        <v>0.10228420671553744</v>
      </c>
      <c r="K236" s="2">
        <f>H236*I236*('Permanent project'!B240&gt;=Parameters!$B$2)</f>
        <v>7.8742667449209949E-2</v>
      </c>
      <c r="L236" s="2">
        <f>H236*I236*J236*('Permanent project'!B240&gt;=Parameters!$B$2)*('Permanent project'!B240&lt;=Parameters!$B$3)</f>
        <v>8.0541312747078112E-3</v>
      </c>
      <c r="M236" s="26">
        <f>'Emissions of Biomass scenarios'!G234*3.66</f>
        <v>0</v>
      </c>
      <c r="N236" s="14">
        <f t="shared" si="15"/>
        <v>0</v>
      </c>
      <c r="V236" s="4"/>
      <c r="W236" s="4"/>
      <c r="X236" s="4"/>
      <c r="Y236" s="4"/>
    </row>
    <row r="237" spans="2:25" x14ac:dyDescent="0.3">
      <c r="B237">
        <v>232</v>
      </c>
      <c r="C237" s="11">
        <f t="shared" si="17"/>
        <v>1.6779706453383088</v>
      </c>
      <c r="D237" s="11">
        <f t="shared" si="17"/>
        <v>2.720789926345387</v>
      </c>
      <c r="E237" s="11">
        <f t="shared" si="17"/>
        <v>3.4292084480011149</v>
      </c>
      <c r="F237" s="11">
        <f t="shared" si="17"/>
        <v>5.9646475032892132</v>
      </c>
      <c r="G237" s="3">
        <f>G236*(1+Parameters!$B$13)</f>
        <v>8407343.1645072941</v>
      </c>
      <c r="H237" s="5">
        <f>Parameters!$B$11*'Permanent project'!C241*Parameters!B$9*G237</f>
        <v>130.35122132643923</v>
      </c>
      <c r="I237" s="2">
        <f>EXP(-Parameters!$B$16*'Permanent project'!B241)</f>
        <v>5.9675733574086627E-4</v>
      </c>
      <c r="J237" s="2">
        <f>EXP(-(Parameters!$B$5+Parameters!$B$6)*('Permanent project'!B241-Parameters!$B$2))*(1-EXP(-Parameters!$B$7*('Permanent project'!B241-Parameters!$B$2)*('Permanent project'!B241&gt;Parameters!$B$2)))+('Permanent project'!B241&lt;=Parameters!$B$2)</f>
        <v>0.1012664618538834</v>
      </c>
      <c r="K237" s="2">
        <f>H237*I237*('Permanent project'!B241&gt;=Parameters!$B$2)</f>
        <v>7.7788047549333869E-2</v>
      </c>
      <c r="L237" s="2">
        <f>H237*I237*J237*('Permanent project'!B241&gt;=Parameters!$B$2)*('Permanent project'!B241&lt;=Parameters!$B$3)</f>
        <v>7.8773203498426862E-3</v>
      </c>
      <c r="M237" s="26">
        <f>'Emissions of Biomass scenarios'!G235*3.66</f>
        <v>0</v>
      </c>
      <c r="N237" s="14">
        <f t="shared" si="15"/>
        <v>0</v>
      </c>
      <c r="V237" s="4"/>
      <c r="W237" s="4"/>
      <c r="X237" s="4"/>
      <c r="Y237" s="4"/>
    </row>
    <row r="238" spans="2:25" x14ac:dyDescent="0.3">
      <c r="B238">
        <v>233</v>
      </c>
      <c r="C238" s="11">
        <f t="shared" si="17"/>
        <v>1.6779706453383088</v>
      </c>
      <c r="D238" s="11">
        <f t="shared" si="17"/>
        <v>2.720789926345387</v>
      </c>
      <c r="E238" s="11">
        <f t="shared" si="17"/>
        <v>3.4292084480011149</v>
      </c>
      <c r="F238" s="11">
        <f t="shared" si="17"/>
        <v>5.9646475032892132</v>
      </c>
      <c r="G238" s="3">
        <f>G237*(1+Parameters!$B$13)</f>
        <v>8575490.0277974401</v>
      </c>
      <c r="H238" s="5">
        <f>Parameters!$B$11*'Permanent project'!C242*Parameters!B$9*G238</f>
        <v>132.95824575296803</v>
      </c>
      <c r="I238" s="2">
        <f>EXP(-Parameters!$B$16*'Permanent project'!B242)</f>
        <v>5.7796340756907465E-4</v>
      </c>
      <c r="J238" s="2">
        <f>EXP(-(Parameters!$B$5+Parameters!$B$6)*('Permanent project'!B242-Parameters!$B$2))*(1-EXP(-Parameters!$B$7*('Permanent project'!B242-Parameters!$B$2)*('Permanent project'!B242&gt;Parameters!$B$2)))+('Permanent project'!B242&lt;=Parameters!$B$2)</f>
        <v>0.10025884372280371</v>
      </c>
      <c r="K238" s="2">
        <f>H238*I238*('Permanent project'!B242&gt;=Parameters!$B$2)</f>
        <v>7.6845000779791853E-2</v>
      </c>
      <c r="L238" s="2">
        <f>H238*I238*J238*('Permanent project'!B242&gt;=Parameters!$B$2)*('Permanent project'!B242&lt;=Parameters!$B$3)</f>
        <v>7.70439092405988E-3</v>
      </c>
      <c r="M238" s="26">
        <f>'Emissions of Biomass scenarios'!G236*3.66</f>
        <v>0</v>
      </c>
      <c r="N238" s="14">
        <f t="shared" si="15"/>
        <v>0</v>
      </c>
      <c r="V238" s="4"/>
      <c r="W238" s="4"/>
      <c r="X238" s="4"/>
      <c r="Y238" s="4"/>
    </row>
    <row r="239" spans="2:25" x14ac:dyDescent="0.3">
      <c r="B239">
        <v>234</v>
      </c>
      <c r="C239" s="11">
        <f t="shared" si="17"/>
        <v>1.6779706453383088</v>
      </c>
      <c r="D239" s="11">
        <f t="shared" si="17"/>
        <v>2.720789926345387</v>
      </c>
      <c r="E239" s="11">
        <f t="shared" si="17"/>
        <v>3.4292084480011149</v>
      </c>
      <c r="F239" s="11">
        <f t="shared" si="17"/>
        <v>5.9646475032892132</v>
      </c>
      <c r="G239" s="3">
        <f>G238*(1+Parameters!$B$13)</f>
        <v>8746999.8283533882</v>
      </c>
      <c r="H239" s="5">
        <f>Parameters!$B$11*'Permanent project'!C243*Parameters!B$9*G239</f>
        <v>135.61741066802739</v>
      </c>
      <c r="I239" s="2">
        <f>EXP(-Parameters!$B$16*'Permanent project'!B243)</f>
        <v>5.5976136443157062E-4</v>
      </c>
      <c r="J239" s="2">
        <f>EXP(-(Parameters!$B$5+Parameters!$B$6)*('Permanent project'!B243-Parameters!$B$2))*(1-EXP(-Parameters!$B$7*('Permanent project'!B243-Parameters!$B$2)*('Permanent project'!B243&gt;Parameters!$B$2)))+('Permanent project'!B243&lt;=Parameters!$B$2)</f>
        <v>9.9261251559645658E-2</v>
      </c>
      <c r="K239" s="2">
        <f>H239*I239*('Permanent project'!B243&gt;=Parameters!$B$2)</f>
        <v>7.5913386836211655E-2</v>
      </c>
      <c r="L239" s="2">
        <f>H239*I239*J239*('Permanent project'!B243&gt;=Parameters!$B$2)*('Permanent project'!B243&lt;=Parameters!$B$3)</f>
        <v>7.5352577874938983E-3</v>
      </c>
      <c r="M239" s="26">
        <f>'Emissions of Biomass scenarios'!G237*3.66</f>
        <v>0</v>
      </c>
      <c r="N239" s="14">
        <f t="shared" si="15"/>
        <v>0</v>
      </c>
      <c r="V239" s="4"/>
      <c r="W239" s="4"/>
      <c r="X239" s="4"/>
      <c r="Y239" s="4"/>
    </row>
    <row r="240" spans="2:25" x14ac:dyDescent="0.3">
      <c r="B240">
        <v>235</v>
      </c>
      <c r="C240" s="11">
        <f t="shared" si="17"/>
        <v>1.6779706453383088</v>
      </c>
      <c r="D240" s="11">
        <f t="shared" si="17"/>
        <v>2.720789926345387</v>
      </c>
      <c r="E240" s="11">
        <f t="shared" si="17"/>
        <v>3.4292084480011149</v>
      </c>
      <c r="F240" s="11">
        <f t="shared" si="17"/>
        <v>5.9646475032892132</v>
      </c>
      <c r="G240" s="3">
        <f>G239*(1+Parameters!$B$13)</f>
        <v>8921939.8249204569</v>
      </c>
      <c r="H240" s="5">
        <f>Parameters!$B$11*'Permanent project'!C244*Parameters!B$9*G240</f>
        <v>138.32975888138793</v>
      </c>
      <c r="I240" s="2">
        <f>EXP(-Parameters!$B$16*'Permanent project'!B244)</f>
        <v>5.4213256584560862E-4</v>
      </c>
      <c r="J240" s="2">
        <f>EXP(-(Parameters!$B$5+Parameters!$B$6)*('Permanent project'!B244-Parameters!$B$2))*(1-EXP(-Parameters!$B$7*('Permanent project'!B244-Parameters!$B$2)*('Permanent project'!B244&gt;Parameters!$B$2)))+('Permanent project'!B244&lt;=Parameters!$B$2)</f>
        <v>9.8273585604361544E-2</v>
      </c>
      <c r="K240" s="2">
        <f>H240*I240*('Permanent project'!B244&gt;=Parameters!$B$2)</f>
        <v>7.4993067115171202E-2</v>
      </c>
      <c r="L240" s="2">
        <f>H240*I240*J240*('Permanent project'!B244&gt;=Parameters!$B$2)*('Permanent project'!B244&lt;=Parameters!$B$3)</f>
        <v>7.3698376008764074E-3</v>
      </c>
      <c r="M240" s="26">
        <f>'Emissions of Biomass scenarios'!G238*3.66</f>
        <v>0</v>
      </c>
      <c r="N240" s="14">
        <f t="shared" si="15"/>
        <v>0</v>
      </c>
      <c r="V240" s="4"/>
      <c r="W240" s="4"/>
      <c r="X240" s="4"/>
      <c r="Y240" s="4"/>
    </row>
    <row r="241" spans="2:25" x14ac:dyDescent="0.3">
      <c r="B241">
        <v>236</v>
      </c>
      <c r="C241" s="11">
        <f t="shared" si="17"/>
        <v>1.6779706453383088</v>
      </c>
      <c r="D241" s="11">
        <f t="shared" si="17"/>
        <v>2.720789926345387</v>
      </c>
      <c r="E241" s="11">
        <f t="shared" si="17"/>
        <v>3.4292084480011149</v>
      </c>
      <c r="F241" s="11">
        <f t="shared" si="17"/>
        <v>5.9646475032892132</v>
      </c>
      <c r="G241" s="3">
        <f>G240*(1+Parameters!$B$13)</f>
        <v>9100378.6214188654</v>
      </c>
      <c r="H241" s="5">
        <f>Parameters!$B$11*'Permanent project'!C245*Parameters!B$9*G241</f>
        <v>141.09635405901568</v>
      </c>
      <c r="I241" s="2">
        <f>EXP(-Parameters!$B$16*'Permanent project'!B245)</f>
        <v>5.2505895838095588E-4</v>
      </c>
      <c r="J241" s="2">
        <f>EXP(-(Parameters!$B$5+Parameters!$B$6)*('Permanent project'!B245-Parameters!$B$2))*(1-EXP(-Parameters!$B$7*('Permanent project'!B245-Parameters!$B$2)*('Permanent project'!B245&gt;Parameters!$B$2)))+('Permanent project'!B245&lt;=Parameters!$B$2)</f>
        <v>9.7295747089532758E-2</v>
      </c>
      <c r="K241" s="2">
        <f>H241*I241*('Permanent project'!B245&gt;=Parameters!$B$2)</f>
        <v>7.4083904693577327E-2</v>
      </c>
      <c r="L241" s="2">
        <f>H241*I241*J241*('Permanent project'!B245&gt;=Parameters!$B$2)*('Permanent project'!B245&lt;=Parameters!$B$3)</f>
        <v>7.2080488544713486E-3</v>
      </c>
      <c r="M241" s="26">
        <f>'Emissions of Biomass scenarios'!G239*3.66</f>
        <v>0</v>
      </c>
      <c r="N241" s="14">
        <f t="shared" si="15"/>
        <v>0</v>
      </c>
      <c r="V241" s="4"/>
      <c r="W241" s="4"/>
      <c r="X241" s="4"/>
      <c r="Y241" s="4"/>
    </row>
    <row r="242" spans="2:25" x14ac:dyDescent="0.3">
      <c r="B242">
        <v>237</v>
      </c>
      <c r="C242" s="11">
        <f t="shared" si="17"/>
        <v>1.6779706453383088</v>
      </c>
      <c r="D242" s="11">
        <f t="shared" si="17"/>
        <v>2.720789926345387</v>
      </c>
      <c r="E242" s="11">
        <f t="shared" si="17"/>
        <v>3.4292084480011149</v>
      </c>
      <c r="F242" s="11">
        <f t="shared" si="17"/>
        <v>5.9646475032892132</v>
      </c>
      <c r="G242" s="3">
        <f>G241*(1+Parameters!$B$13)</f>
        <v>9282386.1938472427</v>
      </c>
      <c r="H242" s="5">
        <f>Parameters!$B$11*'Permanent project'!C246*Parameters!B$9*G242</f>
        <v>143.918281140196</v>
      </c>
      <c r="I242" s="2">
        <f>EXP(-Parameters!$B$16*'Permanent project'!B246)</f>
        <v>5.0852305717160326E-4</v>
      </c>
      <c r="J242" s="2">
        <f>EXP(-(Parameters!$B$5+Parameters!$B$6)*('Permanent project'!B246-Parameters!$B$2))*(1-EXP(-Parameters!$B$7*('Permanent project'!B246-Parameters!$B$2)*('Permanent project'!B246&gt;Parameters!$B$2)))+('Permanent project'!B246&lt;=Parameters!$B$2)</f>
        <v>9.6327638230493035E-2</v>
      </c>
      <c r="K242" s="2">
        <f>H242*I242*('Permanent project'!B246&gt;=Parameters!$B$2)</f>
        <v>7.3185764308294765E-2</v>
      </c>
      <c r="L242" s="2">
        <f>H242*I242*J242*('Permanent project'!B246&gt;=Parameters!$B$2)*('Permanent project'!B246&lt;=Parameters!$B$3)</f>
        <v>7.0498118279115471E-3</v>
      </c>
      <c r="M242" s="26">
        <f>'Emissions of Biomass scenarios'!G240*3.66</f>
        <v>0</v>
      </c>
      <c r="N242" s="14">
        <f t="shared" si="15"/>
        <v>0</v>
      </c>
      <c r="V242" s="4"/>
      <c r="W242" s="4"/>
      <c r="X242" s="4"/>
      <c r="Y242" s="4"/>
    </row>
    <row r="243" spans="2:25" x14ac:dyDescent="0.3">
      <c r="B243">
        <v>238</v>
      </c>
      <c r="C243" s="11">
        <f t="shared" si="17"/>
        <v>1.6779706453383088</v>
      </c>
      <c r="D243" s="11">
        <f t="shared" si="17"/>
        <v>2.720789926345387</v>
      </c>
      <c r="E243" s="11">
        <f t="shared" si="17"/>
        <v>3.4292084480011149</v>
      </c>
      <c r="F243" s="11">
        <f t="shared" si="17"/>
        <v>5.9646475032892132</v>
      </c>
      <c r="G243" s="3">
        <f>G242*(1+Parameters!$B$13)</f>
        <v>9468033.9177241884</v>
      </c>
      <c r="H243" s="5">
        <f>Parameters!$B$11*'Permanent project'!C247*Parameters!B$9*G243</f>
        <v>146.79664676299993</v>
      </c>
      <c r="I243" s="2">
        <f>EXP(-Parameters!$B$16*'Permanent project'!B247)</f>
        <v>4.9250792800973383E-4</v>
      </c>
      <c r="J243" s="2">
        <f>EXP(-(Parameters!$B$5+Parameters!$B$6)*('Permanent project'!B247-Parameters!$B$2))*(1-EXP(-Parameters!$B$7*('Permanent project'!B247-Parameters!$B$2)*('Permanent project'!B247&gt;Parameters!$B$2)))+('Permanent project'!B247&lt;=Parameters!$B$2)</f>
        <v>9.5369162215549613E-2</v>
      </c>
      <c r="K243" s="2">
        <f>H243*I243*('Permanent project'!B247&gt;=Parameters!$B$2)</f>
        <v>7.22985123360219E-2</v>
      </c>
      <c r="L243" s="2">
        <f>H243*I243*J243*('Permanent project'!B247&gt;=Parameters!$B$2)*('Permanent project'!B247&lt;=Parameters!$B$3)</f>
        <v>6.8950485509169874E-3</v>
      </c>
      <c r="M243" s="26">
        <f>'Emissions of Biomass scenarios'!G241*3.66</f>
        <v>0</v>
      </c>
      <c r="N243" s="14">
        <f t="shared" si="15"/>
        <v>0</v>
      </c>
      <c r="V243" s="4"/>
      <c r="W243" s="4"/>
      <c r="X243" s="4"/>
      <c r="Y243" s="4"/>
    </row>
    <row r="244" spans="2:25" x14ac:dyDescent="0.3">
      <c r="B244">
        <v>239</v>
      </c>
      <c r="C244" s="11">
        <f t="shared" si="17"/>
        <v>1.6779706453383088</v>
      </c>
      <c r="D244" s="11">
        <f t="shared" si="17"/>
        <v>2.720789926345387</v>
      </c>
      <c r="E244" s="11">
        <f t="shared" si="17"/>
        <v>3.4292084480011149</v>
      </c>
      <c r="F244" s="11">
        <f t="shared" si="17"/>
        <v>5.9646475032892132</v>
      </c>
      <c r="G244" s="3">
        <f>G243*(1+Parameters!$B$13)</f>
        <v>9657394.5960786715</v>
      </c>
      <c r="H244" s="5">
        <f>Parameters!$B$11*'Permanent project'!C248*Parameters!B$9*G244</f>
        <v>149.73257969825991</v>
      </c>
      <c r="I244" s="2">
        <f>EXP(-Parameters!$B$16*'Permanent project'!B248)</f>
        <v>4.7699717000361481E-4</v>
      </c>
      <c r="J244" s="2">
        <f>EXP(-(Parameters!$B$5+Parameters!$B$6)*('Permanent project'!B248-Parameters!$B$2))*(1-EXP(-Parameters!$B$7*('Permanent project'!B248-Parameters!$B$2)*('Permanent project'!B248&gt;Parameters!$B$2)))+('Permanent project'!B248&lt;=Parameters!$B$2)</f>
        <v>9.4420223196302347E-2</v>
      </c>
      <c r="K244" s="2">
        <f>H244*I244*('Permanent project'!B248&gt;=Parameters!$B$2)</f>
        <v>7.1422016773410688E-2</v>
      </c>
      <c r="L244" s="2">
        <f>H244*I244*J244*('Permanent project'!B248&gt;=Parameters!$B$2)*('Permanent project'!B248&lt;=Parameters!$B$3)</f>
        <v>6.7436827648754867E-3</v>
      </c>
      <c r="M244" s="26">
        <f>'Emissions of Biomass scenarios'!G242*3.66</f>
        <v>0</v>
      </c>
      <c r="N244" s="14">
        <f t="shared" si="15"/>
        <v>0</v>
      </c>
      <c r="V244" s="4"/>
      <c r="W244" s="4"/>
      <c r="X244" s="4"/>
      <c r="Y244" s="4"/>
    </row>
    <row r="245" spans="2:25" x14ac:dyDescent="0.3">
      <c r="B245">
        <v>240</v>
      </c>
      <c r="C245" s="11">
        <f t="shared" si="17"/>
        <v>1.6779706453383088</v>
      </c>
      <c r="D245" s="11">
        <f t="shared" si="17"/>
        <v>2.720789926345387</v>
      </c>
      <c r="E245" s="11">
        <f t="shared" si="17"/>
        <v>3.4292084480011149</v>
      </c>
      <c r="F245" s="11">
        <f t="shared" si="17"/>
        <v>5.9646475032892132</v>
      </c>
      <c r="G245" s="3">
        <f>G244*(1+Parameters!$B$13)</f>
        <v>9850542.4880002458</v>
      </c>
      <c r="H245" s="5">
        <f>Parameters!$B$11*'Permanent project'!C249*Parameters!B$9*G245</f>
        <v>152.72723129222513</v>
      </c>
      <c r="I245" s="2">
        <f>EXP(-Parameters!$B$16*'Permanent project'!B249)</f>
        <v>4.619748987816513E-4</v>
      </c>
      <c r="J245" s="2">
        <f>EXP(-(Parameters!$B$5+Parameters!$B$6)*('Permanent project'!B249-Parameters!$B$2))*(1-EXP(-Parameters!$B$7*('Permanent project'!B249-Parameters!$B$2)*('Permanent project'!B249&gt;Parameters!$B$2)))+('Permanent project'!B249&lt;=Parameters!$B$2)</f>
        <v>9.3480726278058465E-2</v>
      </c>
      <c r="K245" s="2">
        <f>H245*I245*('Permanent project'!B249&gt;=Parameters!$B$2)</f>
        <v>7.0556147217427548E-2</v>
      </c>
      <c r="L245" s="2">
        <f>H245*I245*J245*('Permanent project'!B249&gt;=Parameters!$B$2)*('Permanent project'!B249&lt;=Parameters!$B$3)</f>
        <v>6.5956398852667414E-3</v>
      </c>
      <c r="M245" s="26">
        <f>'Emissions of Biomass scenarios'!G243*3.66</f>
        <v>0</v>
      </c>
      <c r="N245" s="14">
        <f t="shared" si="15"/>
        <v>0</v>
      </c>
      <c r="V245" s="4"/>
      <c r="W245" s="4"/>
      <c r="X245" s="4"/>
      <c r="Y245" s="4"/>
    </row>
    <row r="246" spans="2:25" x14ac:dyDescent="0.3">
      <c r="B246">
        <v>241</v>
      </c>
      <c r="C246" s="11">
        <f t="shared" si="17"/>
        <v>1.6779706453383088</v>
      </c>
      <c r="D246" s="11">
        <f t="shared" si="17"/>
        <v>2.720789926345387</v>
      </c>
      <c r="E246" s="11">
        <f t="shared" si="17"/>
        <v>3.4292084480011149</v>
      </c>
      <c r="F246" s="11">
        <f t="shared" si="17"/>
        <v>5.9646475032892132</v>
      </c>
      <c r="G246" s="3">
        <f>G245*(1+Parameters!$B$13)</f>
        <v>10047553.337760251</v>
      </c>
      <c r="H246" s="5">
        <f>Parameters!$B$11*'Permanent project'!C250*Parameters!B$9*G246</f>
        <v>155.78177591806966</v>
      </c>
      <c r="I246" s="2">
        <f>EXP(-Parameters!$B$16*'Permanent project'!B250)</f>
        <v>4.4742573022540038E-4</v>
      </c>
      <c r="J246" s="2">
        <f>EXP(-(Parameters!$B$5+Parameters!$B$6)*('Permanent project'!B250-Parameters!$B$2))*(1-EXP(-Parameters!$B$7*('Permanent project'!B250-Parameters!$B$2)*('Permanent project'!B250&gt;Parameters!$B$2)))+('Permanent project'!B250&lt;=Parameters!$B$2)</f>
        <v>9.255057751034329E-2</v>
      </c>
      <c r="K246" s="2">
        <f>H246*I246*('Permanent project'!B250&gt;=Parameters!$B$2)</f>
        <v>6.970077484595201E-2</v>
      </c>
      <c r="L246" s="2">
        <f>H246*I246*J246*('Permanent project'!B250&gt;=Parameters!$B$2)*('Permanent project'!B250&lt;=Parameters!$B$3)</f>
        <v>6.4508469649112677E-3</v>
      </c>
      <c r="M246" s="26">
        <f>'Emissions of Biomass scenarios'!G244*3.66</f>
        <v>0</v>
      </c>
      <c r="N246" s="14">
        <f t="shared" si="15"/>
        <v>0</v>
      </c>
      <c r="V246" s="4"/>
      <c r="W246" s="4"/>
      <c r="X246" s="4"/>
      <c r="Y246" s="4"/>
    </row>
    <row r="247" spans="2:25" x14ac:dyDescent="0.3">
      <c r="B247">
        <v>242</v>
      </c>
      <c r="C247" s="11">
        <f t="shared" si="17"/>
        <v>1.6779706453383088</v>
      </c>
      <c r="D247" s="11">
        <f t="shared" si="17"/>
        <v>2.720789926345387</v>
      </c>
      <c r="E247" s="11">
        <f t="shared" si="17"/>
        <v>3.4292084480011149</v>
      </c>
      <c r="F247" s="11">
        <f t="shared" si="17"/>
        <v>5.9646475032892132</v>
      </c>
      <c r="G247" s="3">
        <f>G246*(1+Parameters!$B$13)</f>
        <v>10248504.404515456</v>
      </c>
      <c r="H247" s="5">
        <f>Parameters!$B$11*'Permanent project'!C251*Parameters!B$9*G247</f>
        <v>158.89741143643104</v>
      </c>
      <c r="I247" s="2">
        <f>EXP(-Parameters!$B$16*'Permanent project'!B251)</f>
        <v>4.3333476471489162E-4</v>
      </c>
      <c r="J247" s="2">
        <f>EXP(-(Parameters!$B$5+Parameters!$B$6)*('Permanent project'!B251-Parameters!$B$2))*(1-EXP(-Parameters!$B$7*('Permanent project'!B251-Parameters!$B$2)*('Permanent project'!B251&gt;Parameters!$B$2)))+('Permanent project'!B251&lt;=Parameters!$B$2)</f>
        <v>9.1629683877504836E-2</v>
      </c>
      <c r="K247" s="2">
        <f>H247*I247*('Permanent project'!B251&gt;=Parameters!$B$2)</f>
        <v>6.8855772398611181E-2</v>
      </c>
      <c r="L247" s="2">
        <f>H247*I247*J247*('Permanent project'!B251&gt;=Parameters!$B$2)*('Permanent project'!B251&lt;=Parameters!$B$3)</f>
        <v>6.3092326580261654E-3</v>
      </c>
      <c r="M247" s="26">
        <f>'Emissions of Biomass scenarios'!G245*3.66</f>
        <v>0</v>
      </c>
      <c r="N247" s="14">
        <f t="shared" si="15"/>
        <v>0</v>
      </c>
      <c r="V247" s="4"/>
      <c r="W247" s="4"/>
      <c r="X247" s="4"/>
      <c r="Y247" s="4"/>
    </row>
    <row r="248" spans="2:25" x14ac:dyDescent="0.3">
      <c r="B248">
        <v>243</v>
      </c>
      <c r="C248" s="11">
        <f t="shared" si="17"/>
        <v>1.6779706453383088</v>
      </c>
      <c r="D248" s="11">
        <f t="shared" si="17"/>
        <v>2.720789926345387</v>
      </c>
      <c r="E248" s="11">
        <f t="shared" si="17"/>
        <v>3.4292084480011149</v>
      </c>
      <c r="F248" s="11">
        <f t="shared" si="17"/>
        <v>5.9646475032892132</v>
      </c>
      <c r="G248" s="3">
        <f>G247*(1+Parameters!$B$13)</f>
        <v>10453474.492605766</v>
      </c>
      <c r="H248" s="5">
        <f>Parameters!$B$11*'Permanent project'!C252*Parameters!B$9*G248</f>
        <v>162.07535966515968</v>
      </c>
      <c r="I248" s="2">
        <f>EXP(-Parameters!$B$16*'Permanent project'!B252)</f>
        <v>4.1968757187011292E-4</v>
      </c>
      <c r="J248" s="2">
        <f>EXP(-(Parameters!$B$5+Parameters!$B$6)*('Permanent project'!B252-Parameters!$B$2))*(1-EXP(-Parameters!$B$7*('Permanent project'!B252-Parameters!$B$2)*('Permanent project'!B252&gt;Parameters!$B$2)))+('Permanent project'!B252&lt;=Parameters!$B$2)</f>
        <v>9.0717953289412512E-2</v>
      </c>
      <c r="K248" s="2">
        <f>H248*I248*('Permanent project'!B252&gt;=Parameters!$B$2)</f>
        <v>6.8021014157846102E-2</v>
      </c>
      <c r="L248" s="2">
        <f>H248*I248*J248*('Permanent project'!B252&gt;=Parameters!$B$2)*('Permanent project'!B252&lt;=Parameters!$B$3)</f>
        <v>6.1707271850699498E-3</v>
      </c>
      <c r="M248" s="26">
        <f>'Emissions of Biomass scenarios'!G246*3.66</f>
        <v>0</v>
      </c>
      <c r="N248" s="14">
        <f t="shared" si="15"/>
        <v>0</v>
      </c>
      <c r="V248" s="4"/>
      <c r="W248" s="4"/>
      <c r="X248" s="4"/>
      <c r="Y248" s="4"/>
    </row>
    <row r="249" spans="2:25" x14ac:dyDescent="0.3">
      <c r="B249">
        <v>244</v>
      </c>
      <c r="C249" s="11">
        <f t="shared" si="17"/>
        <v>1.6779706453383088</v>
      </c>
      <c r="D249" s="11">
        <f t="shared" si="17"/>
        <v>2.720789926345387</v>
      </c>
      <c r="E249" s="11">
        <f t="shared" si="17"/>
        <v>3.4292084480011149</v>
      </c>
      <c r="F249" s="11">
        <f t="shared" si="17"/>
        <v>5.9646475032892132</v>
      </c>
      <c r="G249" s="3">
        <f>G248*(1+Parameters!$B$13)</f>
        <v>10662543.982457882</v>
      </c>
      <c r="H249" s="5">
        <f>Parameters!$B$11*'Permanent project'!C253*Parameters!B$9*G249</f>
        <v>165.31686685846287</v>
      </c>
      <c r="I249" s="2">
        <f>EXP(-Parameters!$B$16*'Permanent project'!B253)</f>
        <v>4.0647017577304068E-4</v>
      </c>
      <c r="J249" s="2">
        <f>EXP(-(Parameters!$B$5+Parameters!$B$6)*('Permanent project'!B253-Parameters!$B$2))*(1-EXP(-Parameters!$B$7*('Permanent project'!B253-Parameters!$B$2)*('Permanent project'!B253&gt;Parameters!$B$2)))+('Permanent project'!B253&lt;=Parameters!$B$2)</f>
        <v>8.9815294572247628E-2</v>
      </c>
      <c r="K249" s="2">
        <f>H249*I249*('Permanent project'!B253&gt;=Parameters!$B$2)</f>
        <v>6.7196375930207775E-2</v>
      </c>
      <c r="L249" s="2">
        <f>H249*I249*J249*('Permanent project'!B253&gt;=Parameters!$B$2)*('Permanent project'!B253&lt;=Parameters!$B$3)</f>
        <v>6.0352622983591018E-3</v>
      </c>
      <c r="M249" s="26">
        <f>'Emissions of Biomass scenarios'!G247*3.66</f>
        <v>0</v>
      </c>
      <c r="N249" s="14">
        <f t="shared" si="15"/>
        <v>0</v>
      </c>
      <c r="V249" s="4"/>
      <c r="W249" s="4"/>
      <c r="X249" s="4"/>
      <c r="Y249" s="4"/>
    </row>
    <row r="250" spans="2:25" x14ac:dyDescent="0.3">
      <c r="B250">
        <v>245</v>
      </c>
      <c r="C250" s="11">
        <f t="shared" si="17"/>
        <v>1.6779706453383088</v>
      </c>
      <c r="D250" s="11">
        <f t="shared" si="17"/>
        <v>2.720789926345387</v>
      </c>
      <c r="E250" s="11">
        <f t="shared" si="17"/>
        <v>3.4292084480011149</v>
      </c>
      <c r="F250" s="11">
        <f t="shared" si="17"/>
        <v>5.9646475032892132</v>
      </c>
      <c r="G250" s="3">
        <f>G249*(1+Parameters!$B$13)</f>
        <v>10875794.86210704</v>
      </c>
      <c r="H250" s="5">
        <f>Parameters!$B$11*'Permanent project'!C254*Parameters!B$9*G250</f>
        <v>168.62320419563216</v>
      </c>
      <c r="I250" s="2">
        <f>EXP(-Parameters!$B$16*'Permanent project'!B254)</f>
        <v>3.9366904065507829E-4</v>
      </c>
      <c r="J250" s="2">
        <f>EXP(-(Parameters!$B$5+Parameters!$B$6)*('Permanent project'!B254-Parameters!$B$2))*(1-EXP(-Parameters!$B$7*('Permanent project'!B254-Parameters!$B$2)*('Permanent project'!B254&gt;Parameters!$B$2)))+('Permanent project'!B254&lt;=Parameters!$B$2)</f>
        <v>8.8921617459386343E-2</v>
      </c>
      <c r="K250" s="2">
        <f>H250*I250*('Permanent project'!B254&gt;=Parameters!$B$2)</f>
        <v>6.6381735027879876E-2</v>
      </c>
      <c r="L250" s="2">
        <f>H250*I250*J250*('Permanent project'!B254&gt;=Parameters!$B$2)*('Permanent project'!B254&lt;=Parameters!$B$3)</f>
        <v>5.902771248439481E-3</v>
      </c>
      <c r="M250" s="26">
        <f>'Emissions of Biomass scenarios'!G248*3.66</f>
        <v>0</v>
      </c>
      <c r="N250" s="14">
        <f t="shared" si="15"/>
        <v>0</v>
      </c>
      <c r="V250" s="4"/>
      <c r="W250" s="4"/>
      <c r="X250" s="4"/>
      <c r="Y250" s="4"/>
    </row>
    <row r="251" spans="2:25" x14ac:dyDescent="0.3">
      <c r="B251">
        <v>246</v>
      </c>
      <c r="C251" s="11">
        <f t="shared" ref="C251:F266" si="18">C250</f>
        <v>1.6779706453383088</v>
      </c>
      <c r="D251" s="11">
        <f t="shared" si="18"/>
        <v>2.720789926345387</v>
      </c>
      <c r="E251" s="11">
        <f t="shared" si="18"/>
        <v>3.4292084480011149</v>
      </c>
      <c r="F251" s="11">
        <f t="shared" si="18"/>
        <v>5.9646475032892132</v>
      </c>
      <c r="G251" s="3">
        <f>G250*(1+Parameters!$B$13)</f>
        <v>11093310.759349182</v>
      </c>
      <c r="H251" s="5">
        <f>Parameters!$B$11*'Permanent project'!C255*Parameters!B$9*G251</f>
        <v>171.99566827954482</v>
      </c>
      <c r="I251" s="2">
        <f>EXP(-Parameters!$B$16*'Permanent project'!B255)</f>
        <v>3.8127105703524651E-4</v>
      </c>
      <c r="J251" s="2">
        <f>EXP(-(Parameters!$B$5+Parameters!$B$6)*('Permanent project'!B255-Parameters!$B$2))*(1-EXP(-Parameters!$B$7*('Permanent project'!B255-Parameters!$B$2)*('Permanent project'!B255&gt;Parameters!$B$2)))+('Permanent project'!B255&lt;=Parameters!$B$2)</f>
        <v>8.8036832582372548E-2</v>
      </c>
      <c r="K251" s="2">
        <f>H251*I251*('Permanent project'!B255&gt;=Parameters!$B$2)</f>
        <v>6.5576970250425665E-2</v>
      </c>
      <c r="L251" s="2">
        <f>H251*I251*J251*('Permanent project'!B255&gt;=Parameters!$B$2)*('Permanent project'!B255&lt;=Parameters!$B$3)</f>
        <v>5.7731887511959495E-3</v>
      </c>
      <c r="M251" s="26">
        <f>'Emissions of Biomass scenarios'!G249*3.66</f>
        <v>0</v>
      </c>
      <c r="N251" s="14">
        <f t="shared" si="15"/>
        <v>0</v>
      </c>
      <c r="V251" s="4"/>
      <c r="W251" s="4"/>
      <c r="X251" s="4"/>
      <c r="Y251" s="4"/>
    </row>
    <row r="252" spans="2:25" x14ac:dyDescent="0.3">
      <c r="B252">
        <v>247</v>
      </c>
      <c r="C252" s="11">
        <f t="shared" si="18"/>
        <v>1.6779706453383088</v>
      </c>
      <c r="D252" s="11">
        <f t="shared" si="18"/>
        <v>2.720789926345387</v>
      </c>
      <c r="E252" s="11">
        <f t="shared" si="18"/>
        <v>3.4292084480011149</v>
      </c>
      <c r="F252" s="11">
        <f t="shared" si="18"/>
        <v>5.9646475032892132</v>
      </c>
      <c r="G252" s="3">
        <f>G251*(1+Parameters!$B$13)</f>
        <v>11315176.974536166</v>
      </c>
      <c r="H252" s="5">
        <f>Parameters!$B$11*'Permanent project'!C256*Parameters!B$9*G252</f>
        <v>175.4355816451357</v>
      </c>
      <c r="I252" s="2">
        <f>EXP(-Parameters!$B$16*'Permanent project'!B256)</f>
        <v>3.6926352829492939E-4</v>
      </c>
      <c r="J252" s="2">
        <f>EXP(-(Parameters!$B$5+Parameters!$B$6)*('Permanent project'!B256-Parameters!$B$2))*(1-EXP(-Parameters!$B$7*('Permanent project'!B256-Parameters!$B$2)*('Permanent project'!B256&gt;Parameters!$B$2)))+('Permanent project'!B256&lt;=Parameters!$B$2)</f>
        <v>8.7160851461981298E-2</v>
      </c>
      <c r="K252" s="2">
        <f>H252*I252*('Permanent project'!B256&gt;=Parameters!$B$2)</f>
        <v>6.4781961866755958E-2</v>
      </c>
      <c r="L252" s="2">
        <f>H252*I252*J252*('Permanent project'!B256&gt;=Parameters!$B$2)*('Permanent project'!B256&lt;=Parameters!$B$3)</f>
        <v>5.6464509556840526E-3</v>
      </c>
      <c r="M252" s="26">
        <f>'Emissions of Biomass scenarios'!G250*3.66</f>
        <v>0</v>
      </c>
      <c r="N252" s="14">
        <f t="shared" si="15"/>
        <v>0</v>
      </c>
      <c r="V252" s="4"/>
      <c r="W252" s="4"/>
      <c r="X252" s="4"/>
      <c r="Y252" s="4"/>
    </row>
    <row r="253" spans="2:25" x14ac:dyDescent="0.3">
      <c r="B253">
        <v>248</v>
      </c>
      <c r="C253" s="11">
        <f t="shared" si="18"/>
        <v>1.6779706453383088</v>
      </c>
      <c r="D253" s="11">
        <f t="shared" si="18"/>
        <v>2.720789926345387</v>
      </c>
      <c r="E253" s="11">
        <f t="shared" si="18"/>
        <v>3.4292084480011149</v>
      </c>
      <c r="F253" s="11">
        <f t="shared" si="18"/>
        <v>5.9646475032892132</v>
      </c>
      <c r="G253" s="3">
        <f>G252*(1+Parameters!$B$13)</f>
        <v>11541480.51402689</v>
      </c>
      <c r="H253" s="5">
        <f>Parameters!$B$11*'Permanent project'!C257*Parameters!B$9*G253</f>
        <v>178.94429327803843</v>
      </c>
      <c r="I253" s="2">
        <f>EXP(-Parameters!$B$16*'Permanent project'!B257)</f>
        <v>3.5763415767542714E-4</v>
      </c>
      <c r="J253" s="2">
        <f>EXP(-(Parameters!$B$5+Parameters!$B$6)*('Permanent project'!B257-Parameters!$B$2))*(1-EXP(-Parameters!$B$7*('Permanent project'!B257-Parameters!$B$2)*('Permanent project'!B257&gt;Parameters!$B$2)))+('Permanent project'!B257&lt;=Parameters!$B$2)</f>
        <v>8.6293586499370495E-2</v>
      </c>
      <c r="K253" s="2">
        <f>H253*I253*('Permanent project'!B257&gt;=Parameters!$B$2)</f>
        <v>6.3996591597315869E-2</v>
      </c>
      <c r="L253" s="2">
        <f>H253*I253*J253*('Permanent project'!B257&gt;=Parameters!$B$2)*('Permanent project'!B257&lt;=Parameters!$B$3)</f>
        <v>5.522495412667864E-3</v>
      </c>
      <c r="M253" s="26">
        <f>'Emissions of Biomass scenarios'!G251*3.66</f>
        <v>0</v>
      </c>
      <c r="N253" s="14">
        <f t="shared" si="15"/>
        <v>0</v>
      </c>
      <c r="V253" s="4"/>
      <c r="W253" s="4"/>
      <c r="X253" s="4"/>
      <c r="Y253" s="4"/>
    </row>
    <row r="254" spans="2:25" x14ac:dyDescent="0.3">
      <c r="B254">
        <v>249</v>
      </c>
      <c r="C254" s="11">
        <f t="shared" si="18"/>
        <v>1.6779706453383088</v>
      </c>
      <c r="D254" s="11">
        <f t="shared" si="18"/>
        <v>2.720789926345387</v>
      </c>
      <c r="E254" s="11">
        <f t="shared" si="18"/>
        <v>3.4292084480011149</v>
      </c>
      <c r="F254" s="11">
        <f t="shared" si="18"/>
        <v>5.9646475032892132</v>
      </c>
      <c r="G254" s="3">
        <f>G253*(1+Parameters!$B$13)</f>
        <v>11772310.124307428</v>
      </c>
      <c r="H254" s="5">
        <f>Parameters!$B$11*'Permanent project'!C258*Parameters!B$9*G254</f>
        <v>182.52317914359918</v>
      </c>
      <c r="I254" s="2">
        <f>EXP(-Parameters!$B$16*'Permanent project'!B258)</f>
        <v>3.4637103568500074E-4</v>
      </c>
      <c r="J254" s="2">
        <f>EXP(-(Parameters!$B$5+Parameters!$B$6)*('Permanent project'!B258-Parameters!$B$2))*(1-EXP(-Parameters!$B$7*('Permanent project'!B258-Parameters!$B$2)*('Permanent project'!B258&gt;Parameters!$B$2)))+('Permanent project'!B258&lt;=Parameters!$B$2)</f>
        <v>8.5434950967321233E-2</v>
      </c>
      <c r="K254" s="2">
        <f>H254*I254*('Permanent project'!B258&gt;=Parameters!$B$2)</f>
        <v>6.322074259648737E-2</v>
      </c>
      <c r="L254" s="2">
        <f>H254*I254*J254*('Permanent project'!B258&gt;=Parameters!$B$2)*('Permanent project'!B258&lt;=Parameters!$B$3)</f>
        <v>5.4012610438485351E-3</v>
      </c>
      <c r="M254" s="26">
        <f>'Emissions of Biomass scenarios'!G252*3.66</f>
        <v>0</v>
      </c>
      <c r="N254" s="14">
        <f t="shared" si="15"/>
        <v>0</v>
      </c>
      <c r="V254" s="4"/>
      <c r="W254" s="4"/>
      <c r="X254" s="4"/>
      <c r="Y254" s="4"/>
    </row>
    <row r="255" spans="2:25" x14ac:dyDescent="0.3">
      <c r="B255">
        <v>250</v>
      </c>
      <c r="C255" s="11">
        <f t="shared" si="18"/>
        <v>1.6779706453383088</v>
      </c>
      <c r="D255" s="11">
        <f t="shared" si="18"/>
        <v>2.720789926345387</v>
      </c>
      <c r="E255" s="11">
        <f t="shared" si="18"/>
        <v>3.4292084480011149</v>
      </c>
      <c r="F255" s="11">
        <f t="shared" si="18"/>
        <v>5.9646475032892132</v>
      </c>
      <c r="G255" s="3">
        <f>G254*(1+Parameters!$B$13)</f>
        <v>12007756.326793576</v>
      </c>
      <c r="H255" s="5">
        <f>Parameters!$B$11*'Permanent project'!C259*Parameters!B$9*G255</f>
        <v>186.17364272647117</v>
      </c>
      <c r="I255" s="2">
        <f>EXP(-Parameters!$B$16*'Permanent project'!B259)</f>
        <v>3.3546262790251185E-4</v>
      </c>
      <c r="J255" s="2">
        <f>EXP(-(Parameters!$B$5+Parameters!$B$6)*('Permanent project'!B259-Parameters!$B$2))*(1-EXP(-Parameters!$B$7*('Permanent project'!B259-Parameters!$B$2)*('Permanent project'!B259&gt;Parameters!$B$2)))+('Permanent project'!B259&lt;=Parameters!$B$2)</f>
        <v>8.4584859001564691E-2</v>
      </c>
      <c r="K255" s="2">
        <f>H255*I255*('Permanent project'!B259&gt;=Parameters!$B$2)</f>
        <v>6.2454299435205383E-2</v>
      </c>
      <c r="L255" s="2">
        <f>H255*I255*J255*('Permanent project'!B259&gt;=Parameters!$B$2)*('Permanent project'!B259&lt;=Parameters!$B$3)</f>
        <v>5.2826881117683487E-3</v>
      </c>
      <c r="M255" s="26">
        <f>'Emissions of Biomass scenarios'!G253*3.66</f>
        <v>0</v>
      </c>
      <c r="N255" s="14">
        <f t="shared" si="15"/>
        <v>0</v>
      </c>
      <c r="V255" s="4"/>
      <c r="W255" s="4"/>
      <c r="X255" s="4"/>
      <c r="Y255" s="4"/>
    </row>
    <row r="256" spans="2:25" x14ac:dyDescent="0.3">
      <c r="B256">
        <v>251</v>
      </c>
      <c r="C256" s="11">
        <f t="shared" si="18"/>
        <v>1.6779706453383088</v>
      </c>
      <c r="D256" s="11">
        <f t="shared" si="18"/>
        <v>2.720789926345387</v>
      </c>
      <c r="E256" s="11">
        <f t="shared" si="18"/>
        <v>3.4292084480011149</v>
      </c>
      <c r="F256" s="11">
        <f t="shared" si="18"/>
        <v>5.9646475032892132</v>
      </c>
      <c r="G256" s="3">
        <f>G255*(1+Parameters!$B$13)</f>
        <v>12247911.453329448</v>
      </c>
      <c r="H256" s="5">
        <f>Parameters!$B$11*'Permanent project'!C260*Parameters!B$9*G256</f>
        <v>189.89711558100061</v>
      </c>
      <c r="I256" s="2">
        <f>EXP(-Parameters!$B$16*'Permanent project'!B260)</f>
        <v>3.2489776316516739E-4</v>
      </c>
      <c r="J256" s="2">
        <f>EXP(-(Parameters!$B$5+Parameters!$B$6)*('Permanent project'!B260-Parameters!$B$2))*(1-EXP(-Parameters!$B$7*('Permanent project'!B260-Parameters!$B$2)*('Permanent project'!B260&gt;Parameters!$B$2)))+('Permanent project'!B260&lt;=Parameters!$B$2)</f>
        <v>8.3743225592195963E-2</v>
      </c>
      <c r="K256" s="2">
        <f>H256*I256*('Permanent project'!B260&gt;=Parameters!$B$2)</f>
        <v>6.1697148083784355E-2</v>
      </c>
      <c r="L256" s="2">
        <f>H256*I256*J256*('Permanent project'!B260&gt;=Parameters!$B$2)*('Permanent project'!B260&lt;=Parameters!$B$3)</f>
        <v>5.1667181903754739E-3</v>
      </c>
      <c r="M256" s="26">
        <f>'Emissions of Biomass scenarios'!G254*3.66</f>
        <v>0</v>
      </c>
      <c r="N256" s="14">
        <f t="shared" si="15"/>
        <v>0</v>
      </c>
      <c r="V256" s="4"/>
      <c r="W256" s="4"/>
      <c r="X256" s="4"/>
      <c r="Y256" s="4"/>
    </row>
    <row r="257" spans="2:25" x14ac:dyDescent="0.3">
      <c r="B257">
        <v>252</v>
      </c>
      <c r="C257" s="11">
        <f t="shared" si="18"/>
        <v>1.6779706453383088</v>
      </c>
      <c r="D257" s="11">
        <f t="shared" si="18"/>
        <v>2.720789926345387</v>
      </c>
      <c r="E257" s="11">
        <f t="shared" si="18"/>
        <v>3.4292084480011149</v>
      </c>
      <c r="F257" s="11">
        <f t="shared" si="18"/>
        <v>5.9646475032892132</v>
      </c>
      <c r="G257" s="3">
        <f>G256*(1+Parameters!$B$13)</f>
        <v>12492869.682396038</v>
      </c>
      <c r="H257" s="5">
        <f>Parameters!$B$11*'Permanent project'!C261*Parameters!B$9*G257</f>
        <v>193.69505789262061</v>
      </c>
      <c r="I257" s="2">
        <f>EXP(-Parameters!$B$16*'Permanent project'!B261)</f>
        <v>3.1466562212827289E-4</v>
      </c>
      <c r="J257" s="2">
        <f>EXP(-(Parameters!$B$5+Parameters!$B$6)*('Permanent project'!B261-Parameters!$B$2))*(1-EXP(-Parameters!$B$7*('Permanent project'!B261-Parameters!$B$2)*('Permanent project'!B261&gt;Parameters!$B$2)))+('Permanent project'!B261&lt;=Parameters!$B$2)</f>
        <v>8.2909966575172661E-2</v>
      </c>
      <c r="K257" s="2">
        <f>H257*I257*('Permanent project'!B261&gt;=Parameters!$B$2)</f>
        <v>6.09491758949533E-2</v>
      </c>
      <c r="L257" s="2">
        <f>H257*I257*J257*('Permanent project'!B261&gt;=Parameters!$B$2)*('Permanent project'!B261&lt;=Parameters!$B$3)</f>
        <v>5.0532941362348973E-3</v>
      </c>
      <c r="M257" s="26">
        <f>'Emissions of Biomass scenarios'!G255*3.66</f>
        <v>0</v>
      </c>
      <c r="N257" s="14">
        <f t="shared" si="15"/>
        <v>0</v>
      </c>
      <c r="V257" s="4"/>
      <c r="W257" s="4"/>
      <c r="X257" s="4"/>
      <c r="Y257" s="4"/>
    </row>
    <row r="258" spans="2:25" x14ac:dyDescent="0.3">
      <c r="B258">
        <v>253</v>
      </c>
      <c r="C258" s="11">
        <f t="shared" si="18"/>
        <v>1.6779706453383088</v>
      </c>
      <c r="D258" s="11">
        <f t="shared" si="18"/>
        <v>2.720789926345387</v>
      </c>
      <c r="E258" s="11">
        <f t="shared" si="18"/>
        <v>3.4292084480011149</v>
      </c>
      <c r="F258" s="11">
        <f t="shared" si="18"/>
        <v>5.9646475032892132</v>
      </c>
      <c r="G258" s="3">
        <f>G257*(1+Parameters!$B$13)</f>
        <v>12742727.076043958</v>
      </c>
      <c r="H258" s="5">
        <f>Parameters!$B$11*'Permanent project'!C262*Parameters!B$9*G258</f>
        <v>197.56895905047304</v>
      </c>
      <c r="I258" s="2">
        <f>EXP(-Parameters!$B$16*'Permanent project'!B262)</f>
        <v>3.047557261852779E-4</v>
      </c>
      <c r="J258" s="2">
        <f>EXP(-(Parameters!$B$5+Parameters!$B$6)*('Permanent project'!B262-Parameters!$B$2))*(1-EXP(-Parameters!$B$7*('Permanent project'!B262-Parameters!$B$2)*('Permanent project'!B262&gt;Parameters!$B$2)))+('Permanent project'!B262&lt;=Parameters!$B$2)</f>
        <v>8.20849986238988E-2</v>
      </c>
      <c r="K258" s="2">
        <f>H258*I258*('Permanent project'!B262&gt;=Parameters!$B$2)</f>
        <v>6.0210271587096346E-2</v>
      </c>
      <c r="L258" s="2">
        <f>H258*I258*J258*('Permanent project'!B262&gt;=Parameters!$B$2)*('Permanent project'!B262&lt;=Parameters!$B$3)</f>
        <v>4.942360060371377E-3</v>
      </c>
      <c r="M258" s="26">
        <f>'Emissions of Biomass scenarios'!G256*3.66</f>
        <v>0</v>
      </c>
      <c r="N258" s="14">
        <f t="shared" si="15"/>
        <v>0</v>
      </c>
      <c r="V258" s="4"/>
      <c r="W258" s="4"/>
      <c r="X258" s="4"/>
      <c r="Y258" s="4"/>
    </row>
    <row r="259" spans="2:25" x14ac:dyDescent="0.3">
      <c r="B259">
        <v>254</v>
      </c>
      <c r="C259" s="11">
        <f t="shared" si="18"/>
        <v>1.6779706453383088</v>
      </c>
      <c r="D259" s="11">
        <f t="shared" si="18"/>
        <v>2.720789926345387</v>
      </c>
      <c r="E259" s="11">
        <f t="shared" si="18"/>
        <v>3.4292084480011149</v>
      </c>
      <c r="F259" s="11">
        <f t="shared" si="18"/>
        <v>5.9646475032892132</v>
      </c>
      <c r="G259" s="3">
        <f>G258*(1+Parameters!$B$13)</f>
        <v>12997581.617564837</v>
      </c>
      <c r="H259" s="5">
        <f>Parameters!$B$11*'Permanent project'!C263*Parameters!B$9*G259</f>
        <v>201.52033823148247</v>
      </c>
      <c r="I259" s="2">
        <f>EXP(-Parameters!$B$16*'Permanent project'!B263)</f>
        <v>2.9515792673676729E-4</v>
      </c>
      <c r="J259" s="2">
        <f>EXP(-(Parameters!$B$5+Parameters!$B$6)*('Permanent project'!B263-Parameters!$B$2))*(1-EXP(-Parameters!$B$7*('Permanent project'!B263-Parameters!$B$2)*('Permanent project'!B263&gt;Parameters!$B$2)))+('Permanent project'!B263&lt;=Parameters!$B$2)</f>
        <v>8.1268239240891674E-2</v>
      </c>
      <c r="K259" s="2">
        <f>H259*I259*('Permanent project'!B263&gt;=Parameters!$B$2)</f>
        <v>5.9480325227696466E-2</v>
      </c>
      <c r="L259" s="2">
        <f>H259*I259*J259*('Permanent project'!B263&gt;=Parameters!$B$2)*('Permanent project'!B263&lt;=Parameters!$B$3)</f>
        <v>4.8338613007304814E-3</v>
      </c>
      <c r="M259" s="26">
        <f>'Emissions of Biomass scenarios'!G257*3.66</f>
        <v>0</v>
      </c>
      <c r="N259" s="14">
        <f t="shared" si="15"/>
        <v>0</v>
      </c>
      <c r="V259" s="4"/>
      <c r="W259" s="4"/>
      <c r="X259" s="4"/>
      <c r="Y259" s="4"/>
    </row>
    <row r="260" spans="2:25" x14ac:dyDescent="0.3">
      <c r="B260">
        <v>255</v>
      </c>
      <c r="C260" s="11">
        <f t="shared" si="18"/>
        <v>1.6779706453383088</v>
      </c>
      <c r="D260" s="11">
        <f t="shared" si="18"/>
        <v>2.720789926345387</v>
      </c>
      <c r="E260" s="11">
        <f t="shared" si="18"/>
        <v>3.4292084480011149</v>
      </c>
      <c r="F260" s="11">
        <f t="shared" si="18"/>
        <v>5.9646475032892132</v>
      </c>
      <c r="G260" s="3">
        <f>G259*(1+Parameters!$B$13)</f>
        <v>13257533.249916134</v>
      </c>
      <c r="H260" s="5">
        <f>Parameters!$B$11*'Permanent project'!C264*Parameters!B$9*G260</f>
        <v>205.55074499611214</v>
      </c>
      <c r="I260" s="2">
        <f>EXP(-Parameters!$B$16*'Permanent project'!B264)</f>
        <v>2.8586239479740869E-4</v>
      </c>
      <c r="J260" s="2">
        <f>EXP(-(Parameters!$B$5+Parameters!$B$6)*('Permanent project'!B264-Parameters!$B$2))*(1-EXP(-Parameters!$B$7*('Permanent project'!B264-Parameters!$B$2)*('Permanent project'!B264&gt;Parameters!$B$2)))+('Permanent project'!B264&lt;=Parameters!$B$2)</f>
        <v>8.0459606749532439E-2</v>
      </c>
      <c r="K260" s="2">
        <f>H260*I260*('Permanent project'!B264&gt;=Parameters!$B$2)</f>
        <v>5.875922821698009E-2</v>
      </c>
      <c r="L260" s="2">
        <f>H260*I260*J260*('Permanent project'!B264&gt;=Parameters!$B$2)*('Permanent project'!B264&lt;=Parameters!$B$3)</f>
        <v>4.7277443952442478E-3</v>
      </c>
      <c r="M260" s="26">
        <f>'Emissions of Biomass scenarios'!G258*3.66</f>
        <v>0</v>
      </c>
      <c r="N260" s="14">
        <f t="shared" si="15"/>
        <v>0</v>
      </c>
      <c r="V260" s="4"/>
      <c r="W260" s="4"/>
      <c r="X260" s="4"/>
      <c r="Y260" s="4"/>
    </row>
    <row r="261" spans="2:25" x14ac:dyDescent="0.3">
      <c r="B261">
        <v>256</v>
      </c>
      <c r="C261" s="11">
        <f t="shared" si="18"/>
        <v>1.6779706453383088</v>
      </c>
      <c r="D261" s="11">
        <f t="shared" si="18"/>
        <v>2.720789926345387</v>
      </c>
      <c r="E261" s="11">
        <f t="shared" si="18"/>
        <v>3.4292084480011149</v>
      </c>
      <c r="F261" s="11">
        <f t="shared" si="18"/>
        <v>5.9646475032892132</v>
      </c>
      <c r="G261" s="3">
        <f>G260*(1+Parameters!$B$13)</f>
        <v>13522683.914914457</v>
      </c>
      <c r="H261" s="5">
        <f>Parameters!$B$11*'Permanent project'!C265*Parameters!B$9*G261</f>
        <v>209.6617598960344</v>
      </c>
      <c r="I261" s="2">
        <f>EXP(-Parameters!$B$16*'Permanent project'!B265)</f>
        <v>2.7685961093021247E-4</v>
      </c>
      <c r="J261" s="2">
        <f>EXP(-(Parameters!$B$5+Parameters!$B$6)*('Permanent project'!B265-Parameters!$B$2))*(1-EXP(-Parameters!$B$7*('Permanent project'!B265-Parameters!$B$2)*('Permanent project'!B265&gt;Parameters!$B$2)))+('Permanent project'!B265&lt;=Parameters!$B$2)</f>
        <v>7.9659020285898011E-2</v>
      </c>
      <c r="K261" s="2">
        <f>H261*I261*('Permanent project'!B265&gt;=Parameters!$B$2)</f>
        <v>5.8046873271759704E-2</v>
      </c>
      <c r="L261" s="2">
        <f>H261*I261*J261*('Permanent project'!B265&gt;=Parameters!$B$2)*('Permanent project'!B265&lt;=Parameters!$B$3)</f>
        <v>4.6239570554880574E-3</v>
      </c>
      <c r="M261" s="26">
        <f>'Emissions of Biomass scenarios'!G259*3.66</f>
        <v>0</v>
      </c>
      <c r="N261" s="14">
        <f t="shared" si="15"/>
        <v>0</v>
      </c>
      <c r="V261" s="4"/>
      <c r="W261" s="4"/>
      <c r="X261" s="4"/>
      <c r="Y261" s="4"/>
    </row>
    <row r="262" spans="2:25" x14ac:dyDescent="0.3">
      <c r="B262">
        <v>257</v>
      </c>
      <c r="C262" s="11">
        <f t="shared" si="18"/>
        <v>1.6779706453383088</v>
      </c>
      <c r="D262" s="11">
        <f t="shared" si="18"/>
        <v>2.720789926345387</v>
      </c>
      <c r="E262" s="11">
        <f t="shared" si="18"/>
        <v>3.4292084480011149</v>
      </c>
      <c r="F262" s="11">
        <f t="shared" si="18"/>
        <v>5.9646475032892132</v>
      </c>
      <c r="G262" s="3">
        <f>G261*(1+Parameters!$B$13)</f>
        <v>13793137.593212746</v>
      </c>
      <c r="H262" s="5">
        <f>Parameters!$B$11*'Permanent project'!C266*Parameters!B$9*G262</f>
        <v>213.85499509395507</v>
      </c>
      <c r="I262" s="2">
        <f>EXP(-Parameters!$B$16*'Permanent project'!B266)</f>
        <v>2.681403554977965E-4</v>
      </c>
      <c r="J262" s="2">
        <f>EXP(-(Parameters!$B$5+Parameters!$B$6)*('Permanent project'!B266-Parameters!$B$2))*(1-EXP(-Parameters!$B$7*('Permanent project'!B266-Parameters!$B$2)*('Permanent project'!B266&gt;Parameters!$B$2)))+('Permanent project'!B266&lt;=Parameters!$B$2)</f>
        <v>7.8866399790674946E-2</v>
      </c>
      <c r="K262" s="2">
        <f>H262*I262*('Permanent project'!B266&gt;=Parameters!$B$2)</f>
        <v>5.7343154409472637E-2</v>
      </c>
      <c r="L262" s="2">
        <f>H262*I262*J262*('Permanent project'!B266&gt;=Parameters!$B$2)*('Permanent project'!B266&lt;=Parameters!$B$3)</f>
        <v>4.5224481409158737E-3</v>
      </c>
      <c r="M262" s="26">
        <f>'Emissions of Biomass scenarios'!G260*3.66</f>
        <v>0</v>
      </c>
      <c r="N262" s="14">
        <f t="shared" si="15"/>
        <v>0</v>
      </c>
      <c r="V262" s="4"/>
      <c r="W262" s="4"/>
      <c r="X262" s="4"/>
      <c r="Y262" s="4"/>
    </row>
    <row r="263" spans="2:25" x14ac:dyDescent="0.3">
      <c r="B263">
        <v>258</v>
      </c>
      <c r="C263" s="11">
        <f t="shared" si="18"/>
        <v>1.6779706453383088</v>
      </c>
      <c r="D263" s="11">
        <f t="shared" si="18"/>
        <v>2.720789926345387</v>
      </c>
      <c r="E263" s="11">
        <f t="shared" si="18"/>
        <v>3.4292084480011149</v>
      </c>
      <c r="F263" s="11">
        <f t="shared" si="18"/>
        <v>5.9646475032892132</v>
      </c>
      <c r="G263" s="3">
        <f>G262*(1+Parameters!$B$13)</f>
        <v>14069000.345077001</v>
      </c>
      <c r="H263" s="5">
        <f>Parameters!$B$11*'Permanent project'!C267*Parameters!B$9*G263</f>
        <v>218.13209499583417</v>
      </c>
      <c r="I263" s="2">
        <f>EXP(-Parameters!$B$16*'Permanent project'!B267)</f>
        <v>2.5969569922067187E-4</v>
      </c>
      <c r="J263" s="2">
        <f>EXP(-(Parameters!$B$5+Parameters!$B$6)*('Permanent project'!B267-Parameters!$B$2))*(1-EXP(-Parameters!$B$7*('Permanent project'!B267-Parameters!$B$2)*('Permanent project'!B267&gt;Parameters!$B$2)))+('Permanent project'!B267&lt;=Parameters!$B$2)</f>
        <v>7.8081666001153127E-2</v>
      </c>
      <c r="K263" s="2">
        <f>H263*I263*('Permanent project'!B267&gt;=Parameters!$B$2)</f>
        <v>5.6647966932413175E-2</v>
      </c>
      <c r="L263" s="2">
        <f>H263*I263*J263*('Permanent project'!B267&gt;=Parameters!$B$2)*('Permanent project'!B267&lt;=Parameters!$B$3)</f>
        <v>4.4231676336610529E-3</v>
      </c>
      <c r="M263" s="26">
        <f>'Emissions of Biomass scenarios'!G261*3.66</f>
        <v>0</v>
      </c>
      <c r="N263" s="14">
        <f t="shared" si="15"/>
        <v>0</v>
      </c>
      <c r="V263" s="4"/>
      <c r="W263" s="4"/>
      <c r="X263" s="4"/>
      <c r="Y263" s="4"/>
    </row>
    <row r="264" spans="2:25" x14ac:dyDescent="0.3">
      <c r="B264">
        <v>259</v>
      </c>
      <c r="C264" s="11">
        <f t="shared" si="18"/>
        <v>1.6779706453383088</v>
      </c>
      <c r="D264" s="11">
        <f t="shared" si="18"/>
        <v>2.720789926345387</v>
      </c>
      <c r="E264" s="11">
        <f t="shared" si="18"/>
        <v>3.4292084480011149</v>
      </c>
      <c r="F264" s="11">
        <f t="shared" si="18"/>
        <v>5.9646475032892132</v>
      </c>
      <c r="G264" s="3">
        <f>G263*(1+Parameters!$B$13)</f>
        <v>14350380.35197854</v>
      </c>
      <c r="H264" s="5">
        <f>Parameters!$B$11*'Permanent project'!C268*Parameters!B$9*G264</f>
        <v>222.49473689575086</v>
      </c>
      <c r="I264" s="2">
        <f>EXP(-Parameters!$B$16*'Permanent project'!B268)</f>
        <v>2.5151699403288028E-4</v>
      </c>
      <c r="J264" s="2">
        <f>EXP(-(Parameters!$B$5+Parameters!$B$6)*('Permanent project'!B268-Parameters!$B$2))*(1-EXP(-Parameters!$B$7*('Permanent project'!B268-Parameters!$B$2)*('Permanent project'!B268&gt;Parameters!$B$2)))+('Permanent project'!B268&lt;=Parameters!$B$2)</f>
        <v>7.7304740443299741E-2</v>
      </c>
      <c r="K264" s="2">
        <f>H264*I264*('Permanent project'!B268&gt;=Parameters!$B$2)</f>
        <v>5.5961207412155836E-2</v>
      </c>
      <c r="L264" s="2">
        <f>H264*I264*J264*('Permanent project'!B268&gt;=Parameters!$B$2)*('Permanent project'!B268&lt;=Parameters!$B$3)</f>
        <v>4.3260666138903682E-3</v>
      </c>
      <c r="M264" s="26">
        <f>'Emissions of Biomass scenarios'!G262*3.66</f>
        <v>0</v>
      </c>
      <c r="N264" s="14">
        <f t="shared" si="15"/>
        <v>0</v>
      </c>
      <c r="V264" s="4"/>
      <c r="W264" s="4"/>
      <c r="X264" s="4"/>
      <c r="Y264" s="4"/>
    </row>
    <row r="265" spans="2:25" x14ac:dyDescent="0.3">
      <c r="B265">
        <v>260</v>
      </c>
      <c r="C265" s="11">
        <f t="shared" si="18"/>
        <v>1.6779706453383088</v>
      </c>
      <c r="D265" s="11">
        <f t="shared" si="18"/>
        <v>2.720789926345387</v>
      </c>
      <c r="E265" s="11">
        <f t="shared" si="18"/>
        <v>3.4292084480011149</v>
      </c>
      <c r="F265" s="11">
        <f t="shared" si="18"/>
        <v>5.9646475032892132</v>
      </c>
      <c r="G265" s="3">
        <f>G264*(1+Parameters!$B$13)</f>
        <v>14637387.959018111</v>
      </c>
      <c r="H265" s="5">
        <f>Parameters!$B$11*'Permanent project'!C269*Parameters!B$9*G265</f>
        <v>226.94463163366586</v>
      </c>
      <c r="I265" s="2">
        <f>EXP(-Parameters!$B$16*'Permanent project'!B269)</f>
        <v>2.4359586422561879E-4</v>
      </c>
      <c r="J265" s="2">
        <f>EXP(-(Parameters!$B$5+Parameters!$B$6)*('Permanent project'!B269-Parameters!$B$2))*(1-EXP(-Parameters!$B$7*('Permanent project'!B269-Parameters!$B$2)*('Permanent project'!B269&gt;Parameters!$B$2)))+('Permanent project'!B269&lt;=Parameters!$B$2)</f>
        <v>7.6535545423911513E-2</v>
      </c>
      <c r="K265" s="2">
        <f>H265*I265*('Permanent project'!B269&gt;=Parameters!$B$2)</f>
        <v>5.5282773674167542E-2</v>
      </c>
      <c r="L265" s="2">
        <f>H265*I265*J265*('Permanent project'!B269&gt;=Parameters!$B$2)*('Permanent project'!B269&lt;=Parameters!$B$3)</f>
        <v>4.2310972356990693E-3</v>
      </c>
      <c r="M265" s="26">
        <f>'Emissions of Biomass scenarios'!G263*3.66</f>
        <v>0</v>
      </c>
      <c r="N265" s="14">
        <f t="shared" si="15"/>
        <v>0</v>
      </c>
      <c r="V265" s="4"/>
      <c r="W265" s="4"/>
      <c r="X265" s="4"/>
      <c r="Y265" s="4"/>
    </row>
    <row r="266" spans="2:25" x14ac:dyDescent="0.3">
      <c r="B266">
        <v>261</v>
      </c>
      <c r="C266" s="11">
        <f t="shared" si="18"/>
        <v>1.6779706453383088</v>
      </c>
      <c r="D266" s="11">
        <f t="shared" si="18"/>
        <v>2.720789926345387</v>
      </c>
      <c r="E266" s="11">
        <f t="shared" si="18"/>
        <v>3.4292084480011149</v>
      </c>
      <c r="F266" s="11">
        <f t="shared" si="18"/>
        <v>5.9646475032892132</v>
      </c>
      <c r="G266" s="3">
        <f>G265*(1+Parameters!$B$13)</f>
        <v>14930135.718198474</v>
      </c>
      <c r="H266" s="5">
        <f>Parameters!$B$11*'Permanent project'!C270*Parameters!B$9*G266</f>
        <v>231.4835242663392</v>
      </c>
      <c r="I266" s="2">
        <f>EXP(-Parameters!$B$16*'Permanent project'!B270)</f>
        <v>2.3592419786978231E-4</v>
      </c>
      <c r="J266" s="2">
        <f>EXP(-(Parameters!$B$5+Parameters!$B$6)*('Permanent project'!B270-Parameters!$B$2))*(1-EXP(-Parameters!$B$7*('Permanent project'!B270-Parameters!$B$2)*('Permanent project'!B270&gt;Parameters!$B$2)))+('Permanent project'!B270&lt;=Parameters!$B$2)</f>
        <v>7.5774004022845481E-2</v>
      </c>
      <c r="K266" s="2">
        <f>H266*I266*('Permanent project'!B270&gt;=Parameters!$B$2)</f>
        <v>5.4612564782606364E-2</v>
      </c>
      <c r="L266" s="2">
        <f>H266*I266*J266*('Permanent project'!B270&gt;=Parameters!$B$2)*('Permanent project'!B270&lt;=Parameters!$B$3)</f>
        <v>4.1382127035351239E-3</v>
      </c>
      <c r="M266" s="26">
        <f>'Emissions of Biomass scenarios'!G264*3.66</f>
        <v>0</v>
      </c>
      <c r="N266" s="14">
        <f t="shared" si="15"/>
        <v>0</v>
      </c>
      <c r="V266" s="4"/>
      <c r="W266" s="4"/>
      <c r="X266" s="4"/>
      <c r="Y266" s="4"/>
    </row>
    <row r="267" spans="2:25" x14ac:dyDescent="0.3">
      <c r="B267">
        <v>262</v>
      </c>
      <c r="C267" s="11">
        <f t="shared" ref="C267:F282" si="19">C266</f>
        <v>1.6779706453383088</v>
      </c>
      <c r="D267" s="11">
        <f t="shared" si="19"/>
        <v>2.720789926345387</v>
      </c>
      <c r="E267" s="11">
        <f t="shared" si="19"/>
        <v>3.4292084480011149</v>
      </c>
      <c r="F267" s="11">
        <f t="shared" si="19"/>
        <v>5.9646475032892132</v>
      </c>
      <c r="G267" s="3">
        <f>G266*(1+Parameters!$B$13)</f>
        <v>15228738.432562444</v>
      </c>
      <c r="H267" s="5">
        <f>Parameters!$B$11*'Permanent project'!C271*Parameters!B$9*G267</f>
        <v>236.11319475166599</v>
      </c>
      <c r="I267" s="2">
        <f>EXP(-Parameters!$B$16*'Permanent project'!B271)</f>
        <v>2.2849413850863917E-4</v>
      </c>
      <c r="J267" s="2">
        <f>EXP(-(Parameters!$B$5+Parameters!$B$6)*('Permanent project'!B271-Parameters!$B$2))*(1-EXP(-Parameters!$B$7*('Permanent project'!B271-Parameters!$B$2)*('Permanent project'!B271&gt;Parameters!$B$2)))+('Permanent project'!B271&lt;=Parameters!$B$2)</f>
        <v>7.5020040085326978E-2</v>
      </c>
      <c r="K267" s="2">
        <f>H267*I267*('Permanent project'!B271&gt;=Parameters!$B$2)</f>
        <v>5.3950481025304461E-2</v>
      </c>
      <c r="L267" s="2">
        <f>H267*I267*J267*('Permanent project'!B271&gt;=Parameters!$B$2)*('Permanent project'!B271&lt;=Parameters!$B$3)</f>
        <v>4.047367249141013E-3</v>
      </c>
      <c r="M267" s="26">
        <f>'Emissions of Biomass scenarios'!G265*3.66</f>
        <v>0</v>
      </c>
      <c r="N267" s="14">
        <f t="shared" si="15"/>
        <v>0</v>
      </c>
      <c r="V267" s="4"/>
      <c r="W267" s="4"/>
      <c r="X267" s="4"/>
      <c r="Y267" s="4"/>
    </row>
    <row r="268" spans="2:25" x14ac:dyDescent="0.3">
      <c r="B268">
        <v>263</v>
      </c>
      <c r="C268" s="11">
        <f t="shared" si="19"/>
        <v>1.6779706453383088</v>
      </c>
      <c r="D268" s="11">
        <f t="shared" si="19"/>
        <v>2.720789926345387</v>
      </c>
      <c r="E268" s="11">
        <f t="shared" si="19"/>
        <v>3.4292084480011149</v>
      </c>
      <c r="F268" s="11">
        <f t="shared" si="19"/>
        <v>5.9646475032892132</v>
      </c>
      <c r="G268" s="3">
        <f>G267*(1+Parameters!$B$13)</f>
        <v>15533313.201213693</v>
      </c>
      <c r="H268" s="5">
        <f>Parameters!$B$11*'Permanent project'!C272*Parameters!B$9*G268</f>
        <v>240.83545864669932</v>
      </c>
      <c r="I268" s="2">
        <f>EXP(-Parameters!$B$16*'Permanent project'!B272)</f>
        <v>2.2129807711213288E-4</v>
      </c>
      <c r="J268" s="2">
        <f>EXP(-(Parameters!$B$5+Parameters!$B$6)*('Permanent project'!B272-Parameters!$B$2))*(1-EXP(-Parameters!$B$7*('Permanent project'!B272-Parameters!$B$2)*('Permanent project'!B272&gt;Parameters!$B$2)))+('Permanent project'!B272&lt;=Parameters!$B$2)</f>
        <v>7.4273578214333877E-2</v>
      </c>
      <c r="K268" s="2">
        <f>H268*I268*('Permanent project'!B272&gt;=Parameters!$B$2)</f>
        <v>5.3296423898933153E-2</v>
      </c>
      <c r="L268" s="2">
        <f>H268*I268*J268*('Permanent project'!B272&gt;=Parameters!$B$2)*('Permanent project'!B272&lt;=Parameters!$B$3)</f>
        <v>3.9585161090017048E-3</v>
      </c>
      <c r="M268" s="26">
        <f>'Emissions of Biomass scenarios'!G266*3.66</f>
        <v>0</v>
      </c>
      <c r="N268" s="14">
        <f t="shared" si="15"/>
        <v>0</v>
      </c>
      <c r="V268" s="4"/>
      <c r="W268" s="4"/>
      <c r="X268" s="4"/>
      <c r="Y268" s="4"/>
    </row>
    <row r="269" spans="2:25" x14ac:dyDescent="0.3">
      <c r="B269">
        <v>264</v>
      </c>
      <c r="C269" s="11">
        <f t="shared" si="19"/>
        <v>1.6779706453383088</v>
      </c>
      <c r="D269" s="11">
        <f t="shared" si="19"/>
        <v>2.720789926345387</v>
      </c>
      <c r="E269" s="11">
        <f t="shared" si="19"/>
        <v>3.4292084480011149</v>
      </c>
      <c r="F269" s="11">
        <f t="shared" si="19"/>
        <v>5.9646475032892132</v>
      </c>
      <c r="G269" s="3">
        <f>G268*(1+Parameters!$B$13)</f>
        <v>15843979.465237968</v>
      </c>
      <c r="H269" s="5">
        <f>Parameters!$B$11*'Permanent project'!C273*Parameters!B$9*G269</f>
        <v>245.65216781963332</v>
      </c>
      <c r="I269" s="2">
        <f>EXP(-Parameters!$B$16*'Permanent project'!B273)</f>
        <v>2.1432864428457053E-4</v>
      </c>
      <c r="J269" s="2">
        <f>EXP(-(Parameters!$B$5+Parameters!$B$6)*('Permanent project'!B273-Parameters!$B$2))*(1-EXP(-Parameters!$B$7*('Permanent project'!B273-Parameters!$B$2)*('Permanent project'!B273&gt;Parameters!$B$2)))+('Permanent project'!B273&lt;=Parameters!$B$2)</f>
        <v>7.3534543763057097E-2</v>
      </c>
      <c r="K269" s="2">
        <f>H269*I269*('Permanent project'!B273&gt;=Parameters!$B$2)</f>
        <v>5.2650296094347813E-2</v>
      </c>
      <c r="L269" s="2">
        <f>H269*I269*J269*('Permanent project'!B273&gt;=Parameters!$B$2)*('Permanent project'!B273&lt;=Parameters!$B$3)</f>
        <v>3.8716155022877337E-3</v>
      </c>
      <c r="M269" s="26">
        <f>'Emissions of Biomass scenarios'!G267*3.66</f>
        <v>0</v>
      </c>
      <c r="N269" s="14">
        <f t="shared" si="15"/>
        <v>0</v>
      </c>
      <c r="V269" s="4"/>
      <c r="W269" s="4"/>
      <c r="X269" s="4"/>
      <c r="Y269" s="4"/>
    </row>
    <row r="270" spans="2:25" x14ac:dyDescent="0.3">
      <c r="B270">
        <v>265</v>
      </c>
      <c r="C270" s="11">
        <f t="shared" si="19"/>
        <v>1.6779706453383088</v>
      </c>
      <c r="D270" s="11">
        <f t="shared" si="19"/>
        <v>2.720789926345387</v>
      </c>
      <c r="E270" s="11">
        <f t="shared" si="19"/>
        <v>3.4292084480011149</v>
      </c>
      <c r="F270" s="11">
        <f t="shared" si="19"/>
        <v>5.9646475032892132</v>
      </c>
      <c r="G270" s="3">
        <f>G269*(1+Parameters!$B$13)</f>
        <v>16160859.054542728</v>
      </c>
      <c r="H270" s="5">
        <f>Parameters!$B$11*'Permanent project'!C274*Parameters!B$9*G270</f>
        <v>250.565211176026</v>
      </c>
      <c r="I270" s="2">
        <f>EXP(-Parameters!$B$16*'Permanent project'!B274)</f>
        <v>2.0757870271771752E-4</v>
      </c>
      <c r="J270" s="2">
        <f>EXP(-(Parameters!$B$5+Parameters!$B$6)*('Permanent project'!B274-Parameters!$B$2))*(1-EXP(-Parameters!$B$7*('Permanent project'!B274-Parameters!$B$2)*('Permanent project'!B274&gt;Parameters!$B$2)))+('Permanent project'!B274&lt;=Parameters!$B$2)</f>
        <v>7.2802862827435588E-2</v>
      </c>
      <c r="K270" s="2">
        <f>H270*I270*('Permanent project'!B274&gt;=Parameters!$B$2)</f>
        <v>5.2012001482110409E-2</v>
      </c>
      <c r="L270" s="2">
        <f>H270*I270*J270*('Permanent project'!B274&gt;=Parameters!$B$2)*('Permanent project'!B274&lt;=Parameters!$B$3)</f>
        <v>3.7866226092824608E-3</v>
      </c>
      <c r="M270" s="26">
        <f>'Emissions of Biomass scenarios'!G268*3.66</f>
        <v>0</v>
      </c>
      <c r="N270" s="14">
        <f t="shared" si="15"/>
        <v>0</v>
      </c>
      <c r="V270" s="4"/>
      <c r="W270" s="4"/>
      <c r="X270" s="4"/>
      <c r="Y270" s="4"/>
    </row>
    <row r="271" spans="2:25" x14ac:dyDescent="0.3">
      <c r="B271">
        <v>266</v>
      </c>
      <c r="C271" s="11">
        <f t="shared" si="19"/>
        <v>1.6779706453383088</v>
      </c>
      <c r="D271" s="11">
        <f t="shared" si="19"/>
        <v>2.720789926345387</v>
      </c>
      <c r="E271" s="11">
        <f t="shared" si="19"/>
        <v>3.4292084480011149</v>
      </c>
      <c r="F271" s="11">
        <f t="shared" si="19"/>
        <v>5.9646475032892132</v>
      </c>
      <c r="G271" s="3">
        <f>G270*(1+Parameters!$B$13)</f>
        <v>16484076.235633582</v>
      </c>
      <c r="H271" s="5">
        <f>Parameters!$B$11*'Permanent project'!C275*Parameters!B$9*G271</f>
        <v>255.57651539954651</v>
      </c>
      <c r="I271" s="2">
        <f>EXP(-Parameters!$B$16*'Permanent project'!B275)</f>
        <v>2.0104133988157045E-4</v>
      </c>
      <c r="J271" s="2">
        <f>EXP(-(Parameters!$B$5+Parameters!$B$6)*('Permanent project'!B275-Parameters!$B$2))*(1-EXP(-Parameters!$B$7*('Permanent project'!B275-Parameters!$B$2)*('Permanent project'!B275&gt;Parameters!$B$2)))+('Permanent project'!B275&lt;=Parameters!$B$2)</f>
        <v>7.20784622387661E-2</v>
      </c>
      <c r="K271" s="2">
        <f>H271*I271*('Permanent project'!B275&gt;=Parameters!$B$2)</f>
        <v>5.1381445098187657E-2</v>
      </c>
      <c r="L271" s="2">
        <f>H271*I271*J271*('Permanent project'!B275&gt;=Parameters!$B$2)*('Permanent project'!B275&lt;=Parameters!$B$3)</f>
        <v>3.7034955502829527E-3</v>
      </c>
      <c r="M271" s="26">
        <f>'Emissions of Biomass scenarios'!G269*3.66</f>
        <v>0</v>
      </c>
      <c r="N271" s="14">
        <f t="shared" si="15"/>
        <v>0</v>
      </c>
      <c r="V271" s="4"/>
      <c r="W271" s="4"/>
      <c r="X271" s="4"/>
      <c r="Y271" s="4"/>
    </row>
    <row r="272" spans="2:25" x14ac:dyDescent="0.3">
      <c r="B272">
        <v>267</v>
      </c>
      <c r="C272" s="11">
        <f t="shared" si="19"/>
        <v>1.6779706453383088</v>
      </c>
      <c r="D272" s="11">
        <f t="shared" si="19"/>
        <v>2.720789926345387</v>
      </c>
      <c r="E272" s="11">
        <f t="shared" si="19"/>
        <v>3.4292084480011149</v>
      </c>
      <c r="F272" s="11">
        <f t="shared" si="19"/>
        <v>5.9646475032892132</v>
      </c>
      <c r="G272" s="3">
        <f>G271*(1+Parameters!$B$13)</f>
        <v>16813757.760346252</v>
      </c>
      <c r="H272" s="5">
        <f>Parameters!$B$11*'Permanent project'!C276*Parameters!B$9*G272</f>
        <v>260.68804570753741</v>
      </c>
      <c r="I272" s="2">
        <f>EXP(-Parameters!$B$16*'Permanent project'!B276)</f>
        <v>1.9470986094532206E-4</v>
      </c>
      <c r="J272" s="2">
        <f>EXP(-(Parameters!$B$5+Parameters!$B$6)*('Permanent project'!B276-Parameters!$B$2))*(1-EXP(-Parameters!$B$7*('Permanent project'!B276-Parameters!$B$2)*('Permanent project'!B276&gt;Parameters!$B$2)))+('Permanent project'!B276&lt;=Parameters!$B$2)</f>
        <v>7.1361269556386053E-2</v>
      </c>
      <c r="K272" s="2">
        <f>H272*I272*('Permanent project'!B276&gt;=Parameters!$B$2)</f>
        <v>5.075853312982237E-2</v>
      </c>
      <c r="L272" s="2">
        <f>H272*I272*J272*('Permanent project'!B276&gt;=Parameters!$B$2)*('Permanent project'!B276&lt;=Parameters!$B$3)</f>
        <v>3.6221933649640057E-3</v>
      </c>
      <c r="M272" s="26">
        <f>'Emissions of Biomass scenarios'!G270*3.66</f>
        <v>0</v>
      </c>
      <c r="N272" s="14">
        <f t="shared" si="15"/>
        <v>0</v>
      </c>
      <c r="V272" s="4"/>
      <c r="W272" s="4"/>
      <c r="X272" s="4"/>
      <c r="Y272" s="4"/>
    </row>
    <row r="273" spans="2:25" x14ac:dyDescent="0.3">
      <c r="B273">
        <v>268</v>
      </c>
      <c r="C273" s="11">
        <f t="shared" si="19"/>
        <v>1.6779706453383088</v>
      </c>
      <c r="D273" s="11">
        <f t="shared" si="19"/>
        <v>2.720789926345387</v>
      </c>
      <c r="E273" s="11">
        <f t="shared" si="19"/>
        <v>3.4292084480011149</v>
      </c>
      <c r="F273" s="11">
        <f t="shared" si="19"/>
        <v>5.9646475032892132</v>
      </c>
      <c r="G273" s="3">
        <f>G272*(1+Parameters!$B$13)</f>
        <v>17150032.915553179</v>
      </c>
      <c r="H273" s="5">
        <f>Parameters!$B$11*'Permanent project'!C277*Parameters!B$9*G273</f>
        <v>265.90180662168819</v>
      </c>
      <c r="I273" s="2">
        <f>EXP(-Parameters!$B$16*'Permanent project'!B277)</f>
        <v>1.885777819212697E-4</v>
      </c>
      <c r="J273" s="2">
        <f>EXP(-(Parameters!$B$5+Parameters!$B$6)*('Permanent project'!B277-Parameters!$B$2))*(1-EXP(-Parameters!$B$7*('Permanent project'!B277-Parameters!$B$2)*('Permanent project'!B277&gt;Parameters!$B$2)))+('Permanent project'!B277&lt;=Parameters!$B$2)</f>
        <v>7.0651213060429596E-2</v>
      </c>
      <c r="K273" s="2">
        <f>H273*I273*('Permanent project'!B277&gt;=Parameters!$B$2)</f>
        <v>5.0143172901576341E-2</v>
      </c>
      <c r="L273" s="2">
        <f>H273*I273*J273*('Permanent project'!B277&gt;=Parameters!$B$2)*('Permanent project'!B277&lt;=Parameters!$B$3)</f>
        <v>3.54267599219523E-3</v>
      </c>
      <c r="M273" s="26">
        <f>'Emissions of Biomass scenarios'!G271*3.66</f>
        <v>0</v>
      </c>
      <c r="N273" s="14">
        <f t="shared" si="15"/>
        <v>0</v>
      </c>
      <c r="V273" s="4"/>
      <c r="W273" s="4"/>
      <c r="X273" s="4"/>
      <c r="Y273" s="4"/>
    </row>
    <row r="274" spans="2:25" x14ac:dyDescent="0.3">
      <c r="B274">
        <v>269</v>
      </c>
      <c r="C274" s="11">
        <f t="shared" si="19"/>
        <v>1.6779706453383088</v>
      </c>
      <c r="D274" s="11">
        <f t="shared" si="19"/>
        <v>2.720789926345387</v>
      </c>
      <c r="E274" s="11">
        <f t="shared" si="19"/>
        <v>3.4292084480011149</v>
      </c>
      <c r="F274" s="11">
        <f t="shared" si="19"/>
        <v>5.9646475032892132</v>
      </c>
      <c r="G274" s="3">
        <f>G273*(1+Parameters!$B$13)</f>
        <v>17493033.573864244</v>
      </c>
      <c r="H274" s="5">
        <f>Parameters!$B$11*'Permanent project'!C278*Parameters!B$9*G274</f>
        <v>271.219842754122</v>
      </c>
      <c r="I274" s="2">
        <f>EXP(-Parameters!$B$16*'Permanent project'!B278)</f>
        <v>1.826388230246452E-4</v>
      </c>
      <c r="J274" s="2">
        <f>EXP(-(Parameters!$B$5+Parameters!$B$6)*('Permanent project'!B278-Parameters!$B$2))*(1-EXP(-Parameters!$B$7*('Permanent project'!B278-Parameters!$B$2)*('Permanent project'!B278&gt;Parameters!$B$2)))+('Permanent project'!B278&lt;=Parameters!$B$2)</f>
        <v>6.9948221744655356E-2</v>
      </c>
      <c r="K274" s="2">
        <f>H274*I274*('Permanent project'!B278&gt;=Parameters!$B$2)</f>
        <v>4.953527286154219E-2</v>
      </c>
      <c r="L274" s="2">
        <f>H274*I274*J274*('Permanent project'!B278&gt;=Parameters!$B$2)*('Permanent project'!B278&lt;=Parameters!$B$3)</f>
        <v>3.4649042503011617E-3</v>
      </c>
      <c r="M274" s="26">
        <f>'Emissions of Biomass scenarios'!G272*3.66</f>
        <v>0</v>
      </c>
      <c r="N274" s="14">
        <f t="shared" si="15"/>
        <v>0</v>
      </c>
      <c r="V274" s="4"/>
      <c r="W274" s="4"/>
      <c r="X274" s="4"/>
      <c r="Y274" s="4"/>
    </row>
    <row r="275" spans="2:25" x14ac:dyDescent="0.3">
      <c r="B275">
        <v>270</v>
      </c>
      <c r="C275" s="11">
        <f t="shared" si="19"/>
        <v>1.6779706453383088</v>
      </c>
      <c r="D275" s="11">
        <f t="shared" si="19"/>
        <v>2.720789926345387</v>
      </c>
      <c r="E275" s="11">
        <f t="shared" si="19"/>
        <v>3.4292084480011149</v>
      </c>
      <c r="F275" s="11">
        <f t="shared" si="19"/>
        <v>5.9646475032892132</v>
      </c>
      <c r="G275" s="3">
        <f>G274*(1+Parameters!$B$13)</f>
        <v>17842894.245341528</v>
      </c>
      <c r="H275" s="5">
        <f>Parameters!$B$11*'Permanent project'!C279*Parameters!B$9*G275</f>
        <v>276.64423960920442</v>
      </c>
      <c r="I275" s="2">
        <f>EXP(-Parameters!$B$16*'Permanent project'!B279)</f>
        <v>1.7688690224256659E-4</v>
      </c>
      <c r="J275" s="2">
        <f>EXP(-(Parameters!$B$5+Parameters!$B$6)*('Permanent project'!B279-Parameters!$B$2))*(1-EXP(-Parameters!$B$7*('Permanent project'!B279-Parameters!$B$2)*('Permanent project'!B279&gt;Parameters!$B$2)))+('Permanent project'!B279&lt;=Parameters!$B$2)</f>
        <v>6.9252225309345994E-2</v>
      </c>
      <c r="K275" s="2">
        <f>H275*I275*('Permanent project'!B279&gt;=Parameters!$B$2)</f>
        <v>4.8934742567722511E-2</v>
      </c>
      <c r="L275" s="2">
        <f>H275*I275*J275*('Permanent project'!B279&gt;=Parameters!$B$2)*('Permanent project'!B279&lt;=Parameters!$B$3)</f>
        <v>3.3888398177547635E-3</v>
      </c>
      <c r="M275" s="26">
        <f>'Emissions of Biomass scenarios'!G273*3.66</f>
        <v>0</v>
      </c>
      <c r="N275" s="14">
        <f t="shared" si="15"/>
        <v>0</v>
      </c>
      <c r="V275" s="4"/>
      <c r="W275" s="4"/>
      <c r="X275" s="4"/>
      <c r="Y275" s="4"/>
    </row>
    <row r="276" spans="2:25" x14ac:dyDescent="0.3">
      <c r="B276">
        <v>271</v>
      </c>
      <c r="C276" s="11">
        <f t="shared" si="19"/>
        <v>1.6779706453383088</v>
      </c>
      <c r="D276" s="11">
        <f t="shared" si="19"/>
        <v>2.720789926345387</v>
      </c>
      <c r="E276" s="11">
        <f t="shared" si="19"/>
        <v>3.4292084480011149</v>
      </c>
      <c r="F276" s="11">
        <f t="shared" si="19"/>
        <v>5.9646475032892132</v>
      </c>
      <c r="G276" s="3">
        <f>G275*(1+Parameters!$B$13)</f>
        <v>18199752.13024836</v>
      </c>
      <c r="H276" s="5">
        <f>Parameters!$B$11*'Permanent project'!C280*Parameters!B$9*G276</f>
        <v>282.17712440138854</v>
      </c>
      <c r="I276" s="2">
        <f>EXP(-Parameters!$B$16*'Permanent project'!B280)</f>
        <v>1.7131612910552531E-4</v>
      </c>
      <c r="J276" s="2">
        <f>EXP(-(Parameters!$B$5+Parameters!$B$6)*('Permanent project'!B280-Parameters!$B$2))*(1-EXP(-Parameters!$B$7*('Permanent project'!B280-Parameters!$B$2)*('Permanent project'!B280&gt;Parameters!$B$2)))+('Permanent project'!B280&lt;=Parameters!$B$2)</f>
        <v>6.8563154154277911E-2</v>
      </c>
      <c r="K276" s="2">
        <f>H276*I276*('Permanent project'!B280&gt;=Parameters!$B$2)</f>
        <v>4.8341492674574153E-2</v>
      </c>
      <c r="L276" s="2">
        <f>H276*I276*J276*('Permanent project'!B280&gt;=Parameters!$B$2)*('Permanent project'!B280&lt;=Parameters!$B$3)</f>
        <v>3.314445214294724E-3</v>
      </c>
      <c r="M276" s="26">
        <f>'Emissions of Biomass scenarios'!G274*3.66</f>
        <v>0</v>
      </c>
      <c r="N276" s="14">
        <f t="shared" si="15"/>
        <v>0</v>
      </c>
      <c r="V276" s="4"/>
      <c r="W276" s="4"/>
      <c r="X276" s="4"/>
      <c r="Y276" s="4"/>
    </row>
    <row r="277" spans="2:25" x14ac:dyDescent="0.3">
      <c r="B277">
        <v>272</v>
      </c>
      <c r="C277" s="11">
        <f t="shared" si="19"/>
        <v>1.6779706453383088</v>
      </c>
      <c r="D277" s="11">
        <f t="shared" si="19"/>
        <v>2.720789926345387</v>
      </c>
      <c r="E277" s="11">
        <f t="shared" si="19"/>
        <v>3.4292084480011149</v>
      </c>
      <c r="F277" s="11">
        <f t="shared" si="19"/>
        <v>5.9646475032892132</v>
      </c>
      <c r="G277" s="3">
        <f>G276*(1+Parameters!$B$13)</f>
        <v>18563747.172853328</v>
      </c>
      <c r="H277" s="5">
        <f>Parameters!$B$11*'Permanent project'!C281*Parameters!B$9*G277</f>
        <v>287.82066688941632</v>
      </c>
      <c r="I277" s="2">
        <f>EXP(-Parameters!$B$16*'Permanent project'!B281)</f>
        <v>1.6592079865503085E-4</v>
      </c>
      <c r="J277" s="2">
        <f>EXP(-(Parameters!$B$5+Parameters!$B$6)*('Permanent project'!B281-Parameters!$B$2))*(1-EXP(-Parameters!$B$7*('Permanent project'!B281-Parameters!$B$2)*('Permanent project'!B281&gt;Parameters!$B$2)))+('Permanent project'!B281&lt;=Parameters!$B$2)</f>
        <v>6.7880939371761442E-2</v>
      </c>
      <c r="K277" s="2">
        <f>H277*I277*('Permanent project'!B281&gt;=Parameters!$B$2)</f>
        <v>4.7755434919715546E-2</v>
      </c>
      <c r="L277" s="2">
        <f>H277*I277*J277*('Permanent project'!B281&gt;=Parameters!$B$2)*('Permanent project'!B281&lt;=Parameters!$B$3)</f>
        <v>3.2416837824573103E-3</v>
      </c>
      <c r="M277" s="26">
        <f>'Emissions of Biomass scenarios'!G275*3.66</f>
        <v>0</v>
      </c>
      <c r="N277" s="14">
        <f t="shared" si="15"/>
        <v>0</v>
      </c>
      <c r="V277" s="4"/>
      <c r="W277" s="4"/>
      <c r="X277" s="4"/>
      <c r="Y277" s="4"/>
    </row>
    <row r="278" spans="2:25" x14ac:dyDescent="0.3">
      <c r="B278">
        <v>273</v>
      </c>
      <c r="C278" s="11">
        <f t="shared" si="19"/>
        <v>1.6779706453383088</v>
      </c>
      <c r="D278" s="11">
        <f t="shared" si="19"/>
        <v>2.720789926345387</v>
      </c>
      <c r="E278" s="11">
        <f t="shared" si="19"/>
        <v>3.4292084480011149</v>
      </c>
      <c r="F278" s="11">
        <f t="shared" si="19"/>
        <v>5.9646475032892132</v>
      </c>
      <c r="G278" s="3">
        <f>G277*(1+Parameters!$B$13)</f>
        <v>18935022.116310395</v>
      </c>
      <c r="H278" s="5">
        <f>Parameters!$B$11*'Permanent project'!C282*Parameters!B$9*G278</f>
        <v>293.57708022720465</v>
      </c>
      <c r="I278" s="2">
        <f>EXP(-Parameters!$B$16*'Permanent project'!B282)</f>
        <v>1.6069538560123465E-4</v>
      </c>
      <c r="J278" s="2">
        <f>EXP(-(Parameters!$B$5+Parameters!$B$6)*('Permanent project'!B282-Parameters!$B$2))*(1-EXP(-Parameters!$B$7*('Permanent project'!B282-Parameters!$B$2)*('Permanent project'!B282&gt;Parameters!$B$2)))+('Permanent project'!B282&lt;=Parameters!$B$2)</f>
        <v>6.7205512739749756E-2</v>
      </c>
      <c r="K278" s="2">
        <f>H278*I278*('Permanent project'!B282&gt;=Parameters!$B$2)</f>
        <v>4.7176482110795254E-2</v>
      </c>
      <c r="L278" s="2">
        <f>H278*I278*J278*('Permanent project'!B282&gt;=Parameters!$B$2)*('Permanent project'!B282&lt;=Parameters!$B$3)</f>
        <v>3.1705196695136269E-3</v>
      </c>
      <c r="M278" s="26">
        <f>'Emissions of Biomass scenarios'!G276*3.66</f>
        <v>0</v>
      </c>
      <c r="N278" s="14">
        <f t="shared" ref="N278:N341" si="20">L278*M278</f>
        <v>0</v>
      </c>
      <c r="V278" s="4"/>
      <c r="W278" s="4"/>
      <c r="X278" s="4"/>
      <c r="Y278" s="4"/>
    </row>
    <row r="279" spans="2:25" x14ac:dyDescent="0.3">
      <c r="B279">
        <v>274</v>
      </c>
      <c r="C279" s="11">
        <f t="shared" si="19"/>
        <v>1.6779706453383088</v>
      </c>
      <c r="D279" s="11">
        <f t="shared" si="19"/>
        <v>2.720789926345387</v>
      </c>
      <c r="E279" s="11">
        <f t="shared" si="19"/>
        <v>3.4292084480011149</v>
      </c>
      <c r="F279" s="11">
        <f t="shared" si="19"/>
        <v>5.9646475032892132</v>
      </c>
      <c r="G279" s="3">
        <f>G278*(1+Parameters!$B$13)</f>
        <v>19313722.558636602</v>
      </c>
      <c r="H279" s="5">
        <f>Parameters!$B$11*'Permanent project'!C283*Parameters!B$9*G279</f>
        <v>299.44862183174871</v>
      </c>
      <c r="I279" s="2">
        <f>EXP(-Parameters!$B$16*'Permanent project'!B283)</f>
        <v>1.5563453866455047E-4</v>
      </c>
      <c r="J279" s="2">
        <f>EXP(-(Parameters!$B$5+Parameters!$B$6)*('Permanent project'!B283-Parameters!$B$2))*(1-EXP(-Parameters!$B$7*('Permanent project'!B283-Parameters!$B$2)*('Permanent project'!B283&gt;Parameters!$B$2)))+('Permanent project'!B283&lt;=Parameters!$B$2)</f>
        <v>6.6536806715016855E-2</v>
      </c>
      <c r="K279" s="2">
        <f>H279*I279*('Permanent project'!B283&gt;=Parameters!$B$2)</f>
        <v>4.6604548112519649E-2</v>
      </c>
      <c r="L279" s="2">
        <f>H279*I279*J279*('Permanent project'!B283&gt;=Parameters!$B$2)*('Permanent project'!B283&lt;=Parameters!$B$3)</f>
        <v>3.1009178098034234E-3</v>
      </c>
      <c r="M279" s="26">
        <f>'Emissions of Biomass scenarios'!G277*3.66</f>
        <v>0</v>
      </c>
      <c r="N279" s="14">
        <f t="shared" si="20"/>
        <v>0</v>
      </c>
      <c r="V279" s="4"/>
      <c r="W279" s="4"/>
      <c r="X279" s="4"/>
      <c r="Y279" s="4"/>
    </row>
    <row r="280" spans="2:25" x14ac:dyDescent="0.3">
      <c r="B280">
        <v>275</v>
      </c>
      <c r="C280" s="11">
        <f t="shared" si="19"/>
        <v>1.6779706453383088</v>
      </c>
      <c r="D280" s="11">
        <f t="shared" si="19"/>
        <v>2.720789926345387</v>
      </c>
      <c r="E280" s="11">
        <f t="shared" si="19"/>
        <v>3.4292084480011149</v>
      </c>
      <c r="F280" s="11">
        <f t="shared" si="19"/>
        <v>5.9646475032892132</v>
      </c>
      <c r="G280" s="3">
        <f>G279*(1+Parameters!$B$13)</f>
        <v>19699997.009809334</v>
      </c>
      <c r="H280" s="5">
        <f>Parameters!$B$11*'Permanent project'!C284*Parameters!B$9*G280</f>
        <v>305.43759426838369</v>
      </c>
      <c r="I280" s="2">
        <f>EXP(-Parameters!$B$16*'Permanent project'!B284)</f>
        <v>1.507330750954765E-4</v>
      </c>
      <c r="J280" s="2">
        <f>EXP(-(Parameters!$B$5+Parameters!$B$6)*('Permanent project'!B284-Parameters!$B$2))*(1-EXP(-Parameters!$B$7*('Permanent project'!B284-Parameters!$B$2)*('Permanent project'!B284&gt;Parameters!$B$2)))+('Permanent project'!B284&lt;=Parameters!$B$2)</f>
        <v>6.5874754426402948E-2</v>
      </c>
      <c r="K280" s="2">
        <f>H280*I280*('Permanent project'!B284&gt;=Parameters!$B$2)</f>
        <v>4.6039547833837964E-2</v>
      </c>
      <c r="L280" s="2">
        <f>H280*I280*J280*('Permanent project'!B284&gt;=Parameters!$B$2)*('Permanent project'!B284&lt;=Parameters!$B$3)</f>
        <v>3.0328439074567078E-3</v>
      </c>
      <c r="M280" s="26">
        <f>'Emissions of Biomass scenarios'!G278*3.66</f>
        <v>0</v>
      </c>
      <c r="N280" s="14">
        <f t="shared" si="20"/>
        <v>0</v>
      </c>
      <c r="V280" s="4"/>
      <c r="W280" s="4"/>
      <c r="X280" s="4"/>
      <c r="Y280" s="4"/>
    </row>
    <row r="281" spans="2:25" x14ac:dyDescent="0.3">
      <c r="B281">
        <v>276</v>
      </c>
      <c r="C281" s="11">
        <f t="shared" si="19"/>
        <v>1.6779706453383088</v>
      </c>
      <c r="D281" s="11">
        <f t="shared" si="19"/>
        <v>2.720789926345387</v>
      </c>
      <c r="E281" s="11">
        <f t="shared" si="19"/>
        <v>3.4292084480011149</v>
      </c>
      <c r="F281" s="11">
        <f t="shared" si="19"/>
        <v>5.9646475032892132</v>
      </c>
      <c r="G281" s="3">
        <f>G280*(1+Parameters!$B$13)</f>
        <v>20093996.95000552</v>
      </c>
      <c r="H281" s="5">
        <f>Parameters!$B$11*'Permanent project'!C285*Parameters!B$9*G281</f>
        <v>311.54634615375136</v>
      </c>
      <c r="I281" s="2">
        <f>EXP(-Parameters!$B$16*'Permanent project'!B285)</f>
        <v>1.4598597536700695E-4</v>
      </c>
      <c r="J281" s="2">
        <f>EXP(-(Parameters!$B$5+Parameters!$B$6)*('Permanent project'!B285-Parameters!$B$2))*(1-EXP(-Parameters!$B$7*('Permanent project'!B285-Parameters!$B$2)*('Permanent project'!B285&gt;Parameters!$B$2)))+('Permanent project'!B285&lt;=Parameters!$B$2)</f>
        <v>6.5219289668127525E-2</v>
      </c>
      <c r="K281" s="2">
        <f>H281*I281*('Permanent project'!B285&gt;=Parameters!$B$2)</f>
        <v>4.5481397215282562E-2</v>
      </c>
      <c r="L281" s="2">
        <f>H281*I281*J281*('Permanent project'!B285&gt;=Parameters!$B$2)*('Permanent project'!B285&lt;=Parameters!$B$3)</f>
        <v>2.9662644194946822E-3</v>
      </c>
      <c r="M281" s="26">
        <f>'Emissions of Biomass scenarios'!G279*3.66</f>
        <v>0</v>
      </c>
      <c r="N281" s="14">
        <f t="shared" si="20"/>
        <v>0</v>
      </c>
      <c r="V281" s="4"/>
      <c r="W281" s="4"/>
      <c r="X281" s="4"/>
      <c r="Y281" s="4"/>
    </row>
    <row r="282" spans="2:25" x14ac:dyDescent="0.3">
      <c r="B282">
        <v>277</v>
      </c>
      <c r="C282" s="11">
        <f t="shared" si="19"/>
        <v>1.6779706453383088</v>
      </c>
      <c r="D282" s="11">
        <f t="shared" si="19"/>
        <v>2.720789926345387</v>
      </c>
      <c r="E282" s="11">
        <f t="shared" si="19"/>
        <v>3.4292084480011149</v>
      </c>
      <c r="F282" s="11">
        <f t="shared" si="19"/>
        <v>5.9646475032892132</v>
      </c>
      <c r="G282" s="3">
        <f>G281*(1+Parameters!$B$13)</f>
        <v>20495876.889005631</v>
      </c>
      <c r="H282" s="5">
        <f>Parameters!$B$11*'Permanent project'!C286*Parameters!B$9*G282</f>
        <v>317.77727307682636</v>
      </c>
      <c r="I282" s="2">
        <f>EXP(-Parameters!$B$16*'Permanent project'!B286)</f>
        <v>1.4138837803419783E-4</v>
      </c>
      <c r="J282" s="2">
        <f>EXP(-(Parameters!$B$5+Parameters!$B$6)*('Permanent project'!B286-Parameters!$B$2))*(1-EXP(-Parameters!$B$7*('Permanent project'!B286-Parameters!$B$2)*('Permanent project'!B286&gt;Parameters!$B$2)))+('Permanent project'!B286&lt;=Parameters!$B$2)</f>
        <v>6.457034689316847E-2</v>
      </c>
      <c r="K282" s="2">
        <f>H282*I282*('Permanent project'!B286&gt;=Parameters!$B$2)</f>
        <v>4.4930013216462839E-2</v>
      </c>
      <c r="L282" s="2">
        <f>H282*I282*J282*('Permanent project'!B286&gt;=Parameters!$B$2)*('Permanent project'!B286&lt;=Parameters!$B$3)</f>
        <v>2.9011465393016496E-3</v>
      </c>
      <c r="M282" s="26">
        <f>'Emissions of Biomass scenarios'!G280*3.66</f>
        <v>0</v>
      </c>
      <c r="N282" s="14">
        <f t="shared" si="20"/>
        <v>0</v>
      </c>
      <c r="V282" s="4"/>
      <c r="W282" s="4"/>
      <c r="X282" s="4"/>
      <c r="Y282" s="4"/>
    </row>
    <row r="283" spans="2:25" x14ac:dyDescent="0.3">
      <c r="B283">
        <v>278</v>
      </c>
      <c r="C283" s="11">
        <f t="shared" ref="C283:F298" si="21">C282</f>
        <v>1.6779706453383088</v>
      </c>
      <c r="D283" s="11">
        <f t="shared" si="21"/>
        <v>2.720789926345387</v>
      </c>
      <c r="E283" s="11">
        <f t="shared" si="21"/>
        <v>3.4292084480011149</v>
      </c>
      <c r="F283" s="11">
        <f t="shared" si="21"/>
        <v>5.9646475032892132</v>
      </c>
      <c r="G283" s="3">
        <f>G282*(1+Parameters!$B$13)</f>
        <v>20905794.426785745</v>
      </c>
      <c r="H283" s="5">
        <f>Parameters!$B$11*'Permanent project'!C287*Parameters!B$9*G283</f>
        <v>324.13281853836293</v>
      </c>
      <c r="I283" s="2">
        <f>EXP(-Parameters!$B$16*'Permanent project'!B287)</f>
        <v>1.3693557475562244E-4</v>
      </c>
      <c r="J283" s="2">
        <f>EXP(-(Parameters!$B$5+Parameters!$B$6)*('Permanent project'!B287-Parameters!$B$2))*(1-EXP(-Parameters!$B$7*('Permanent project'!B287-Parameters!$B$2)*('Permanent project'!B287&gt;Parameters!$B$2)))+('Permanent project'!B287&lt;=Parameters!$B$2)</f>
        <v>6.392786120670757E-2</v>
      </c>
      <c r="K283" s="2">
        <f>H283*I283*('Permanent project'!B287&gt;=Parameters!$B$2)</f>
        <v>4.4385313803710601E-2</v>
      </c>
      <c r="L283" s="2">
        <f>H283*I283*J283*('Permanent project'!B287&gt;=Parameters!$B$2)*('Permanent project'!B287&lt;=Parameters!$B$3)</f>
        <v>2.8374581804597727E-3</v>
      </c>
      <c r="M283" s="26">
        <f>'Emissions of Biomass scenarios'!G281*3.66</f>
        <v>0</v>
      </c>
      <c r="N283" s="14">
        <f t="shared" si="20"/>
        <v>0</v>
      </c>
      <c r="V283" s="4"/>
      <c r="W283" s="4"/>
      <c r="X283" s="4"/>
      <c r="Y283" s="4"/>
    </row>
    <row r="284" spans="2:25" x14ac:dyDescent="0.3">
      <c r="B284">
        <v>279</v>
      </c>
      <c r="C284" s="11">
        <f t="shared" si="21"/>
        <v>1.6779706453383088</v>
      </c>
      <c r="D284" s="11">
        <f t="shared" si="21"/>
        <v>2.720789926345387</v>
      </c>
      <c r="E284" s="11">
        <f t="shared" si="21"/>
        <v>3.4292084480011149</v>
      </c>
      <c r="F284" s="11">
        <f t="shared" si="21"/>
        <v>5.9646475032892132</v>
      </c>
      <c r="G284" s="3">
        <f>G283*(1+Parameters!$B$13)</f>
        <v>21323910.31532146</v>
      </c>
      <c r="H284" s="5">
        <f>Parameters!$B$11*'Permanent project'!C288*Parameters!B$9*G284</f>
        <v>330.61547490913017</v>
      </c>
      <c r="I284" s="2">
        <f>EXP(-Parameters!$B$16*'Permanent project'!B288)</f>
        <v>1.3262300547161834E-4</v>
      </c>
      <c r="J284" s="2">
        <f>EXP(-(Parameters!$B$5+Parameters!$B$6)*('Permanent project'!B288-Parameters!$B$2))*(1-EXP(-Parameters!$B$7*('Permanent project'!B288-Parameters!$B$2)*('Permanent project'!B288&gt;Parameters!$B$2)))+('Permanent project'!B288&lt;=Parameters!$B$2)</f>
        <v>6.3291768359640704E-2</v>
      </c>
      <c r="K284" s="2">
        <f>H284*I284*('Permanent project'!B288&gt;=Parameters!$B$2)</f>
        <v>4.3847217937875264E-2</v>
      </c>
      <c r="L284" s="2">
        <f>H284*I284*J284*('Permanent project'!B288&gt;=Parameters!$B$2)*('Permanent project'!B288&lt;=Parameters!$B$3)</f>
        <v>2.7751679609386839E-3</v>
      </c>
      <c r="M284" s="26">
        <f>'Emissions of Biomass scenarios'!G282*3.66</f>
        <v>0</v>
      </c>
      <c r="N284" s="14">
        <f t="shared" si="20"/>
        <v>0</v>
      </c>
      <c r="V284" s="4"/>
      <c r="W284" s="4"/>
      <c r="X284" s="4"/>
      <c r="Y284" s="4"/>
    </row>
    <row r="285" spans="2:25" x14ac:dyDescent="0.3">
      <c r="B285">
        <v>280</v>
      </c>
      <c r="C285" s="11">
        <f t="shared" si="21"/>
        <v>1.6779706453383088</v>
      </c>
      <c r="D285" s="11">
        <f t="shared" si="21"/>
        <v>2.720789926345387</v>
      </c>
      <c r="E285" s="11">
        <f t="shared" si="21"/>
        <v>3.4292084480011149</v>
      </c>
      <c r="F285" s="11">
        <f t="shared" si="21"/>
        <v>5.9646475032892132</v>
      </c>
      <c r="G285" s="3">
        <f>G284*(1+Parameters!$B$13)</f>
        <v>21750388.521627892</v>
      </c>
      <c r="H285" s="5">
        <f>Parameters!$B$11*'Permanent project'!C289*Parameters!B$9*G285</f>
        <v>337.22778440731281</v>
      </c>
      <c r="I285" s="2">
        <f>EXP(-Parameters!$B$16*'Permanent project'!B289)</f>
        <v>1.284462537343878E-4</v>
      </c>
      <c r="J285" s="2">
        <f>EXP(-(Parameters!$B$5+Parameters!$B$6)*('Permanent project'!B289-Parameters!$B$2))*(1-EXP(-Parameters!$B$7*('Permanent project'!B289-Parameters!$B$2)*('Permanent project'!B289&gt;Parameters!$B$2)))+('Permanent project'!B289&lt;=Parameters!$B$2)</f>
        <v>6.2662004742153152E-2</v>
      </c>
      <c r="K285" s="2">
        <f>H285*I285*('Permanent project'!B289&gt;=Parameters!$B$2)</f>
        <v>4.3315645562267129E-2</v>
      </c>
      <c r="L285" s="2">
        <f>H285*I285*J285*('Permanent project'!B289&gt;=Parameters!$B$2)*('Permanent project'!B289&lt;=Parameters!$B$3)</f>
        <v>2.7142451876322081E-3</v>
      </c>
      <c r="M285" s="26">
        <f>'Emissions of Biomass scenarios'!G283*3.66</f>
        <v>0</v>
      </c>
      <c r="N285" s="14">
        <f t="shared" si="20"/>
        <v>0</v>
      </c>
      <c r="V285" s="4"/>
      <c r="W285" s="4"/>
      <c r="X285" s="4"/>
      <c r="Y285" s="4"/>
    </row>
    <row r="286" spans="2:25" x14ac:dyDescent="0.3">
      <c r="B286">
        <v>281</v>
      </c>
      <c r="C286" s="11">
        <f t="shared" si="21"/>
        <v>1.6779706453383088</v>
      </c>
      <c r="D286" s="11">
        <f t="shared" si="21"/>
        <v>2.720789926345387</v>
      </c>
      <c r="E286" s="11">
        <f t="shared" si="21"/>
        <v>3.4292084480011149</v>
      </c>
      <c r="F286" s="11">
        <f t="shared" si="21"/>
        <v>5.9646475032892132</v>
      </c>
      <c r="G286" s="3">
        <f>G285*(1+Parameters!$B$13)</f>
        <v>22185396.29206045</v>
      </c>
      <c r="H286" s="5">
        <f>Parameters!$B$11*'Permanent project'!C290*Parameters!B$9*G286</f>
        <v>343.97234009545906</v>
      </c>
      <c r="I286" s="2">
        <f>EXP(-Parameters!$B$16*'Permanent project'!B290)</f>
        <v>1.2440104218516929E-4</v>
      </c>
      <c r="J286" s="2">
        <f>EXP(-(Parameters!$B$5+Parameters!$B$6)*('Permanent project'!B290-Parameters!$B$2))*(1-EXP(-Parameters!$B$7*('Permanent project'!B290-Parameters!$B$2)*('Permanent project'!B290&gt;Parameters!$B$2)))+('Permanent project'!B290&lt;=Parameters!$B$2)</f>
        <v>6.203850737735829E-2</v>
      </c>
      <c r="K286" s="2">
        <f>H286*I286*('Permanent project'!B290&gt;=Parameters!$B$2)</f>
        <v>4.2790517590746598E-2</v>
      </c>
      <c r="L286" s="2">
        <f>H286*I286*J286*('Permanent project'!B290&gt;=Parameters!$B$2)*('Permanent project'!B290&lt;=Parameters!$B$3)</f>
        <v>2.6546598412345124E-3</v>
      </c>
      <c r="M286" s="26">
        <f>'Emissions of Biomass scenarios'!G284*3.66</f>
        <v>0</v>
      </c>
      <c r="N286" s="14">
        <f t="shared" si="20"/>
        <v>0</v>
      </c>
      <c r="V286" s="4"/>
      <c r="W286" s="4"/>
      <c r="X286" s="4"/>
      <c r="Y286" s="4"/>
    </row>
    <row r="287" spans="2:25" x14ac:dyDescent="0.3">
      <c r="B287">
        <v>282</v>
      </c>
      <c r="C287" s="11">
        <f t="shared" si="21"/>
        <v>1.6779706453383088</v>
      </c>
      <c r="D287" s="11">
        <f t="shared" si="21"/>
        <v>2.720789926345387</v>
      </c>
      <c r="E287" s="11">
        <f t="shared" si="21"/>
        <v>3.4292084480011149</v>
      </c>
      <c r="F287" s="11">
        <f t="shared" si="21"/>
        <v>5.9646475032892132</v>
      </c>
      <c r="G287" s="3">
        <f>G286*(1+Parameters!$B$13)</f>
        <v>22629104.217901658</v>
      </c>
      <c r="H287" s="5">
        <f>Parameters!$B$11*'Permanent project'!C291*Parameters!B$9*G287</f>
        <v>350.85178689736824</v>
      </c>
      <c r="I287" s="2">
        <f>EXP(-Parameters!$B$16*'Permanent project'!B291)</f>
        <v>1.2048322817384838E-4</v>
      </c>
      <c r="J287" s="2">
        <f>EXP(-(Parameters!$B$5+Parameters!$B$6)*('Permanent project'!B291-Parameters!$B$2))*(1-EXP(-Parameters!$B$7*('Permanent project'!B291-Parameters!$B$2)*('Permanent project'!B291&gt;Parameters!$B$2)))+('Permanent project'!B291&lt;=Parameters!$B$2)</f>
        <v>6.1421213915000127E-2</v>
      </c>
      <c r="K287" s="2">
        <f>H287*I287*('Permanent project'!B291&gt;=Parameters!$B$2)</f>
        <v>4.2271755895958045E-2</v>
      </c>
      <c r="L287" s="2">
        <f>H287*I287*J287*('Permanent project'!B291&gt;=Parameters!$B$2)*('Permanent project'!B291&lt;=Parameters!$B$3)</f>
        <v>2.5963825614483071E-3</v>
      </c>
      <c r="M287" s="26">
        <f>'Emissions of Biomass scenarios'!G285*3.66</f>
        <v>0</v>
      </c>
      <c r="N287" s="14">
        <f t="shared" si="20"/>
        <v>0</v>
      </c>
      <c r="V287" s="4"/>
      <c r="W287" s="4"/>
      <c r="X287" s="4"/>
      <c r="Y287" s="4"/>
    </row>
    <row r="288" spans="2:25" x14ac:dyDescent="0.3">
      <c r="B288">
        <v>283</v>
      </c>
      <c r="C288" s="11">
        <f t="shared" si="21"/>
        <v>1.6779706453383088</v>
      </c>
      <c r="D288" s="11">
        <f t="shared" si="21"/>
        <v>2.720789926345387</v>
      </c>
      <c r="E288" s="11">
        <f t="shared" si="21"/>
        <v>3.4292084480011149</v>
      </c>
      <c r="F288" s="11">
        <f t="shared" si="21"/>
        <v>5.9646475032892132</v>
      </c>
      <c r="G288" s="3">
        <f>G287*(1+Parameters!$B$13)</f>
        <v>23081686.302259691</v>
      </c>
      <c r="H288" s="5">
        <f>Parameters!$B$11*'Permanent project'!C292*Parameters!B$9*G288</f>
        <v>357.86882263531561</v>
      </c>
      <c r="I288" s="2">
        <f>EXP(-Parameters!$B$16*'Permanent project'!B292)</f>
        <v>1.1668879951652196E-4</v>
      </c>
      <c r="J288" s="2">
        <f>EXP(-(Parameters!$B$5+Parameters!$B$6)*('Permanent project'!B292-Parameters!$B$2))*(1-EXP(-Parameters!$B$7*('Permanent project'!B292-Parameters!$B$2)*('Permanent project'!B292&gt;Parameters!$B$2)))+('Permanent project'!B292&lt;=Parameters!$B$2)</f>
        <v>6.0810062625217952E-2</v>
      </c>
      <c r="K288" s="2">
        <f>H288*I288*('Permanent project'!B292&gt;=Parameters!$B$2)</f>
        <v>4.1759283297706097E-2</v>
      </c>
      <c r="L288" s="2">
        <f>H288*I288*J288*('Permanent project'!B292&gt;=Parameters!$B$2)*('Permanent project'!B292&lt;=Parameters!$B$3)</f>
        <v>2.5393846325177257E-3</v>
      </c>
      <c r="M288" s="26">
        <f>'Emissions of Biomass scenarios'!G286*3.66</f>
        <v>0</v>
      </c>
      <c r="N288" s="14">
        <f t="shared" si="20"/>
        <v>0</v>
      </c>
      <c r="V288" s="4"/>
      <c r="W288" s="4"/>
      <c r="X288" s="4"/>
      <c r="Y288" s="4"/>
    </row>
    <row r="289" spans="2:25" x14ac:dyDescent="0.3">
      <c r="B289">
        <v>284</v>
      </c>
      <c r="C289" s="11">
        <f t="shared" si="21"/>
        <v>1.6779706453383088</v>
      </c>
      <c r="D289" s="11">
        <f t="shared" si="21"/>
        <v>2.720789926345387</v>
      </c>
      <c r="E289" s="11">
        <f t="shared" si="21"/>
        <v>3.4292084480011149</v>
      </c>
      <c r="F289" s="11">
        <f t="shared" si="21"/>
        <v>5.9646475032892132</v>
      </c>
      <c r="G289" s="3">
        <f>G288*(1+Parameters!$B$13)</f>
        <v>23543320.028304886</v>
      </c>
      <c r="H289" s="5">
        <f>Parameters!$B$11*'Permanent project'!C293*Parameters!B$9*G289</f>
        <v>365.02619908802194</v>
      </c>
      <c r="I289" s="2">
        <f>EXP(-Parameters!$B$16*'Permanent project'!B293)</f>
        <v>1.1301387038667141E-4</v>
      </c>
      <c r="J289" s="2">
        <f>EXP(-(Parameters!$B$5+Parameters!$B$6)*('Permanent project'!B293-Parameters!$B$2))*(1-EXP(-Parameters!$B$7*('Permanent project'!B293-Parameters!$B$2)*('Permanent project'!B293&gt;Parameters!$B$2)))+('Permanent project'!B293&lt;=Parameters!$B$2)</f>
        <v>6.0204992392373542E-2</v>
      </c>
      <c r="K289" s="2">
        <f>H289*I289*('Permanent project'!B293&gt;=Parameters!$B$2)</f>
        <v>4.1253023551473027E-2</v>
      </c>
      <c r="L289" s="2">
        <f>H289*I289*J289*('Permanent project'!B293&gt;=Parameters!$B$2)*('Permanent project'!B293&lt;=Parameters!$B$3)</f>
        <v>2.4836379690788401E-3</v>
      </c>
      <c r="M289" s="26">
        <f>'Emissions of Biomass scenarios'!G287*3.66</f>
        <v>0</v>
      </c>
      <c r="N289" s="14">
        <f t="shared" si="20"/>
        <v>0</v>
      </c>
      <c r="V289" s="4"/>
      <c r="W289" s="4"/>
      <c r="X289" s="4"/>
      <c r="Y289" s="4"/>
    </row>
    <row r="290" spans="2:25" x14ac:dyDescent="0.3">
      <c r="B290">
        <v>285</v>
      </c>
      <c r="C290" s="11">
        <f t="shared" si="21"/>
        <v>1.6779706453383088</v>
      </c>
      <c r="D290" s="11">
        <f t="shared" si="21"/>
        <v>2.720789926345387</v>
      </c>
      <c r="E290" s="11">
        <f t="shared" si="21"/>
        <v>3.4292084480011149</v>
      </c>
      <c r="F290" s="11">
        <f t="shared" si="21"/>
        <v>5.9646475032892132</v>
      </c>
      <c r="G290" s="3">
        <f>G289*(1+Parameters!$B$13)</f>
        <v>24014186.428870983</v>
      </c>
      <c r="H290" s="5">
        <f>Parameters!$B$11*'Permanent project'!C294*Parameters!B$9*G290</f>
        <v>372.32672306978236</v>
      </c>
      <c r="I290" s="2">
        <f>EXP(-Parameters!$B$16*'Permanent project'!B294)</f>
        <v>1.0945467733573657E-4</v>
      </c>
      <c r="J290" s="2">
        <f>EXP(-(Parameters!$B$5+Parameters!$B$6)*('Permanent project'!B294-Parameters!$B$2))*(1-EXP(-Parameters!$B$7*('Permanent project'!B294-Parameters!$B$2)*('Permanent project'!B294&gt;Parameters!$B$2)))+('Permanent project'!B294&lt;=Parameters!$B$2)</f>
        <v>5.9605942708939368E-2</v>
      </c>
      <c r="K290" s="2">
        <f>H290*I290*('Permanent project'!B294&gt;=Parameters!$B$2)</f>
        <v>4.0752901337075174E-2</v>
      </c>
      <c r="L290" s="2">
        <f>H290*I290*J290*('Permanent project'!B294&gt;=Parameters!$B$2)*('Permanent project'!B294&lt;=Parameters!$B$3)</f>
        <v>2.4291151023207616E-3</v>
      </c>
      <c r="M290" s="26">
        <f>'Emissions of Biomass scenarios'!G288*3.66</f>
        <v>0</v>
      </c>
      <c r="N290" s="14">
        <f t="shared" si="20"/>
        <v>0</v>
      </c>
      <c r="V290" s="4"/>
      <c r="W290" s="4"/>
      <c r="X290" s="4"/>
      <c r="Y290" s="4"/>
    </row>
    <row r="291" spans="2:25" x14ac:dyDescent="0.3">
      <c r="B291">
        <v>286</v>
      </c>
      <c r="C291" s="11">
        <f t="shared" si="21"/>
        <v>1.6779706453383088</v>
      </c>
      <c r="D291" s="11">
        <f t="shared" si="21"/>
        <v>2.720789926345387</v>
      </c>
      <c r="E291" s="11">
        <f t="shared" si="21"/>
        <v>3.4292084480011149</v>
      </c>
      <c r="F291" s="11">
        <f t="shared" si="21"/>
        <v>5.9646475032892132</v>
      </c>
      <c r="G291" s="3">
        <f>G290*(1+Parameters!$B$13)</f>
        <v>24494470.157448404</v>
      </c>
      <c r="H291" s="5">
        <f>Parameters!$B$11*'Permanent project'!C295*Parameters!B$9*G291</f>
        <v>379.77325753117805</v>
      </c>
      <c r="I291" s="2">
        <f>EXP(-Parameters!$B$16*'Permanent project'!B295)</f>
        <v>1.0600757543901563E-4</v>
      </c>
      <c r="J291" s="2">
        <f>EXP(-(Parameters!$B$5+Parameters!$B$6)*('Permanent project'!B295-Parameters!$B$2))*(1-EXP(-Parameters!$B$7*('Permanent project'!B295-Parameters!$B$2)*('Permanent project'!B295&gt;Parameters!$B$2)))+('Permanent project'!B295&lt;=Parameters!$B$2)</f>
        <v>5.9012853669447841E-2</v>
      </c>
      <c r="K291" s="2">
        <f>H291*I291*('Permanent project'!B295&gt;=Parameters!$B$2)</f>
        <v>4.0258842247457065E-2</v>
      </c>
      <c r="L291" s="2">
        <f>H291*I291*J291*('Permanent project'!B295&gt;=Parameters!$B$2)*('Permanent project'!B295&lt;=Parameters!$B$3)</f>
        <v>2.3757891664505683E-3</v>
      </c>
      <c r="M291" s="26">
        <f>'Emissions of Biomass scenarios'!G289*3.66</f>
        <v>0</v>
      </c>
      <c r="N291" s="14">
        <f t="shared" si="20"/>
        <v>0</v>
      </c>
      <c r="V291" s="4"/>
      <c r="W291" s="4"/>
      <c r="X291" s="4"/>
      <c r="Y291" s="4"/>
    </row>
    <row r="292" spans="2:25" x14ac:dyDescent="0.3">
      <c r="B292">
        <v>287</v>
      </c>
      <c r="C292" s="11">
        <f t="shared" si="21"/>
        <v>1.6779706453383088</v>
      </c>
      <c r="D292" s="11">
        <f t="shared" si="21"/>
        <v>2.720789926345387</v>
      </c>
      <c r="E292" s="11">
        <f t="shared" si="21"/>
        <v>3.4292084480011149</v>
      </c>
      <c r="F292" s="11">
        <f t="shared" si="21"/>
        <v>5.9646475032892132</v>
      </c>
      <c r="G292" s="3">
        <f>G291*(1+Parameters!$B$13)</f>
        <v>24984359.560597371</v>
      </c>
      <c r="H292" s="5">
        <f>Parameters!$B$11*'Permanent project'!C296*Parameters!B$9*G292</f>
        <v>387.36872268180161</v>
      </c>
      <c r="I292" s="2">
        <f>EXP(-Parameters!$B$16*'Permanent project'!B296)</f>
        <v>1.0266903456294372E-4</v>
      </c>
      <c r="J292" s="2">
        <f>EXP(-(Parameters!$B$5+Parameters!$B$6)*('Permanent project'!B296-Parameters!$B$2))*(1-EXP(-Parameters!$B$7*('Permanent project'!B296-Parameters!$B$2)*('Permanent project'!B296&gt;Parameters!$B$2)))+('Permanent project'!B296&lt;=Parameters!$B$2)</f>
        <v>5.8425665964500828E-2</v>
      </c>
      <c r="K292" s="2">
        <f>H292*I292*('Permanent project'!B296&gt;=Parameters!$B$2)</f>
        <v>3.9770772777621255E-2</v>
      </c>
      <c r="L292" s="2">
        <f>H292*I292*J292*('Permanent project'!B296&gt;=Parameters!$B$2)*('Permanent project'!B296&lt;=Parameters!$B$3)</f>
        <v>2.3236338854553621E-3</v>
      </c>
      <c r="M292" s="26">
        <f>'Emissions of Biomass scenarios'!G290*3.66</f>
        <v>0</v>
      </c>
      <c r="N292" s="14">
        <f t="shared" si="20"/>
        <v>0</v>
      </c>
      <c r="V292" s="4"/>
      <c r="W292" s="4"/>
      <c r="X292" s="4"/>
      <c r="Y292" s="4"/>
    </row>
    <row r="293" spans="2:25" x14ac:dyDescent="0.3">
      <c r="B293">
        <v>288</v>
      </c>
      <c r="C293" s="11">
        <f t="shared" si="21"/>
        <v>1.6779706453383088</v>
      </c>
      <c r="D293" s="11">
        <f t="shared" si="21"/>
        <v>2.720789926345387</v>
      </c>
      <c r="E293" s="11">
        <f t="shared" si="21"/>
        <v>3.4292084480011149</v>
      </c>
      <c r="F293" s="11">
        <f t="shared" si="21"/>
        <v>5.9646475032892132</v>
      </c>
      <c r="G293" s="3">
        <f>G292*(1+Parameters!$B$13)</f>
        <v>25484046.751809318</v>
      </c>
      <c r="H293" s="5">
        <f>Parameters!$B$11*'Permanent project'!C297*Parameters!B$9*G293</f>
        <v>395.1160971354376</v>
      </c>
      <c r="I293" s="2">
        <f>EXP(-Parameters!$B$16*'Permanent project'!B297)</f>
        <v>9.9435635749927623E-5</v>
      </c>
      <c r="J293" s="2">
        <f>EXP(-(Parameters!$B$5+Parameters!$B$6)*('Permanent project'!B297-Parameters!$B$2))*(1-EXP(-Parameters!$B$7*('Permanent project'!B297-Parameters!$B$2)*('Permanent project'!B297&gt;Parameters!$B$2)))+('Permanent project'!B297&lt;=Parameters!$B$2)</f>
        <v>5.7844320874838456E-2</v>
      </c>
      <c r="K293" s="2">
        <f>H293*I293*('Permanent project'!B297&gt;=Parameters!$B$2)</f>
        <v>3.9288620313692395E-2</v>
      </c>
      <c r="L293" s="2">
        <f>H293*I293*J293*('Permanent project'!B297&gt;=Parameters!$B$2)*('Permanent project'!B297&lt;=Parameters!$B$3)</f>
        <v>2.2726235601549191E-3</v>
      </c>
      <c r="M293" s="26">
        <f>'Emissions of Biomass scenarios'!G291*3.66</f>
        <v>0</v>
      </c>
      <c r="N293" s="14">
        <f t="shared" si="20"/>
        <v>0</v>
      </c>
      <c r="V293" s="4"/>
      <c r="W293" s="4"/>
      <c r="X293" s="4"/>
      <c r="Y293" s="4"/>
    </row>
    <row r="294" spans="2:25" x14ac:dyDescent="0.3">
      <c r="B294">
        <v>289</v>
      </c>
      <c r="C294" s="11">
        <f t="shared" si="21"/>
        <v>1.6779706453383088</v>
      </c>
      <c r="D294" s="11">
        <f t="shared" si="21"/>
        <v>2.720789926345387</v>
      </c>
      <c r="E294" s="11">
        <f t="shared" si="21"/>
        <v>3.4292084480011149</v>
      </c>
      <c r="F294" s="11">
        <f t="shared" si="21"/>
        <v>5.9646475032892132</v>
      </c>
      <c r="G294" s="3">
        <f>G293*(1+Parameters!$B$13)</f>
        <v>25993727.686845504</v>
      </c>
      <c r="H294" s="5">
        <f>Parameters!$B$11*'Permanent project'!C298*Parameters!B$9*G294</f>
        <v>403.01841907814634</v>
      </c>
      <c r="I294" s="2">
        <f>EXP(-Parameters!$B$16*'Permanent project'!B298)</f>
        <v>9.6304067717034635E-5</v>
      </c>
      <c r="J294" s="2">
        <f>EXP(-(Parameters!$B$5+Parameters!$B$6)*('Permanent project'!B298-Parameters!$B$2))*(1-EXP(-Parameters!$B$7*('Permanent project'!B298-Parameters!$B$2)*('Permanent project'!B298&gt;Parameters!$B$2)))+('Permanent project'!B298&lt;=Parameters!$B$2)</f>
        <v>5.7268760265467358E-2</v>
      </c>
      <c r="K294" s="2">
        <f>H294*I294*('Permanent project'!B298&gt;=Parameters!$B$2)</f>
        <v>3.8812313122114049E-2</v>
      </c>
      <c r="L294" s="2">
        <f>H294*I294*J294*('Permanent project'!B298&gt;=Parameters!$B$2)*('Permanent project'!B298&lt;=Parameters!$B$3)</f>
        <v>2.2227330555386025E-3</v>
      </c>
      <c r="M294" s="26">
        <f>'Emissions of Biomass scenarios'!G292*3.66</f>
        <v>0</v>
      </c>
      <c r="N294" s="14">
        <f t="shared" si="20"/>
        <v>0</v>
      </c>
      <c r="V294" s="4"/>
      <c r="W294" s="4"/>
      <c r="X294" s="4"/>
      <c r="Y294" s="4"/>
    </row>
    <row r="295" spans="2:25" x14ac:dyDescent="0.3">
      <c r="B295">
        <v>290</v>
      </c>
      <c r="C295" s="11">
        <f t="shared" si="21"/>
        <v>1.6779706453383088</v>
      </c>
      <c r="D295" s="11">
        <f t="shared" si="21"/>
        <v>2.720789926345387</v>
      </c>
      <c r="E295" s="11">
        <f t="shared" si="21"/>
        <v>3.4292084480011149</v>
      </c>
      <c r="F295" s="11">
        <f t="shared" si="21"/>
        <v>5.9646475032892132</v>
      </c>
      <c r="G295" s="3">
        <f>G294*(1+Parameters!$B$13)</f>
        <v>26513602.240582414</v>
      </c>
      <c r="H295" s="5">
        <f>Parameters!$B$11*'Permanent project'!C299*Parameters!B$9*G295</f>
        <v>411.0787874597093</v>
      </c>
      <c r="I295" s="2">
        <f>EXP(-Parameters!$B$16*'Permanent project'!B299)</f>
        <v>9.3271123464948804E-5</v>
      </c>
      <c r="J295" s="2">
        <f>EXP(-(Parameters!$B$5+Parameters!$B$6)*('Permanent project'!B299-Parameters!$B$2))*(1-EXP(-Parameters!$B$7*('Permanent project'!B299-Parameters!$B$2)*('Permanent project'!B299&gt;Parameters!$B$2)))+('Permanent project'!B299&lt;=Parameters!$B$2)</f>
        <v>5.6698926579846903E-2</v>
      </c>
      <c r="K295" s="2">
        <f>H295*I295*('Permanent project'!B299&gt;=Parameters!$B$2)</f>
        <v>3.8341780338975992E-2</v>
      </c>
      <c r="L295" s="2">
        <f>H295*I295*J295*('Permanent project'!B299&gt;=Parameters!$B$2)*('Permanent project'!B299&lt;=Parameters!$B$3)</f>
        <v>2.1739377883802174E-3</v>
      </c>
      <c r="M295" s="26">
        <f>'Emissions of Biomass scenarios'!G293*3.66</f>
        <v>0</v>
      </c>
      <c r="N295" s="14">
        <f t="shared" si="20"/>
        <v>0</v>
      </c>
      <c r="V295" s="4"/>
      <c r="W295" s="4"/>
      <c r="X295" s="4"/>
      <c r="Y295" s="4"/>
    </row>
    <row r="296" spans="2:25" x14ac:dyDescent="0.3">
      <c r="B296">
        <v>291</v>
      </c>
      <c r="C296" s="11">
        <f t="shared" si="21"/>
        <v>1.6779706453383088</v>
      </c>
      <c r="D296" s="11">
        <f t="shared" si="21"/>
        <v>2.720789926345387</v>
      </c>
      <c r="E296" s="11">
        <f t="shared" si="21"/>
        <v>3.4292084480011149</v>
      </c>
      <c r="F296" s="11">
        <f t="shared" si="21"/>
        <v>5.9646475032892132</v>
      </c>
      <c r="G296" s="3">
        <f>G295*(1+Parameters!$B$13)</f>
        <v>27043874.285394061</v>
      </c>
      <c r="H296" s="5">
        <f>Parameters!$B$11*'Permanent project'!C300*Parameters!B$9*G296</f>
        <v>419.30036320890343</v>
      </c>
      <c r="I296" s="2">
        <f>EXP(-Parameters!$B$16*'Permanent project'!B300)</f>
        <v>9.0333696993724418E-5</v>
      </c>
      <c r="J296" s="2">
        <f>EXP(-(Parameters!$B$5+Parameters!$B$6)*('Permanent project'!B300-Parameters!$B$2))*(1-EXP(-Parameters!$B$7*('Permanent project'!B300-Parameters!$B$2)*('Permanent project'!B300&gt;Parameters!$B$2)))+('Permanent project'!B300&lt;=Parameters!$B$2)</f>
        <v>5.6134762834133725E-2</v>
      </c>
      <c r="K296" s="2">
        <f>H296*I296*('Permanent project'!B300&gt;=Parameters!$B$2)</f>
        <v>3.7876951959471675E-2</v>
      </c>
      <c r="L296" s="2">
        <f>H296*I296*J296*('Permanent project'!B300&gt;=Parameters!$B$2)*('Permanent project'!B300&lt;=Parameters!$B$3)</f>
        <v>2.1262137151248192E-3</v>
      </c>
      <c r="M296" s="26">
        <f>'Emissions of Biomass scenarios'!G294*3.66</f>
        <v>0</v>
      </c>
      <c r="N296" s="14">
        <f t="shared" si="20"/>
        <v>0</v>
      </c>
      <c r="V296" s="4"/>
      <c r="W296" s="4"/>
      <c r="X296" s="4"/>
      <c r="Y296" s="4"/>
    </row>
    <row r="297" spans="2:25" x14ac:dyDescent="0.3">
      <c r="B297">
        <v>292</v>
      </c>
      <c r="C297" s="11">
        <f t="shared" si="21"/>
        <v>1.6779706453383088</v>
      </c>
      <c r="D297" s="11">
        <f t="shared" si="21"/>
        <v>2.720789926345387</v>
      </c>
      <c r="E297" s="11">
        <f t="shared" si="21"/>
        <v>3.4292084480011149</v>
      </c>
      <c r="F297" s="11">
        <f t="shared" si="21"/>
        <v>5.9646475032892132</v>
      </c>
      <c r="G297" s="3">
        <f>G296*(1+Parameters!$B$13)</f>
        <v>27584751.771101944</v>
      </c>
      <c r="H297" s="5">
        <f>Parameters!$B$11*'Permanent project'!C301*Parameters!B$9*G297</f>
        <v>427.68637047308152</v>
      </c>
      <c r="I297" s="2">
        <f>EXP(-Parameters!$B$16*'Permanent project'!B301)</f>
        <v>8.7488780121969912E-5</v>
      </c>
      <c r="J297" s="2">
        <f>EXP(-(Parameters!$B$5+Parameters!$B$6)*('Permanent project'!B301-Parameters!$B$2))*(1-EXP(-Parameters!$B$7*('Permanent project'!B301-Parameters!$B$2)*('Permanent project'!B301&gt;Parameters!$B$2)))+('Permanent project'!B301&lt;=Parameters!$B$2)</f>
        <v>5.5576212611483058E-2</v>
      </c>
      <c r="K297" s="2">
        <f>H297*I297*('Permanent project'!B301&gt;=Parameters!$B$2)</f>
        <v>3.7417758827482793E-2</v>
      </c>
      <c r="L297" s="2">
        <f>H297*I297*J297*('Permanent project'!B301&gt;=Parameters!$B$2)*('Permanent project'!B301&lt;=Parameters!$B$3)</f>
        <v>2.0795373200413808E-3</v>
      </c>
      <c r="M297" s="26">
        <f>'Emissions of Biomass scenarios'!G295*3.66</f>
        <v>0</v>
      </c>
      <c r="N297" s="14">
        <f t="shared" si="20"/>
        <v>0</v>
      </c>
      <c r="V297" s="4"/>
      <c r="W297" s="4"/>
      <c r="X297" s="4"/>
      <c r="Y297" s="4"/>
    </row>
    <row r="298" spans="2:25" x14ac:dyDescent="0.3">
      <c r="B298">
        <v>293</v>
      </c>
      <c r="C298" s="11">
        <f t="shared" si="21"/>
        <v>1.6779706453383088</v>
      </c>
      <c r="D298" s="11">
        <f t="shared" si="21"/>
        <v>2.720789926345387</v>
      </c>
      <c r="E298" s="11">
        <f t="shared" si="21"/>
        <v>3.4292084480011149</v>
      </c>
      <c r="F298" s="11">
        <f t="shared" si="21"/>
        <v>5.9646475032892132</v>
      </c>
      <c r="G298" s="3">
        <f>G297*(1+Parameters!$B$13)</f>
        <v>28136446.806523982</v>
      </c>
      <c r="H298" s="5">
        <f>Parameters!$B$11*'Permanent project'!C302*Parameters!B$9*G298</f>
        <v>436.24009788254318</v>
      </c>
      <c r="I298" s="2">
        <f>EXP(-Parameters!$B$16*'Permanent project'!B302)</f>
        <v>8.4733459406207524E-5</v>
      </c>
      <c r="J298" s="2">
        <f>EXP(-(Parameters!$B$5+Parameters!$B$6)*('Permanent project'!B302-Parameters!$B$2))*(1-EXP(-Parameters!$B$7*('Permanent project'!B302-Parameters!$B$2)*('Permanent project'!B302&gt;Parameters!$B$2)))+('Permanent project'!B302&lt;=Parameters!$B$2)</f>
        <v>5.5023220056407231E-2</v>
      </c>
      <c r="K298" s="2">
        <f>H298*I298*('Permanent project'!B302&gt;=Parameters!$B$2)</f>
        <v>3.6964132625290469E-2</v>
      </c>
      <c r="L298" s="2">
        <f>H298*I298*J298*('Permanent project'!B302&gt;=Parameters!$B$2)*('Permanent project'!B302&lt;=Parameters!$B$3)</f>
        <v>2.0338856036355795E-3</v>
      </c>
      <c r="M298" s="26">
        <f>'Emissions of Biomass scenarios'!G296*3.66</f>
        <v>0</v>
      </c>
      <c r="N298" s="14">
        <f t="shared" si="20"/>
        <v>0</v>
      </c>
      <c r="V298" s="4"/>
      <c r="W298" s="4"/>
      <c r="X298" s="4"/>
      <c r="Y298" s="4"/>
    </row>
    <row r="299" spans="2:25" x14ac:dyDescent="0.3">
      <c r="B299">
        <v>294</v>
      </c>
      <c r="C299" s="11">
        <f t="shared" ref="C299:F314" si="22">C298</f>
        <v>1.6779706453383088</v>
      </c>
      <c r="D299" s="11">
        <f t="shared" si="22"/>
        <v>2.720789926345387</v>
      </c>
      <c r="E299" s="11">
        <f t="shared" si="22"/>
        <v>3.4292084480011149</v>
      </c>
      <c r="F299" s="11">
        <f t="shared" si="22"/>
        <v>5.9646475032892132</v>
      </c>
      <c r="G299" s="3">
        <f>G298*(1+Parameters!$B$13)</f>
        <v>28699175.742654461</v>
      </c>
      <c r="H299" s="5">
        <f>Parameters!$B$11*'Permanent project'!C303*Parameters!B$9*G299</f>
        <v>444.96489984019405</v>
      </c>
      <c r="I299" s="2">
        <f>EXP(-Parameters!$B$16*'Permanent project'!B303)</f>
        <v>8.2064913157252483E-5</v>
      </c>
      <c r="J299" s="2">
        <f>EXP(-(Parameters!$B$5+Parameters!$B$6)*('Permanent project'!B303-Parameters!$B$2))*(1-EXP(-Parameters!$B$7*('Permanent project'!B303-Parameters!$B$2)*('Permanent project'!B303&gt;Parameters!$B$2)))+('Permanent project'!B303&lt;=Parameters!$B$2)</f>
        <v>5.4475729869189859E-2</v>
      </c>
      <c r="K299" s="2">
        <f>H299*I299*('Permanent project'!B303&gt;=Parameters!$B$2)</f>
        <v>3.6516005863411076E-2</v>
      </c>
      <c r="L299" s="2">
        <f>H299*I299*J299*('Permanent project'!B303&gt;=Parameters!$B$2)*('Permanent project'!B303&lt;=Parameters!$B$3)</f>
        <v>1.9892360713169347E-3</v>
      </c>
      <c r="M299" s="26">
        <f>'Emissions of Biomass scenarios'!G297*3.66</f>
        <v>0</v>
      </c>
      <c r="N299" s="14">
        <f t="shared" si="20"/>
        <v>0</v>
      </c>
      <c r="V299" s="4"/>
      <c r="W299" s="4"/>
      <c r="X299" s="4"/>
      <c r="Y299" s="4"/>
    </row>
    <row r="300" spans="2:25" x14ac:dyDescent="0.3">
      <c r="B300">
        <v>295</v>
      </c>
      <c r="C300" s="11">
        <f t="shared" si="22"/>
        <v>1.6779706453383088</v>
      </c>
      <c r="D300" s="11">
        <f t="shared" si="22"/>
        <v>2.720789926345387</v>
      </c>
      <c r="E300" s="11">
        <f t="shared" si="22"/>
        <v>3.4292084480011149</v>
      </c>
      <c r="F300" s="11">
        <f t="shared" si="22"/>
        <v>5.9646475032892132</v>
      </c>
      <c r="G300" s="3">
        <f>G299*(1+Parameters!$B$13)</f>
        <v>29273159.257507551</v>
      </c>
      <c r="H300" s="5">
        <f>Parameters!$B$11*'Permanent project'!C304*Parameters!B$9*G300</f>
        <v>453.8641978369979</v>
      </c>
      <c r="I300" s="2">
        <f>EXP(-Parameters!$B$16*'Permanent project'!B304)</f>
        <v>7.9480408550556766E-5</v>
      </c>
      <c r="J300" s="2">
        <f>EXP(-(Parameters!$B$5+Parameters!$B$6)*('Permanent project'!B304-Parameters!$B$2))*(1-EXP(-Parameters!$B$7*('Permanent project'!B304-Parameters!$B$2)*('Permanent project'!B304&gt;Parameters!$B$2)))+('Permanent project'!B304&lt;=Parameters!$B$2)</f>
        <v>5.3933687300356019E-2</v>
      </c>
      <c r="K300" s="2">
        <f>H300*I300*('Permanent project'!B304&gt;=Parameters!$B$2)</f>
        <v>3.6073311870555319E-2</v>
      </c>
      <c r="L300" s="2">
        <f>H300*I300*J300*('Permanent project'!B304&gt;=Parameters!$B$2)*('Permanent project'!B304&lt;=Parameters!$B$3)</f>
        <v>1.9455667223147513E-3</v>
      </c>
      <c r="M300" s="26">
        <f>'Emissions of Biomass scenarios'!G298*3.66</f>
        <v>0</v>
      </c>
      <c r="N300" s="14">
        <f t="shared" si="20"/>
        <v>0</v>
      </c>
      <c r="V300" s="4"/>
      <c r="W300" s="4"/>
      <c r="X300" s="4"/>
      <c r="Y300" s="4"/>
    </row>
    <row r="301" spans="2:25" x14ac:dyDescent="0.3">
      <c r="B301">
        <v>296</v>
      </c>
      <c r="C301" s="11">
        <f t="shared" si="22"/>
        <v>1.6779706453383088</v>
      </c>
      <c r="D301" s="11">
        <f t="shared" si="22"/>
        <v>2.720789926345387</v>
      </c>
      <c r="E301" s="11">
        <f t="shared" si="22"/>
        <v>3.4292084480011149</v>
      </c>
      <c r="F301" s="11">
        <f t="shared" si="22"/>
        <v>5.9646475032892132</v>
      </c>
      <c r="G301" s="3">
        <f>G300*(1+Parameters!$B$13)</f>
        <v>29858622.442657702</v>
      </c>
      <c r="H301" s="5">
        <f>Parameters!$B$11*'Permanent project'!C305*Parameters!B$9*G301</f>
        <v>462.94148179373786</v>
      </c>
      <c r="I301" s="2">
        <f>EXP(-Parameters!$B$16*'Permanent project'!B305)</f>
        <v>7.6977298827557959E-5</v>
      </c>
      <c r="J301" s="2">
        <f>EXP(-(Parameters!$B$5+Parameters!$B$6)*('Permanent project'!B305-Parameters!$B$2))*(1-EXP(-Parameters!$B$7*('Permanent project'!B305-Parameters!$B$2)*('Permanent project'!B305&gt;Parameters!$B$2)))+('Permanent project'!B305&lt;=Parameters!$B$2)</f>
        <v>5.3397038145197084E-2</v>
      </c>
      <c r="K301" s="2">
        <f>H301*I301*('Permanent project'!B305&gt;=Parameters!$B$2)</f>
        <v>3.5635984783709045E-2</v>
      </c>
      <c r="L301" s="2">
        <f>H301*I301*J301*('Permanent project'!B305&gt;=Parameters!$B$2)*('Permanent project'!B305&lt;=Parameters!$B$3)</f>
        <v>1.9028560388373748E-3</v>
      </c>
      <c r="M301" s="26">
        <f>'Emissions of Biomass scenarios'!G299*3.66</f>
        <v>0</v>
      </c>
      <c r="N301" s="14">
        <f t="shared" si="20"/>
        <v>0</v>
      </c>
      <c r="V301" s="4"/>
      <c r="W301" s="4"/>
      <c r="X301" s="4"/>
      <c r="Y301" s="4"/>
    </row>
    <row r="302" spans="2:25" x14ac:dyDescent="0.3">
      <c r="B302">
        <v>297</v>
      </c>
      <c r="C302" s="11">
        <f t="shared" si="22"/>
        <v>1.6779706453383088</v>
      </c>
      <c r="D302" s="11">
        <f t="shared" si="22"/>
        <v>2.720789926345387</v>
      </c>
      <c r="E302" s="11">
        <f t="shared" si="22"/>
        <v>3.4292084480011149</v>
      </c>
      <c r="F302" s="11">
        <f t="shared" si="22"/>
        <v>5.9646475032892132</v>
      </c>
      <c r="G302" s="3">
        <f>G301*(1+Parameters!$B$13)</f>
        <v>30455794.891510855</v>
      </c>
      <c r="H302" s="5">
        <f>Parameters!$B$11*'Permanent project'!C306*Parameters!B$9*G302</f>
        <v>472.20031142961261</v>
      </c>
      <c r="I302" s="2">
        <f>EXP(-Parameters!$B$16*'Permanent project'!B306)</f>
        <v>7.4553020585167186E-5</v>
      </c>
      <c r="J302" s="2">
        <f>EXP(-(Parameters!$B$5+Parameters!$B$6)*('Permanent project'!B306-Parameters!$B$2))*(1-EXP(-Parameters!$B$7*('Permanent project'!B306-Parameters!$B$2)*('Permanent project'!B306&gt;Parameters!$B$2)))+('Permanent project'!B306&lt;=Parameters!$B$2)</f>
        <v>5.2865728738350368E-2</v>
      </c>
      <c r="K302" s="2">
        <f>H302*I302*('Permanent project'!B306&gt;=Parameters!$B$2)</f>
        <v>3.5203959538334266E-2</v>
      </c>
      <c r="L302" s="2">
        <f>H302*I302*J302*('Permanent project'!B306&gt;=Parameters!$B$2)*('Permanent project'!B306&lt;=Parameters!$B$3)</f>
        <v>1.8610829754694413E-3</v>
      </c>
      <c r="M302" s="26">
        <f>'Emissions of Biomass scenarios'!G300*3.66</f>
        <v>0</v>
      </c>
      <c r="N302" s="14">
        <f t="shared" si="20"/>
        <v>0</v>
      </c>
      <c r="V302" s="4"/>
      <c r="W302" s="4"/>
      <c r="X302" s="4"/>
      <c r="Y302" s="4"/>
    </row>
    <row r="303" spans="2:25" x14ac:dyDescent="0.3">
      <c r="B303">
        <v>298</v>
      </c>
      <c r="C303" s="11">
        <f t="shared" si="22"/>
        <v>1.6779706453383088</v>
      </c>
      <c r="D303" s="11">
        <f t="shared" si="22"/>
        <v>2.720789926345387</v>
      </c>
      <c r="E303" s="11">
        <f t="shared" si="22"/>
        <v>3.4292084480011149</v>
      </c>
      <c r="F303" s="11">
        <f t="shared" si="22"/>
        <v>5.9646475032892132</v>
      </c>
      <c r="G303" s="3">
        <f>G302*(1+Parameters!$B$13)</f>
        <v>31064910.789341073</v>
      </c>
      <c r="H303" s="5">
        <f>Parameters!$B$11*'Permanent project'!C307*Parameters!B$9*G303</f>
        <v>481.6443176582049</v>
      </c>
      <c r="I303" s="2">
        <f>EXP(-Parameters!$B$16*'Permanent project'!B307)</f>
        <v>7.2205091150620327E-5</v>
      </c>
      <c r="J303" s="2">
        <f>EXP(-(Parameters!$B$5+Parameters!$B$6)*('Permanent project'!B307-Parameters!$B$2))*(1-EXP(-Parameters!$B$7*('Permanent project'!B307-Parameters!$B$2)*('Permanent project'!B307&gt;Parameters!$B$2)))+('Permanent project'!B307&lt;=Parameters!$B$2)</f>
        <v>5.2339705948432381E-2</v>
      </c>
      <c r="K303" s="2">
        <f>H303*I303*('Permanent project'!B307&gt;=Parameters!$B$2)</f>
        <v>3.4777171858689018E-2</v>
      </c>
      <c r="L303" s="2">
        <f>H303*I303*J303*('Permanent project'!B307&gt;=Parameters!$B$2)*('Permanent project'!B307&lt;=Parameters!$B$3)</f>
        <v>1.8202269488018809E-3</v>
      </c>
      <c r="M303" s="26">
        <f>'Emissions of Biomass scenarios'!G301*3.66</f>
        <v>0</v>
      </c>
      <c r="N303" s="14">
        <f t="shared" si="20"/>
        <v>0</v>
      </c>
      <c r="V303" s="4"/>
      <c r="W303" s="4"/>
      <c r="X303" s="4"/>
      <c r="Y303" s="4"/>
    </row>
    <row r="304" spans="2:25" x14ac:dyDescent="0.3">
      <c r="B304">
        <v>299</v>
      </c>
      <c r="C304" s="11">
        <f t="shared" si="22"/>
        <v>1.6779706453383088</v>
      </c>
      <c r="D304" s="11">
        <f t="shared" si="22"/>
        <v>2.720789926345387</v>
      </c>
      <c r="E304" s="11">
        <f t="shared" si="22"/>
        <v>3.4292084480011149</v>
      </c>
      <c r="F304" s="11">
        <f t="shared" si="22"/>
        <v>5.9646475032892132</v>
      </c>
      <c r="G304" s="3">
        <f>G303*(1+Parameters!$B$13)</f>
        <v>31686209.005127896</v>
      </c>
      <c r="H304" s="5">
        <f>Parameters!$B$11*'Permanent project'!C308*Parameters!B$9*G304</f>
        <v>491.27720401136901</v>
      </c>
      <c r="I304" s="2">
        <f>EXP(-Parameters!$B$16*'Permanent project'!B308)</f>
        <v>6.9931106039004202E-5</v>
      </c>
      <c r="J304" s="2">
        <f>EXP(-(Parameters!$B$5+Parameters!$B$6)*('Permanent project'!B308-Parameters!$B$2))*(1-EXP(-Parameters!$B$7*('Permanent project'!B308-Parameters!$B$2)*('Permanent project'!B308&gt;Parameters!$B$2)))+('Permanent project'!B308&lt;=Parameters!$B$2)</f>
        <v>5.1818917172725833E-2</v>
      </c>
      <c r="K304" s="2">
        <f>H304*I304*('Permanent project'!B308&gt;=Parameters!$B$2)</f>
        <v>3.4355558248264549E-2</v>
      </c>
      <c r="L304" s="2">
        <f>H304*I304*J304*('Permanent project'!B308&gt;=Parameters!$B$2)*('Permanent project'!B308&lt;=Parameters!$B$3)</f>
        <v>1.7802678272895785E-3</v>
      </c>
      <c r="M304" s="26">
        <f>'Emissions of Biomass scenarios'!G302*3.66</f>
        <v>0</v>
      </c>
      <c r="N304" s="14">
        <f t="shared" si="20"/>
        <v>0</v>
      </c>
      <c r="V304" s="4"/>
      <c r="W304" s="4"/>
      <c r="X304" s="4"/>
      <c r="Y304" s="4"/>
    </row>
    <row r="305" spans="2:25" x14ac:dyDescent="0.3">
      <c r="B305">
        <v>300</v>
      </c>
      <c r="C305" s="11">
        <f t="shared" si="22"/>
        <v>1.6779706453383088</v>
      </c>
      <c r="D305" s="11">
        <f t="shared" si="22"/>
        <v>2.720789926345387</v>
      </c>
      <c r="E305" s="11">
        <f t="shared" si="22"/>
        <v>3.4292084480011149</v>
      </c>
      <c r="F305" s="11">
        <f t="shared" si="22"/>
        <v>5.9646475032892132</v>
      </c>
      <c r="G305" s="3">
        <f>G304*(1+Parameters!$B$13)</f>
        <v>32319933.185230453</v>
      </c>
      <c r="H305" s="5">
        <f>Parameters!$B$11*'Permanent project'!C309*Parameters!B$9*G305</f>
        <v>501.10274809159637</v>
      </c>
      <c r="I305" s="2">
        <f>EXP(-Parameters!$B$16*'Permanent project'!B309)</f>
        <v>6.7728736490853898E-5</v>
      </c>
      <c r="J305" s="2">
        <f>EXP(-(Parameters!$B$5+Parameters!$B$6)*('Permanent project'!B309-Parameters!$B$2))*(1-EXP(-Parameters!$B$7*('Permanent project'!B309-Parameters!$B$2)*('Permanent project'!B309&gt;Parameters!$B$2)))+('Permanent project'!B309&lt;=Parameters!$B$2)</f>
        <v>5.1303310331919108E-2</v>
      </c>
      <c r="K305" s="2">
        <f>H305*I305*('Permanent project'!B309&gt;=Parameters!$B$2)</f>
        <v>3.3939055980338473E-2</v>
      </c>
      <c r="L305" s="2">
        <f>H305*I305*J305*('Permanent project'!B309&gt;=Parameters!$B$2)*('Permanent project'!B309&lt;=Parameters!$B$3)</f>
        <v>1.7411859213316797E-3</v>
      </c>
      <c r="M305" s="26">
        <f>'Emissions of Biomass scenarios'!G303*3.66</f>
        <v>0</v>
      </c>
      <c r="N305" s="14">
        <f t="shared" si="20"/>
        <v>0</v>
      </c>
      <c r="V305" s="4"/>
      <c r="W305" s="4"/>
      <c r="X305" s="4"/>
      <c r="Y305" s="4"/>
    </row>
    <row r="306" spans="2:25" x14ac:dyDescent="0.3">
      <c r="B306">
        <v>301</v>
      </c>
      <c r="C306" s="11">
        <f t="shared" si="22"/>
        <v>1.6779706453383088</v>
      </c>
      <c r="D306" s="11">
        <f t="shared" si="22"/>
        <v>2.720789926345387</v>
      </c>
      <c r="E306" s="11">
        <f t="shared" si="22"/>
        <v>3.4292084480011149</v>
      </c>
      <c r="F306" s="11">
        <f t="shared" si="22"/>
        <v>5.9646475032892132</v>
      </c>
      <c r="G306" s="3">
        <f>G305*(1+Parameters!$B$13)</f>
        <v>32966331.848935064</v>
      </c>
      <c r="H306" s="5">
        <f>Parameters!$B$11*'Permanent project'!C310*Parameters!B$9*G306</f>
        <v>511.12480305342831</v>
      </c>
      <c r="I306" s="2">
        <f>EXP(-Parameters!$B$16*'Permanent project'!B310)</f>
        <v>6.5595727087299532E-5</v>
      </c>
      <c r="J306" s="2">
        <f>EXP(-(Parameters!$B$5+Parameters!$B$6)*('Permanent project'!B310-Parameters!$B$2))*(1-EXP(-Parameters!$B$7*('Permanent project'!B310-Parameters!$B$2)*('Permanent project'!B310&gt;Parameters!$B$2)))+('Permanent project'!B310&lt;=Parameters!$B$2)</f>
        <v>5.0792833864898503E-2</v>
      </c>
      <c r="K306" s="2">
        <f>H306*I306*('Permanent project'!B310&gt;=Parameters!$B$2)</f>
        <v>3.3527603088642409E-2</v>
      </c>
      <c r="L306" s="2">
        <f>H306*I306*J306*('Permanent project'!B310&gt;=Parameters!$B$2)*('Permanent project'!B310&lt;=Parameters!$B$3)</f>
        <v>1.7029619735696717E-3</v>
      </c>
      <c r="M306" s="26">
        <f>'Emissions of Biomass scenarios'!G304*3.66</f>
        <v>0</v>
      </c>
      <c r="N306" s="14">
        <f t="shared" si="20"/>
        <v>0</v>
      </c>
      <c r="V306" s="4"/>
      <c r="W306" s="4"/>
      <c r="X306" s="4"/>
      <c r="Y306" s="4"/>
    </row>
    <row r="307" spans="2:25" x14ac:dyDescent="0.3">
      <c r="B307">
        <v>302</v>
      </c>
      <c r="C307" s="11">
        <f t="shared" si="22"/>
        <v>1.6779706453383088</v>
      </c>
      <c r="D307" s="11">
        <f t="shared" si="22"/>
        <v>2.720789926345387</v>
      </c>
      <c r="E307" s="11">
        <f t="shared" si="22"/>
        <v>3.4292084480011149</v>
      </c>
      <c r="F307" s="11">
        <f t="shared" si="22"/>
        <v>5.9646475032892132</v>
      </c>
      <c r="G307" s="3">
        <f>G306*(1+Parameters!$B$13)</f>
        <v>33625658.485913768</v>
      </c>
      <c r="H307" s="5">
        <f>Parameters!$B$11*'Permanent project'!C311*Parameters!B$9*G307</f>
        <v>521.34729911449699</v>
      </c>
      <c r="I307" s="2">
        <f>EXP(-Parameters!$B$16*'Permanent project'!B311)</f>
        <v>6.352989344032031E-5</v>
      </c>
      <c r="J307" s="2">
        <f>EXP(-(Parameters!$B$5+Parameters!$B$6)*('Permanent project'!B311-Parameters!$B$2))*(1-EXP(-Parameters!$B$7*('Permanent project'!B311-Parameters!$B$2)*('Permanent project'!B311&gt;Parameters!$B$2)))+('Permanent project'!B311&lt;=Parameters!$B$2)</f>
        <v>5.0287436723591865E-2</v>
      </c>
      <c r="K307" s="2">
        <f>H307*I307*('Permanent project'!B311&gt;=Parameters!$B$2)</f>
        <v>3.3121138358142795E-2</v>
      </c>
      <c r="L307" s="2">
        <f>H307*I307*J307*('Permanent project'!B311&gt;=Parameters!$B$2)*('Permanent project'!B311&lt;=Parameters!$B$3)</f>
        <v>1.6655771493984371E-3</v>
      </c>
      <c r="M307" s="26">
        <f>'Emissions of Biomass scenarios'!G305*3.66</f>
        <v>0</v>
      </c>
      <c r="N307" s="14">
        <f t="shared" si="20"/>
        <v>0</v>
      </c>
      <c r="V307" s="4"/>
      <c r="W307" s="4"/>
      <c r="X307" s="4"/>
      <c r="Y307" s="4"/>
    </row>
    <row r="308" spans="2:25" x14ac:dyDescent="0.3">
      <c r="B308">
        <v>303</v>
      </c>
      <c r="C308" s="11">
        <f t="shared" si="22"/>
        <v>1.6779706453383088</v>
      </c>
      <c r="D308" s="11">
        <f t="shared" si="22"/>
        <v>2.720789926345387</v>
      </c>
      <c r="E308" s="11">
        <f t="shared" si="22"/>
        <v>3.4292084480011149</v>
      </c>
      <c r="F308" s="11">
        <f t="shared" si="22"/>
        <v>5.9646475032892132</v>
      </c>
      <c r="G308" s="3">
        <f>G307*(1+Parameters!$B$13)</f>
        <v>34298171.655632041</v>
      </c>
      <c r="H308" s="5">
        <f>Parameters!$B$11*'Permanent project'!C312*Parameters!B$9*G308</f>
        <v>531.77424509678679</v>
      </c>
      <c r="I308" s="2">
        <f>EXP(-Parameters!$B$16*'Permanent project'!B312)</f>
        <v>6.152911995574026E-5</v>
      </c>
      <c r="J308" s="2">
        <f>EXP(-(Parameters!$B$5+Parameters!$B$6)*('Permanent project'!B312-Parameters!$B$2))*(1-EXP(-Parameters!$B$7*('Permanent project'!B312-Parameters!$B$2)*('Permanent project'!B312&gt;Parameters!$B$2)))+('Permanent project'!B312&lt;=Parameters!$B$2)</f>
        <v>4.9787068367863944E-2</v>
      </c>
      <c r="K308" s="2">
        <f>H308*I308*('Permanent project'!B312&gt;=Parameters!$B$2)</f>
        <v>3.2719601315933419E-2</v>
      </c>
      <c r="L308" s="2">
        <f>H308*I308*J308*('Permanent project'!B312&gt;=Parameters!$B$2)*('Permanent project'!B312&lt;=Parameters!$B$3)</f>
        <v>1.6290130276856282E-3</v>
      </c>
      <c r="M308" s="26">
        <f>'Emissions of Biomass scenarios'!G306*3.66</f>
        <v>0</v>
      </c>
      <c r="N308" s="14">
        <f t="shared" si="20"/>
        <v>0</v>
      </c>
      <c r="V308" s="4"/>
      <c r="W308" s="4"/>
      <c r="X308" s="4"/>
      <c r="Y308" s="4"/>
    </row>
    <row r="309" spans="2:25" x14ac:dyDescent="0.3">
      <c r="B309">
        <v>304</v>
      </c>
      <c r="C309" s="11">
        <f t="shared" si="22"/>
        <v>1.6779706453383088</v>
      </c>
      <c r="D309" s="11">
        <f t="shared" si="22"/>
        <v>2.720789926345387</v>
      </c>
      <c r="E309" s="11">
        <f t="shared" si="22"/>
        <v>3.4292084480011149</v>
      </c>
      <c r="F309" s="11">
        <f t="shared" si="22"/>
        <v>5.9646475032892132</v>
      </c>
      <c r="G309" s="3">
        <f>G308*(1+Parameters!$B$13)</f>
        <v>34984135.088744685</v>
      </c>
      <c r="H309" s="5">
        <f>Parameters!$B$11*'Permanent project'!C313*Parameters!B$9*G309</f>
        <v>542.40972999872258</v>
      </c>
      <c r="I309" s="2">
        <f>EXP(-Parameters!$B$16*'Permanent project'!B313)</f>
        <v>5.9591357666674943E-5</v>
      </c>
      <c r="J309" s="2">
        <f>EXP(-(Parameters!$B$5+Parameters!$B$6)*('Permanent project'!B313-Parameters!$B$2))*(1-EXP(-Parameters!$B$7*('Permanent project'!B313-Parameters!$B$2)*('Permanent project'!B313&gt;Parameters!$B$2)))+('Permanent project'!B313&lt;=Parameters!$B$2)</f>
        <v>4.929167876046215E-2</v>
      </c>
      <c r="K309" s="2">
        <f>H309*I309*('Permanent project'!B313&gt;=Parameters!$B$2)</f>
        <v>3.2322932222238462E-2</v>
      </c>
      <c r="L309" s="2">
        <f>H309*I309*J309*('Permanent project'!B313&gt;=Parameters!$B$2)*('Permanent project'!B313&lt;=Parameters!$B$3)</f>
        <v>1.5932515916947693E-3</v>
      </c>
      <c r="M309" s="26">
        <f>'Emissions of Biomass scenarios'!G307*3.66</f>
        <v>0</v>
      </c>
      <c r="N309" s="14">
        <f t="shared" si="20"/>
        <v>0</v>
      </c>
      <c r="V309" s="4"/>
      <c r="W309" s="4"/>
      <c r="X309" s="4"/>
      <c r="Y309" s="4"/>
    </row>
    <row r="310" spans="2:25" x14ac:dyDescent="0.3">
      <c r="B310">
        <v>305</v>
      </c>
      <c r="C310" s="11">
        <f t="shared" si="22"/>
        <v>1.6779706453383088</v>
      </c>
      <c r="D310" s="11">
        <f t="shared" si="22"/>
        <v>2.720789926345387</v>
      </c>
      <c r="E310" s="11">
        <f t="shared" si="22"/>
        <v>3.4292084480011149</v>
      </c>
      <c r="F310" s="11">
        <f t="shared" si="22"/>
        <v>5.9646475032892132</v>
      </c>
      <c r="G310" s="3">
        <f>G309*(1+Parameters!$B$13)</f>
        <v>35683817.79051958</v>
      </c>
      <c r="H310" s="5">
        <f>Parameters!$B$11*'Permanent project'!C314*Parameters!B$9*G310</f>
        <v>553.25792459869706</v>
      </c>
      <c r="I310" s="2">
        <f>EXP(-Parameters!$B$16*'Permanent project'!B314)</f>
        <v>5.7714622135210329E-5</v>
      </c>
      <c r="J310" s="2">
        <f>EXP(-(Parameters!$B$5+Parameters!$B$6)*('Permanent project'!B314-Parameters!$B$2))*(1-EXP(-Parameters!$B$7*('Permanent project'!B314-Parameters!$B$2)*('Permanent project'!B314&gt;Parameters!$B$2)))+('Permanent project'!B314&lt;=Parameters!$B$2)</f>
        <v>4.8801218362012962E-2</v>
      </c>
      <c r="K310" s="2">
        <f>H310*I310*('Permanent project'!B314&gt;=Parameters!$B$2)</f>
        <v>3.1931072061524492E-2</v>
      </c>
      <c r="L310" s="2">
        <f>H310*I310*J310*('Permanent project'!B314&gt;=Parameters!$B$2)*('Permanent project'!B314&lt;=Parameters!$B$3)</f>
        <v>1.5582752202076282E-3</v>
      </c>
      <c r="M310" s="26">
        <f>'Emissions of Biomass scenarios'!G308*3.66</f>
        <v>0</v>
      </c>
      <c r="N310" s="14">
        <f t="shared" si="20"/>
        <v>0</v>
      </c>
      <c r="V310" s="4"/>
      <c r="W310" s="4"/>
      <c r="X310" s="4"/>
      <c r="Y310" s="4"/>
    </row>
    <row r="311" spans="2:25" x14ac:dyDescent="0.3">
      <c r="B311">
        <v>306</v>
      </c>
      <c r="C311" s="11">
        <f t="shared" si="22"/>
        <v>1.6779706453383088</v>
      </c>
      <c r="D311" s="11">
        <f t="shared" si="22"/>
        <v>2.720789926345387</v>
      </c>
      <c r="E311" s="11">
        <f t="shared" si="22"/>
        <v>3.4292084480011149</v>
      </c>
      <c r="F311" s="11">
        <f t="shared" si="22"/>
        <v>5.9646475032892132</v>
      </c>
      <c r="G311" s="3">
        <f>G310*(1+Parameters!$B$13)</f>
        <v>36397494.146329969</v>
      </c>
      <c r="H311" s="5">
        <f>Parameters!$B$11*'Permanent project'!C315*Parameters!B$9*G311</f>
        <v>564.32308309067105</v>
      </c>
      <c r="I311" s="2">
        <f>EXP(-Parameters!$B$16*'Permanent project'!B315)</f>
        <v>5.589699142016496E-5</v>
      </c>
      <c r="J311" s="2">
        <f>EXP(-(Parameters!$B$5+Parameters!$B$6)*('Permanent project'!B315-Parameters!$B$2))*(1-EXP(-Parameters!$B$7*('Permanent project'!B315-Parameters!$B$2)*('Permanent project'!B315&gt;Parameters!$B$2)))+('Permanent project'!B315&lt;=Parameters!$B$2)</f>
        <v>4.8315638126067768E-2</v>
      </c>
      <c r="K311" s="2">
        <f>H311*I311*('Permanent project'!B315&gt;=Parameters!$B$2)</f>
        <v>3.1543962533720278E-2</v>
      </c>
      <c r="L311" s="2">
        <f>H311*I311*J311*('Permanent project'!B315&gt;=Parameters!$B$2)*('Permanent project'!B315&lt;=Parameters!$B$3)</f>
        <v>1.5240666788414686E-3</v>
      </c>
      <c r="M311" s="26">
        <f>'Emissions of Biomass scenarios'!G309*3.66</f>
        <v>0</v>
      </c>
      <c r="N311" s="14">
        <f t="shared" si="20"/>
        <v>0</v>
      </c>
      <c r="V311" s="4"/>
      <c r="W311" s="4"/>
      <c r="X311" s="4"/>
      <c r="Y311" s="4"/>
    </row>
    <row r="312" spans="2:25" x14ac:dyDescent="0.3">
      <c r="B312">
        <v>307</v>
      </c>
      <c r="C312" s="11">
        <f t="shared" si="22"/>
        <v>1.6779706453383088</v>
      </c>
      <c r="D312" s="11">
        <f t="shared" si="22"/>
        <v>2.720789926345387</v>
      </c>
      <c r="E312" s="11">
        <f t="shared" si="22"/>
        <v>3.4292084480011149</v>
      </c>
      <c r="F312" s="11">
        <f t="shared" si="22"/>
        <v>5.9646475032892132</v>
      </c>
      <c r="G312" s="3">
        <f>G311*(1+Parameters!$B$13)</f>
        <v>37125444.029256567</v>
      </c>
      <c r="H312" s="5">
        <f>Parameters!$B$11*'Permanent project'!C316*Parameters!B$9*G312</f>
        <v>575.60954475248445</v>
      </c>
      <c r="I312" s="2">
        <f>EXP(-Parameters!$B$16*'Permanent project'!B316)</f>
        <v>5.4136604108854193E-5</v>
      </c>
      <c r="J312" s="2">
        <f>EXP(-(Parameters!$B$5+Parameters!$B$6)*('Permanent project'!B316-Parameters!$B$2))*(1-EXP(-Parameters!$B$7*('Permanent project'!B316-Parameters!$B$2)*('Permanent project'!B316&gt;Parameters!$B$2)))+('Permanent project'!B316&lt;=Parameters!$B$2)</f>
        <v>4.7834889494198368E-2</v>
      </c>
      <c r="K312" s="2">
        <f>H312*I312*('Permanent project'!B316&gt;=Parameters!$B$2)</f>
        <v>3.116154604554304E-2</v>
      </c>
      <c r="L312" s="2">
        <f>H312*I312*J312*('Permanent project'!B316&gt;=Parameters!$B$2)*('Permanent project'!B316&lt;=Parameters!$B$3)</f>
        <v>1.4906091115569255E-3</v>
      </c>
      <c r="M312" s="26">
        <f>'Emissions of Biomass scenarios'!G310*3.66</f>
        <v>0</v>
      </c>
      <c r="N312" s="14">
        <f t="shared" si="20"/>
        <v>0</v>
      </c>
      <c r="V312" s="4"/>
      <c r="W312" s="4"/>
      <c r="X312" s="4"/>
      <c r="Y312" s="4"/>
    </row>
    <row r="313" spans="2:25" x14ac:dyDescent="0.3">
      <c r="B313">
        <v>308</v>
      </c>
      <c r="C313" s="11">
        <f t="shared" si="22"/>
        <v>1.6779706453383088</v>
      </c>
      <c r="D313" s="11">
        <f t="shared" si="22"/>
        <v>2.720789926345387</v>
      </c>
      <c r="E313" s="11">
        <f t="shared" si="22"/>
        <v>3.4292084480011149</v>
      </c>
      <c r="F313" s="11">
        <f t="shared" si="22"/>
        <v>5.9646475032892132</v>
      </c>
      <c r="G313" s="3">
        <f>G312*(1+Parameters!$B$13)</f>
        <v>37867952.909841701</v>
      </c>
      <c r="H313" s="5">
        <f>Parameters!$B$11*'Permanent project'!C317*Parameters!B$9*G313</f>
        <v>587.12173564753414</v>
      </c>
      <c r="I313" s="2">
        <f>EXP(-Parameters!$B$16*'Permanent project'!B317)</f>
        <v>5.2431657410841016E-5</v>
      </c>
      <c r="J313" s="2">
        <f>EXP(-(Parameters!$B$5+Parameters!$B$6)*('Permanent project'!B317-Parameters!$B$2))*(1-EXP(-Parameters!$B$7*('Permanent project'!B317-Parameters!$B$2)*('Permanent project'!B317&gt;Parameters!$B$2)))+('Permanent project'!B317&lt;=Parameters!$B$2)</f>
        <v>4.7358924391140908E-2</v>
      </c>
      <c r="K313" s="2">
        <f>H313*I313*('Permanent project'!B317&gt;=Parameters!$B$2)</f>
        <v>3.0783765701929873E-2</v>
      </c>
      <c r="L313" s="2">
        <f>H313*I313*J313*('Permanent project'!B317&gt;=Parameters!$B$2)*('Permanent project'!B317&lt;=Parameters!$B$3)</f>
        <v>1.4578860323522936E-3</v>
      </c>
      <c r="M313" s="26">
        <f>'Emissions of Biomass scenarios'!G311*3.66</f>
        <v>0</v>
      </c>
      <c r="N313" s="14">
        <f t="shared" si="20"/>
        <v>0</v>
      </c>
      <c r="V313" s="4"/>
      <c r="W313" s="4"/>
      <c r="X313" s="4"/>
      <c r="Y313" s="4"/>
    </row>
    <row r="314" spans="2:25" x14ac:dyDescent="0.3">
      <c r="B314">
        <v>309</v>
      </c>
      <c r="C314" s="11">
        <f t="shared" si="22"/>
        <v>1.6779706453383088</v>
      </c>
      <c r="D314" s="11">
        <f t="shared" si="22"/>
        <v>2.720789926345387</v>
      </c>
      <c r="E314" s="11">
        <f t="shared" si="22"/>
        <v>3.4292084480011149</v>
      </c>
      <c r="F314" s="11">
        <f t="shared" si="22"/>
        <v>5.9646475032892132</v>
      </c>
      <c r="G314" s="3">
        <f>G313*(1+Parameters!$B$13)</f>
        <v>38625311.968038537</v>
      </c>
      <c r="H314" s="5">
        <f>Parameters!$B$11*'Permanent project'!C318*Parameters!B$9*G314</f>
        <v>598.86417036048488</v>
      </c>
      <c r="I314" s="2">
        <f>EXP(-Parameters!$B$16*'Permanent project'!B318)</f>
        <v>5.0780405311721067E-5</v>
      </c>
      <c r="J314" s="2">
        <f>EXP(-(Parameters!$B$5+Parameters!$B$6)*('Permanent project'!B318-Parameters!$B$2))*(1-EXP(-Parameters!$B$7*('Permanent project'!B318-Parameters!$B$2)*('Permanent project'!B318&gt;Parameters!$B$2)))+('Permanent project'!B318&lt;=Parameters!$B$2)</f>
        <v>4.6887695219988486E-2</v>
      </c>
      <c r="K314" s="2">
        <f>H314*I314*('Permanent project'!B318&gt;=Parameters!$B$2)</f>
        <v>3.0410565297572995E-2</v>
      </c>
      <c r="L314" s="2">
        <f>H314*I314*J314*('Permanent project'!B318&gt;=Parameters!$B$2)*('Permanent project'!B318&lt;=Parameters!$B$3)</f>
        <v>1.4258813171401611E-3</v>
      </c>
      <c r="M314" s="26">
        <f>'Emissions of Biomass scenarios'!G312*3.66</f>
        <v>0</v>
      </c>
      <c r="N314" s="14">
        <f t="shared" si="20"/>
        <v>0</v>
      </c>
      <c r="V314" s="4"/>
      <c r="W314" s="4"/>
      <c r="X314" s="4"/>
      <c r="Y314" s="4"/>
    </row>
    <row r="315" spans="2:25" x14ac:dyDescent="0.3">
      <c r="B315">
        <v>310</v>
      </c>
      <c r="C315" s="11">
        <f t="shared" ref="C315:F330" si="23">C314</f>
        <v>1.6779706453383088</v>
      </c>
      <c r="D315" s="11">
        <f t="shared" si="23"/>
        <v>2.720789926345387</v>
      </c>
      <c r="E315" s="11">
        <f t="shared" si="23"/>
        <v>3.4292084480011149</v>
      </c>
      <c r="F315" s="11">
        <f t="shared" si="23"/>
        <v>5.9646475032892132</v>
      </c>
      <c r="G315" s="3">
        <f>G314*(1+Parameters!$B$13)</f>
        <v>39397818.207399309</v>
      </c>
      <c r="H315" s="5">
        <f>Parameters!$B$11*'Permanent project'!C319*Parameters!B$9*G315</f>
        <v>610.84145376769459</v>
      </c>
      <c r="I315" s="2">
        <f>EXP(-Parameters!$B$16*'Permanent project'!B319)</f>
        <v>4.9181156785051293E-5</v>
      </c>
      <c r="J315" s="2">
        <f>EXP(-(Parameters!$B$5+Parameters!$B$6)*('Permanent project'!B319-Parameters!$B$2))*(1-EXP(-Parameters!$B$7*('Permanent project'!B319-Parameters!$B$2)*('Permanent project'!B319&gt;Parameters!$B$2)))+('Permanent project'!B319&lt;=Parameters!$B$2)</f>
        <v>4.642115485743125E-2</v>
      </c>
      <c r="K315" s="2">
        <f>H315*I315*('Permanent project'!B319&gt;=Parameters!$B$2)</f>
        <v>3.004188930855765E-2</v>
      </c>
      <c r="L315" s="2">
        <f>H315*I315*J315*('Permanent project'!B319&gt;=Parameters!$B$2)*('Permanent project'!B319&lt;=Parameters!$B$3)</f>
        <v>1.394579195802363E-3</v>
      </c>
      <c r="M315" s="26">
        <f>'Emissions of Biomass scenarios'!G313*3.66</f>
        <v>0</v>
      </c>
      <c r="N315" s="14">
        <f t="shared" si="20"/>
        <v>0</v>
      </c>
      <c r="V315" s="4"/>
      <c r="W315" s="4"/>
      <c r="X315" s="4"/>
      <c r="Y315" s="4"/>
    </row>
    <row r="316" spans="2:25" x14ac:dyDescent="0.3">
      <c r="B316">
        <v>311</v>
      </c>
      <c r="C316" s="11">
        <f t="shared" si="23"/>
        <v>1.6779706453383088</v>
      </c>
      <c r="D316" s="11">
        <f t="shared" si="23"/>
        <v>2.720789926345387</v>
      </c>
      <c r="E316" s="11">
        <f t="shared" si="23"/>
        <v>3.4292084480011149</v>
      </c>
      <c r="F316" s="11">
        <f t="shared" si="23"/>
        <v>5.9646475032892132</v>
      </c>
      <c r="G316" s="3">
        <f>G315*(1+Parameters!$B$13)</f>
        <v>40185774.571547292</v>
      </c>
      <c r="H316" s="5">
        <f>Parameters!$B$11*'Permanent project'!C320*Parameters!B$9*G316</f>
        <v>623.05828284304835</v>
      </c>
      <c r="I316" s="2">
        <f>EXP(-Parameters!$B$16*'Permanent project'!B320)</f>
        <v>4.7632274060591164E-5</v>
      </c>
      <c r="J316" s="2">
        <f>EXP(-(Parameters!$B$5+Parameters!$B$6)*('Permanent project'!B320-Parameters!$B$2))*(1-EXP(-Parameters!$B$7*('Permanent project'!B320-Parameters!$B$2)*('Permanent project'!B320&gt;Parameters!$B$2)))+('Permanent project'!B320&lt;=Parameters!$B$2)</f>
        <v>4.5959256649044204E-2</v>
      </c>
      <c r="K316" s="2">
        <f>H316*I316*('Permanent project'!B320&gt;=Parameters!$B$2)</f>
        <v>2.9677682884101404E-2</v>
      </c>
      <c r="L316" s="2">
        <f>H316*I316*J316*('Permanent project'!B320&gt;=Parameters!$B$2)*('Permanent project'!B320&lt;=Parameters!$B$3)</f>
        <v>1.3639642444193628E-3</v>
      </c>
      <c r="M316" s="26">
        <f>'Emissions of Biomass scenarios'!G314*3.66</f>
        <v>0</v>
      </c>
      <c r="N316" s="14">
        <f t="shared" si="20"/>
        <v>0</v>
      </c>
      <c r="V316" s="4"/>
      <c r="W316" s="4"/>
      <c r="X316" s="4"/>
      <c r="Y316" s="4"/>
    </row>
    <row r="317" spans="2:25" x14ac:dyDescent="0.3">
      <c r="B317">
        <v>312</v>
      </c>
      <c r="C317" s="11">
        <f t="shared" si="23"/>
        <v>1.6779706453383088</v>
      </c>
      <c r="D317" s="11">
        <f t="shared" si="23"/>
        <v>2.720789926345387</v>
      </c>
      <c r="E317" s="11">
        <f t="shared" si="23"/>
        <v>3.4292084480011149</v>
      </c>
      <c r="F317" s="11">
        <f t="shared" si="23"/>
        <v>5.9646475032892132</v>
      </c>
      <c r="G317" s="3">
        <f>G316*(1+Parameters!$B$13)</f>
        <v>40989490.062978238</v>
      </c>
      <c r="H317" s="5">
        <f>Parameters!$B$11*'Permanent project'!C321*Parameters!B$9*G317</f>
        <v>635.51944849990934</v>
      </c>
      <c r="I317" s="2">
        <f>EXP(-Parameters!$B$16*'Permanent project'!B321)</f>
        <v>4.6132170947082775E-5</v>
      </c>
      <c r="J317" s="2">
        <f>EXP(-(Parameters!$B$5+Parameters!$B$6)*('Permanent project'!B321-Parameters!$B$2))*(1-EXP(-Parameters!$B$7*('Permanent project'!B321-Parameters!$B$2)*('Permanent project'!B321&gt;Parameters!$B$2)))+('Permanent project'!B321&lt;=Parameters!$B$2)</f>
        <v>4.550195440462157E-2</v>
      </c>
      <c r="K317" s="2">
        <f>H317*I317*('Permanent project'!B321&gt;=Parameters!$B$2)</f>
        <v>2.9317891838393586E-2</v>
      </c>
      <c r="L317" s="2">
        <f>H317*I317*J317*('Permanent project'!B321&gt;=Parameters!$B$2)*('Permanent project'!B321&lt;=Parameters!$B$3)</f>
        <v>1.3340213776702118E-3</v>
      </c>
      <c r="M317" s="26">
        <f>'Emissions of Biomass scenarios'!G315*3.66</f>
        <v>0</v>
      </c>
      <c r="N317" s="14">
        <f t="shared" si="20"/>
        <v>0</v>
      </c>
      <c r="V317" s="4"/>
      <c r="W317" s="4"/>
      <c r="X317" s="4"/>
      <c r="Y317" s="4"/>
    </row>
    <row r="318" spans="2:25" x14ac:dyDescent="0.3">
      <c r="B318">
        <v>313</v>
      </c>
      <c r="C318" s="11">
        <f t="shared" si="23"/>
        <v>1.6779706453383088</v>
      </c>
      <c r="D318" s="11">
        <f t="shared" si="23"/>
        <v>2.720789926345387</v>
      </c>
      <c r="E318" s="11">
        <f t="shared" si="23"/>
        <v>3.4292084480011149</v>
      </c>
      <c r="F318" s="11">
        <f t="shared" si="23"/>
        <v>5.9646475032892132</v>
      </c>
      <c r="G318" s="3">
        <f>G317*(1+Parameters!$B$13)</f>
        <v>41809279.8642378</v>
      </c>
      <c r="H318" s="5">
        <f>Parameters!$B$11*'Permanent project'!C322*Parameters!B$9*G318</f>
        <v>648.22983746990747</v>
      </c>
      <c r="I318" s="2">
        <f>EXP(-Parameters!$B$16*'Permanent project'!B322)</f>
        <v>4.4679311207852393E-5</v>
      </c>
      <c r="J318" s="2">
        <f>EXP(-(Parameters!$B$5+Parameters!$B$6)*('Permanent project'!B322-Parameters!$B$2))*(1-EXP(-Parameters!$B$7*('Permanent project'!B322-Parameters!$B$2)*('Permanent project'!B322&gt;Parameters!$B$2)))+('Permanent project'!B322&lt;=Parameters!$B$2)</f>
        <v>4.5049202393557801E-2</v>
      </c>
      <c r="K318" s="2">
        <f>H318*I318*('Permanent project'!B322&gt;=Parameters!$B$2)</f>
        <v>2.8962462642533573E-2</v>
      </c>
      <c r="L318" s="2">
        <f>H318*I318*J318*('Permanent project'!B322&gt;=Parameters!$B$2)*('Permanent project'!B322&lt;=Parameters!$B$3)</f>
        <v>1.3047358413993519E-3</v>
      </c>
      <c r="M318" s="26">
        <f>'Emissions of Biomass scenarios'!G316*3.66</f>
        <v>0</v>
      </c>
      <c r="N318" s="14">
        <f t="shared" si="20"/>
        <v>0</v>
      </c>
      <c r="V318" s="4"/>
      <c r="W318" s="4"/>
      <c r="X318" s="4"/>
      <c r="Y318" s="4"/>
    </row>
    <row r="319" spans="2:25" x14ac:dyDescent="0.3">
      <c r="B319">
        <v>314</v>
      </c>
      <c r="C319" s="11">
        <f t="shared" si="23"/>
        <v>1.6779706453383088</v>
      </c>
      <c r="D319" s="11">
        <f t="shared" si="23"/>
        <v>2.720789926345387</v>
      </c>
      <c r="E319" s="11">
        <f t="shared" si="23"/>
        <v>3.4292084480011149</v>
      </c>
      <c r="F319" s="11">
        <f t="shared" si="23"/>
        <v>5.9646475032892132</v>
      </c>
      <c r="G319" s="3">
        <f>G318*(1+Parameters!$B$13)</f>
        <v>42645465.461522557</v>
      </c>
      <c r="H319" s="5">
        <f>Parameters!$B$11*'Permanent project'!C323*Parameters!B$9*G319</f>
        <v>661.19443421930566</v>
      </c>
      <c r="I319" s="2">
        <f>EXP(-Parameters!$B$16*'Permanent project'!B323)</f>
        <v>4.3272206987569908E-5</v>
      </c>
      <c r="J319" s="2">
        <f>EXP(-(Parameters!$B$5+Parameters!$B$6)*('Permanent project'!B323-Parameters!$B$2))*(1-EXP(-Parameters!$B$7*('Permanent project'!B323-Parameters!$B$2)*('Permanent project'!B323&gt;Parameters!$B$2)))+('Permanent project'!B323&lt;=Parameters!$B$2)</f>
        <v>4.4600955340274535E-2</v>
      </c>
      <c r="K319" s="2">
        <f>H319*I319*('Permanent project'!B323&gt;=Parameters!$B$2)</f>
        <v>2.861134241656697E-2</v>
      </c>
      <c r="L319" s="2">
        <f>H319*I319*J319*('Permanent project'!B323&gt;=Parameters!$B$2)*('Permanent project'!B323&lt;=Parameters!$B$3)</f>
        <v>1.2760932053466059E-3</v>
      </c>
      <c r="M319" s="26">
        <f>'Emissions of Biomass scenarios'!G317*3.66</f>
        <v>0</v>
      </c>
      <c r="N319" s="14">
        <f t="shared" si="20"/>
        <v>0</v>
      </c>
      <c r="V319" s="4"/>
      <c r="W319" s="4"/>
      <c r="X319" s="4"/>
      <c r="Y319" s="4"/>
    </row>
    <row r="320" spans="2:25" x14ac:dyDescent="0.3">
      <c r="B320">
        <v>315</v>
      </c>
      <c r="C320" s="11">
        <f t="shared" si="23"/>
        <v>1.6779706453383088</v>
      </c>
      <c r="D320" s="11">
        <f t="shared" si="23"/>
        <v>2.720789926345387</v>
      </c>
      <c r="E320" s="11">
        <f t="shared" si="23"/>
        <v>3.4292084480011149</v>
      </c>
      <c r="F320" s="11">
        <f t="shared" si="23"/>
        <v>5.9646475032892132</v>
      </c>
      <c r="G320" s="3">
        <f>G319*(1+Parameters!$B$13)</f>
        <v>43498374.770753011</v>
      </c>
      <c r="H320" s="5">
        <f>Parameters!$B$11*'Permanent project'!C324*Parameters!B$9*G320</f>
        <v>674.41832290369189</v>
      </c>
      <c r="I320" s="2">
        <f>EXP(-Parameters!$B$16*'Permanent project'!B324)</f>
        <v>4.1909417288554901E-5</v>
      </c>
      <c r="J320" s="2">
        <f>EXP(-(Parameters!$B$5+Parameters!$B$6)*('Permanent project'!B324-Parameters!$B$2))*(1-EXP(-Parameters!$B$7*('Permanent project'!B324-Parameters!$B$2)*('Permanent project'!B324&gt;Parameters!$B$2)))+('Permanent project'!B324&lt;=Parameters!$B$2)</f>
        <v>4.415716841969286E-2</v>
      </c>
      <c r="K320" s="2">
        <f>H320*I320*('Permanent project'!B324&gt;=Parameters!$B$2)</f>
        <v>2.8264478921618187E-2</v>
      </c>
      <c r="L320" s="2">
        <f>H320*I320*J320*('Permanent project'!B324&gt;=Parameters!$B$2)*('Permanent project'!B324&lt;=Parameters!$B$3)</f>
        <v>1.2480793560367531E-3</v>
      </c>
      <c r="M320" s="26">
        <f>'Emissions of Biomass scenarios'!G318*3.66</f>
        <v>0</v>
      </c>
      <c r="N320" s="14">
        <f t="shared" si="20"/>
        <v>0</v>
      </c>
      <c r="V320" s="4"/>
      <c r="W320" s="4"/>
      <c r="X320" s="4"/>
      <c r="Y320" s="4"/>
    </row>
    <row r="321" spans="2:25" x14ac:dyDescent="0.3">
      <c r="B321">
        <v>316</v>
      </c>
      <c r="C321" s="11">
        <f t="shared" si="23"/>
        <v>1.6779706453383088</v>
      </c>
      <c r="D321" s="11">
        <f t="shared" si="23"/>
        <v>2.720789926345387</v>
      </c>
      <c r="E321" s="11">
        <f t="shared" si="23"/>
        <v>3.4292084480011149</v>
      </c>
      <c r="F321" s="11">
        <f t="shared" si="23"/>
        <v>5.9646475032892132</v>
      </c>
      <c r="G321" s="3">
        <f>G320*(1+Parameters!$B$13)</f>
        <v>44368342.266168073</v>
      </c>
      <c r="H321" s="5">
        <f>Parameters!$B$11*'Permanent project'!C325*Parameters!B$9*G321</f>
        <v>687.90668936176564</v>
      </c>
      <c r="I321" s="2">
        <f>EXP(-Parameters!$B$16*'Permanent project'!B325)</f>
        <v>4.0589546495069135E-5</v>
      </c>
      <c r="J321" s="2">
        <f>EXP(-(Parameters!$B$5+Parameters!$B$6)*('Permanent project'!B325-Parameters!$B$2))*(1-EXP(-Parameters!$B$7*('Permanent project'!B325-Parameters!$B$2)*('Permanent project'!B325&gt;Parameters!$B$2)))+('Permanent project'!B325&lt;=Parameters!$B$2)</f>
        <v>4.3717797252750941E-2</v>
      </c>
      <c r="K321" s="2">
        <f>H321*I321*('Permanent project'!B325&gt;=Parameters!$B$2)</f>
        <v>2.7921820552118466E-2</v>
      </c>
      <c r="L321" s="2">
        <f>H321*I321*J321*('Permanent project'!B325&gt;=Parameters!$B$2)*('Permanent project'!B325&lt;=Parameters!$B$3)</f>
        <v>1.2206804898252095E-3</v>
      </c>
      <c r="M321" s="26">
        <f>'Emissions of Biomass scenarios'!G319*3.66</f>
        <v>0</v>
      </c>
      <c r="N321" s="14">
        <f t="shared" si="20"/>
        <v>0</v>
      </c>
      <c r="V321" s="4"/>
      <c r="W321" s="4"/>
      <c r="X321" s="4"/>
      <c r="Y321" s="4"/>
    </row>
    <row r="322" spans="2:25" x14ac:dyDescent="0.3">
      <c r="B322">
        <v>317</v>
      </c>
      <c r="C322" s="11">
        <f t="shared" si="23"/>
        <v>1.6779706453383088</v>
      </c>
      <c r="D322" s="11">
        <f t="shared" si="23"/>
        <v>2.720789926345387</v>
      </c>
      <c r="E322" s="11">
        <f t="shared" si="23"/>
        <v>3.4292084480011149</v>
      </c>
      <c r="F322" s="11">
        <f t="shared" si="23"/>
        <v>5.9646475032892132</v>
      </c>
      <c r="G322" s="3">
        <f>G321*(1+Parameters!$B$13)</f>
        <v>45255709.111491434</v>
      </c>
      <c r="H322" s="5">
        <f>Parameters!$B$11*'Permanent project'!C326*Parameters!B$9*G322</f>
        <v>701.66482314900099</v>
      </c>
      <c r="I322" s="2">
        <f>EXP(-Parameters!$B$16*'Permanent project'!B326)</f>
        <v>3.9311242944084084E-5</v>
      </c>
      <c r="J322" s="2">
        <f>EXP(-(Parameters!$B$5+Parameters!$B$6)*('Permanent project'!B326-Parameters!$B$2))*(1-EXP(-Parameters!$B$7*('Permanent project'!B326-Parameters!$B$2)*('Permanent project'!B326&gt;Parameters!$B$2)))+('Permanent project'!B326&lt;=Parameters!$B$2)</f>
        <v>4.3282797901965896E-2</v>
      </c>
      <c r="K322" s="2">
        <f>H322*I322*('Permanent project'!B326&gt;=Parameters!$B$2)</f>
        <v>2.7583316328128171E-2</v>
      </c>
      <c r="L322" s="2">
        <f>H322*I322*J322*('Permanent project'!B326&gt;=Parameters!$B$2)*('Permanent project'!B326&lt;=Parameters!$B$3)</f>
        <v>1.1938831060963676E-3</v>
      </c>
      <c r="M322" s="26">
        <f>'Emissions of Biomass scenarios'!G320*3.66</f>
        <v>0</v>
      </c>
      <c r="N322" s="14">
        <f t="shared" si="20"/>
        <v>0</v>
      </c>
      <c r="V322" s="4"/>
      <c r="W322" s="4"/>
      <c r="X322" s="4"/>
      <c r="Y322" s="4"/>
    </row>
    <row r="323" spans="2:25" x14ac:dyDescent="0.3">
      <c r="B323">
        <v>318</v>
      </c>
      <c r="C323" s="11">
        <f t="shared" si="23"/>
        <v>1.6779706453383088</v>
      </c>
      <c r="D323" s="11">
        <f t="shared" si="23"/>
        <v>2.720789926345387</v>
      </c>
      <c r="E323" s="11">
        <f t="shared" si="23"/>
        <v>3.4292084480011149</v>
      </c>
      <c r="F323" s="11">
        <f t="shared" si="23"/>
        <v>5.9646475032892132</v>
      </c>
      <c r="G323" s="3">
        <f>G322*(1+Parameters!$B$13)</f>
        <v>46160823.293721266</v>
      </c>
      <c r="H323" s="5">
        <f>Parameters!$B$11*'Permanent project'!C327*Parameters!B$9*G323</f>
        <v>715.69811961198104</v>
      </c>
      <c r="I323" s="2">
        <f>EXP(-Parameters!$B$16*'Permanent project'!B327)</f>
        <v>3.8073197541059844E-5</v>
      </c>
      <c r="J323" s="2">
        <f>EXP(-(Parameters!$B$5+Parameters!$B$6)*('Permanent project'!B327-Parameters!$B$2))*(1-EXP(-Parameters!$B$7*('Permanent project'!B327-Parameters!$B$2)*('Permanent project'!B327&gt;Parameters!$B$2)))+('Permanent project'!B327&lt;=Parameters!$B$2)</f>
        <v>4.2852126867040187E-2</v>
      </c>
      <c r="K323" s="2">
        <f>H323*I323*('Permanent project'!B327&gt;=Parameters!$B$2)</f>
        <v>2.724891588775203E-2</v>
      </c>
      <c r="L323" s="2">
        <f>H323*I323*J323*('Permanent project'!B327&gt;=Parameters!$B$2)*('Permanent project'!B327&lt;=Parameters!$B$3)</f>
        <v>1.167674000611257E-3</v>
      </c>
      <c r="M323" s="26">
        <f>'Emissions of Biomass scenarios'!G321*3.66</f>
        <v>0</v>
      </c>
      <c r="N323" s="14">
        <f t="shared" si="20"/>
        <v>0</v>
      </c>
      <c r="V323" s="4"/>
      <c r="W323" s="4"/>
      <c r="X323" s="4"/>
      <c r="Y323" s="4"/>
    </row>
    <row r="324" spans="2:25" x14ac:dyDescent="0.3">
      <c r="B324">
        <v>319</v>
      </c>
      <c r="C324" s="11">
        <f t="shared" si="23"/>
        <v>1.6779706453383088</v>
      </c>
      <c r="D324" s="11">
        <f t="shared" si="23"/>
        <v>2.720789926345387</v>
      </c>
      <c r="E324" s="11">
        <f t="shared" si="23"/>
        <v>3.4292084480011149</v>
      </c>
      <c r="F324" s="11">
        <f t="shared" si="23"/>
        <v>5.9646475032892132</v>
      </c>
      <c r="G324" s="3">
        <f>G323*(1+Parameters!$B$13)</f>
        <v>47084039.759595692</v>
      </c>
      <c r="H324" s="5">
        <f>Parameters!$B$11*'Permanent project'!C328*Parameters!B$9*G324</f>
        <v>730.0120820042207</v>
      </c>
      <c r="I324" s="2">
        <f>EXP(-Parameters!$B$16*'Permanent project'!B328)</f>
        <v>3.6874142419317977E-5</v>
      </c>
      <c r="J324" s="2">
        <f>EXP(-(Parameters!$B$5+Parameters!$B$6)*('Permanent project'!B328-Parameters!$B$2))*(1-EXP(-Parameters!$B$7*('Permanent project'!B328-Parameters!$B$2)*('Permanent project'!B328&gt;Parameters!$B$2)))+('Permanent project'!B328&lt;=Parameters!$B$2)</f>
        <v>4.2425741080511385E-2</v>
      </c>
      <c r="K324" s="2">
        <f>H324*I324*('Permanent project'!B328&gt;=Parameters!$B$2)</f>
        <v>2.6918569479646468E-2</v>
      </c>
      <c r="L324" s="2">
        <f>H324*I324*J324*('Permanent project'!B328&gt;=Parameters!$B$2)*('Permanent project'!B328&lt;=Parameters!$B$3)</f>
        <v>1.1420402590012371E-3</v>
      </c>
      <c r="M324" s="26">
        <f>'Emissions of Biomass scenarios'!G322*3.66</f>
        <v>0</v>
      </c>
      <c r="N324" s="14">
        <f t="shared" si="20"/>
        <v>0</v>
      </c>
      <c r="V324" s="4"/>
      <c r="W324" s="4"/>
      <c r="X324" s="4"/>
      <c r="Y324" s="4"/>
    </row>
    <row r="325" spans="2:25" x14ac:dyDescent="0.3">
      <c r="B325">
        <v>320</v>
      </c>
      <c r="C325" s="11">
        <f t="shared" si="23"/>
        <v>1.6779706453383088</v>
      </c>
      <c r="D325" s="11">
        <f t="shared" si="23"/>
        <v>2.720789926345387</v>
      </c>
      <c r="E325" s="11">
        <f t="shared" si="23"/>
        <v>3.4292084480011149</v>
      </c>
      <c r="F325" s="11">
        <f t="shared" si="23"/>
        <v>5.9646475032892132</v>
      </c>
      <c r="G325" s="3">
        <f>G324*(1+Parameters!$B$13)</f>
        <v>48025720.554787606</v>
      </c>
      <c r="H325" s="5">
        <f>Parameters!$B$11*'Permanent project'!C329*Parameters!B$9*G325</f>
        <v>744.61232364430509</v>
      </c>
      <c r="I325" s="2">
        <f>EXP(-Parameters!$B$16*'Permanent project'!B329)</f>
        <v>3.5712849641635212E-5</v>
      </c>
      <c r="J325" s="2">
        <f>EXP(-(Parameters!$B$5+Parameters!$B$6)*('Permanent project'!B329-Parameters!$B$2))*(1-EXP(-Parameters!$B$7*('Permanent project'!B329-Parameters!$B$2)*('Permanent project'!B329&gt;Parameters!$B$2)))+('Permanent project'!B329&lt;=Parameters!$B$2)</f>
        <v>4.2003597903445551E-2</v>
      </c>
      <c r="K325" s="2">
        <f>H325*I325*('Permanent project'!B329&gt;=Parameters!$B$2)</f>
        <v>2.6592227955617682E-2</v>
      </c>
      <c r="L325" s="2">
        <f>H325*I325*J325*('Permanent project'!B329&gt;=Parameters!$B$2)*('Permanent project'!B329&lt;=Parameters!$B$3)</f>
        <v>1.1169692504045291E-3</v>
      </c>
      <c r="M325" s="26">
        <f>'Emissions of Biomass scenarios'!G323*3.66</f>
        <v>0</v>
      </c>
      <c r="N325" s="14">
        <f t="shared" si="20"/>
        <v>0</v>
      </c>
      <c r="V325" s="4"/>
      <c r="W325" s="4"/>
      <c r="X325" s="4"/>
      <c r="Y325" s="4"/>
    </row>
    <row r="326" spans="2:25" x14ac:dyDescent="0.3">
      <c r="B326">
        <v>321</v>
      </c>
      <c r="C326" s="11">
        <f t="shared" si="23"/>
        <v>1.6779706453383088</v>
      </c>
      <c r="D326" s="11">
        <f t="shared" si="23"/>
        <v>2.720789926345387</v>
      </c>
      <c r="E326" s="11">
        <f t="shared" si="23"/>
        <v>3.4292084480011149</v>
      </c>
      <c r="F326" s="11">
        <f t="shared" si="23"/>
        <v>5.9646475032892132</v>
      </c>
      <c r="G326" s="3">
        <f>G325*(1+Parameters!$B$13)</f>
        <v>48986234.965883359</v>
      </c>
      <c r="H326" s="5">
        <f>Parameters!$B$11*'Permanent project'!C330*Parameters!B$9*G326</f>
        <v>759.50457011719129</v>
      </c>
      <c r="I326" s="2">
        <f>EXP(-Parameters!$B$16*'Permanent project'!B330)</f>
        <v>3.4588129942728413E-5</v>
      </c>
      <c r="J326" s="2">
        <f>EXP(-(Parameters!$B$5+Parameters!$B$6)*('Permanent project'!B330-Parameters!$B$2))*(1-EXP(-Parameters!$B$7*('Permanent project'!B330-Parameters!$B$2)*('Permanent project'!B330&gt;Parameters!$B$2)))+('Permanent project'!B330&lt;=Parameters!$B$2)</f>
        <v>4.1585655121173161E-2</v>
      </c>
      <c r="K326" s="2">
        <f>H326*I326*('Permanent project'!B330&gt;=Parameters!$B$2)</f>
        <v>2.6269842763309497E-2</v>
      </c>
      <c r="L326" s="2">
        <f>H326*I326*J326*('Permanent project'!B330&gt;=Parameters!$B$2)*('Permanent project'!B330&lt;=Parameters!$B$3)</f>
        <v>1.0924486212424353E-3</v>
      </c>
      <c r="M326" s="26">
        <f>'Emissions of Biomass scenarios'!G324*3.66</f>
        <v>0</v>
      </c>
      <c r="N326" s="14">
        <f t="shared" si="20"/>
        <v>0</v>
      </c>
      <c r="V326" s="4"/>
      <c r="W326" s="4"/>
      <c r="X326" s="4"/>
      <c r="Y326" s="4"/>
    </row>
    <row r="327" spans="2:25" x14ac:dyDescent="0.3">
      <c r="B327">
        <v>322</v>
      </c>
      <c r="C327" s="11">
        <f t="shared" si="23"/>
        <v>1.6779706453383088</v>
      </c>
      <c r="D327" s="11">
        <f t="shared" si="23"/>
        <v>2.720789926345387</v>
      </c>
      <c r="E327" s="11">
        <f t="shared" si="23"/>
        <v>3.4292084480011149</v>
      </c>
      <c r="F327" s="11">
        <f t="shared" si="23"/>
        <v>5.9646475032892132</v>
      </c>
      <c r="G327" s="3">
        <f>G326*(1+Parameters!$B$13)</f>
        <v>49965959.665201031</v>
      </c>
      <c r="H327" s="5">
        <f>Parameters!$B$11*'Permanent project'!C331*Parameters!B$9*G327</f>
        <v>774.69466151953509</v>
      </c>
      <c r="I327" s="2">
        <f>EXP(-Parameters!$B$16*'Permanent project'!B331)</f>
        <v>3.3498831511343046E-5</v>
      </c>
      <c r="J327" s="2">
        <f>EXP(-(Parameters!$B$5+Parameters!$B$6)*('Permanent project'!B331-Parameters!$B$2))*(1-EXP(-Parameters!$B$7*('Permanent project'!B331-Parameters!$B$2)*('Permanent project'!B331&gt;Parameters!$B$2)))+('Permanent project'!B331&lt;=Parameters!$B$2)</f>
        <v>4.117187093906774E-2</v>
      </c>
      <c r="K327" s="2">
        <f>H327*I327*('Permanent project'!B331&gt;=Parameters!$B$2)</f>
        <v>2.5951365938979839E-2</v>
      </c>
      <c r="L327" s="2">
        <f>H327*I327*J327*('Permanent project'!B331&gt;=Parameters!$B$2)*('Permanent project'!B331&lt;=Parameters!$B$3)</f>
        <v>1.0684662891321964E-3</v>
      </c>
      <c r="M327" s="26">
        <f>'Emissions of Biomass scenarios'!G325*3.66</f>
        <v>0</v>
      </c>
      <c r="N327" s="14">
        <f t="shared" si="20"/>
        <v>0</v>
      </c>
      <c r="V327" s="4"/>
      <c r="W327" s="4"/>
      <c r="X327" s="4"/>
      <c r="Y327" s="4"/>
    </row>
    <row r="328" spans="2:25" x14ac:dyDescent="0.3">
      <c r="B328">
        <v>323</v>
      </c>
      <c r="C328" s="11">
        <f t="shared" si="23"/>
        <v>1.6779706453383088</v>
      </c>
      <c r="D328" s="11">
        <f t="shared" si="23"/>
        <v>2.720789926345387</v>
      </c>
      <c r="E328" s="11">
        <f t="shared" si="23"/>
        <v>3.4292084480011149</v>
      </c>
      <c r="F328" s="11">
        <f t="shared" si="23"/>
        <v>5.9646475032892132</v>
      </c>
      <c r="G328" s="3">
        <f>G327*(1+Parameters!$B$13)</f>
        <v>50965278.858505055</v>
      </c>
      <c r="H328" s="5">
        <f>Parameters!$B$11*'Permanent project'!C332*Parameters!B$9*G328</f>
        <v>790.18855474992586</v>
      </c>
      <c r="I328" s="2">
        <f>EXP(-Parameters!$B$16*'Permanent project'!B332)</f>
        <v>3.2443838810697775E-5</v>
      </c>
      <c r="J328" s="2">
        <f>EXP(-(Parameters!$B$5+Parameters!$B$6)*('Permanent project'!B332-Parameters!$B$2))*(1-EXP(-Parameters!$B$7*('Permanent project'!B332-Parameters!$B$2)*('Permanent project'!B332&gt;Parameters!$B$2)))+('Permanent project'!B332&lt;=Parameters!$B$2)</f>
        <v>4.0762203978366211E-2</v>
      </c>
      <c r="K328" s="2">
        <f>H328*I328*('Permanent project'!B332&gt;=Parameters!$B$2)</f>
        <v>2.5636750100364827E-2</v>
      </c>
      <c r="L328" s="2">
        <f>H328*I328*J328*('Permanent project'!B332&gt;=Parameters!$B$2)*('Permanent project'!B332&lt;=Parameters!$B$3)</f>
        <v>1.0450104369334715E-3</v>
      </c>
      <c r="M328" s="26">
        <f>'Emissions of Biomass scenarios'!G326*3.66</f>
        <v>0</v>
      </c>
      <c r="N328" s="14">
        <f t="shared" si="20"/>
        <v>0</v>
      </c>
      <c r="V328" s="4"/>
      <c r="W328" s="4"/>
      <c r="X328" s="4"/>
      <c r="Y328" s="4"/>
    </row>
    <row r="329" spans="2:25" x14ac:dyDescent="0.3">
      <c r="B329">
        <v>324</v>
      </c>
      <c r="C329" s="11">
        <f t="shared" si="23"/>
        <v>1.6779706453383088</v>
      </c>
      <c r="D329" s="11">
        <f t="shared" si="23"/>
        <v>2.720789926345387</v>
      </c>
      <c r="E329" s="11">
        <f t="shared" si="23"/>
        <v>3.4292084480011149</v>
      </c>
      <c r="F329" s="11">
        <f t="shared" si="23"/>
        <v>5.9646475032892132</v>
      </c>
      <c r="G329" s="3">
        <f>G328*(1+Parameters!$B$13)</f>
        <v>51984584.435675159</v>
      </c>
      <c r="H329" s="5">
        <f>Parameters!$B$11*'Permanent project'!C333*Parameters!B$9*G329</f>
        <v>805.99232584492449</v>
      </c>
      <c r="I329" s="2">
        <f>EXP(-Parameters!$B$16*'Permanent project'!B333)</f>
        <v>3.1422071436077321E-5</v>
      </c>
      <c r="J329" s="2">
        <f>EXP(-(Parameters!$B$5+Parameters!$B$6)*('Permanent project'!B333-Parameters!$B$2))*(1-EXP(-Parameters!$B$7*('Permanent project'!B333-Parameters!$B$2)*('Permanent project'!B333&gt;Parameters!$B$2)))+('Permanent project'!B333&lt;=Parameters!$B$2)</f>
        <v>4.0356613272031147E-2</v>
      </c>
      <c r="K329" s="2">
        <f>H329*I329*('Permanent project'!B333&gt;=Parameters!$B$2)</f>
        <v>2.5325948439629327E-2</v>
      </c>
      <c r="L329" s="2">
        <f>H329*I329*J329*('Permanent project'!B333&gt;=Parameters!$B$2)*('Permanent project'!B333&lt;=Parameters!$B$3)</f>
        <v>1.0220695069255213E-3</v>
      </c>
      <c r="M329" s="26">
        <f>'Emissions of Biomass scenarios'!G327*3.66</f>
        <v>0</v>
      </c>
      <c r="N329" s="14">
        <f t="shared" si="20"/>
        <v>0</v>
      </c>
      <c r="V329" s="4"/>
      <c r="W329" s="4"/>
      <c r="X329" s="4"/>
      <c r="Y329" s="4"/>
    </row>
    <row r="330" spans="2:25" x14ac:dyDescent="0.3">
      <c r="B330">
        <v>325</v>
      </c>
      <c r="C330" s="11">
        <f t="shared" si="23"/>
        <v>1.6779706453383088</v>
      </c>
      <c r="D330" s="11">
        <f t="shared" si="23"/>
        <v>2.720789926345387</v>
      </c>
      <c r="E330" s="11">
        <f t="shared" si="23"/>
        <v>3.4292084480011149</v>
      </c>
      <c r="F330" s="11">
        <f t="shared" si="23"/>
        <v>5.9646475032892132</v>
      </c>
      <c r="G330" s="3">
        <f>G329*(1+Parameters!$B$13)</f>
        <v>53024276.124388665</v>
      </c>
      <c r="H330" s="5">
        <f>Parameters!$B$11*'Permanent project'!C334*Parameters!B$9*G330</f>
        <v>822.11217236182301</v>
      </c>
      <c r="I330" s="2">
        <f>EXP(-Parameters!$B$16*'Permanent project'!B334)</f>
        <v>3.0432483008403625E-5</v>
      </c>
      <c r="J330" s="2">
        <f>EXP(-(Parameters!$B$5+Parameters!$B$6)*('Permanent project'!B334-Parameters!$B$2))*(1-EXP(-Parameters!$B$7*('Permanent project'!B334-Parameters!$B$2)*('Permanent project'!B334&gt;Parameters!$B$2)))+('Permanent project'!B334&lt;=Parameters!$B$2)</f>
        <v>3.9955058260653896E-2</v>
      </c>
      <c r="K330" s="2">
        <f>H330*I330*('Permanent project'!B334&gt;=Parameters!$B$2)</f>
        <v>2.5018914716402971E-2</v>
      </c>
      <c r="L330" s="2">
        <f>H330*I330*J330*('Permanent project'!B334&gt;=Parameters!$B$2)*('Permanent project'!B334&lt;=Parameters!$B$3)</f>
        <v>9.9963219511221184E-4</v>
      </c>
      <c r="M330" s="26">
        <f>'Emissions of Biomass scenarios'!G328*3.66</f>
        <v>0</v>
      </c>
      <c r="N330" s="14">
        <f t="shared" si="20"/>
        <v>0</v>
      </c>
      <c r="V330" s="4"/>
      <c r="W330" s="4"/>
      <c r="X330" s="4"/>
      <c r="Y330" s="4"/>
    </row>
    <row r="331" spans="2:25" x14ac:dyDescent="0.3">
      <c r="B331">
        <v>326</v>
      </c>
      <c r="C331" s="11">
        <f t="shared" ref="C331:F346" si="24">C330</f>
        <v>1.6779706453383088</v>
      </c>
      <c r="D331" s="11">
        <f t="shared" si="24"/>
        <v>2.720789926345387</v>
      </c>
      <c r="E331" s="11">
        <f t="shared" si="24"/>
        <v>3.4292084480011149</v>
      </c>
      <c r="F331" s="11">
        <f t="shared" si="24"/>
        <v>5.9646475032892132</v>
      </c>
      <c r="G331" s="3">
        <f>G330*(1+Parameters!$B$13)</f>
        <v>54084761.646876439</v>
      </c>
      <c r="H331" s="5">
        <f>Parameters!$B$11*'Permanent project'!C335*Parameters!B$9*G331</f>
        <v>838.55441580905949</v>
      </c>
      <c r="I331" s="2">
        <f>EXP(-Parameters!$B$16*'Permanent project'!B335)</f>
        <v>2.9474060102652252E-5</v>
      </c>
      <c r="J331" s="2">
        <f>EXP(-(Parameters!$B$5+Parameters!$B$6)*('Permanent project'!B335-Parameters!$B$2))*(1-EXP(-Parameters!$B$7*('Permanent project'!B335-Parameters!$B$2)*('Permanent project'!B335&gt;Parameters!$B$2)))+('Permanent project'!B335&lt;=Parameters!$B$2)</f>
        <v>3.9557498788398725E-2</v>
      </c>
      <c r="K331" s="2">
        <f>H331*I331*('Permanent project'!B335&gt;=Parameters!$B$2)</f>
        <v>2.4715603250900667E-2</v>
      </c>
      <c r="L331" s="2">
        <f>H331*I331*J331*('Permanent project'!B335&gt;=Parameters!$B$2)*('Permanent project'!B335&lt;=Parameters!$B$3)</f>
        <v>9.7768744565204682E-4</v>
      </c>
      <c r="M331" s="26">
        <f>'Emissions of Biomass scenarios'!G329*3.66</f>
        <v>0</v>
      </c>
      <c r="N331" s="14">
        <f t="shared" si="20"/>
        <v>0</v>
      </c>
      <c r="V331" s="4"/>
      <c r="W331" s="4"/>
      <c r="X331" s="4"/>
      <c r="Y331" s="4"/>
    </row>
    <row r="332" spans="2:25" x14ac:dyDescent="0.3">
      <c r="B332">
        <v>327</v>
      </c>
      <c r="C332" s="11">
        <f t="shared" si="24"/>
        <v>1.6779706453383088</v>
      </c>
      <c r="D332" s="11">
        <f t="shared" si="24"/>
        <v>2.720789926345387</v>
      </c>
      <c r="E332" s="11">
        <f t="shared" si="24"/>
        <v>3.4292084480011149</v>
      </c>
      <c r="F332" s="11">
        <f t="shared" si="24"/>
        <v>5.9646475032892132</v>
      </c>
      <c r="G332" s="3">
        <f>G331*(1+Parameters!$B$13)</f>
        <v>55166456.879813969</v>
      </c>
      <c r="H332" s="5">
        <f>Parameters!$B$11*'Permanent project'!C336*Parameters!B$9*G332</f>
        <v>855.32550412524063</v>
      </c>
      <c r="I332" s="2">
        <f>EXP(-Parameters!$B$16*'Permanent project'!B336)</f>
        <v>2.8545821210016576E-5</v>
      </c>
      <c r="J332" s="2">
        <f>EXP(-(Parameters!$B$5+Parameters!$B$6)*('Permanent project'!B336-Parameters!$B$2))*(1-EXP(-Parameters!$B$7*('Permanent project'!B336-Parameters!$B$2)*('Permanent project'!B336&gt;Parameters!$B$2)))+('Permanent project'!B336&lt;=Parameters!$B$2)</f>
        <v>3.9163895098987066E-2</v>
      </c>
      <c r="K332" s="2">
        <f>H332*I332*('Permanent project'!B336&gt;=Parameters!$B$2)</f>
        <v>2.4415968917126413E-2</v>
      </c>
      <c r="L332" s="2">
        <f>H332*I332*J332*('Permanent project'!B336&gt;=Parameters!$B$2)*('Permanent project'!B336&lt;=Parameters!$B$3)</f>
        <v>9.5622444541046761E-4</v>
      </c>
      <c r="M332" s="26">
        <f>'Emissions of Biomass scenarios'!G330*3.66</f>
        <v>0</v>
      </c>
      <c r="N332" s="14">
        <f t="shared" si="20"/>
        <v>0</v>
      </c>
      <c r="V332" s="4"/>
      <c r="W332" s="4"/>
      <c r="X332" s="4"/>
      <c r="Y332" s="4"/>
    </row>
    <row r="333" spans="2:25" x14ac:dyDescent="0.3">
      <c r="B333">
        <v>328</v>
      </c>
      <c r="C333" s="11">
        <f t="shared" si="24"/>
        <v>1.6779706453383088</v>
      </c>
      <c r="D333" s="11">
        <f t="shared" si="24"/>
        <v>2.720789926345387</v>
      </c>
      <c r="E333" s="11">
        <f t="shared" si="24"/>
        <v>3.4292084480011149</v>
      </c>
      <c r="F333" s="11">
        <f t="shared" si="24"/>
        <v>5.9646475032892132</v>
      </c>
      <c r="G333" s="3">
        <f>G332*(1+Parameters!$B$13)</f>
        <v>56269786.017410249</v>
      </c>
      <c r="H333" s="5">
        <f>Parameters!$B$11*'Permanent project'!C337*Parameters!B$9*G333</f>
        <v>872.43201420774551</v>
      </c>
      <c r="I333" s="2">
        <f>EXP(-Parameters!$B$16*'Permanent project'!B337)</f>
        <v>2.7646815732757017E-5</v>
      </c>
      <c r="J333" s="2">
        <f>EXP(-(Parameters!$B$5+Parameters!$B$6)*('Permanent project'!B337-Parameters!$B$2))*(1-EXP(-Parameters!$B$7*('Permanent project'!B337-Parameters!$B$2)*('Permanent project'!B337&gt;Parameters!$B$2)))+('Permanent project'!B337&lt;=Parameters!$B$2)</f>
        <v>3.8774207831722009E-2</v>
      </c>
      <c r="K333" s="2">
        <f>H333*I333*('Permanent project'!B337&gt;=Parameters!$B$2)</f>
        <v>2.4119967136159593E-2</v>
      </c>
      <c r="L333" s="2">
        <f>H333*I333*J333*('Permanent project'!B337&gt;=Parameters!$B$2)*('Permanent project'!B337&lt;=Parameters!$B$3)</f>
        <v>9.3523261863175675E-4</v>
      </c>
      <c r="M333" s="26">
        <f>'Emissions of Biomass scenarios'!G331*3.66</f>
        <v>0</v>
      </c>
      <c r="N333" s="14">
        <f t="shared" si="20"/>
        <v>0</v>
      </c>
      <c r="V333" s="4"/>
      <c r="W333" s="4"/>
      <c r="X333" s="4"/>
      <c r="Y333" s="4"/>
    </row>
    <row r="334" spans="2:25" x14ac:dyDescent="0.3">
      <c r="B334">
        <v>329</v>
      </c>
      <c r="C334" s="11">
        <f t="shared" si="24"/>
        <v>1.6779706453383088</v>
      </c>
      <c r="D334" s="11">
        <f t="shared" si="24"/>
        <v>2.720789926345387</v>
      </c>
      <c r="E334" s="11">
        <f t="shared" si="24"/>
        <v>3.4292084480011149</v>
      </c>
      <c r="F334" s="11">
        <f t="shared" si="24"/>
        <v>5.9646475032892132</v>
      </c>
      <c r="G334" s="3">
        <f>G333*(1+Parameters!$B$13)</f>
        <v>57395181.737758458</v>
      </c>
      <c r="H334" s="5">
        <f>Parameters!$B$11*'Permanent project'!C338*Parameters!B$9*G334</f>
        <v>889.88065449190049</v>
      </c>
      <c r="I334" s="2">
        <f>EXP(-Parameters!$B$16*'Permanent project'!B338)</f>
        <v>2.6776123010705882E-5</v>
      </c>
      <c r="J334" s="2">
        <f>EXP(-(Parameters!$B$5+Parameters!$B$6)*('Permanent project'!B338-Parameters!$B$2))*(1-EXP(-Parameters!$B$7*('Permanent project'!B338-Parameters!$B$2)*('Permanent project'!B338&gt;Parameters!$B$2)))+('Permanent project'!B338&lt;=Parameters!$B$2)</f>
        <v>3.8388398017552054E-2</v>
      </c>
      <c r="K334" s="2">
        <f>H334*I334*('Permanent project'!B338&gt;=Parameters!$B$2)</f>
        <v>2.3827553869522587E-2</v>
      </c>
      <c r="L334" s="2">
        <f>H334*I334*J334*('Permanent project'!B338&gt;=Parameters!$B$2)*('Permanent project'!B338&lt;=Parameters!$B$3)</f>
        <v>9.147016217278957E-4</v>
      </c>
      <c r="M334" s="26">
        <f>'Emissions of Biomass scenarios'!G332*3.66</f>
        <v>0</v>
      </c>
      <c r="N334" s="14">
        <f t="shared" si="20"/>
        <v>0</v>
      </c>
      <c r="V334" s="4"/>
      <c r="W334" s="4"/>
      <c r="X334" s="4"/>
      <c r="Y334" s="4"/>
    </row>
    <row r="335" spans="2:25" x14ac:dyDescent="0.3">
      <c r="B335">
        <v>330</v>
      </c>
      <c r="C335" s="11">
        <f t="shared" si="24"/>
        <v>1.6779706453383088</v>
      </c>
      <c r="D335" s="11">
        <f t="shared" si="24"/>
        <v>2.720789926345387</v>
      </c>
      <c r="E335" s="11">
        <f t="shared" si="24"/>
        <v>3.4292084480011149</v>
      </c>
      <c r="F335" s="11">
        <f t="shared" si="24"/>
        <v>5.9646475032892132</v>
      </c>
      <c r="G335" s="3">
        <f>G334*(1+Parameters!$B$13)</f>
        <v>58543085.372513629</v>
      </c>
      <c r="H335" s="5">
        <f>Parameters!$B$11*'Permanent project'!C339*Parameters!B$9*G335</f>
        <v>907.67826758173851</v>
      </c>
      <c r="I335" s="2">
        <f>EXP(-Parameters!$B$16*'Permanent project'!B339)</f>
        <v>2.5932851378430908E-5</v>
      </c>
      <c r="J335" s="2">
        <f>EXP(-(Parameters!$B$5+Parameters!$B$6)*('Permanent project'!B339-Parameters!$B$2))*(1-EXP(-Parameters!$B$7*('Permanent project'!B339-Parameters!$B$2)*('Permanent project'!B339&gt;Parameters!$B$2)))+('Permanent project'!B339&lt;=Parameters!$B$2)</f>
        <v>3.8006427075174314E-2</v>
      </c>
      <c r="K335" s="2">
        <f>H335*I335*('Permanent project'!B339&gt;=Parameters!$B$2)</f>
        <v>2.3538685612628868E-2</v>
      </c>
      <c r="L335" s="2">
        <f>H335*I335*J335*('Permanent project'!B339&gt;=Parameters!$B$2)*('Permanent project'!B339&lt;=Parameters!$B$3)</f>
        <v>8.9462133818183384E-4</v>
      </c>
      <c r="M335" s="26">
        <f>'Emissions of Biomass scenarios'!G333*3.66</f>
        <v>0</v>
      </c>
      <c r="N335" s="14">
        <f t="shared" si="20"/>
        <v>0</v>
      </c>
      <c r="V335" s="4"/>
      <c r="W335" s="4"/>
      <c r="X335" s="4"/>
      <c r="Y335" s="4"/>
    </row>
    <row r="336" spans="2:25" x14ac:dyDescent="0.3">
      <c r="B336">
        <v>331</v>
      </c>
      <c r="C336" s="11">
        <f t="shared" si="24"/>
        <v>1.6779706453383088</v>
      </c>
      <c r="D336" s="11">
        <f t="shared" si="24"/>
        <v>2.720789926345387</v>
      </c>
      <c r="E336" s="11">
        <f t="shared" si="24"/>
        <v>3.4292084480011149</v>
      </c>
      <c r="F336" s="11">
        <f t="shared" si="24"/>
        <v>5.9646475032892132</v>
      </c>
      <c r="G336" s="3">
        <f>G335*(1+Parameters!$B$13)</f>
        <v>59713947.0799639</v>
      </c>
      <c r="H336" s="5">
        <f>Parameters!$B$11*'Permanent project'!C340*Parameters!B$9*G336</f>
        <v>925.83183293337322</v>
      </c>
      <c r="I336" s="2">
        <f>EXP(-Parameters!$B$16*'Permanent project'!B340)</f>
        <v>2.5116137252091926E-5</v>
      </c>
      <c r="J336" s="2">
        <f>EXP(-(Parameters!$B$5+Parameters!$B$6)*('Permanent project'!B340-Parameters!$B$2))*(1-EXP(-Parameters!$B$7*('Permanent project'!B340-Parameters!$B$2)*('Permanent project'!B340&gt;Parameters!$B$2)))+('Permanent project'!B340&lt;=Parameters!$B$2)</f>
        <v>3.76282568071762E-2</v>
      </c>
      <c r="K336" s="2">
        <f>H336*I336*('Permanent project'!B340&gt;=Parameters!$B$2)</f>
        <v>2.3253319388310444E-2</v>
      </c>
      <c r="L336" s="2">
        <f>H336*I336*J336*('Permanent project'!B340&gt;=Parameters!$B$2)*('Permanent project'!B340&lt;=Parameters!$B$3)</f>
        <v>8.7498187356263482E-4</v>
      </c>
      <c r="M336" s="26">
        <f>'Emissions of Biomass scenarios'!G334*3.66</f>
        <v>0</v>
      </c>
      <c r="N336" s="14">
        <f t="shared" si="20"/>
        <v>0</v>
      </c>
      <c r="V336" s="4"/>
      <c r="W336" s="4"/>
      <c r="X336" s="4"/>
      <c r="Y336" s="4"/>
    </row>
    <row r="337" spans="2:25" x14ac:dyDescent="0.3">
      <c r="B337">
        <v>332</v>
      </c>
      <c r="C337" s="11">
        <f t="shared" si="24"/>
        <v>1.6779706453383088</v>
      </c>
      <c r="D337" s="11">
        <f t="shared" si="24"/>
        <v>2.720789926345387</v>
      </c>
      <c r="E337" s="11">
        <f t="shared" si="24"/>
        <v>3.4292084480011149</v>
      </c>
      <c r="F337" s="11">
        <f t="shared" si="24"/>
        <v>5.9646475032892132</v>
      </c>
      <c r="G337" s="3">
        <f>G336*(1+Parameters!$B$13)</f>
        <v>60908226.02156318</v>
      </c>
      <c r="H337" s="5">
        <f>Parameters!$B$11*'Permanent project'!C341*Parameters!B$9*G337</f>
        <v>944.34846959204071</v>
      </c>
      <c r="I337" s="2">
        <f>EXP(-Parameters!$B$16*'Permanent project'!B341)</f>
        <v>2.4325144245055558E-5</v>
      </c>
      <c r="J337" s="2">
        <f>EXP(-(Parameters!$B$5+Parameters!$B$6)*('Permanent project'!B341-Parameters!$B$2))*(1-EXP(-Parameters!$B$7*('Permanent project'!B341-Parameters!$B$2)*('Permanent project'!B341&gt;Parameters!$B$2)))+('Permanent project'!B341&lt;=Parameters!$B$2)</f>
        <v>3.7253849396215809E-2</v>
      </c>
      <c r="K337" s="2">
        <f>H337*I337*('Permanent project'!B341&gt;=Parameters!$B$2)</f>
        <v>2.2971412740423854E-2</v>
      </c>
      <c r="L337" s="2">
        <f>H337*I337*J337*('Permanent project'!B341&gt;=Parameters!$B$2)*('Permanent project'!B341&lt;=Parameters!$B$3)</f>
        <v>8.557735506500633E-4</v>
      </c>
      <c r="M337" s="26">
        <f>'Emissions of Biomass scenarios'!G335*3.66</f>
        <v>0</v>
      </c>
      <c r="N337" s="14">
        <f t="shared" si="20"/>
        <v>0</v>
      </c>
      <c r="V337" s="4"/>
      <c r="W337" s="4"/>
      <c r="X337" s="4"/>
      <c r="Y337" s="4"/>
    </row>
    <row r="338" spans="2:25" x14ac:dyDescent="0.3">
      <c r="B338">
        <v>333</v>
      </c>
      <c r="C338" s="11">
        <f t="shared" si="24"/>
        <v>1.6779706453383088</v>
      </c>
      <c r="D338" s="11">
        <f t="shared" si="24"/>
        <v>2.720789926345387</v>
      </c>
      <c r="E338" s="11">
        <f t="shared" si="24"/>
        <v>3.4292084480011149</v>
      </c>
      <c r="F338" s="11">
        <f t="shared" si="24"/>
        <v>5.9646475032892132</v>
      </c>
      <c r="G338" s="3">
        <f>G337*(1+Parameters!$B$13)</f>
        <v>62126390.541994445</v>
      </c>
      <c r="H338" s="5">
        <f>Parameters!$B$11*'Permanent project'!C342*Parameters!B$9*G338</f>
        <v>963.23543898388164</v>
      </c>
      <c r="I338" s="2">
        <f>EXP(-Parameters!$B$16*'Permanent project'!B342)</f>
        <v>2.3559062311362222E-5</v>
      </c>
      <c r="J338" s="2">
        <f>EXP(-(Parameters!$B$5+Parameters!$B$6)*('Permanent project'!B342-Parameters!$B$2))*(1-EXP(-Parameters!$B$7*('Permanent project'!B342-Parameters!$B$2)*('Permanent project'!B342&gt;Parameters!$B$2)))+('Permanent project'!B342&lt;=Parameters!$B$2)</f>
        <v>3.6883167401239994E-2</v>
      </c>
      <c r="K338" s="2">
        <f>H338*I338*('Permanent project'!B342&gt;=Parameters!$B$2)</f>
        <v>2.269292372753361E-2</v>
      </c>
      <c r="L338" s="2">
        <f>H338*I338*J338*('Permanent project'!B342&gt;=Parameters!$B$2)*('Permanent project'!B342&lt;=Parameters!$B$3)</f>
        <v>8.3698690466619326E-4</v>
      </c>
      <c r="M338" s="26">
        <f>'Emissions of Biomass scenarios'!G336*3.66</f>
        <v>0</v>
      </c>
      <c r="N338" s="14">
        <f t="shared" si="20"/>
        <v>0</v>
      </c>
      <c r="V338" s="4"/>
      <c r="W338" s="4"/>
      <c r="X338" s="4"/>
      <c r="Y338" s="4"/>
    </row>
    <row r="339" spans="2:25" x14ac:dyDescent="0.3">
      <c r="B339">
        <v>334</v>
      </c>
      <c r="C339" s="11">
        <f t="shared" si="24"/>
        <v>1.6779706453383088</v>
      </c>
      <c r="D339" s="11">
        <f t="shared" si="24"/>
        <v>2.720789926345387</v>
      </c>
      <c r="E339" s="11">
        <f t="shared" si="24"/>
        <v>3.4292084480011149</v>
      </c>
      <c r="F339" s="11">
        <f t="shared" si="24"/>
        <v>5.9646475032892132</v>
      </c>
      <c r="G339" s="3">
        <f>G338*(1+Parameters!$B$13)</f>
        <v>63368918.352834336</v>
      </c>
      <c r="H339" s="5">
        <f>Parameters!$B$11*'Permanent project'!C343*Parameters!B$9*G339</f>
        <v>982.5001477635592</v>
      </c>
      <c r="I339" s="2">
        <f>EXP(-Parameters!$B$16*'Permanent project'!B343)</f>
        <v>2.2817106916168266E-5</v>
      </c>
      <c r="J339" s="2">
        <f>EXP(-(Parameters!$B$5+Parameters!$B$6)*('Permanent project'!B343-Parameters!$B$2))*(1-EXP(-Parameters!$B$7*('Permanent project'!B343-Parameters!$B$2)*('Permanent project'!B343&gt;Parameters!$B$2)))+('Permanent project'!B343&lt;=Parameters!$B$2)</f>
        <v>3.6516173753740402E-2</v>
      </c>
      <c r="K339" s="2">
        <f>H339*I339*('Permanent project'!B343&gt;=Parameters!$B$2)</f>
        <v>2.2417810916672252E-2</v>
      </c>
      <c r="L339" s="2">
        <f>H339*I339*J339*('Permanent project'!B343&gt;=Parameters!$B$2)*('Permanent project'!B343&lt;=Parameters!$B$3)</f>
        <v>8.1861267861170234E-4</v>
      </c>
      <c r="M339" s="26">
        <f>'Emissions of Biomass scenarios'!G337*3.66</f>
        <v>0</v>
      </c>
      <c r="N339" s="14">
        <f t="shared" si="20"/>
        <v>0</v>
      </c>
      <c r="V339" s="4"/>
      <c r="W339" s="4"/>
      <c r="X339" s="4"/>
      <c r="Y339" s="4"/>
    </row>
    <row r="340" spans="2:25" x14ac:dyDescent="0.3">
      <c r="B340">
        <v>335</v>
      </c>
      <c r="C340" s="11">
        <f t="shared" si="24"/>
        <v>1.6779706453383088</v>
      </c>
      <c r="D340" s="11">
        <f t="shared" si="24"/>
        <v>2.720789926345387</v>
      </c>
      <c r="E340" s="11">
        <f t="shared" si="24"/>
        <v>3.4292084480011149</v>
      </c>
      <c r="F340" s="11">
        <f t="shared" si="24"/>
        <v>5.9646475032892132</v>
      </c>
      <c r="G340" s="3">
        <f>G339*(1+Parameters!$B$13)</f>
        <v>64636296.719891027</v>
      </c>
      <c r="H340" s="5">
        <f>Parameters!$B$11*'Permanent project'!C344*Parameters!B$9*G340</f>
        <v>1002.1501507188304</v>
      </c>
      <c r="I340" s="2">
        <f>EXP(-Parameters!$B$16*'Permanent project'!B344)</f>
        <v>2.2098518232313746E-5</v>
      </c>
      <c r="J340" s="2">
        <f>EXP(-(Parameters!$B$5+Parameters!$B$6)*('Permanent project'!B344-Parameters!$B$2))*(1-EXP(-Parameters!$B$7*('Permanent project'!B344-Parameters!$B$2)*('Permanent project'!B344&gt;Parameters!$B$2)))+('Permanent project'!B344&lt;=Parameters!$B$2)</f>
        <v>3.6152831754046412E-2</v>
      </c>
      <c r="K340" s="2">
        <f>H340*I340*('Permanent project'!B344&gt;=Parameters!$B$2)</f>
        <v>2.2146033377176043E-2</v>
      </c>
      <c r="L340" s="2">
        <f>H340*I340*J340*('Permanent project'!B344&gt;=Parameters!$B$2)*('Permanent project'!B344&lt;=Parameters!$B$3)</f>
        <v>8.0064181870454171E-4</v>
      </c>
      <c r="M340" s="26">
        <f>'Emissions of Biomass scenarios'!G338*3.66</f>
        <v>0</v>
      </c>
      <c r="N340" s="14">
        <f t="shared" si="20"/>
        <v>0</v>
      </c>
      <c r="V340" s="4"/>
      <c r="W340" s="4"/>
      <c r="X340" s="4"/>
      <c r="Y340" s="4"/>
    </row>
    <row r="341" spans="2:25" x14ac:dyDescent="0.3">
      <c r="B341">
        <v>336</v>
      </c>
      <c r="C341" s="11">
        <f t="shared" si="24"/>
        <v>1.6779706453383088</v>
      </c>
      <c r="D341" s="11">
        <f t="shared" si="24"/>
        <v>2.720789926345387</v>
      </c>
      <c r="E341" s="11">
        <f t="shared" si="24"/>
        <v>3.4292084480011149</v>
      </c>
      <c r="F341" s="11">
        <f t="shared" si="24"/>
        <v>5.9646475032892132</v>
      </c>
      <c r="G341" s="3">
        <f>G340*(1+Parameters!$B$13)</f>
        <v>65929022.654288851</v>
      </c>
      <c r="H341" s="5">
        <f>Parameters!$B$11*'Permanent project'!C345*Parameters!B$9*G341</f>
        <v>1022.1931537332072</v>
      </c>
      <c r="I341" s="2">
        <f>EXP(-Parameters!$B$16*'Permanent project'!B345)</f>
        <v>2.1402560362193017E-5</v>
      </c>
      <c r="J341" s="2">
        <f>EXP(-(Parameters!$B$5+Parameters!$B$6)*('Permanent project'!B345-Parameters!$B$2))*(1-EXP(-Parameters!$B$7*('Permanent project'!B345-Parameters!$B$2)*('Permanent project'!B345&gt;Parameters!$B$2)))+('Permanent project'!B345&lt;=Parameters!$B$2)</f>
        <v>3.5793105067655297E-2</v>
      </c>
      <c r="K341" s="2">
        <f>H341*I341*('Permanent project'!B345&gt;=Parameters!$B$2)</f>
        <v>2.1877550674595413E-2</v>
      </c>
      <c r="L341" s="2">
        <f>H341*I341*J341*('Permanent project'!B345&gt;=Parameters!$B$2)*('Permanent project'!B345&lt;=Parameters!$B$3)</f>
        <v>7.830654699187466E-4</v>
      </c>
      <c r="M341" s="26">
        <f>'Emissions of Biomass scenarios'!G339*3.66</f>
        <v>0</v>
      </c>
      <c r="N341" s="14">
        <f t="shared" si="20"/>
        <v>0</v>
      </c>
      <c r="V341" s="4"/>
      <c r="W341" s="4"/>
      <c r="X341" s="4"/>
      <c r="Y341" s="4"/>
    </row>
    <row r="342" spans="2:25" x14ac:dyDescent="0.3">
      <c r="B342">
        <v>337</v>
      </c>
      <c r="C342" s="11">
        <f t="shared" si="24"/>
        <v>1.6779706453383088</v>
      </c>
      <c r="D342" s="11">
        <f t="shared" si="24"/>
        <v>2.720789926345387</v>
      </c>
      <c r="E342" s="11">
        <f t="shared" si="24"/>
        <v>3.4292084480011149</v>
      </c>
      <c r="F342" s="11">
        <f t="shared" si="24"/>
        <v>5.9646475032892132</v>
      </c>
      <c r="G342" s="3">
        <f>G341*(1+Parameters!$B$13)</f>
        <v>67247603.107374623</v>
      </c>
      <c r="H342" s="5">
        <f>Parameters!$B$11*'Permanent project'!C346*Parameters!B$9*G342</f>
        <v>1042.6370168078713</v>
      </c>
      <c r="I342" s="2">
        <f>EXP(-Parameters!$B$16*'Permanent project'!B346)</f>
        <v>2.0728520584131272E-5</v>
      </c>
      <c r="J342" s="2">
        <f>EXP(-(Parameters!$B$5+Parameters!$B$6)*('Permanent project'!B346-Parameters!$B$2))*(1-EXP(-Parameters!$B$7*('Permanent project'!B346-Parameters!$B$2)*('Permanent project'!B346&gt;Parameters!$B$2)))+('Permanent project'!B346&lt;=Parameters!$B$2)</f>
        <v>3.543695772159864E-2</v>
      </c>
      <c r="K342" s="2">
        <f>H342*I342*('Permanent project'!B346&gt;=Parameters!$B$2)</f>
        <v>2.1612322864679182E-2</v>
      </c>
      <c r="L342" s="2">
        <f>H342*I342*J342*('Permanent project'!B346&gt;=Parameters!$B$2)*('Permanent project'!B346&lt;=Parameters!$B$3)</f>
        <v>7.6587497162117582E-4</v>
      </c>
      <c r="M342" s="26">
        <f>'Emissions of Biomass scenarios'!G340*3.66</f>
        <v>0</v>
      </c>
      <c r="N342" s="14">
        <f t="shared" ref="N342:N405" si="25">L342*M342</f>
        <v>0</v>
      </c>
      <c r="V342" s="4"/>
      <c r="W342" s="4"/>
      <c r="X342" s="4"/>
      <c r="Y342" s="4"/>
    </row>
    <row r="343" spans="2:25" x14ac:dyDescent="0.3">
      <c r="B343">
        <v>338</v>
      </c>
      <c r="C343" s="11">
        <f t="shared" si="24"/>
        <v>1.6779706453383088</v>
      </c>
      <c r="D343" s="11">
        <f t="shared" si="24"/>
        <v>2.720789926345387</v>
      </c>
      <c r="E343" s="11">
        <f t="shared" si="24"/>
        <v>3.4292084480011149</v>
      </c>
      <c r="F343" s="11">
        <f t="shared" si="24"/>
        <v>5.9646475032892132</v>
      </c>
      <c r="G343" s="3">
        <f>G342*(1+Parameters!$B$13)</f>
        <v>68592555.169522122</v>
      </c>
      <c r="H343" s="5">
        <f>Parameters!$B$11*'Permanent project'!C347*Parameters!B$9*G343</f>
        <v>1063.4897571440288</v>
      </c>
      <c r="I343" s="2">
        <f>EXP(-Parameters!$B$16*'Permanent project'!B347)</f>
        <v>2.007570862249527E-5</v>
      </c>
      <c r="J343" s="2">
        <f>EXP(-(Parameters!$B$5+Parameters!$B$6)*('Permanent project'!B347-Parameters!$B$2))*(1-EXP(-Parameters!$B$7*('Permanent project'!B347-Parameters!$B$2)*('Permanent project'!B347&gt;Parameters!$B$2)))+('Permanent project'!B347&lt;=Parameters!$B$2)</f>
        <v>3.5084354100845025E-2</v>
      </c>
      <c r="K343" s="2">
        <f>H343*I343*('Permanent project'!B347&gt;=Parameters!$B$2)</f>
        <v>2.135031048743178E-2</v>
      </c>
      <c r="L343" s="2">
        <f>H343*I343*J343*('Permanent project'!B347&gt;=Parameters!$B$2)*('Permanent project'!B347&lt;=Parameters!$B$3)</f>
        <v>7.4906185330404166E-4</v>
      </c>
      <c r="M343" s="26">
        <f>'Emissions of Biomass scenarios'!G341*3.66</f>
        <v>0</v>
      </c>
      <c r="N343" s="14">
        <f t="shared" si="25"/>
        <v>0</v>
      </c>
      <c r="V343" s="4"/>
      <c r="W343" s="4"/>
      <c r="X343" s="4"/>
      <c r="Y343" s="4"/>
    </row>
    <row r="344" spans="2:25" x14ac:dyDescent="0.3">
      <c r="B344">
        <v>339</v>
      </c>
      <c r="C344" s="11">
        <f t="shared" si="24"/>
        <v>1.6779706453383088</v>
      </c>
      <c r="D344" s="11">
        <f t="shared" si="24"/>
        <v>2.720789926345387</v>
      </c>
      <c r="E344" s="11">
        <f t="shared" si="24"/>
        <v>3.4292084480011149</v>
      </c>
      <c r="F344" s="11">
        <f t="shared" si="24"/>
        <v>5.9646475032892132</v>
      </c>
      <c r="G344" s="3">
        <f>G343*(1+Parameters!$B$13)</f>
        <v>69964406.272912562</v>
      </c>
      <c r="H344" s="5">
        <f>Parameters!$B$11*'Permanent project'!C348*Parameters!B$9*G344</f>
        <v>1084.7595522869092</v>
      </c>
      <c r="I344" s="2">
        <f>EXP(-Parameters!$B$16*'Permanent project'!B348)</f>
        <v>1.9443455940790768E-5</v>
      </c>
      <c r="J344" s="2">
        <f>EXP(-(Parameters!$B$5+Parameters!$B$6)*('Permanent project'!B348-Parameters!$B$2))*(1-EXP(-Parameters!$B$7*('Permanent project'!B348-Parameters!$B$2)*('Permanent project'!B348&gt;Parameters!$B$2)))+('Permanent project'!B348&lt;=Parameters!$B$2)</f>
        <v>3.4735258944738563E-2</v>
      </c>
      <c r="K344" s="2">
        <f>H344*I344*('Permanent project'!B348&gt;=Parameters!$B$2)</f>
        <v>2.1091474561242437E-2</v>
      </c>
      <c r="L344" s="2">
        <f>H344*I344*J344*('Permanent project'!B348&gt;=Parameters!$B$2)*('Permanent project'!B348&lt;=Parameters!$B$3)</f>
        <v>7.3261783041112221E-4</v>
      </c>
      <c r="M344" s="26">
        <f>'Emissions of Biomass scenarios'!G342*3.66</f>
        <v>0</v>
      </c>
      <c r="N344" s="14">
        <f t="shared" si="25"/>
        <v>0</v>
      </c>
      <c r="V344" s="4"/>
      <c r="W344" s="4"/>
      <c r="X344" s="4"/>
      <c r="Y344" s="4"/>
    </row>
    <row r="345" spans="2:25" x14ac:dyDescent="0.3">
      <c r="B345">
        <v>340</v>
      </c>
      <c r="C345" s="11">
        <f t="shared" si="24"/>
        <v>1.6779706453383088</v>
      </c>
      <c r="D345" s="11">
        <f t="shared" si="24"/>
        <v>2.720789926345387</v>
      </c>
      <c r="E345" s="11">
        <f t="shared" si="24"/>
        <v>3.4292084480011149</v>
      </c>
      <c r="F345" s="11">
        <f t="shared" si="24"/>
        <v>5.9646475032892132</v>
      </c>
      <c r="G345" s="3">
        <f>G344*(1+Parameters!$B$13)</f>
        <v>71363694.398370817</v>
      </c>
      <c r="H345" s="5">
        <f>Parameters!$B$11*'Permanent project'!C349*Parameters!B$9*G345</f>
        <v>1106.4547433326475</v>
      </c>
      <c r="I345" s="2">
        <f>EXP(-Parameters!$B$16*'Permanent project'!B349)</f>
        <v>1.8831115057022737E-5</v>
      </c>
      <c r="J345" s="2">
        <f>EXP(-(Parameters!$B$5+Parameters!$B$6)*('Permanent project'!B349-Parameters!$B$2))*(1-EXP(-Parameters!$B$7*('Permanent project'!B349-Parameters!$B$2)*('Permanent project'!B349&gt;Parameters!$B$2)))+('Permanent project'!B349&lt;=Parameters!$B$2)</f>
        <v>3.4389637343472709E-2</v>
      </c>
      <c r="K345" s="2">
        <f>H345*I345*('Permanent project'!B349&gt;=Parameters!$B$2)</f>
        <v>2.0835776577085647E-2</v>
      </c>
      <c r="L345" s="2">
        <f>H345*I345*J345*('Permanent project'!B349&gt;=Parameters!$B$2)*('Permanent project'!B349&lt;=Parameters!$B$3)</f>
        <v>7.1653480025559856E-4</v>
      </c>
      <c r="M345" s="26">
        <f>'Emissions of Biomass scenarios'!G343*3.66</f>
        <v>0</v>
      </c>
      <c r="N345" s="14">
        <f t="shared" si="25"/>
        <v>0</v>
      </c>
      <c r="V345" s="4"/>
      <c r="W345" s="4"/>
      <c r="X345" s="4"/>
      <c r="Y345" s="4"/>
    </row>
    <row r="346" spans="2:25" x14ac:dyDescent="0.3">
      <c r="B346">
        <v>341</v>
      </c>
      <c r="C346" s="11">
        <f t="shared" si="24"/>
        <v>1.6779706453383088</v>
      </c>
      <c r="D346" s="11">
        <f t="shared" si="24"/>
        <v>2.720789926345387</v>
      </c>
      <c r="E346" s="11">
        <f t="shared" si="24"/>
        <v>3.4292084480011149</v>
      </c>
      <c r="F346" s="11">
        <f t="shared" si="24"/>
        <v>5.9646475032892132</v>
      </c>
      <c r="G346" s="3">
        <f>G345*(1+Parameters!$B$13)</f>
        <v>72790968.28633824</v>
      </c>
      <c r="H346" s="5">
        <f>Parameters!$B$11*'Permanent project'!C350*Parameters!B$9*G346</f>
        <v>1128.5838381993005</v>
      </c>
      <c r="I346" s="2">
        <f>EXP(-Parameters!$B$16*'Permanent project'!B350)</f>
        <v>1.8238058880617203E-5</v>
      </c>
      <c r="J346" s="2">
        <f>EXP(-(Parameters!$B$5+Parameters!$B$6)*('Permanent project'!B350-Parameters!$B$2))*(1-EXP(-Parameters!$B$7*('Permanent project'!B350-Parameters!$B$2)*('Permanent project'!B350&gt;Parameters!$B$2)))+('Permanent project'!B350&lt;=Parameters!$B$2)</f>
        <v>3.4047454734599344E-2</v>
      </c>
      <c r="K346" s="2">
        <f>H346*I346*('Permanent project'!B350&gt;=Parameters!$B$2)</f>
        <v>2.0583178492791801E-2</v>
      </c>
      <c r="L346" s="2">
        <f>H346*I346*J346*('Permanent project'!B350&gt;=Parameters!$B$2)*('Permanent project'!B350&lt;=Parameters!$B$3)</f>
        <v>7.008048380275076E-4</v>
      </c>
      <c r="M346" s="26">
        <f>'Emissions of Biomass scenarios'!G344*3.66</f>
        <v>0</v>
      </c>
      <c r="N346" s="14">
        <f t="shared" si="25"/>
        <v>0</v>
      </c>
      <c r="V346" s="4"/>
      <c r="W346" s="4"/>
      <c r="X346" s="4"/>
      <c r="Y346" s="4"/>
    </row>
    <row r="347" spans="2:25" x14ac:dyDescent="0.3">
      <c r="B347">
        <v>342</v>
      </c>
      <c r="C347" s="11">
        <f t="shared" ref="C347:F362" si="26">C346</f>
        <v>1.6779706453383088</v>
      </c>
      <c r="D347" s="11">
        <f t="shared" si="26"/>
        <v>2.720789926345387</v>
      </c>
      <c r="E347" s="11">
        <f t="shared" si="26"/>
        <v>3.4292084480011149</v>
      </c>
      <c r="F347" s="11">
        <f t="shared" si="26"/>
        <v>5.9646475032892132</v>
      </c>
      <c r="G347" s="3">
        <f>G346*(1+Parameters!$B$13)</f>
        <v>74246787.652065009</v>
      </c>
      <c r="H347" s="5">
        <f>Parameters!$B$11*'Permanent project'!C351*Parameters!B$9*G347</f>
        <v>1151.1555149632866</v>
      </c>
      <c r="I347" s="2">
        <f>EXP(-Parameters!$B$16*'Permanent project'!B351)</f>
        <v>1.7663680070225723E-5</v>
      </c>
      <c r="J347" s="2">
        <f>EXP(-(Parameters!$B$5+Parameters!$B$6)*('Permanent project'!B351-Parameters!$B$2))*(1-EXP(-Parameters!$B$7*('Permanent project'!B351-Parameters!$B$2)*('Permanent project'!B351&gt;Parameters!$B$2)))+('Permanent project'!B351&lt;=Parameters!$B$2)</f>
        <v>3.3708676899572396E-2</v>
      </c>
      <c r="K347" s="2">
        <f>H347*I347*('Permanent project'!B351&gt;=Parameters!$B$2)</f>
        <v>2.0333642727387434E-2</v>
      </c>
      <c r="L347" s="2">
        <f>H347*I347*J347*('Permanent project'!B351&gt;=Parameters!$B$2)*('Permanent project'!B351&lt;=Parameters!$B$3)</f>
        <v>6.8542019288884309E-4</v>
      </c>
      <c r="M347" s="26">
        <f>'Emissions of Biomass scenarios'!G345*3.66</f>
        <v>0</v>
      </c>
      <c r="N347" s="14">
        <f t="shared" si="25"/>
        <v>0</v>
      </c>
      <c r="V347" s="4"/>
      <c r="W347" s="4"/>
      <c r="X347" s="4"/>
      <c r="Y347" s="4"/>
    </row>
    <row r="348" spans="2:25" x14ac:dyDescent="0.3">
      <c r="B348">
        <v>343</v>
      </c>
      <c r="C348" s="11">
        <f t="shared" si="26"/>
        <v>1.6779706453383088</v>
      </c>
      <c r="D348" s="11">
        <f t="shared" si="26"/>
        <v>2.720789926345387</v>
      </c>
      <c r="E348" s="11">
        <f t="shared" si="26"/>
        <v>3.4292084480011149</v>
      </c>
      <c r="F348" s="11">
        <f t="shared" si="26"/>
        <v>5.9646475032892132</v>
      </c>
      <c r="G348" s="3">
        <f>G347*(1+Parameters!$B$13)</f>
        <v>75731723.405106306</v>
      </c>
      <c r="H348" s="5">
        <f>Parameters!$B$11*'Permanent project'!C352*Parameters!B$9*G348</f>
        <v>1174.1786252625523</v>
      </c>
      <c r="I348" s="2">
        <f>EXP(-Parameters!$B$16*'Permanent project'!B352)</f>
        <v>1.7107390411754758E-5</v>
      </c>
      <c r="J348" s="2">
        <f>EXP(-(Parameters!$B$5+Parameters!$B$6)*('Permanent project'!B352-Parameters!$B$2))*(1-EXP(-Parameters!$B$7*('Permanent project'!B352-Parameters!$B$2)*('Permanent project'!B352&gt;Parameters!$B$2)))+('Permanent project'!B352&lt;=Parameters!$B$2)</f>
        <v>3.337326996032608E-2</v>
      </c>
      <c r="K348" s="2">
        <f>H348*I348*('Permanent project'!B352&gt;=Parameters!$B$2)</f>
        <v>2.0087132155503968E-2</v>
      </c>
      <c r="L348" s="2">
        <f>H348*I348*J348*('Permanent project'!B352&gt;=Parameters!$B$2)*('Permanent project'!B352&lt;=Parameters!$B$3)</f>
        <v>6.7037328415438062E-4</v>
      </c>
      <c r="M348" s="26">
        <f>'Emissions of Biomass scenarios'!G346*3.66</f>
        <v>0</v>
      </c>
      <c r="N348" s="14">
        <f t="shared" si="25"/>
        <v>0</v>
      </c>
      <c r="V348" s="4"/>
      <c r="W348" s="4"/>
      <c r="X348" s="4"/>
      <c r="Y348" s="4"/>
    </row>
    <row r="349" spans="2:25" x14ac:dyDescent="0.3">
      <c r="B349">
        <v>344</v>
      </c>
      <c r="C349" s="11">
        <f t="shared" si="26"/>
        <v>1.6779706453383088</v>
      </c>
      <c r="D349" s="11">
        <f t="shared" si="26"/>
        <v>2.720789926345387</v>
      </c>
      <c r="E349" s="11">
        <f t="shared" si="26"/>
        <v>3.4292084480011149</v>
      </c>
      <c r="F349" s="11">
        <f t="shared" si="26"/>
        <v>5.9646475032892132</v>
      </c>
      <c r="G349" s="3">
        <f>G348*(1+Parameters!$B$13)</f>
        <v>77246357.873208433</v>
      </c>
      <c r="H349" s="5">
        <f>Parameters!$B$11*'Permanent project'!C353*Parameters!B$9*G349</f>
        <v>1197.6621977678035</v>
      </c>
      <c r="I349" s="2">
        <f>EXP(-Parameters!$B$16*'Permanent project'!B353)</f>
        <v>1.6568620215983034E-5</v>
      </c>
      <c r="J349" s="2">
        <f>EXP(-(Parameters!$B$5+Parameters!$B$6)*('Permanent project'!B353-Parameters!$B$2))*(1-EXP(-Parameters!$B$7*('Permanent project'!B353-Parameters!$B$2)*('Permanent project'!B353&gt;Parameters!$B$2)))+('Permanent project'!B353&lt;=Parameters!$B$2)</f>
        <v>3.3041200375886932E-2</v>
      </c>
      <c r="K349" s="2">
        <f>H349*I349*('Permanent project'!B353&gt;=Parameters!$B$2)</f>
        <v>1.98436101018543E-2</v>
      </c>
      <c r="L349" s="2">
        <f>H349*I349*J349*('Permanent project'!B353&gt;=Parameters!$B$2)*('Permanent project'!B353&lt;=Parameters!$B$3)</f>
        <v>6.5565669755634202E-4</v>
      </c>
      <c r="M349" s="26">
        <f>'Emissions of Biomass scenarios'!G347*3.66</f>
        <v>0</v>
      </c>
      <c r="N349" s="14">
        <f t="shared" si="25"/>
        <v>0</v>
      </c>
      <c r="V349" s="4"/>
      <c r="W349" s="4"/>
      <c r="X349" s="4"/>
      <c r="Y349" s="4"/>
    </row>
    <row r="350" spans="2:25" x14ac:dyDescent="0.3">
      <c r="B350">
        <v>345</v>
      </c>
      <c r="C350" s="11">
        <f t="shared" si="26"/>
        <v>1.6779706453383088</v>
      </c>
      <c r="D350" s="11">
        <f t="shared" si="26"/>
        <v>2.720789926345387</v>
      </c>
      <c r="E350" s="11">
        <f t="shared" si="26"/>
        <v>3.4292084480011149</v>
      </c>
      <c r="F350" s="11">
        <f t="shared" si="26"/>
        <v>5.9646475032892132</v>
      </c>
      <c r="G350" s="3">
        <f>G349*(1+Parameters!$B$13)</f>
        <v>78791285.03067261</v>
      </c>
      <c r="H350" s="5">
        <f>Parameters!$B$11*'Permanent project'!C354*Parameters!B$9*G350</f>
        <v>1221.6154417231596</v>
      </c>
      <c r="I350" s="2">
        <f>EXP(-Parameters!$B$16*'Permanent project'!B354)</f>
        <v>1.6046817735150026E-5</v>
      </c>
      <c r="J350" s="2">
        <f>EXP(-(Parameters!$B$5+Parameters!$B$6)*('Permanent project'!B354-Parameters!$B$2))*(1-EXP(-Parameters!$B$7*('Permanent project'!B354-Parameters!$B$2)*('Permanent project'!B354&gt;Parameters!$B$2)))+('Permanent project'!B354&lt;=Parameters!$B$2)</f>
        <v>3.2712434939019819E-2</v>
      </c>
      <c r="K350" s="2">
        <f>H350*I350*('Permanent project'!B354&gt;=Parameters!$B$2)</f>
        <v>1.9603040335776329E-2</v>
      </c>
      <c r="L350" s="2">
        <f>H350*I350*J350*('Permanent project'!B354&gt;=Parameters!$B$2)*('Permanent project'!B354&lt;=Parameters!$B$3)</f>
        <v>6.4126318159106433E-4</v>
      </c>
      <c r="M350" s="26">
        <f>'Emissions of Biomass scenarios'!G348*3.66</f>
        <v>0</v>
      </c>
      <c r="N350" s="14">
        <f t="shared" si="25"/>
        <v>0</v>
      </c>
      <c r="V350" s="4"/>
      <c r="W350" s="4"/>
      <c r="X350" s="4"/>
      <c r="Y350" s="4"/>
    </row>
    <row r="351" spans="2:25" x14ac:dyDescent="0.3">
      <c r="B351">
        <v>346</v>
      </c>
      <c r="C351" s="11">
        <f t="shared" si="26"/>
        <v>1.6779706453383088</v>
      </c>
      <c r="D351" s="11">
        <f t="shared" si="26"/>
        <v>2.720789926345387</v>
      </c>
      <c r="E351" s="11">
        <f t="shared" si="26"/>
        <v>3.4292084480011149</v>
      </c>
      <c r="F351" s="11">
        <f t="shared" si="26"/>
        <v>5.9646475032892132</v>
      </c>
      <c r="G351" s="3">
        <f>G350*(1+Parameters!$B$13)</f>
        <v>80367110.731286064</v>
      </c>
      <c r="H351" s="5">
        <f>Parameters!$B$11*'Permanent project'!C355*Parameters!B$9*G351</f>
        <v>1246.0477505576227</v>
      </c>
      <c r="I351" s="2">
        <f>EXP(-Parameters!$B$16*'Permanent project'!B355)</f>
        <v>1.5541448597918001E-5</v>
      </c>
      <c r="J351" s="2">
        <f>EXP(-(Parameters!$B$5+Parameters!$B$6)*('Permanent project'!B355-Parameters!$B$2))*(1-EXP(-Parameters!$B$7*('Permanent project'!B355-Parameters!$B$2)*('Permanent project'!B355&gt;Parameters!$B$2)))+('Permanent project'!B355&lt;=Parameters!$B$2)</f>
        <v>3.238694077290704E-2</v>
      </c>
      <c r="K351" s="2">
        <f>H351*I351*('Permanent project'!B355&gt;=Parameters!$B$2)</f>
        <v>1.9365387065842645E-2</v>
      </c>
      <c r="L351" s="2">
        <f>H351*I351*J351*('Permanent project'!B355&gt;=Parameters!$B$2)*('Permanent project'!B355&lt;=Parameters!$B$3)</f>
        <v>6.2718564394586575E-4</v>
      </c>
      <c r="M351" s="26">
        <f>'Emissions of Biomass scenarios'!G349*3.66</f>
        <v>0</v>
      </c>
      <c r="N351" s="14">
        <f t="shared" si="25"/>
        <v>0</v>
      </c>
      <c r="V351" s="4"/>
      <c r="W351" s="4"/>
      <c r="X351" s="4"/>
      <c r="Y351" s="4"/>
    </row>
    <row r="352" spans="2:25" x14ac:dyDescent="0.3">
      <c r="B352">
        <v>347</v>
      </c>
      <c r="C352" s="11">
        <f t="shared" si="26"/>
        <v>1.6779706453383088</v>
      </c>
      <c r="D352" s="11">
        <f t="shared" si="26"/>
        <v>2.720789926345387</v>
      </c>
      <c r="E352" s="11">
        <f t="shared" si="26"/>
        <v>3.4292084480011149</v>
      </c>
      <c r="F352" s="11">
        <f t="shared" si="26"/>
        <v>5.9646475032892132</v>
      </c>
      <c r="G352" s="3">
        <f>G351*(1+Parameters!$B$13)</f>
        <v>81974452.94591178</v>
      </c>
      <c r="H352" s="5">
        <f>Parameters!$B$11*'Permanent project'!C356*Parameters!B$9*G352</f>
        <v>1270.9687055687752</v>
      </c>
      <c r="I352" s="2">
        <f>EXP(-Parameters!$B$16*'Permanent project'!B356)</f>
        <v>1.50519952621291E-5</v>
      </c>
      <c r="J352" s="2">
        <f>EXP(-(Parameters!$B$5+Parameters!$B$6)*('Permanent project'!B356-Parameters!$B$2))*(1-EXP(-Parameters!$B$7*('Permanent project'!B356-Parameters!$B$2)*('Permanent project'!B356&gt;Parameters!$B$2)))+('Permanent project'!B356&lt;=Parameters!$B$2)</f>
        <v>3.2064685327860769E-2</v>
      </c>
      <c r="K352" s="2">
        <f>H352*I352*('Permanent project'!B356&gt;=Parameters!$B$2)</f>
        <v>1.9130614934535561E-2</v>
      </c>
      <c r="L352" s="2">
        <f>H352*I352*J352*('Permanent project'!B356&gt;=Parameters!$B$2)*('Permanent project'!B356&lt;=Parameters!$B$3)</f>
        <v>6.1341714800435649E-4</v>
      </c>
      <c r="M352" s="26">
        <f>'Emissions of Biomass scenarios'!G350*3.66</f>
        <v>0</v>
      </c>
      <c r="N352" s="14">
        <f t="shared" si="25"/>
        <v>0</v>
      </c>
      <c r="V352" s="4"/>
      <c r="W352" s="4"/>
      <c r="X352" s="4"/>
      <c r="Y352" s="4"/>
    </row>
    <row r="353" spans="2:25" x14ac:dyDescent="0.3">
      <c r="B353">
        <v>348</v>
      </c>
      <c r="C353" s="11">
        <f t="shared" si="26"/>
        <v>1.6779706453383088</v>
      </c>
      <c r="D353" s="11">
        <f t="shared" si="26"/>
        <v>2.720789926345387</v>
      </c>
      <c r="E353" s="11">
        <f t="shared" si="26"/>
        <v>3.4292084480011149</v>
      </c>
      <c r="F353" s="11">
        <f t="shared" si="26"/>
        <v>5.9646475032892132</v>
      </c>
      <c r="G353" s="3">
        <f>G352*(1+Parameters!$B$13)</f>
        <v>83613942.004830018</v>
      </c>
      <c r="H353" s="5">
        <f>Parameters!$B$11*'Permanent project'!C357*Parameters!B$9*G353</f>
        <v>1296.3880796801507</v>
      </c>
      <c r="I353" s="2">
        <f>EXP(-Parameters!$B$16*'Permanent project'!B357)</f>
        <v>1.457795648479693E-5</v>
      </c>
      <c r="J353" s="2">
        <f>EXP(-(Parameters!$B$5+Parameters!$B$6)*('Permanent project'!B357-Parameters!$B$2))*(1-EXP(-Parameters!$B$7*('Permanent project'!B357-Parameters!$B$2)*('Permanent project'!B357&gt;Parameters!$B$2)))+('Permanent project'!B357&lt;=Parameters!$B$2)</f>
        <v>3.1745636378067939E-2</v>
      </c>
      <c r="K353" s="2">
        <f>H353*I353*('Permanent project'!B357&gt;=Parameters!$B$2)</f>
        <v>1.8898689012986691E-2</v>
      </c>
      <c r="L353" s="2">
        <f>H353*I353*J353*('Permanent project'!B357&gt;=Parameters!$B$2)*('Permanent project'!B357&lt;=Parameters!$B$3)</f>
        <v>5.9995090942846323E-4</v>
      </c>
      <c r="M353" s="26">
        <f>'Emissions of Biomass scenarios'!G351*3.66</f>
        <v>0</v>
      </c>
      <c r="N353" s="14">
        <f t="shared" si="25"/>
        <v>0</v>
      </c>
      <c r="V353" s="4"/>
      <c r="W353" s="4"/>
      <c r="X353" s="4"/>
      <c r="Y353" s="4"/>
    </row>
    <row r="354" spans="2:25" x14ac:dyDescent="0.3">
      <c r="B354">
        <v>349</v>
      </c>
      <c r="C354" s="11">
        <f t="shared" si="26"/>
        <v>1.6779706453383088</v>
      </c>
      <c r="D354" s="11">
        <f t="shared" si="26"/>
        <v>2.720789926345387</v>
      </c>
      <c r="E354" s="11">
        <f t="shared" si="26"/>
        <v>3.4292084480011149</v>
      </c>
      <c r="F354" s="11">
        <f t="shared" si="26"/>
        <v>5.9646475032892132</v>
      </c>
      <c r="G354" s="3">
        <f>G353*(1+Parameters!$B$13)</f>
        <v>85286220.844926625</v>
      </c>
      <c r="H354" s="5">
        <f>Parameters!$B$11*'Permanent project'!C358*Parameters!B$9*G354</f>
        <v>1322.3158412737539</v>
      </c>
      <c r="I354" s="2">
        <f>EXP(-Parameters!$B$16*'Permanent project'!B358)</f>
        <v>1.4118846808789949E-5</v>
      </c>
      <c r="J354" s="2">
        <f>EXP(-(Parameters!$B$5+Parameters!$B$6)*('Permanent project'!B358-Parameters!$B$2))*(1-EXP(-Parameters!$B$7*('Permanent project'!B358-Parameters!$B$2)*('Permanent project'!B358&gt;Parameters!$B$2)))+('Permanent project'!B358&lt;=Parameters!$B$2)</f>
        <v>3.142976201836771E-2</v>
      </c>
      <c r="K354" s="2">
        <f>H354*I354*('Permanent project'!B358&gt;=Parameters!$B$2)</f>
        <v>1.8669574795780335E-2</v>
      </c>
      <c r="L354" s="2">
        <f>H354*I354*J354*('Permanent project'!B358&gt;=Parameters!$B$2)*('Permanent project'!B358&lt;=Parameters!$B$3)</f>
        <v>5.8678029281549187E-4</v>
      </c>
      <c r="M354" s="26">
        <f>'Emissions of Biomass scenarios'!G352*3.66</f>
        <v>0</v>
      </c>
      <c r="N354" s="14">
        <f t="shared" si="25"/>
        <v>0</v>
      </c>
      <c r="V354" s="4"/>
      <c r="W354" s="4"/>
      <c r="X354" s="4"/>
      <c r="Y354" s="4"/>
    </row>
    <row r="355" spans="2:25" x14ac:dyDescent="0.3">
      <c r="B355">
        <v>350</v>
      </c>
      <c r="C355" s="11">
        <f t="shared" si="26"/>
        <v>1.6779706453383088</v>
      </c>
      <c r="D355" s="11">
        <f t="shared" si="26"/>
        <v>2.720789926345387</v>
      </c>
      <c r="E355" s="11">
        <f t="shared" si="26"/>
        <v>3.4292084480011149</v>
      </c>
      <c r="F355" s="11">
        <f t="shared" si="26"/>
        <v>5.9646475032892132</v>
      </c>
      <c r="G355" s="3">
        <f>G354*(1+Parameters!$B$13)</f>
        <v>86991945.261825159</v>
      </c>
      <c r="H355" s="5">
        <f>Parameters!$B$11*'Permanent project'!C359*Parameters!B$9*G355</f>
        <v>1348.7621580992291</v>
      </c>
      <c r="I355" s="2">
        <f>EXP(-Parameters!$B$16*'Permanent project'!B359)</f>
        <v>1.3674196065680938E-5</v>
      </c>
      <c r="J355" s="2">
        <f>EXP(-(Parameters!$B$5+Parameters!$B$6)*('Permanent project'!B359-Parameters!$B$2))*(1-EXP(-Parameters!$B$7*('Permanent project'!B359-Parameters!$B$2)*('Permanent project'!B359&gt;Parameters!$B$2)))+('Permanent project'!B359&lt;=Parameters!$B$2)</f>
        <v>3.1117030661060859E-2</v>
      </c>
      <c r="K355" s="2">
        <f>H355*I355*('Permanent project'!B359&gt;=Parameters!$B$2)</f>
        <v>1.8443238195819809E-2</v>
      </c>
      <c r="L355" s="2">
        <f>H355*I355*J355*('Permanent project'!B359&gt;=Parameters!$B$2)*('Permanent project'!B359&lt;=Parameters!$B$3)</f>
        <v>5.7389880842857374E-4</v>
      </c>
      <c r="M355" s="26">
        <f>'Emissions of Biomass scenarios'!G353*3.66</f>
        <v>0</v>
      </c>
      <c r="N355" s="14">
        <f t="shared" si="25"/>
        <v>0</v>
      </c>
      <c r="V355" s="4"/>
      <c r="W355" s="4"/>
      <c r="X355" s="4"/>
      <c r="Y355" s="4"/>
    </row>
    <row r="356" spans="2:25" x14ac:dyDescent="0.3">
      <c r="B356">
        <v>351</v>
      </c>
      <c r="C356" s="11">
        <f t="shared" si="26"/>
        <v>1.6779706453383088</v>
      </c>
      <c r="D356" s="11">
        <f t="shared" si="26"/>
        <v>2.720789926345387</v>
      </c>
      <c r="E356" s="11">
        <f t="shared" si="26"/>
        <v>3.4292084480011149</v>
      </c>
      <c r="F356" s="11">
        <f t="shared" si="26"/>
        <v>5.9646475032892132</v>
      </c>
      <c r="G356" s="3">
        <f>G355*(1+Parameters!$B$13)</f>
        <v>88731784.167061657</v>
      </c>
      <c r="H356" s="5">
        <f>Parameters!$B$11*'Permanent project'!C360*Parameters!B$9*G356</f>
        <v>1375.7374012612136</v>
      </c>
      <c r="I356" s="2">
        <f>EXP(-Parameters!$B$16*'Permanent project'!B360)</f>
        <v>1.3243548894253456E-5</v>
      </c>
      <c r="J356" s="2">
        <f>EXP(-(Parameters!$B$5+Parameters!$B$6)*('Permanent project'!B360-Parameters!$B$2))*(1-EXP(-Parameters!$B$7*('Permanent project'!B360-Parameters!$B$2)*('Permanent project'!B360&gt;Parameters!$B$2)))+('Permanent project'!B360&lt;=Parameters!$B$2)</f>
        <v>3.0807411032751076E-2</v>
      </c>
      <c r="K356" s="2">
        <f>H356*I356*('Permanent project'!B360&gt;=Parameters!$B$2)</f>
        <v>1.8219645539256066E-2</v>
      </c>
      <c r="L356" s="2">
        <f>H356*I356*J356*('Permanent project'!B360&gt;=Parameters!$B$2)*('Permanent project'!B360&lt;=Parameters!$B$3)</f>
        <v>5.6130010899889122E-4</v>
      </c>
      <c r="M356" s="26">
        <f>'Emissions of Biomass scenarios'!G354*3.66</f>
        <v>0</v>
      </c>
      <c r="N356" s="14">
        <f t="shared" si="25"/>
        <v>0</v>
      </c>
      <c r="V356" s="4"/>
      <c r="W356" s="4"/>
      <c r="X356" s="4"/>
      <c r="Y356" s="4"/>
    </row>
    <row r="357" spans="2:25" x14ac:dyDescent="0.3">
      <c r="B357">
        <v>352</v>
      </c>
      <c r="C357" s="11">
        <f t="shared" si="26"/>
        <v>1.6779706453383088</v>
      </c>
      <c r="D357" s="11">
        <f t="shared" si="26"/>
        <v>2.720789926345387</v>
      </c>
      <c r="E357" s="11">
        <f t="shared" si="26"/>
        <v>3.4292084480011149</v>
      </c>
      <c r="F357" s="11">
        <f t="shared" si="26"/>
        <v>5.9646475032892132</v>
      </c>
      <c r="G357" s="3">
        <f>G356*(1+Parameters!$B$13)</f>
        <v>90506419.850402892</v>
      </c>
      <c r="H357" s="5">
        <f>Parameters!$B$11*'Permanent project'!C361*Parameters!B$9*G357</f>
        <v>1403.2521492864378</v>
      </c>
      <c r="I357" s="2">
        <f>EXP(-Parameters!$B$16*'Permanent project'!B361)</f>
        <v>1.2826464274172174E-5</v>
      </c>
      <c r="J357" s="2">
        <f>EXP(-(Parameters!$B$5+Parameters!$B$6)*('Permanent project'!B361-Parameters!$B$2))*(1-EXP(-Parameters!$B$7*('Permanent project'!B361-Parameters!$B$2)*('Permanent project'!B361&gt;Parameters!$B$2)))+('Permanent project'!B361&lt;=Parameters!$B$2)</f>
        <v>3.0500872171217483E-2</v>
      </c>
      <c r="K357" s="2">
        <f>H357*I357*('Permanent project'!B361&gt;=Parameters!$B$2)</f>
        <v>1.7998763560477814E-2</v>
      </c>
      <c r="L357" s="2">
        <f>H357*I357*J357*('Permanent project'!B361&gt;=Parameters!$B$2)*('Permanent project'!B361&lt;=Parameters!$B$3)</f>
        <v>5.4897798659810104E-4</v>
      </c>
      <c r="M357" s="26">
        <f>'Emissions of Biomass scenarios'!G355*3.66</f>
        <v>0</v>
      </c>
      <c r="N357" s="14">
        <f t="shared" si="25"/>
        <v>0</v>
      </c>
      <c r="V357" s="4"/>
      <c r="W357" s="4"/>
      <c r="X357" s="4"/>
      <c r="Y357" s="4"/>
    </row>
    <row r="358" spans="2:25" x14ac:dyDescent="0.3">
      <c r="B358">
        <v>353</v>
      </c>
      <c r="C358" s="11">
        <f t="shared" si="26"/>
        <v>1.6779706453383088</v>
      </c>
      <c r="D358" s="11">
        <f t="shared" si="26"/>
        <v>2.720789926345387</v>
      </c>
      <c r="E358" s="11">
        <f t="shared" si="26"/>
        <v>3.4292084480011149</v>
      </c>
      <c r="F358" s="11">
        <f t="shared" si="26"/>
        <v>5.9646475032892132</v>
      </c>
      <c r="G358" s="3">
        <f>G357*(1+Parameters!$B$13)</f>
        <v>92316548.247410953</v>
      </c>
      <c r="H358" s="5">
        <f>Parameters!$B$11*'Permanent project'!C362*Parameters!B$9*G358</f>
        <v>1431.3171922721665</v>
      </c>
      <c r="I358" s="2">
        <f>EXP(-Parameters!$B$16*'Permanent project'!B362)</f>
        <v>1.2422515074339428E-5</v>
      </c>
      <c r="J358" s="2">
        <f>EXP(-(Parameters!$B$5+Parameters!$B$6)*('Permanent project'!B362-Parameters!$B$2))*(1-EXP(-Parameters!$B$7*('Permanent project'!B362-Parameters!$B$2)*('Permanent project'!B362&gt;Parameters!$B$2)))+('Permanent project'!B362&lt;=Parameters!$B$2)</f>
        <v>3.0197383422318501E-2</v>
      </c>
      <c r="K358" s="2">
        <f>H358*I358*('Permanent project'!B362&gt;=Parameters!$B$2)</f>
        <v>1.7780559397162173E-2</v>
      </c>
      <c r="L358" s="2">
        <f>H358*I358*J358*('Permanent project'!B362&gt;=Parameters!$B$2)*('Permanent project'!B362&lt;=Parameters!$B$3)</f>
        <v>5.3692636957941445E-4</v>
      </c>
      <c r="M358" s="26">
        <f>'Emissions of Biomass scenarios'!G356*3.66</f>
        <v>0</v>
      </c>
      <c r="N358" s="14">
        <f t="shared" si="25"/>
        <v>0</v>
      </c>
      <c r="V358" s="4"/>
      <c r="W358" s="4"/>
      <c r="X358" s="4"/>
      <c r="Y358" s="4"/>
    </row>
    <row r="359" spans="2:25" x14ac:dyDescent="0.3">
      <c r="B359">
        <v>354</v>
      </c>
      <c r="C359" s="11">
        <f t="shared" si="26"/>
        <v>1.6779706453383088</v>
      </c>
      <c r="D359" s="11">
        <f t="shared" si="26"/>
        <v>2.720789926345387</v>
      </c>
      <c r="E359" s="11">
        <f t="shared" si="26"/>
        <v>3.4292084480011149</v>
      </c>
      <c r="F359" s="11">
        <f t="shared" si="26"/>
        <v>5.9646475032892132</v>
      </c>
      <c r="G359" s="3">
        <f>G358*(1+Parameters!$B$13)</f>
        <v>94162879.212359175</v>
      </c>
      <c r="H359" s="5">
        <f>Parameters!$B$11*'Permanent project'!C363*Parameters!B$9*G359</f>
        <v>1459.9435361176099</v>
      </c>
      <c r="I359" s="2">
        <f>EXP(-Parameters!$B$16*'Permanent project'!B363)</f>
        <v>1.2031287615475789E-5</v>
      </c>
      <c r="J359" s="2">
        <f>EXP(-(Parameters!$B$5+Parameters!$B$6)*('Permanent project'!B363-Parameters!$B$2))*(1-EXP(-Parameters!$B$7*('Permanent project'!B363-Parameters!$B$2)*('Permanent project'!B363&gt;Parameters!$B$2)))+('Permanent project'!B363&lt;=Parameters!$B$2)</f>
        <v>2.9896914436926308E-2</v>
      </c>
      <c r="K359" s="2">
        <f>H359*I359*('Permanent project'!B363&gt;=Parameters!$B$2)</f>
        <v>1.756500058538573E-2</v>
      </c>
      <c r="L359" s="2">
        <f>H359*I359*J359*('Permanent project'!B363&gt;=Parameters!$B$2)*('Permanent project'!B363&lt;=Parameters!$B$3)</f>
        <v>5.2513931958583771E-4</v>
      </c>
      <c r="M359" s="26">
        <f>'Emissions of Biomass scenarios'!G357*3.66</f>
        <v>0</v>
      </c>
      <c r="N359" s="14">
        <f t="shared" si="25"/>
        <v>0</v>
      </c>
      <c r="V359" s="4"/>
      <c r="W359" s="4"/>
      <c r="X359" s="4"/>
      <c r="Y359" s="4"/>
    </row>
    <row r="360" spans="2:25" x14ac:dyDescent="0.3">
      <c r="B360">
        <v>355</v>
      </c>
      <c r="C360" s="11">
        <f t="shared" si="26"/>
        <v>1.6779706453383088</v>
      </c>
      <c r="D360" s="11">
        <f t="shared" si="26"/>
        <v>2.720789926345387</v>
      </c>
      <c r="E360" s="11">
        <f t="shared" si="26"/>
        <v>3.4292084480011149</v>
      </c>
      <c r="F360" s="11">
        <f t="shared" si="26"/>
        <v>5.9646475032892132</v>
      </c>
      <c r="G360" s="3">
        <f>G359*(1+Parameters!$B$13)</f>
        <v>96046136.796606362</v>
      </c>
      <c r="H360" s="5">
        <f>Parameters!$B$11*'Permanent project'!C364*Parameters!B$9*G360</f>
        <v>1489.1424068399622</v>
      </c>
      <c r="I360" s="2">
        <f>EXP(-Parameters!$B$16*'Permanent project'!B364)</f>
        <v>1.1652381246476234E-5</v>
      </c>
      <c r="J360" s="2">
        <f>EXP(-(Parameters!$B$5+Parameters!$B$6)*('Permanent project'!B364-Parameters!$B$2))*(1-EXP(-Parameters!$B$7*('Permanent project'!B364-Parameters!$B$2)*('Permanent project'!B364&gt;Parameters!$B$2)))+('Permanent project'!B364&lt;=Parameters!$B$2)</f>
        <v>2.9599435167891999E-2</v>
      </c>
      <c r="K360" s="2">
        <f>H360*I360*('Permanent project'!B364&gt;=Parameters!$B$2)</f>
        <v>1.7352055054794459E-2</v>
      </c>
      <c r="L360" s="2">
        <f>H360*I360*J360*('Permanent project'!B364&gt;=Parameters!$B$2)*('Permanent project'!B364&lt;=Parameters!$B$3)</f>
        <v>5.1361102862408127E-4</v>
      </c>
      <c r="M360" s="26">
        <f>'Emissions of Biomass scenarios'!G358*3.66</f>
        <v>0</v>
      </c>
      <c r="N360" s="14">
        <f t="shared" si="25"/>
        <v>0</v>
      </c>
      <c r="V360" s="4"/>
      <c r="W360" s="4"/>
      <c r="X360" s="4"/>
      <c r="Y360" s="4"/>
    </row>
    <row r="361" spans="2:25" x14ac:dyDescent="0.3">
      <c r="B361">
        <v>356</v>
      </c>
      <c r="C361" s="11">
        <f t="shared" si="26"/>
        <v>1.6779706453383088</v>
      </c>
      <c r="D361" s="11">
        <f t="shared" si="26"/>
        <v>2.720789926345387</v>
      </c>
      <c r="E361" s="11">
        <f t="shared" si="26"/>
        <v>3.4292084480011149</v>
      </c>
      <c r="F361" s="11">
        <f t="shared" si="26"/>
        <v>5.9646475032892132</v>
      </c>
      <c r="G361" s="3">
        <f>G360*(1+Parameters!$B$13)</f>
        <v>97967059.532538489</v>
      </c>
      <c r="H361" s="5">
        <f>Parameters!$B$11*'Permanent project'!C365*Parameters!B$9*G361</f>
        <v>1518.9252549767614</v>
      </c>
      <c r="I361" s="2">
        <f>EXP(-Parameters!$B$16*'Permanent project'!B365)</f>
        <v>1.1285407934108437E-5</v>
      </c>
      <c r="J361" s="2">
        <f>EXP(-(Parameters!$B$5+Parameters!$B$6)*('Permanent project'!B365-Parameters!$B$2))*(1-EXP(-Parameters!$B$7*('Permanent project'!B365-Parameters!$B$2)*('Permanent project'!B365&gt;Parameters!$B$2)))+('Permanent project'!B365&lt;=Parameters!$B$2)</f>
        <v>2.9304915867040746E-2</v>
      </c>
      <c r="K361" s="2">
        <f>H361*I361*('Permanent project'!B365&gt;=Parameters!$B$2)</f>
        <v>1.7141691123832424E-2</v>
      </c>
      <c r="L361" s="2">
        <f>H361*I361*J361*('Permanent project'!B365&gt;=Parameters!$B$2)*('Permanent project'!B365&lt;=Parameters!$B$3)</f>
        <v>5.0233581620270831E-4</v>
      </c>
      <c r="M361" s="26">
        <f>'Emissions of Biomass scenarios'!G359*3.66</f>
        <v>0</v>
      </c>
      <c r="N361" s="14">
        <f t="shared" si="25"/>
        <v>0</v>
      </c>
      <c r="V361" s="4"/>
      <c r="W361" s="4"/>
      <c r="X361" s="4"/>
      <c r="Y361" s="4"/>
    </row>
    <row r="362" spans="2:25" x14ac:dyDescent="0.3">
      <c r="B362">
        <v>357</v>
      </c>
      <c r="C362" s="11">
        <f t="shared" si="26"/>
        <v>1.6779706453383088</v>
      </c>
      <c r="D362" s="11">
        <f t="shared" si="26"/>
        <v>2.720789926345387</v>
      </c>
      <c r="E362" s="11">
        <f t="shared" si="26"/>
        <v>3.4292084480011149</v>
      </c>
      <c r="F362" s="11">
        <f t="shared" si="26"/>
        <v>5.9646475032892132</v>
      </c>
      <c r="G362" s="3">
        <f>G361*(1+Parameters!$B$13)</f>
        <v>99926400.723189265</v>
      </c>
      <c r="H362" s="5">
        <f>Parameters!$B$11*'Permanent project'!C366*Parameters!B$9*G362</f>
        <v>1549.3037600762968</v>
      </c>
      <c r="I362" s="2">
        <f>EXP(-Parameters!$B$16*'Permanent project'!B366)</f>
        <v>1.0929991865632821E-5</v>
      </c>
      <c r="J362" s="2">
        <f>EXP(-(Parameters!$B$5+Parameters!$B$6)*('Permanent project'!B366-Parameters!$B$2))*(1-EXP(-Parameters!$B$7*('Permanent project'!B366-Parameters!$B$2)*('Permanent project'!B366&gt;Parameters!$B$2)))+('Permanent project'!B366&lt;=Parameters!$B$2)</f>
        <v>2.9013327082197053E-2</v>
      </c>
      <c r="K362" s="2">
        <f>H362*I362*('Permanent project'!B366&gt;=Parameters!$B$2)</f>
        <v>1.6933877495028268E-2</v>
      </c>
      <c r="L362" s="2">
        <f>H362*I362*J362*('Permanent project'!B366&gt;=Parameters!$B$2)*('Permanent project'!B366&lt;=Parameters!$B$3)</f>
        <v>4.913081265331109E-4</v>
      </c>
      <c r="M362" s="26">
        <f>'Emissions of Biomass scenarios'!G360*3.66</f>
        <v>0</v>
      </c>
      <c r="N362" s="14">
        <f t="shared" si="25"/>
        <v>0</v>
      </c>
      <c r="V362" s="4"/>
      <c r="W362" s="4"/>
      <c r="X362" s="4"/>
      <c r="Y362" s="4"/>
    </row>
    <row r="363" spans="2:25" x14ac:dyDescent="0.3">
      <c r="B363">
        <v>358</v>
      </c>
      <c r="C363" s="11">
        <f t="shared" ref="C363:F378" si="27">C362</f>
        <v>1.6779706453383088</v>
      </c>
      <c r="D363" s="11">
        <f t="shared" si="27"/>
        <v>2.720789926345387</v>
      </c>
      <c r="E363" s="11">
        <f t="shared" si="27"/>
        <v>3.4292084480011149</v>
      </c>
      <c r="F363" s="11">
        <f t="shared" si="27"/>
        <v>5.9646475032892132</v>
      </c>
      <c r="G363" s="3">
        <f>G362*(1+Parameters!$B$13)</f>
        <v>101924928.73765305</v>
      </c>
      <c r="H363" s="5">
        <f>Parameters!$B$11*'Permanent project'!C367*Parameters!B$9*G363</f>
        <v>1580.2898352778227</v>
      </c>
      <c r="I363" s="2">
        <f>EXP(-Parameters!$B$16*'Permanent project'!B367)</f>
        <v>1.0585769063937475E-5</v>
      </c>
      <c r="J363" s="2">
        <f>EXP(-(Parameters!$B$5+Parameters!$B$6)*('Permanent project'!B367-Parameters!$B$2))*(1-EXP(-Parameters!$B$7*('Permanent project'!B367-Parameters!$B$2)*('Permanent project'!B367&gt;Parameters!$B$2)))+('Permanent project'!B367&lt;=Parameters!$B$2)</f>
        <v>2.8724639654239423E-2</v>
      </c>
      <c r="K363" s="2">
        <f>H363*I363*('Permanent project'!B367&gt;=Parameters!$B$2)</f>
        <v>1.6728583250338824E-2</v>
      </c>
      <c r="L363" s="2">
        <f>H363*I363*J363*('Permanent project'!B367&gt;=Parameters!$B$2)*('Permanent project'!B367&lt;=Parameters!$B$3)</f>
        <v>4.80522525791928E-4</v>
      </c>
      <c r="M363" s="26">
        <f>'Emissions of Biomass scenarios'!G361*3.66</f>
        <v>0</v>
      </c>
      <c r="N363" s="14">
        <f t="shared" si="25"/>
        <v>0</v>
      </c>
      <c r="V363" s="4"/>
      <c r="W363" s="4"/>
      <c r="X363" s="4"/>
      <c r="Y363" s="4"/>
    </row>
    <row r="364" spans="2:25" x14ac:dyDescent="0.3">
      <c r="B364">
        <v>359</v>
      </c>
      <c r="C364" s="11">
        <f t="shared" si="27"/>
        <v>1.6779706453383088</v>
      </c>
      <c r="D364" s="11">
        <f t="shared" si="27"/>
        <v>2.720789926345387</v>
      </c>
      <c r="E364" s="11">
        <f t="shared" si="27"/>
        <v>3.4292084480011149</v>
      </c>
      <c r="F364" s="11">
        <f t="shared" si="27"/>
        <v>5.9646475032892132</v>
      </c>
      <c r="G364" s="3">
        <f>G363*(1+Parameters!$B$13)</f>
        <v>103963427.31240611</v>
      </c>
      <c r="H364" s="5">
        <f>Parameters!$B$11*'Permanent project'!C368*Parameters!B$9*G364</f>
        <v>1611.8956319833792</v>
      </c>
      <c r="I364" s="2">
        <f>EXP(-Parameters!$B$16*'Permanent project'!B368)</f>
        <v>1.0252387014793791E-5</v>
      </c>
      <c r="J364" s="2">
        <f>EXP(-(Parameters!$B$5+Parameters!$B$6)*('Permanent project'!B368-Parameters!$B$2))*(1-EXP(-Parameters!$B$7*('Permanent project'!B368-Parameters!$B$2)*('Permanent project'!B368&gt;Parameters!$B$2)))+('Permanent project'!B368&lt;=Parameters!$B$2)</f>
        <v>2.8438824714184505E-2</v>
      </c>
      <c r="K364" s="2">
        <f>H364*I364*('Permanent project'!B368&gt;=Parameters!$B$2)</f>
        <v>1.6525777846549228E-2</v>
      </c>
      <c r="L364" s="2">
        <f>H364*I364*J364*('Permanent project'!B368&gt;=Parameters!$B$2)*('Permanent project'!B368&lt;=Parameters!$B$3)</f>
        <v>4.6997369944356697E-4</v>
      </c>
      <c r="M364" s="26">
        <f>'Emissions of Biomass scenarios'!G362*3.66</f>
        <v>0</v>
      </c>
      <c r="N364" s="14">
        <f t="shared" si="25"/>
        <v>0</v>
      </c>
      <c r="V364" s="4"/>
      <c r="W364" s="4"/>
      <c r="X364" s="4"/>
      <c r="Y364" s="4"/>
    </row>
    <row r="365" spans="2:25" x14ac:dyDescent="0.3">
      <c r="B365">
        <v>360</v>
      </c>
      <c r="C365" s="11">
        <f t="shared" si="27"/>
        <v>1.6779706453383088</v>
      </c>
      <c r="D365" s="11">
        <f t="shared" si="27"/>
        <v>2.720789926345387</v>
      </c>
      <c r="E365" s="11">
        <f t="shared" si="27"/>
        <v>3.4292084480011149</v>
      </c>
      <c r="F365" s="11">
        <f t="shared" si="27"/>
        <v>5.9646475032892132</v>
      </c>
      <c r="G365" s="3">
        <f>G364*(1+Parameters!$B$13)</f>
        <v>106042695.85865423</v>
      </c>
      <c r="H365" s="5">
        <f>Parameters!$B$11*'Permanent project'!C369*Parameters!B$9*G365</f>
        <v>1644.1335446230466</v>
      </c>
      <c r="I365" s="2">
        <f>EXP(-Parameters!$B$16*'Permanent project'!B369)</f>
        <v>9.9295043058510811E-6</v>
      </c>
      <c r="J365" s="2">
        <f>EXP(-(Parameters!$B$5+Parameters!$B$6)*('Permanent project'!B369-Parameters!$B$2))*(1-EXP(-Parameters!$B$7*('Permanent project'!B369-Parameters!$B$2)*('Permanent project'!B369&gt;Parameters!$B$2)))+('Permanent project'!B369&lt;=Parameters!$B$2)</f>
        <v>2.8155853680300096E-2</v>
      </c>
      <c r="K365" s="2">
        <f>H365*I365*('Permanent project'!B369&gt;=Parameters!$B$2)</f>
        <v>1.6325431110728744E-2</v>
      </c>
      <c r="L365" s="2">
        <f>H365*I365*J365*('Permanent project'!B369&gt;=Parameters!$B$2)*('Permanent project'!B369&lt;=Parameters!$B$3)</f>
        <v>4.5965644962149755E-4</v>
      </c>
      <c r="M365" s="26">
        <f>'Emissions of Biomass scenarios'!G363*3.66</f>
        <v>0</v>
      </c>
      <c r="N365" s="14">
        <f t="shared" si="25"/>
        <v>0</v>
      </c>
      <c r="V365" s="4"/>
      <c r="W365" s="4"/>
      <c r="X365" s="4"/>
      <c r="Y365" s="4"/>
    </row>
    <row r="366" spans="2:25" x14ac:dyDescent="0.3">
      <c r="B366">
        <v>361</v>
      </c>
      <c r="C366" s="11">
        <f t="shared" si="27"/>
        <v>1.6779706453383088</v>
      </c>
      <c r="D366" s="11">
        <f t="shared" si="27"/>
        <v>2.720789926345387</v>
      </c>
      <c r="E366" s="11">
        <f t="shared" si="27"/>
        <v>3.4292084480011149</v>
      </c>
      <c r="F366" s="11">
        <f t="shared" si="27"/>
        <v>5.9646475032892132</v>
      </c>
      <c r="G366" s="3">
        <f>G365*(1+Parameters!$B$13)</f>
        <v>108163549.77582732</v>
      </c>
      <c r="H366" s="5">
        <f>Parameters!$B$11*'Permanent project'!C370*Parameters!B$9*G366</f>
        <v>1677.0162155155076</v>
      </c>
      <c r="I366" s="2">
        <f>EXP(-Parameters!$B$16*'Permanent project'!B370)</f>
        <v>9.6167902770005059E-6</v>
      </c>
      <c r="J366" s="2">
        <f>EXP(-(Parameters!$B$5+Parameters!$B$6)*('Permanent project'!B370-Parameters!$B$2))*(1-EXP(-Parameters!$B$7*('Permanent project'!B370-Parameters!$B$2)*('Permanent project'!B370&gt;Parameters!$B$2)))+('Permanent project'!B370&lt;=Parameters!$B$2)</f>
        <v>2.7875698255247015E-2</v>
      </c>
      <c r="K366" s="2">
        <f>H366*I366*('Permanent project'!B370&gt;=Parameters!$B$2)</f>
        <v>1.6127513235741717E-2</v>
      </c>
      <c r="L366" s="2">
        <f>H366*I366*J366*('Permanent project'!B370&gt;=Parameters!$B$2)*('Permanent project'!B370&lt;=Parameters!$B$3)</f>
        <v>4.4956569256703852E-4</v>
      </c>
      <c r="M366" s="26">
        <f>'Emissions of Biomass scenarios'!G364*3.66</f>
        <v>0</v>
      </c>
      <c r="N366" s="14">
        <f t="shared" si="25"/>
        <v>0</v>
      </c>
      <c r="V366" s="4"/>
      <c r="W366" s="4"/>
      <c r="X366" s="4"/>
      <c r="Y366" s="4"/>
    </row>
    <row r="367" spans="2:25" x14ac:dyDescent="0.3">
      <c r="B367">
        <v>362</v>
      </c>
      <c r="C367" s="11">
        <f t="shared" si="27"/>
        <v>1.6779706453383088</v>
      </c>
      <c r="D367" s="11">
        <f t="shared" si="27"/>
        <v>2.720789926345387</v>
      </c>
      <c r="E367" s="11">
        <f t="shared" si="27"/>
        <v>3.4292084480011149</v>
      </c>
      <c r="F367" s="11">
        <f t="shared" si="27"/>
        <v>5.9646475032892132</v>
      </c>
      <c r="G367" s="3">
        <f>G366*(1+Parameters!$B$13)</f>
        <v>110326820.77134387</v>
      </c>
      <c r="H367" s="5">
        <f>Parameters!$B$11*'Permanent project'!C371*Parameters!B$9*G367</f>
        <v>1710.5565398258179</v>
      </c>
      <c r="I367" s="2">
        <f>EXP(-Parameters!$B$16*'Permanent project'!B371)</f>
        <v>9.3139246817502187E-6</v>
      </c>
      <c r="J367" s="2">
        <f>EXP(-(Parameters!$B$5+Parameters!$B$6)*('Permanent project'!B371-Parameters!$B$2))*(1-EXP(-Parameters!$B$7*('Permanent project'!B371-Parameters!$B$2)*('Permanent project'!B371&gt;Parameters!$B$2)))+('Permanent project'!B371&lt;=Parameters!$B$2)</f>
        <v>2.7598330423249287E-2</v>
      </c>
      <c r="K367" s="2">
        <f>H367*I367*('Permanent project'!B371&gt;=Parameters!$B$2)</f>
        <v>1.5931994775812936E-2</v>
      </c>
      <c r="L367" s="2">
        <f>H367*I367*J367*('Permanent project'!B371&gt;=Parameters!$B$2)*('Permanent project'!B371&lt;=Parameters!$B$3)</f>
        <v>4.3969645612436685E-4</v>
      </c>
      <c r="M367" s="26">
        <f>'Emissions of Biomass scenarios'!G365*3.66</f>
        <v>0</v>
      </c>
      <c r="N367" s="14">
        <f t="shared" si="25"/>
        <v>0</v>
      </c>
      <c r="V367" s="4"/>
      <c r="W367" s="4"/>
      <c r="X367" s="4"/>
      <c r="Y367" s="4"/>
    </row>
    <row r="368" spans="2:25" x14ac:dyDescent="0.3">
      <c r="B368">
        <v>363</v>
      </c>
      <c r="C368" s="11">
        <f t="shared" si="27"/>
        <v>1.6779706453383088</v>
      </c>
      <c r="D368" s="11">
        <f t="shared" si="27"/>
        <v>2.720789926345387</v>
      </c>
      <c r="E368" s="11">
        <f t="shared" si="27"/>
        <v>3.4292084480011149</v>
      </c>
      <c r="F368" s="11">
        <f t="shared" si="27"/>
        <v>5.9646475032892132</v>
      </c>
      <c r="G368" s="3">
        <f>G367*(1+Parameters!$B$13)</f>
        <v>112533357.18677075</v>
      </c>
      <c r="H368" s="5">
        <f>Parameters!$B$11*'Permanent project'!C372*Parameters!B$9*G368</f>
        <v>1744.7676706223344</v>
      </c>
      <c r="I368" s="2">
        <f>EXP(-Parameters!$B$16*'Permanent project'!B372)</f>
        <v>9.0205973592649823E-6</v>
      </c>
      <c r="J368" s="2">
        <f>EXP(-(Parameters!$B$5+Parameters!$B$6)*('Permanent project'!B372-Parameters!$B$2))*(1-EXP(-Parameters!$B$7*('Permanent project'!B372-Parameters!$B$2)*('Permanent project'!B372&gt;Parameters!$B$2)))+('Permanent project'!B372&lt;=Parameters!$B$2)</f>
        <v>2.7323722447292559E-2</v>
      </c>
      <c r="K368" s="2">
        <f>H368*I368*('Permanent project'!B372&gt;=Parameters!$B$2)</f>
        <v>1.5738846642146743E-2</v>
      </c>
      <c r="L368" s="2">
        <f>H368*I368*J368*('Permanent project'!B372&gt;=Parameters!$B$2)*('Permanent project'!B372&lt;=Parameters!$B$3)</f>
        <v>4.3004387729052008E-4</v>
      </c>
      <c r="M368" s="26">
        <f>'Emissions of Biomass scenarios'!G366*3.66</f>
        <v>0</v>
      </c>
      <c r="N368" s="14">
        <f t="shared" si="25"/>
        <v>0</v>
      </c>
      <c r="V368" s="4"/>
      <c r="W368" s="4"/>
      <c r="X368" s="4"/>
      <c r="Y368" s="4"/>
    </row>
    <row r="369" spans="2:25" x14ac:dyDescent="0.3">
      <c r="B369">
        <v>364</v>
      </c>
      <c r="C369" s="11">
        <f t="shared" si="27"/>
        <v>1.6779706453383088</v>
      </c>
      <c r="D369" s="11">
        <f t="shared" si="27"/>
        <v>2.720789926345387</v>
      </c>
      <c r="E369" s="11">
        <f t="shared" si="27"/>
        <v>3.4292084480011149</v>
      </c>
      <c r="F369" s="11">
        <f t="shared" si="27"/>
        <v>5.9646475032892132</v>
      </c>
      <c r="G369" s="3">
        <f>G368*(1+Parameters!$B$13)</f>
        <v>114784024.33050618</v>
      </c>
      <c r="H369" s="5">
        <f>Parameters!$B$11*'Permanent project'!C373*Parameters!B$9*G369</f>
        <v>1779.6630240347811</v>
      </c>
      <c r="I369" s="2">
        <f>EXP(-Parameters!$B$16*'Permanent project'!B373)</f>
        <v>8.7365079167343645E-6</v>
      </c>
      <c r="J369" s="2">
        <f>EXP(-(Parameters!$B$5+Parameters!$B$6)*('Permanent project'!B373-Parameters!$B$2))*(1-EXP(-Parameters!$B$7*('Permanent project'!B373-Parameters!$B$2)*('Permanent project'!B373&gt;Parameters!$B$2)))+('Permanent project'!B373&lt;=Parameters!$B$2)</f>
        <v>2.7051846866350416E-2</v>
      </c>
      <c r="K369" s="2">
        <f>H369*I369*('Permanent project'!B373&gt;=Parameters!$B$2)</f>
        <v>1.5548040098599284E-2</v>
      </c>
      <c r="L369" s="2">
        <f>H369*I369*J369*('Permanent project'!B373&gt;=Parameters!$B$2)*('Permanent project'!B373&lt;=Parameters!$B$3)</f>
        <v>4.2060319981918363E-4</v>
      </c>
      <c r="M369" s="26">
        <f>'Emissions of Biomass scenarios'!G367*3.66</f>
        <v>0</v>
      </c>
      <c r="N369" s="14">
        <f t="shared" si="25"/>
        <v>0</v>
      </c>
      <c r="V369" s="4"/>
      <c r="W369" s="4"/>
      <c r="X369" s="4"/>
      <c r="Y369" s="4"/>
    </row>
    <row r="370" spans="2:25" x14ac:dyDescent="0.3">
      <c r="B370">
        <v>365</v>
      </c>
      <c r="C370" s="11">
        <f t="shared" si="27"/>
        <v>1.6779706453383088</v>
      </c>
      <c r="D370" s="11">
        <f t="shared" si="27"/>
        <v>2.720789926345387</v>
      </c>
      <c r="E370" s="11">
        <f t="shared" si="27"/>
        <v>3.4292084480011149</v>
      </c>
      <c r="F370" s="11">
        <f t="shared" si="27"/>
        <v>5.9646475032892132</v>
      </c>
      <c r="G370" s="3">
        <f>G369*(1+Parameters!$B$13)</f>
        <v>117079704.81711631</v>
      </c>
      <c r="H370" s="5">
        <f>Parameters!$B$11*'Permanent project'!C374*Parameters!B$9*G370</f>
        <v>1815.2562845154769</v>
      </c>
      <c r="I370" s="2">
        <f>EXP(-Parameters!$B$16*'Permanent project'!B374)</f>
        <v>8.4613654217442496E-6</v>
      </c>
      <c r="J370" s="2">
        <f>EXP(-(Parameters!$B$5+Parameters!$B$6)*('Permanent project'!B374-Parameters!$B$2))*(1-EXP(-Parameters!$B$7*('Permanent project'!B374-Parameters!$B$2)*('Permanent project'!B374&gt;Parameters!$B$2)))+('Permanent project'!B374&lt;=Parameters!$B$2)</f>
        <v>2.6782676492638175E-2</v>
      </c>
      <c r="K370" s="2">
        <f>H370*I370*('Permanent project'!B374&gt;=Parameters!$B$2)</f>
        <v>1.5359546757403197E-2</v>
      </c>
      <c r="L370" s="2">
        <f>H370*I370*J370*('Permanent project'!B374&gt;=Parameters!$B$2)*('Permanent project'!B374&lt;=Parameters!$B$3)</f>
        <v>4.1136977187707953E-4</v>
      </c>
      <c r="M370" s="26">
        <f>'Emissions of Biomass scenarios'!G368*3.66</f>
        <v>0</v>
      </c>
      <c r="N370" s="14">
        <f t="shared" si="25"/>
        <v>0</v>
      </c>
      <c r="V370" s="4"/>
      <c r="W370" s="4"/>
      <c r="X370" s="4"/>
      <c r="Y370" s="4"/>
    </row>
    <row r="371" spans="2:25" x14ac:dyDescent="0.3">
      <c r="B371">
        <v>366</v>
      </c>
      <c r="C371" s="11">
        <f t="shared" si="27"/>
        <v>1.6779706453383088</v>
      </c>
      <c r="D371" s="11">
        <f t="shared" si="27"/>
        <v>2.720789926345387</v>
      </c>
      <c r="E371" s="11">
        <f t="shared" si="27"/>
        <v>3.4292084480011149</v>
      </c>
      <c r="F371" s="11">
        <f t="shared" si="27"/>
        <v>5.9646475032892132</v>
      </c>
      <c r="G371" s="3">
        <f>G370*(1+Parameters!$B$13)</f>
        <v>119421298.91345863</v>
      </c>
      <c r="H371" s="5">
        <f>Parameters!$B$11*'Permanent project'!C375*Parameters!B$9*G371</f>
        <v>1851.5614102057864</v>
      </c>
      <c r="I371" s="2">
        <f>EXP(-Parameters!$B$16*'Permanent project'!B375)</f>
        <v>8.1948881043366314E-6</v>
      </c>
      <c r="J371" s="2">
        <f>EXP(-(Parameters!$B$5+Parameters!$B$6)*('Permanent project'!B375-Parameters!$B$2))*(1-EXP(-Parameters!$B$7*('Permanent project'!B375-Parameters!$B$2)*('Permanent project'!B375&gt;Parameters!$B$2)))+('Permanent project'!B375&lt;=Parameters!$B$2)</f>
        <v>2.6516184408894181E-2</v>
      </c>
      <c r="K371" s="2">
        <f>H371*I371*('Permanent project'!B375&gt;=Parameters!$B$2)</f>
        <v>1.5173338574944156E-2</v>
      </c>
      <c r="L371" s="2">
        <f>H371*I371*J371*('Permanent project'!B375&gt;=Parameters!$B$2)*('Permanent project'!B375&lt;=Parameters!$B$3)</f>
        <v>4.023390437518069E-4</v>
      </c>
      <c r="M371" s="26">
        <f>'Emissions of Biomass scenarios'!G369*3.66</f>
        <v>0</v>
      </c>
      <c r="N371" s="14">
        <f t="shared" si="25"/>
        <v>0</v>
      </c>
      <c r="V371" s="4"/>
      <c r="W371" s="4"/>
      <c r="X371" s="4"/>
      <c r="Y371" s="4"/>
    </row>
    <row r="372" spans="2:25" x14ac:dyDescent="0.3">
      <c r="B372">
        <v>367</v>
      </c>
      <c r="C372" s="11">
        <f t="shared" si="27"/>
        <v>1.6779706453383088</v>
      </c>
      <c r="D372" s="11">
        <f t="shared" si="27"/>
        <v>2.720789926345387</v>
      </c>
      <c r="E372" s="11">
        <f t="shared" si="27"/>
        <v>3.4292084480011149</v>
      </c>
      <c r="F372" s="11">
        <f t="shared" si="27"/>
        <v>5.9646475032892132</v>
      </c>
      <c r="G372" s="3">
        <f>G371*(1+Parameters!$B$13)</f>
        <v>121809724.89172781</v>
      </c>
      <c r="H372" s="5">
        <f>Parameters!$B$11*'Permanent project'!C376*Parameters!B$9*G372</f>
        <v>1888.5926384099021</v>
      </c>
      <c r="I372" s="2">
        <f>EXP(-Parameters!$B$16*'Permanent project'!B376)</f>
        <v>7.9368030684525457E-6</v>
      </c>
      <c r="J372" s="2">
        <f>EXP(-(Parameters!$B$5+Parameters!$B$6)*('Permanent project'!B376-Parameters!$B$2))*(1-EXP(-Parameters!$B$7*('Permanent project'!B376-Parameters!$B$2)*('Permanent project'!B376&gt;Parameters!$B$2)))+('Permanent project'!B376&lt;=Parameters!$B$2)</f>
        <v>2.6252343965687961E-2</v>
      </c>
      <c r="K372" s="2">
        <f>H372*I372*('Permanent project'!B376&gt;=Parameters!$B$2)</f>
        <v>1.49893878475886E-2</v>
      </c>
      <c r="L372" s="2">
        <f>H372*I372*J372*('Permanent project'!B376&gt;=Parameters!$B$2)*('Permanent project'!B376&lt;=Parameters!$B$3)</f>
        <v>3.9350656560999906E-4</v>
      </c>
      <c r="M372" s="26">
        <f>'Emissions of Biomass scenarios'!G370*3.66</f>
        <v>0</v>
      </c>
      <c r="N372" s="14">
        <f t="shared" si="25"/>
        <v>0</v>
      </c>
      <c r="V372" s="4"/>
      <c r="W372" s="4"/>
      <c r="X372" s="4"/>
      <c r="Y372" s="4"/>
    </row>
    <row r="373" spans="2:25" x14ac:dyDescent="0.3">
      <c r="B373">
        <v>368</v>
      </c>
      <c r="C373" s="11">
        <f t="shared" si="27"/>
        <v>1.6779706453383088</v>
      </c>
      <c r="D373" s="11">
        <f t="shared" si="27"/>
        <v>2.720789926345387</v>
      </c>
      <c r="E373" s="11">
        <f t="shared" si="27"/>
        <v>3.4292084480011149</v>
      </c>
      <c r="F373" s="11">
        <f t="shared" si="27"/>
        <v>5.9646475032892132</v>
      </c>
      <c r="G373" s="3">
        <f>G372*(1+Parameters!$B$13)</f>
        <v>124245919.38956237</v>
      </c>
      <c r="H373" s="5">
        <f>Parameters!$B$11*'Permanent project'!C377*Parameters!B$9*G373</f>
        <v>1926.3644911781003</v>
      </c>
      <c r="I373" s="2">
        <f>EXP(-Parameters!$B$16*'Permanent project'!B377)</f>
        <v>7.6868460124626615E-6</v>
      </c>
      <c r="J373" s="2">
        <f>EXP(-(Parameters!$B$5+Parameters!$B$6)*('Permanent project'!B377-Parameters!$B$2))*(1-EXP(-Parameters!$B$7*('Permanent project'!B377-Parameters!$B$2)*('Permanent project'!B377&gt;Parameters!$B$2)))+('Permanent project'!B377&lt;=Parameters!$B$2)</f>
        <v>2.5991128778755347E-2</v>
      </c>
      <c r="K373" s="2">
        <f>H373*I373*('Permanent project'!B377&gt;=Parameters!$B$2)</f>
        <v>1.4807667207562044E-2</v>
      </c>
      <c r="L373" s="2">
        <f>H373*I373*J373*('Permanent project'!B377&gt;=Parameters!$B$2)*('Permanent project'!B377&lt;=Parameters!$B$3)</f>
        <v>3.8486798530469769E-4</v>
      </c>
      <c r="M373" s="26">
        <f>'Emissions of Biomass scenarios'!G371*3.66</f>
        <v>0</v>
      </c>
      <c r="N373" s="14">
        <f t="shared" si="25"/>
        <v>0</v>
      </c>
      <c r="V373" s="4"/>
      <c r="W373" s="4"/>
      <c r="X373" s="4"/>
      <c r="Y373" s="4"/>
    </row>
    <row r="374" spans="2:25" x14ac:dyDescent="0.3">
      <c r="B374">
        <v>369</v>
      </c>
      <c r="C374" s="11">
        <f t="shared" si="27"/>
        <v>1.6779706453383088</v>
      </c>
      <c r="D374" s="11">
        <f t="shared" si="27"/>
        <v>2.720789926345387</v>
      </c>
      <c r="E374" s="11">
        <f t="shared" si="27"/>
        <v>3.4292084480011149</v>
      </c>
      <c r="F374" s="11">
        <f t="shared" si="27"/>
        <v>5.9646475032892132</v>
      </c>
      <c r="G374" s="3">
        <f>G373*(1+Parameters!$B$13)</f>
        <v>126730837.77735361</v>
      </c>
      <c r="H374" s="5">
        <f>Parameters!$B$11*'Permanent project'!C378*Parameters!B$9*G374</f>
        <v>1964.8917810016624</v>
      </c>
      <c r="I374" s="2">
        <f>EXP(-Parameters!$B$16*'Permanent project'!B378)</f>
        <v>7.4447609584993212E-6</v>
      </c>
      <c r="J374" s="2">
        <f>EXP(-(Parameters!$B$5+Parameters!$B$6)*('Permanent project'!B378-Parameters!$B$2))*(1-EXP(-Parameters!$B$7*('Permanent project'!B378-Parameters!$B$2)*('Permanent project'!B378&gt;Parameters!$B$2)))+('Permanent project'!B378&lt;=Parameters!$B$2)</f>
        <v>2.573251272635994E-2</v>
      </c>
      <c r="K374" s="2">
        <f>H374*I374*('Permanent project'!B378&gt;=Parameters!$B$2)</f>
        <v>1.4628149618877375E-2</v>
      </c>
      <c r="L374" s="2">
        <f>H374*I374*J374*('Permanent project'!B378&gt;=Parameters!$B$2)*('Permanent project'!B378&lt;=Parameters!$B$3)</f>
        <v>3.7641904623085933E-4</v>
      </c>
      <c r="M374" s="26">
        <f>'Emissions of Biomass scenarios'!G372*3.66</f>
        <v>0</v>
      </c>
      <c r="N374" s="14">
        <f t="shared" si="25"/>
        <v>0</v>
      </c>
      <c r="V374" s="4"/>
      <c r="W374" s="4"/>
      <c r="X374" s="4"/>
      <c r="Y374" s="4"/>
    </row>
    <row r="375" spans="2:25" x14ac:dyDescent="0.3">
      <c r="B375">
        <v>370</v>
      </c>
      <c r="C375" s="11">
        <f t="shared" si="27"/>
        <v>1.6779706453383088</v>
      </c>
      <c r="D375" s="11">
        <f t="shared" si="27"/>
        <v>2.720789926345387</v>
      </c>
      <c r="E375" s="11">
        <f t="shared" si="27"/>
        <v>3.4292084480011149</v>
      </c>
      <c r="F375" s="11">
        <f t="shared" si="27"/>
        <v>5.9646475032892132</v>
      </c>
      <c r="G375" s="3">
        <f>G374*(1+Parameters!$B$13)</f>
        <v>129265454.53290069</v>
      </c>
      <c r="H375" s="5">
        <f>Parameters!$B$11*'Permanent project'!C379*Parameters!B$9*G375</f>
        <v>2004.1896166216957</v>
      </c>
      <c r="I375" s="2">
        <f>EXP(-Parameters!$B$16*'Permanent project'!B379)</f>
        <v>7.2102999903128283E-6</v>
      </c>
      <c r="J375" s="2">
        <f>EXP(-(Parameters!$B$5+Parameters!$B$6)*('Permanent project'!B379-Parameters!$B$2))*(1-EXP(-Parameters!$B$7*('Permanent project'!B379-Parameters!$B$2)*('Permanent project'!B379&gt;Parameters!$B$2)))+('Permanent project'!B379&lt;=Parameters!$B$2)</f>
        <v>2.5476469946681016E-2</v>
      </c>
      <c r="K375" s="2">
        <f>H375*I375*('Permanent project'!B379&gt;=Parameters!$B$2)</f>
        <v>1.4450808373312484E-2</v>
      </c>
      <c r="L375" s="2">
        <f>H375*I375*J375*('Permanent project'!B379&gt;=Parameters!$B$2)*('Permanent project'!B379&lt;=Parameters!$B$3)</f>
        <v>3.681555852279419E-4</v>
      </c>
      <c r="M375" s="26">
        <f>'Emissions of Biomass scenarios'!G373*3.66</f>
        <v>0</v>
      </c>
      <c r="N375" s="14">
        <f t="shared" si="25"/>
        <v>0</v>
      </c>
      <c r="V375" s="4"/>
      <c r="W375" s="4"/>
      <c r="X375" s="4"/>
      <c r="Y375" s="4"/>
    </row>
    <row r="376" spans="2:25" x14ac:dyDescent="0.3">
      <c r="B376">
        <v>371</v>
      </c>
      <c r="C376" s="11">
        <f t="shared" si="27"/>
        <v>1.6779706453383088</v>
      </c>
      <c r="D376" s="11">
        <f t="shared" si="27"/>
        <v>2.720789926345387</v>
      </c>
      <c r="E376" s="11">
        <f t="shared" si="27"/>
        <v>3.4292084480011149</v>
      </c>
      <c r="F376" s="11">
        <f t="shared" si="27"/>
        <v>5.9646475032892132</v>
      </c>
      <c r="G376" s="3">
        <f>G375*(1+Parameters!$B$13)</f>
        <v>131850763.6235587</v>
      </c>
      <c r="H376" s="5">
        <f>Parameters!$B$11*'Permanent project'!C380*Parameters!B$9*G376</f>
        <v>2044.2734089541295</v>
      </c>
      <c r="I376" s="2">
        <f>EXP(-Parameters!$B$16*'Permanent project'!B380)</f>
        <v>6.9832229993835488E-6</v>
      </c>
      <c r="J376" s="2">
        <f>EXP(-(Parameters!$B$5+Parameters!$B$6)*('Permanent project'!B380-Parameters!$B$2))*(1-EXP(-Parameters!$B$7*('Permanent project'!B380-Parameters!$B$2)*('Permanent project'!B380&gt;Parameters!$B$2)))+('Permanent project'!B380&lt;=Parameters!$B$2)</f>
        <v>2.5222974835227212E-2</v>
      </c>
      <c r="K376" s="2">
        <f>H376*I376*('Permanent project'!B380&gt;=Parameters!$B$2)</f>
        <v>1.4275617086436689E-2</v>
      </c>
      <c r="L376" s="2">
        <f>H376*I376*J376*('Permanent project'!B380&gt;=Parameters!$B$2)*('Permanent project'!B380&lt;=Parameters!$B$3)</f>
        <v>3.6007353052853222E-4</v>
      </c>
      <c r="M376" s="26">
        <f>'Emissions of Biomass scenarios'!G374*3.66</f>
        <v>0</v>
      </c>
      <c r="N376" s="14">
        <f t="shared" si="25"/>
        <v>0</v>
      </c>
      <c r="V376" s="4"/>
      <c r="W376" s="4"/>
      <c r="X376" s="4"/>
      <c r="Y376" s="4"/>
    </row>
    <row r="377" spans="2:25" x14ac:dyDescent="0.3">
      <c r="B377">
        <v>372</v>
      </c>
      <c r="C377" s="11">
        <f t="shared" si="27"/>
        <v>1.6779706453383088</v>
      </c>
      <c r="D377" s="11">
        <f t="shared" si="27"/>
        <v>2.720789926345387</v>
      </c>
      <c r="E377" s="11">
        <f t="shared" si="27"/>
        <v>3.4292084480011149</v>
      </c>
      <c r="F377" s="11">
        <f t="shared" si="27"/>
        <v>5.9646475032892132</v>
      </c>
      <c r="G377" s="3">
        <f>G376*(1+Parameters!$B$13)</f>
        <v>134487778.89602989</v>
      </c>
      <c r="H377" s="5">
        <f>Parameters!$B$11*'Permanent project'!C381*Parameters!B$9*G377</f>
        <v>2085.1588771332122</v>
      </c>
      <c r="I377" s="2">
        <f>EXP(-Parameters!$B$16*'Permanent project'!B381)</f>
        <v>6.7632974390298035E-6</v>
      </c>
      <c r="J377" s="2">
        <f>EXP(-(Parameters!$B$5+Parameters!$B$6)*('Permanent project'!B381-Parameters!$B$2))*(1-EXP(-Parameters!$B$7*('Permanent project'!B381-Parameters!$B$2)*('Permanent project'!B381&gt;Parameters!$B$2)))+('Permanent project'!B381&lt;=Parameters!$B$2)</f>
        <v>2.4972002042276155E-2</v>
      </c>
      <c r="K377" s="2">
        <f>H377*I377*('Permanent project'!B381&gt;=Parameters!$B$2)</f>
        <v>1.4102549693685315E-2</v>
      </c>
      <c r="L377" s="2">
        <f>H377*I377*J377*('Permanent project'!B381&gt;=Parameters!$B$2)*('Permanent project'!B381&lt;=Parameters!$B$3)</f>
        <v>3.5216889975201062E-4</v>
      </c>
      <c r="M377" s="26">
        <f>'Emissions of Biomass scenarios'!G375*3.66</f>
        <v>0</v>
      </c>
      <c r="N377" s="14">
        <f t="shared" si="25"/>
        <v>0</v>
      </c>
      <c r="V377" s="4"/>
      <c r="W377" s="4"/>
      <c r="X377" s="4"/>
      <c r="Y377" s="4"/>
    </row>
    <row r="378" spans="2:25" x14ac:dyDescent="0.3">
      <c r="B378">
        <v>373</v>
      </c>
      <c r="C378" s="11">
        <f t="shared" si="27"/>
        <v>1.6779706453383088</v>
      </c>
      <c r="D378" s="11">
        <f t="shared" si="27"/>
        <v>2.720789926345387</v>
      </c>
      <c r="E378" s="11">
        <f t="shared" si="27"/>
        <v>3.4292084480011149</v>
      </c>
      <c r="F378" s="11">
        <f t="shared" si="27"/>
        <v>5.9646475032892132</v>
      </c>
      <c r="G378" s="3">
        <f>G377*(1+Parameters!$B$13)</f>
        <v>137177534.47395048</v>
      </c>
      <c r="H378" s="5">
        <f>Parameters!$B$11*'Permanent project'!C382*Parameters!B$9*G378</f>
        <v>2126.8620546758762</v>
      </c>
      <c r="I378" s="2">
        <f>EXP(-Parameters!$B$16*'Permanent project'!B382)</f>
        <v>6.550298086259745E-6</v>
      </c>
      <c r="J378" s="2">
        <f>EXP(-(Parameters!$B$5+Parameters!$B$6)*('Permanent project'!B382-Parameters!$B$2))*(1-EXP(-Parameters!$B$7*('Permanent project'!B382-Parameters!$B$2)*('Permanent project'!B382&gt;Parameters!$B$2)))+('Permanent project'!B382&lt;=Parameters!$B$2)</f>
        <v>2.4723526470339388E-2</v>
      </c>
      <c r="K378" s="2">
        <f>H378*I378*('Permanent project'!B382&gt;=Parameters!$B$2)</f>
        <v>1.3931580446481861E-2</v>
      </c>
      <c r="L378" s="2">
        <f>H378*I378*J378*('Permanent project'!B382&gt;=Parameters!$B$2)*('Permanent project'!B382&lt;=Parameters!$B$3)</f>
        <v>3.4443779794225693E-4</v>
      </c>
      <c r="M378" s="26">
        <f>'Emissions of Biomass scenarios'!G376*3.66</f>
        <v>0</v>
      </c>
      <c r="N378" s="14">
        <f t="shared" si="25"/>
        <v>0</v>
      </c>
      <c r="V378" s="4"/>
      <c r="W378" s="4"/>
      <c r="X378" s="4"/>
      <c r="Y378" s="4"/>
    </row>
    <row r="379" spans="2:25" x14ac:dyDescent="0.3">
      <c r="B379">
        <v>374</v>
      </c>
      <c r="C379" s="11">
        <f t="shared" ref="C379:F394" si="28">C378</f>
        <v>1.6779706453383088</v>
      </c>
      <c r="D379" s="11">
        <f t="shared" si="28"/>
        <v>2.720789926345387</v>
      </c>
      <c r="E379" s="11">
        <f t="shared" si="28"/>
        <v>3.4292084480011149</v>
      </c>
      <c r="F379" s="11">
        <f t="shared" si="28"/>
        <v>5.9646475032892132</v>
      </c>
      <c r="G379" s="3">
        <f>G378*(1+Parameters!$B$13)</f>
        <v>139921085.1634295</v>
      </c>
      <c r="H379" s="5">
        <f>Parameters!$B$11*'Permanent project'!C383*Parameters!B$9*G379</f>
        <v>2169.399295769394</v>
      </c>
      <c r="I379" s="2">
        <f>EXP(-Parameters!$B$16*'Permanent project'!B383)</f>
        <v>6.3440068111233339E-6</v>
      </c>
      <c r="J379" s="2">
        <f>EXP(-(Parameters!$B$5+Parameters!$B$6)*('Permanent project'!B383-Parameters!$B$2))*(1-EXP(-Parameters!$B$7*('Permanent project'!B383-Parameters!$B$2)*('Permanent project'!B383&gt;Parameters!$B$2)))+('Permanent project'!B383&lt;=Parameters!$B$2)</f>
        <v>2.447752327165267E-2</v>
      </c>
      <c r="K379" s="2">
        <f>H379*I379*('Permanent project'!B383&gt;=Parameters!$B$2)</f>
        <v>1.37626839084072E-2</v>
      </c>
      <c r="L379" s="2">
        <f>H379*I379*J379*('Permanent project'!B383&gt;=Parameters!$B$2)*('Permanent project'!B383&lt;=Parameters!$B$3)</f>
        <v>3.3687641564843695E-4</v>
      </c>
      <c r="M379" s="26">
        <f>'Emissions of Biomass scenarios'!G377*3.66</f>
        <v>0</v>
      </c>
      <c r="N379" s="14">
        <f t="shared" si="25"/>
        <v>0</v>
      </c>
      <c r="V379" s="4"/>
      <c r="W379" s="4"/>
      <c r="X379" s="4"/>
      <c r="Y379" s="4"/>
    </row>
    <row r="380" spans="2:25" x14ac:dyDescent="0.3">
      <c r="B380">
        <v>375</v>
      </c>
      <c r="C380" s="11">
        <f t="shared" si="28"/>
        <v>1.6779706453383088</v>
      </c>
      <c r="D380" s="11">
        <f t="shared" si="28"/>
        <v>2.720789926345387</v>
      </c>
      <c r="E380" s="11">
        <f t="shared" si="28"/>
        <v>3.4292084480011149</v>
      </c>
      <c r="F380" s="11">
        <f t="shared" si="28"/>
        <v>5.9646475032892132</v>
      </c>
      <c r="G380" s="3">
        <f>G379*(1+Parameters!$B$13)</f>
        <v>142719506.86669809</v>
      </c>
      <c r="H380" s="5">
        <f>Parameters!$B$11*'Permanent project'!C384*Parameters!B$9*G380</f>
        <v>2212.7872816847821</v>
      </c>
      <c r="I380" s="2">
        <f>EXP(-Parameters!$B$16*'Permanent project'!B384)</f>
        <v>6.1442123533282098E-6</v>
      </c>
      <c r="J380" s="2">
        <f>EXP(-(Parameters!$B$5+Parameters!$B$6)*('Permanent project'!B384-Parameters!$B$2))*(1-EXP(-Parameters!$B$7*('Permanent project'!B384-Parameters!$B$2)*('Permanent project'!B384&gt;Parameters!$B$2)))+('Permanent project'!B384&lt;=Parameters!$B$2)</f>
        <v>2.4233967845691113E-2</v>
      </c>
      <c r="K380" s="2">
        <f>H380*I380*('Permanent project'!B384&gt;=Parameters!$B$2)</f>
        <v>1.3595834951415187E-2</v>
      </c>
      <c r="L380" s="2">
        <f>H380*I380*J380*('Permanent project'!B384&gt;=Parameters!$B$2)*('Permanent project'!B384&lt;=Parameters!$B$3)</f>
        <v>3.2948102704791904E-4</v>
      </c>
      <c r="M380" s="26">
        <f>'Emissions of Biomass scenarios'!G378*3.66</f>
        <v>0</v>
      </c>
      <c r="N380" s="14">
        <f t="shared" si="25"/>
        <v>0</v>
      </c>
      <c r="V380" s="4"/>
      <c r="W380" s="4"/>
      <c r="X380" s="4"/>
      <c r="Y380" s="4"/>
    </row>
    <row r="381" spans="2:25" x14ac:dyDescent="0.3">
      <c r="B381">
        <v>376</v>
      </c>
      <c r="C381" s="11">
        <f t="shared" si="28"/>
        <v>1.6779706453383088</v>
      </c>
      <c r="D381" s="11">
        <f t="shared" si="28"/>
        <v>2.720789926345387</v>
      </c>
      <c r="E381" s="11">
        <f t="shared" si="28"/>
        <v>3.4292084480011149</v>
      </c>
      <c r="F381" s="11">
        <f t="shared" si="28"/>
        <v>5.9646475032892132</v>
      </c>
      <c r="G381" s="3">
        <f>G380*(1+Parameters!$B$13)</f>
        <v>145573897.00403205</v>
      </c>
      <c r="H381" s="5">
        <f>Parameters!$B$11*'Permanent project'!C385*Parameters!B$9*G381</f>
        <v>2257.0430273184775</v>
      </c>
      <c r="I381" s="2">
        <f>EXP(-Parameters!$B$16*'Permanent project'!B385)</f>
        <v>5.9507101058906875E-6</v>
      </c>
      <c r="J381" s="2">
        <f>EXP(-(Parameters!$B$5+Parameters!$B$6)*('Permanent project'!B385-Parameters!$B$2))*(1-EXP(-Parameters!$B$7*('Permanent project'!B385-Parameters!$B$2)*('Permanent project'!B385&gt;Parameters!$B$2)))+('Permanent project'!B385&lt;=Parameters!$B$2)</f>
        <v>2.3992835836709175E-2</v>
      </c>
      <c r="K381" s="2">
        <f>H381*I381*('Permanent project'!B385&gt;=Parameters!$B$2)</f>
        <v>1.3431008752094175E-2</v>
      </c>
      <c r="L381" s="2">
        <f>H381*I381*J381*('Permanent project'!B385&gt;=Parameters!$B$2)*('Permanent project'!B385&lt;=Parameters!$B$3)</f>
        <v>3.2224798811039966E-4</v>
      </c>
      <c r="M381" s="26">
        <f>'Emissions of Biomass scenarios'!G379*3.66</f>
        <v>0</v>
      </c>
      <c r="N381" s="14">
        <f t="shared" si="25"/>
        <v>0</v>
      </c>
      <c r="V381" s="4"/>
      <c r="W381" s="4"/>
      <c r="X381" s="4"/>
      <c r="Y381" s="4"/>
    </row>
    <row r="382" spans="2:25" x14ac:dyDescent="0.3">
      <c r="B382">
        <v>377</v>
      </c>
      <c r="C382" s="11">
        <f t="shared" si="28"/>
        <v>1.6779706453383088</v>
      </c>
      <c r="D382" s="11">
        <f t="shared" si="28"/>
        <v>2.720789926345387</v>
      </c>
      <c r="E382" s="11">
        <f t="shared" si="28"/>
        <v>3.4292084480011149</v>
      </c>
      <c r="F382" s="11">
        <f t="shared" si="28"/>
        <v>5.9646475032892132</v>
      </c>
      <c r="G382" s="3">
        <f>G381*(1+Parameters!$B$13)</f>
        <v>148485374.94411269</v>
      </c>
      <c r="H382" s="5">
        <f>Parameters!$B$11*'Permanent project'!C386*Parameters!B$9*G382</f>
        <v>2302.1838878648473</v>
      </c>
      <c r="I382" s="2">
        <f>EXP(-Parameters!$B$16*'Permanent project'!B386)</f>
        <v>5.7633019056003295E-6</v>
      </c>
      <c r="J382" s="2">
        <f>EXP(-(Parameters!$B$5+Parameters!$B$6)*('Permanent project'!B386-Parameters!$B$2))*(1-EXP(-Parameters!$B$7*('Permanent project'!B386-Parameters!$B$2)*('Permanent project'!B386&gt;Parameters!$B$2)))+('Permanent project'!B386&lt;=Parameters!$B$2)</f>
        <v>2.3754103131304997E-2</v>
      </c>
      <c r="K382" s="2">
        <f>H382*I382*('Permanent project'!B386&gt;=Parameters!$B$2)</f>
        <v>1.326818078797385E-2</v>
      </c>
      <c r="L382" s="2">
        <f>H382*I382*J382*('Permanent project'!B386&gt;=Parameters!$B$2)*('Permanent project'!B386&lt;=Parameters!$B$3)</f>
        <v>3.1517373480233045E-4</v>
      </c>
      <c r="M382" s="26">
        <f>'Emissions of Biomass scenarios'!G380*3.66</f>
        <v>0</v>
      </c>
      <c r="N382" s="14">
        <f t="shared" si="25"/>
        <v>0</v>
      </c>
      <c r="V382" s="4"/>
      <c r="W382" s="4"/>
      <c r="X382" s="4"/>
      <c r="Y382" s="4"/>
    </row>
    <row r="383" spans="2:25" x14ac:dyDescent="0.3">
      <c r="B383">
        <v>378</v>
      </c>
      <c r="C383" s="11">
        <f t="shared" si="28"/>
        <v>1.6779706453383088</v>
      </c>
      <c r="D383" s="11">
        <f t="shared" si="28"/>
        <v>2.720789926345387</v>
      </c>
      <c r="E383" s="11">
        <f t="shared" si="28"/>
        <v>3.4292084480011149</v>
      </c>
      <c r="F383" s="11">
        <f t="shared" si="28"/>
        <v>5.9646475032892132</v>
      </c>
      <c r="G383" s="3">
        <f>G382*(1+Parameters!$B$13)</f>
        <v>151455082.44299495</v>
      </c>
      <c r="H383" s="5">
        <f>Parameters!$B$11*'Permanent project'!C387*Parameters!B$9*G383</f>
        <v>2348.2275656221441</v>
      </c>
      <c r="I383" s="2">
        <f>EXP(-Parameters!$B$16*'Permanent project'!B387)</f>
        <v>5.5817958300835013E-6</v>
      </c>
      <c r="J383" s="2">
        <f>EXP(-(Parameters!$B$5+Parameters!$B$6)*('Permanent project'!B387-Parameters!$B$2))*(1-EXP(-Parameters!$B$7*('Permanent project'!B387-Parameters!$B$2)*('Permanent project'!B387&gt;Parameters!$B$2)))+('Permanent project'!B387&lt;=Parameters!$B$2)</f>
        <v>2.3517745856009107E-2</v>
      </c>
      <c r="K383" s="2">
        <f>H383*I383*('Permanent project'!B387&gt;=Parameters!$B$2)</f>
        <v>1.3107326833876816E-2</v>
      </c>
      <c r="L383" s="2">
        <f>H383*I383*J383*('Permanent project'!B387&gt;=Parameters!$B$2)*('Permanent project'!B387&lt;=Parameters!$B$3)</f>
        <v>3.0825478133076343E-4</v>
      </c>
      <c r="M383" s="26">
        <f>'Emissions of Biomass scenarios'!G381*3.66</f>
        <v>0</v>
      </c>
      <c r="N383" s="14">
        <f t="shared" si="25"/>
        <v>0</v>
      </c>
      <c r="V383" s="4"/>
      <c r="W383" s="4"/>
      <c r="X383" s="4"/>
      <c r="Y383" s="4"/>
    </row>
    <row r="384" spans="2:25" x14ac:dyDescent="0.3">
      <c r="B384">
        <v>379</v>
      </c>
      <c r="C384" s="11">
        <f t="shared" si="28"/>
        <v>1.6779706453383088</v>
      </c>
      <c r="D384" s="11">
        <f t="shared" si="28"/>
        <v>2.720789926345387</v>
      </c>
      <c r="E384" s="11">
        <f t="shared" si="28"/>
        <v>3.4292084480011149</v>
      </c>
      <c r="F384" s="11">
        <f t="shared" si="28"/>
        <v>5.9646475032892132</v>
      </c>
      <c r="G384" s="3">
        <f>G383*(1+Parameters!$B$13)</f>
        <v>154484184.09185484</v>
      </c>
      <c r="H384" s="5">
        <f>Parameters!$B$11*'Permanent project'!C388*Parameters!B$9*G384</f>
        <v>2395.1921169345869</v>
      </c>
      <c r="I384" s="2">
        <f>EXP(-Parameters!$B$16*'Permanent project'!B388)</f>
        <v>5.4060060012580889E-6</v>
      </c>
      <c r="J384" s="2">
        <f>EXP(-(Parameters!$B$5+Parameters!$B$6)*('Permanent project'!B388-Parameters!$B$2))*(1-EXP(-Parameters!$B$7*('Permanent project'!B388-Parameters!$B$2)*('Permanent project'!B388&gt;Parameters!$B$2)))+('Permanent project'!B388&lt;=Parameters!$B$2)</f>
        <v>2.3283740374897E-2</v>
      </c>
      <c r="K384" s="2">
        <f>H384*I384*('Permanent project'!B388&gt;=Parameters!$B$2)</f>
        <v>1.2948422958314443E-2</v>
      </c>
      <c r="L384" s="2">
        <f>H384*I384*J384*('Permanent project'!B388&gt;=Parameters!$B$2)*('Permanent project'!B388&lt;=Parameters!$B$3)</f>
        <v>3.0148771842574925E-4</v>
      </c>
      <c r="M384" s="26">
        <f>'Emissions of Biomass scenarios'!G382*3.66</f>
        <v>0</v>
      </c>
      <c r="N384" s="14">
        <f t="shared" si="25"/>
        <v>0</v>
      </c>
      <c r="V384" s="4"/>
      <c r="W384" s="4"/>
      <c r="X384" s="4"/>
      <c r="Y384" s="4"/>
    </row>
    <row r="385" spans="2:25" x14ac:dyDescent="0.3">
      <c r="B385">
        <v>380</v>
      </c>
      <c r="C385" s="11">
        <f t="shared" si="28"/>
        <v>1.6779706453383088</v>
      </c>
      <c r="D385" s="11">
        <f t="shared" si="28"/>
        <v>2.720789926345387</v>
      </c>
      <c r="E385" s="11">
        <f t="shared" si="28"/>
        <v>3.4292084480011149</v>
      </c>
      <c r="F385" s="11">
        <f t="shared" si="28"/>
        <v>5.9646475032892132</v>
      </c>
      <c r="G385" s="3">
        <f>G384*(1+Parameters!$B$13)</f>
        <v>157573867.77369195</v>
      </c>
      <c r="H385" s="5">
        <f>Parameters!$B$11*'Permanent project'!C389*Parameters!B$9*G385</f>
        <v>2443.0959592732788</v>
      </c>
      <c r="I385" s="2">
        <f>EXP(-Parameters!$B$16*'Permanent project'!B389)</f>
        <v>5.2357523949781018E-6</v>
      </c>
      <c r="J385" s="2">
        <f>EXP(-(Parameters!$B$5+Parameters!$B$6)*('Permanent project'!B389-Parameters!$B$2))*(1-EXP(-Parameters!$B$7*('Permanent project'!B389-Parameters!$B$2)*('Permanent project'!B389&gt;Parameters!$B$2)))+('Permanent project'!B389&lt;=Parameters!$B$2)</f>
        <v>2.3052063287225571E-2</v>
      </c>
      <c r="K385" s="2">
        <f>H385*I385*('Permanent project'!B389&gt;=Parameters!$B$2)</f>
        <v>1.2791445519926392E-2</v>
      </c>
      <c r="L385" s="2">
        <f>H385*I385*J385*('Permanent project'!B389&gt;=Parameters!$B$2)*('Permanent project'!B389&lt;=Parameters!$B$3)</f>
        <v>2.9486921166044119E-4</v>
      </c>
      <c r="M385" s="26">
        <f>'Emissions of Biomass scenarios'!G383*3.66</f>
        <v>0</v>
      </c>
      <c r="N385" s="14">
        <f t="shared" si="25"/>
        <v>0</v>
      </c>
      <c r="V385" s="4"/>
      <c r="W385" s="4"/>
      <c r="X385" s="4"/>
      <c r="Y385" s="4"/>
    </row>
    <row r="386" spans="2:25" x14ac:dyDescent="0.3">
      <c r="B386">
        <v>381</v>
      </c>
      <c r="C386" s="11">
        <f t="shared" si="28"/>
        <v>1.6779706453383088</v>
      </c>
      <c r="D386" s="11">
        <f t="shared" si="28"/>
        <v>2.720789926345387</v>
      </c>
      <c r="E386" s="11">
        <f t="shared" si="28"/>
        <v>3.4292084480011149</v>
      </c>
      <c r="F386" s="11">
        <f t="shared" si="28"/>
        <v>5.9646475032892132</v>
      </c>
      <c r="G386" s="3">
        <f>G385*(1+Parameters!$B$13)</f>
        <v>160725345.1291658</v>
      </c>
      <c r="H386" s="5">
        <f>Parameters!$B$11*'Permanent project'!C390*Parameters!B$9*G386</f>
        <v>2491.9578784587447</v>
      </c>
      <c r="I386" s="2">
        <f>EXP(-Parameters!$B$16*'Permanent project'!B390)</f>
        <v>5.0708606566732146E-6</v>
      </c>
      <c r="J386" s="2">
        <f>EXP(-(Parameters!$B$5+Parameters!$B$6)*('Permanent project'!B390-Parameters!$B$2))*(1-EXP(-Parameters!$B$7*('Permanent project'!B390-Parameters!$B$2)*('Permanent project'!B390&gt;Parameters!$B$2)))+('Permanent project'!B390&lt;=Parameters!$B$2)</f>
        <v>2.282269142509297E-2</v>
      </c>
      <c r="K386" s="2">
        <f>H386*I386*('Permanent project'!B390&gt;=Parameters!$B$2)</f>
        <v>1.2636371163963302E-2</v>
      </c>
      <c r="L386" s="2">
        <f>H386*I386*J386*('Permanent project'!B390&gt;=Parameters!$B$2)*('Permanent project'!B390&lt;=Parameters!$B$3)</f>
        <v>2.883959998080773E-4</v>
      </c>
      <c r="M386" s="26">
        <f>'Emissions of Biomass scenarios'!G384*3.66</f>
        <v>0</v>
      </c>
      <c r="N386" s="14">
        <f t="shared" si="25"/>
        <v>0</v>
      </c>
      <c r="V386" s="4"/>
      <c r="W386" s="4"/>
      <c r="X386" s="4"/>
      <c r="Y386" s="4"/>
    </row>
    <row r="387" spans="2:25" x14ac:dyDescent="0.3">
      <c r="B387">
        <v>382</v>
      </c>
      <c r="C387" s="11">
        <f t="shared" si="28"/>
        <v>1.6779706453383088</v>
      </c>
      <c r="D387" s="11">
        <f t="shared" si="28"/>
        <v>2.720789926345387</v>
      </c>
      <c r="E387" s="11">
        <f t="shared" si="28"/>
        <v>3.4292084480011149</v>
      </c>
      <c r="F387" s="11">
        <f t="shared" si="28"/>
        <v>5.9646475032892132</v>
      </c>
      <c r="G387" s="3">
        <f>G386*(1+Parameters!$B$13)</f>
        <v>163939852.03174913</v>
      </c>
      <c r="H387" s="5">
        <f>Parameters!$B$11*'Permanent project'!C391*Parameters!B$9*G387</f>
        <v>2541.7970360279196</v>
      </c>
      <c r="I387" s="2">
        <f>EXP(-Parameters!$B$16*'Permanent project'!B391)</f>
        <v>4.9111619227944502E-6</v>
      </c>
      <c r="J387" s="2">
        <f>EXP(-(Parameters!$B$5+Parameters!$B$6)*('Permanent project'!B391-Parameters!$B$2))*(1-EXP(-Parameters!$B$7*('Permanent project'!B391-Parameters!$B$2)*('Permanent project'!B391&gt;Parameters!$B$2)))+('Permanent project'!B391&lt;=Parameters!$B$2)</f>
        <v>2.2595601851121864E-2</v>
      </c>
      <c r="K387" s="2">
        <f>H387*I387*('Permanent project'!B391&gt;=Parameters!$B$2)</f>
        <v>1.2483176818812112E-2</v>
      </c>
      <c r="L387" s="2">
        <f>H387*I387*J387*('Permanent project'!B391&gt;=Parameters!$B$2)*('Permanent project'!B391&lt;=Parameters!$B$3)</f>
        <v>2.8206489323503249E-4</v>
      </c>
      <c r="M387" s="26">
        <f>'Emissions of Biomass scenarios'!G385*3.66</f>
        <v>0</v>
      </c>
      <c r="N387" s="14">
        <f t="shared" si="25"/>
        <v>0</v>
      </c>
      <c r="V387" s="4"/>
      <c r="W387" s="4"/>
      <c r="X387" s="4"/>
      <c r="Y387" s="4"/>
    </row>
    <row r="388" spans="2:25" x14ac:dyDescent="0.3">
      <c r="B388">
        <v>383</v>
      </c>
      <c r="C388" s="11">
        <f t="shared" si="28"/>
        <v>1.6779706453383088</v>
      </c>
      <c r="D388" s="11">
        <f t="shared" si="28"/>
        <v>2.720789926345387</v>
      </c>
      <c r="E388" s="11">
        <f t="shared" si="28"/>
        <v>3.4292084480011149</v>
      </c>
      <c r="F388" s="11">
        <f t="shared" si="28"/>
        <v>5.9646475032892132</v>
      </c>
      <c r="G388" s="3">
        <f>G387*(1+Parameters!$B$13)</f>
        <v>167218649.07238412</v>
      </c>
      <c r="H388" s="5">
        <f>Parameters!$B$11*'Permanent project'!C392*Parameters!B$9*G388</f>
        <v>2592.6329767484781</v>
      </c>
      <c r="I388" s="2">
        <f>EXP(-Parameters!$B$16*'Permanent project'!B392)</f>
        <v>4.7564926478831524E-6</v>
      </c>
      <c r="J388" s="2">
        <f>EXP(-(Parameters!$B$5+Parameters!$B$6)*('Permanent project'!B392-Parameters!$B$2))*(1-EXP(-Parameters!$B$7*('Permanent project'!B392-Parameters!$B$2)*('Permanent project'!B392&gt;Parameters!$B$2)))+('Permanent project'!B392&lt;=Parameters!$B$2)</f>
        <v>2.2370771856165591E-2</v>
      </c>
      <c r="K388" s="2">
        <f>H388*I388*('Permanent project'!B392&gt;=Parameters!$B$2)</f>
        <v>1.2331839692563547E-2</v>
      </c>
      <c r="L388" s="2">
        <f>H388*I388*J388*('Permanent project'!B392&gt;=Parameters!$B$2)*('Permanent project'!B392&lt;=Parameters!$B$3)</f>
        <v>2.7587277232914631E-4</v>
      </c>
      <c r="M388" s="26">
        <f>'Emissions of Biomass scenarios'!G386*3.66</f>
        <v>0</v>
      </c>
      <c r="N388" s="14">
        <f t="shared" si="25"/>
        <v>0</v>
      </c>
      <c r="V388" s="4"/>
      <c r="W388" s="4"/>
      <c r="X388" s="4"/>
      <c r="Y388" s="4"/>
    </row>
    <row r="389" spans="2:25" x14ac:dyDescent="0.3">
      <c r="B389">
        <v>384</v>
      </c>
      <c r="C389" s="11">
        <f t="shared" si="28"/>
        <v>1.6779706453383088</v>
      </c>
      <c r="D389" s="11">
        <f t="shared" si="28"/>
        <v>2.720789926345387</v>
      </c>
      <c r="E389" s="11">
        <f t="shared" si="28"/>
        <v>3.4292084480011149</v>
      </c>
      <c r="F389" s="11">
        <f t="shared" si="28"/>
        <v>5.9646475032892132</v>
      </c>
      <c r="G389" s="3">
        <f>G388*(1+Parameters!$B$13)</f>
        <v>170563022.05383182</v>
      </c>
      <c r="H389" s="5">
        <f>Parameters!$B$11*'Permanent project'!C393*Parameters!B$9*G389</f>
        <v>2644.485636283448</v>
      </c>
      <c r="I389" s="2">
        <f>EXP(-Parameters!$B$16*'Permanent project'!B393)</f>
        <v>4.6066944370861444E-6</v>
      </c>
      <c r="J389" s="2">
        <f>EXP(-(Parameters!$B$5+Parameters!$B$6)*('Permanent project'!B393-Parameters!$B$2))*(1-EXP(-Parameters!$B$7*('Permanent project'!B393-Parameters!$B$2)*('Permanent project'!B393&gt;Parameters!$B$2)))+('Permanent project'!B393&lt;=Parameters!$B$2)</f>
        <v>2.2148178957037315E-2</v>
      </c>
      <c r="K389" s="2">
        <f>H389*I389*('Permanent project'!B393&gt;=Parameters!$B$2)</f>
        <v>1.2182337269621172E-2</v>
      </c>
      <c r="L389" s="2">
        <f>H389*I389*J389*('Permanent project'!B393&gt;=Parameters!$B$2)*('Permanent project'!B393&lt;=Parameters!$B$3)</f>
        <v>2.6981658596255504E-4</v>
      </c>
      <c r="M389" s="26">
        <f>'Emissions of Biomass scenarios'!G387*3.66</f>
        <v>0</v>
      </c>
      <c r="N389" s="14">
        <f t="shared" si="25"/>
        <v>0</v>
      </c>
      <c r="V389" s="4"/>
      <c r="W389" s="4"/>
      <c r="X389" s="4"/>
      <c r="Y389" s="4"/>
    </row>
    <row r="390" spans="2:25" x14ac:dyDescent="0.3">
      <c r="B390">
        <v>385</v>
      </c>
      <c r="C390" s="11">
        <f t="shared" si="28"/>
        <v>1.6779706453383088</v>
      </c>
      <c r="D390" s="11">
        <f t="shared" si="28"/>
        <v>2.720789926345387</v>
      </c>
      <c r="E390" s="11">
        <f t="shared" si="28"/>
        <v>3.4292084480011149</v>
      </c>
      <c r="F390" s="11">
        <f t="shared" si="28"/>
        <v>5.9646475032892132</v>
      </c>
      <c r="G390" s="3">
        <f>G389*(1+Parameters!$B$13)</f>
        <v>173974282.49490845</v>
      </c>
      <c r="H390" s="5">
        <f>Parameters!$B$11*'Permanent project'!C394*Parameters!B$9*G390</f>
        <v>2697.3753490091171</v>
      </c>
      <c r="I390" s="2">
        <f>EXP(-Parameters!$B$16*'Permanent project'!B394)</f>
        <v>4.461613883945555E-6</v>
      </c>
      <c r="J390" s="2">
        <f>EXP(-(Parameters!$B$5+Parameters!$B$6)*('Permanent project'!B394-Parameters!$B$2))*(1-EXP(-Parameters!$B$7*('Permanent project'!B394-Parameters!$B$2)*('Permanent project'!B394&gt;Parameters!$B$2)))+('Permanent project'!B394&lt;=Parameters!$B$2)</f>
        <v>2.192780089426161E-2</v>
      </c>
      <c r="K390" s="2">
        <f>H390*I390*('Permanent project'!B394&gt;=Parameters!$B$2)</f>
        <v>1.2034647307351563E-2</v>
      </c>
      <c r="L390" s="2">
        <f>H390*I390*J390*('Permanent project'!B394&gt;=Parameters!$B$2)*('Permanent project'!B394&lt;=Parameters!$B$3)</f>
        <v>2.6389334998826668E-4</v>
      </c>
      <c r="M390" s="26">
        <f>'Emissions of Biomass scenarios'!G388*3.66</f>
        <v>0</v>
      </c>
      <c r="N390" s="14">
        <f t="shared" si="25"/>
        <v>0</v>
      </c>
      <c r="V390" s="4"/>
      <c r="W390" s="4"/>
      <c r="X390" s="4"/>
      <c r="Y390" s="4"/>
    </row>
    <row r="391" spans="2:25" x14ac:dyDescent="0.3">
      <c r="B391">
        <v>386</v>
      </c>
      <c r="C391" s="11">
        <f t="shared" si="28"/>
        <v>1.6779706453383088</v>
      </c>
      <c r="D391" s="11">
        <f t="shared" si="28"/>
        <v>2.720789926345387</v>
      </c>
      <c r="E391" s="11">
        <f t="shared" si="28"/>
        <v>3.4292084480011149</v>
      </c>
      <c r="F391" s="11">
        <f t="shared" si="28"/>
        <v>5.9646475032892132</v>
      </c>
      <c r="G391" s="3">
        <f>G390*(1+Parameters!$B$13)</f>
        <v>177453768.14480662</v>
      </c>
      <c r="H391" s="5">
        <f>Parameters!$B$11*'Permanent project'!C395*Parameters!B$9*G391</f>
        <v>2751.3228559892991</v>
      </c>
      <c r="I391" s="2">
        <f>EXP(-Parameters!$B$16*'Permanent project'!B395)</f>
        <v>4.3211024132972029E-6</v>
      </c>
      <c r="J391" s="2">
        <f>EXP(-(Parameters!$B$5+Parameters!$B$6)*('Permanent project'!B395-Parameters!$B$2))*(1-EXP(-Parameters!$B$7*('Permanent project'!B395-Parameters!$B$2)*('Permanent project'!B395&gt;Parameters!$B$2)))+('Permanent project'!B395&lt;=Parameters!$B$2)</f>
        <v>2.1709615629848571E-2</v>
      </c>
      <c r="K391" s="2">
        <f>H391*I391*('Permanent project'!B395&gt;=Parameters!$B$2)</f>
        <v>1.1888747832775113E-2</v>
      </c>
      <c r="L391" s="2">
        <f>H391*I391*J391*('Permanent project'!B395&gt;=Parameters!$B$2)*('Permanent project'!B395&lt;=Parameters!$B$3)</f>
        <v>2.5810014576974289E-4</v>
      </c>
      <c r="M391" s="26">
        <f>'Emissions of Biomass scenarios'!G389*3.66</f>
        <v>0</v>
      </c>
      <c r="N391" s="14">
        <f t="shared" si="25"/>
        <v>0</v>
      </c>
      <c r="V391" s="4"/>
      <c r="W391" s="4"/>
      <c r="X391" s="4"/>
      <c r="Y391" s="4"/>
    </row>
    <row r="392" spans="2:25" x14ac:dyDescent="0.3">
      <c r="B392">
        <v>387</v>
      </c>
      <c r="C392" s="11">
        <f t="shared" si="28"/>
        <v>1.6779706453383088</v>
      </c>
      <c r="D392" s="11">
        <f t="shared" si="28"/>
        <v>2.720789926345387</v>
      </c>
      <c r="E392" s="11">
        <f t="shared" si="28"/>
        <v>3.4292084480011149</v>
      </c>
      <c r="F392" s="11">
        <f t="shared" si="28"/>
        <v>5.9646475032892132</v>
      </c>
      <c r="G392" s="3">
        <f>G391*(1+Parameters!$B$13)</f>
        <v>181002843.50770277</v>
      </c>
      <c r="H392" s="5">
        <f>Parameters!$B$11*'Permanent project'!C396*Parameters!B$9*G392</f>
        <v>2806.3493131090854</v>
      </c>
      <c r="I392" s="2">
        <f>EXP(-Parameters!$B$16*'Permanent project'!B396)</f>
        <v>4.1850161291166459E-6</v>
      </c>
      <c r="J392" s="2">
        <f>EXP(-(Parameters!$B$5+Parameters!$B$6)*('Permanent project'!B396-Parameters!$B$2))*(1-EXP(-Parameters!$B$7*('Permanent project'!B396-Parameters!$B$2)*('Permanent project'!B396&gt;Parameters!$B$2)))+('Permanent project'!B396&lt;=Parameters!$B$2)</f>
        <v>2.1493601345089923E-2</v>
      </c>
      <c r="K392" s="2">
        <f>H392*I392*('Permanent project'!B396&gt;=Parameters!$B$2)</f>
        <v>1.1744617139296943E-2</v>
      </c>
      <c r="L392" s="2">
        <f>H392*I392*J392*('Permanent project'!B396&gt;=Parameters!$B$2)*('Permanent project'!B396&lt;=Parameters!$B$3)</f>
        <v>2.5243411874275895E-4</v>
      </c>
      <c r="M392" s="26">
        <f>'Emissions of Biomass scenarios'!G390*3.66</f>
        <v>0</v>
      </c>
      <c r="N392" s="14">
        <f t="shared" si="25"/>
        <v>0</v>
      </c>
      <c r="V392" s="4"/>
      <c r="W392" s="4"/>
      <c r="X392" s="4"/>
      <c r="Y392" s="4"/>
    </row>
    <row r="393" spans="2:25" x14ac:dyDescent="0.3">
      <c r="B393">
        <v>388</v>
      </c>
      <c r="C393" s="11">
        <f t="shared" si="28"/>
        <v>1.6779706453383088</v>
      </c>
      <c r="D393" s="11">
        <f t="shared" si="28"/>
        <v>2.720789926345387</v>
      </c>
      <c r="E393" s="11">
        <f t="shared" si="28"/>
        <v>3.4292084480011149</v>
      </c>
      <c r="F393" s="11">
        <f t="shared" si="28"/>
        <v>5.9646475032892132</v>
      </c>
      <c r="G393" s="3">
        <f>G392*(1+Parameters!$B$13)</f>
        <v>184622900.37785682</v>
      </c>
      <c r="H393" s="5">
        <f>Parameters!$B$11*'Permanent project'!C397*Parameters!B$9*G393</f>
        <v>2862.476299371267</v>
      </c>
      <c r="I393" s="2">
        <f>EXP(-Parameters!$B$16*'Permanent project'!B397)</f>
        <v>4.0532156671570761E-6</v>
      </c>
      <c r="J393" s="2">
        <f>EXP(-(Parameters!$B$5+Parameters!$B$6)*('Permanent project'!B397-Parameters!$B$2))*(1-EXP(-Parameters!$B$7*('Permanent project'!B397-Parameters!$B$2)*('Permanent project'!B397&gt;Parameters!$B$2)))+('Permanent project'!B397&lt;=Parameters!$B$2)</f>
        <v>2.1279736438377168E-2</v>
      </c>
      <c r="K393" s="2">
        <f>H393*I393*('Permanent project'!B397&gt;=Parameters!$B$2)</f>
        <v>1.1602233783477429E-2</v>
      </c>
      <c r="L393" s="2">
        <f>H393*I393*J393*('Permanent project'!B397&gt;=Parameters!$B$2)*('Permanent project'!B397&lt;=Parameters!$B$3)</f>
        <v>2.4689247700883523E-4</v>
      </c>
      <c r="M393" s="26">
        <f>'Emissions of Biomass scenarios'!G391*3.66</f>
        <v>0</v>
      </c>
      <c r="N393" s="14">
        <f t="shared" si="25"/>
        <v>0</v>
      </c>
      <c r="V393" s="4"/>
      <c r="W393" s="4"/>
      <c r="X393" s="4"/>
      <c r="Y393" s="4"/>
    </row>
    <row r="394" spans="2:25" x14ac:dyDescent="0.3">
      <c r="B394">
        <v>389</v>
      </c>
      <c r="C394" s="11">
        <f t="shared" si="28"/>
        <v>1.6779706453383088</v>
      </c>
      <c r="D394" s="11">
        <f t="shared" si="28"/>
        <v>2.720789926345387</v>
      </c>
      <c r="E394" s="11">
        <f t="shared" si="28"/>
        <v>3.4292084480011149</v>
      </c>
      <c r="F394" s="11">
        <f t="shared" si="28"/>
        <v>5.9646475032892132</v>
      </c>
      <c r="G394" s="3">
        <f>G393*(1+Parameters!$B$13)</f>
        <v>188315358.38541397</v>
      </c>
      <c r="H394" s="5">
        <f>Parameters!$B$11*'Permanent project'!C398*Parameters!B$9*G394</f>
        <v>2919.7258253586929</v>
      </c>
      <c r="I394" s="2">
        <f>EXP(-Parameters!$B$16*'Permanent project'!B398)</f>
        <v>3.9255660522281545E-6</v>
      </c>
      <c r="J394" s="2">
        <f>EXP(-(Parameters!$B$5+Parameters!$B$6)*('Permanent project'!B398-Parameters!$B$2))*(1-EXP(-Parameters!$B$7*('Permanent project'!B398-Parameters!$B$2)*('Permanent project'!B398&gt;Parameters!$B$2)))+('Permanent project'!B398&lt;=Parameters!$B$2)</f>
        <v>2.1067999523041434E-2</v>
      </c>
      <c r="K394" s="2">
        <f>H394*I394*('Permanent project'!B398&gt;=Parameters!$B$2)</f>
        <v>1.1461576581841914E-2</v>
      </c>
      <c r="L394" s="2">
        <f>H394*I394*J394*('Permanent project'!B398&gt;=Parameters!$B$2)*('Permanent project'!B398&lt;=Parameters!$B$3)</f>
        <v>2.4147248995954831E-4</v>
      </c>
      <c r="M394" s="26">
        <f>'Emissions of Biomass scenarios'!G392*3.66</f>
        <v>0</v>
      </c>
      <c r="N394" s="14">
        <f t="shared" si="25"/>
        <v>0</v>
      </c>
      <c r="V394" s="4"/>
      <c r="W394" s="4"/>
      <c r="X394" s="4"/>
      <c r="Y394" s="4"/>
    </row>
    <row r="395" spans="2:25" x14ac:dyDescent="0.3">
      <c r="B395">
        <v>390</v>
      </c>
      <c r="C395" s="11">
        <f t="shared" ref="C395:F410" si="29">C394</f>
        <v>1.6779706453383088</v>
      </c>
      <c r="D395" s="11">
        <f t="shared" si="29"/>
        <v>2.720789926345387</v>
      </c>
      <c r="E395" s="11">
        <f t="shared" si="29"/>
        <v>3.4292084480011149</v>
      </c>
      <c r="F395" s="11">
        <f t="shared" si="29"/>
        <v>5.9646475032892132</v>
      </c>
      <c r="G395" s="3">
        <f>G394*(1+Parameters!$B$13)</f>
        <v>192081665.55312225</v>
      </c>
      <c r="H395" s="5">
        <f>Parameters!$B$11*'Permanent project'!C399*Parameters!B$9*G395</f>
        <v>2978.1203418658665</v>
      </c>
      <c r="I395" s="2">
        <f>EXP(-Parameters!$B$16*'Permanent project'!B399)</f>
        <v>3.8019365599696187E-6</v>
      </c>
      <c r="J395" s="2">
        <f>EXP(-(Parameters!$B$5+Parameters!$B$6)*('Permanent project'!B399-Parameters!$B$2))*(1-EXP(-Parameters!$B$7*('Permanent project'!B399-Parameters!$B$2)*('Permanent project'!B399&gt;Parameters!$B$2)))+('Permanent project'!B399&lt;=Parameters!$B$2)</f>
        <v>2.0858369425214716E-2</v>
      </c>
      <c r="K395" s="2">
        <f>H395*I395*('Permanent project'!B399&gt;=Parameters!$B$2)</f>
        <v>1.1322624607729058E-2</v>
      </c>
      <c r="L395" s="2">
        <f>H395*I395*J395*('Permanent project'!B399&gt;=Parameters!$B$2)*('Permanent project'!B399&lt;=Parameters!$B$3)</f>
        <v>2.3617148693103954E-4</v>
      </c>
      <c r="M395" s="26">
        <f>'Emissions of Biomass scenarios'!G393*3.66</f>
        <v>0</v>
      </c>
      <c r="N395" s="14">
        <f t="shared" si="25"/>
        <v>0</v>
      </c>
      <c r="V395" s="4"/>
      <c r="W395" s="4"/>
      <c r="X395" s="4"/>
      <c r="Y395" s="4"/>
    </row>
    <row r="396" spans="2:25" x14ac:dyDescent="0.3">
      <c r="B396">
        <v>391</v>
      </c>
      <c r="C396" s="11">
        <f t="shared" si="29"/>
        <v>1.6779706453383088</v>
      </c>
      <c r="D396" s="11">
        <f t="shared" si="29"/>
        <v>2.720789926345387</v>
      </c>
      <c r="E396" s="11">
        <f t="shared" si="29"/>
        <v>3.4292084480011149</v>
      </c>
      <c r="F396" s="11">
        <f t="shared" si="29"/>
        <v>5.9646475032892132</v>
      </c>
      <c r="G396" s="3">
        <f>G395*(1+Parameters!$B$13)</f>
        <v>195923298.86418471</v>
      </c>
      <c r="H396" s="5">
        <f>Parameters!$B$11*'Permanent project'!C400*Parameters!B$9*G396</f>
        <v>3037.6827487031842</v>
      </c>
      <c r="I396" s="2">
        <f>EXP(-Parameters!$B$16*'Permanent project'!B400)</f>
        <v>3.6822005829781175E-6</v>
      </c>
      <c r="J396" s="2">
        <f>EXP(-(Parameters!$B$5+Parameters!$B$6)*('Permanent project'!B400-Parameters!$B$2))*(1-EXP(-Parameters!$B$7*('Permanent project'!B400-Parameters!$B$2)*('Permanent project'!B400&gt;Parameters!$B$2)))+('Permanent project'!B400&lt;=Parameters!$B$2)</f>
        <v>2.0650825181712566E-2</v>
      </c>
      <c r="K396" s="2">
        <f>H396*I396*('Permanent project'!B400&gt;=Parameters!$B$2)</f>
        <v>1.1185357188177435E-2</v>
      </c>
      <c r="L396" s="2">
        <f>H396*I396*J396*('Permanent project'!B400&gt;=Parameters!$B$2)*('Permanent project'!B400&lt;=Parameters!$B$3)</f>
        <v>2.3098685588806425E-4</v>
      </c>
      <c r="M396" s="26">
        <f>'Emissions of Biomass scenarios'!G394*3.66</f>
        <v>0</v>
      </c>
      <c r="N396" s="14">
        <f t="shared" si="25"/>
        <v>0</v>
      </c>
      <c r="V396" s="4"/>
      <c r="W396" s="4"/>
      <c r="X396" s="4"/>
      <c r="Y396" s="4"/>
    </row>
    <row r="397" spans="2:25" x14ac:dyDescent="0.3">
      <c r="B397">
        <v>392</v>
      </c>
      <c r="C397" s="11">
        <f t="shared" si="29"/>
        <v>1.6779706453383088</v>
      </c>
      <c r="D397" s="11">
        <f t="shared" si="29"/>
        <v>2.720789926345387</v>
      </c>
      <c r="E397" s="11">
        <f t="shared" si="29"/>
        <v>3.4292084480011149</v>
      </c>
      <c r="F397" s="11">
        <f t="shared" si="29"/>
        <v>5.9646475032892132</v>
      </c>
      <c r="G397" s="3">
        <f>G396*(1+Parameters!$B$13)</f>
        <v>199841764.84146839</v>
      </c>
      <c r="H397" s="5">
        <f>Parameters!$B$11*'Permanent project'!C401*Parameters!B$9*G397</f>
        <v>3098.4364036772477</v>
      </c>
      <c r="I397" s="2">
        <f>EXP(-Parameters!$B$16*'Permanent project'!B401)</f>
        <v>3.5662355011501652E-6</v>
      </c>
      <c r="J397" s="2">
        <f>EXP(-(Parameters!$B$5+Parameters!$B$6)*('Permanent project'!B401-Parameters!$B$2))*(1-EXP(-Parameters!$B$7*('Permanent project'!B401-Parameters!$B$2)*('Permanent project'!B401&gt;Parameters!$B$2)))+('Permanent project'!B401&lt;=Parameters!$B$2)</f>
        <v>2.0445346037937653E-2</v>
      </c>
      <c r="K397" s="2">
        <f>H397*I397*('Permanent project'!B401&gt;=Parameters!$B$2)</f>
        <v>1.1049753900849845E-2</v>
      </c>
      <c r="L397" s="2">
        <f>H397*I397*J397*('Permanent project'!B401&gt;=Parameters!$B$2)*('Permanent project'!B401&lt;=Parameters!$B$3)</f>
        <v>2.2591604213692651E-4</v>
      </c>
      <c r="M397" s="26">
        <f>'Emissions of Biomass scenarios'!G395*3.66</f>
        <v>0</v>
      </c>
      <c r="N397" s="14">
        <f t="shared" si="25"/>
        <v>0</v>
      </c>
      <c r="V397" s="4"/>
      <c r="W397" s="4"/>
      <c r="X397" s="4"/>
      <c r="Y397" s="4"/>
    </row>
    <row r="398" spans="2:25" x14ac:dyDescent="0.3">
      <c r="B398">
        <v>393</v>
      </c>
      <c r="C398" s="11">
        <f t="shared" si="29"/>
        <v>1.6779706453383088</v>
      </c>
      <c r="D398" s="11">
        <f t="shared" si="29"/>
        <v>2.720789926345387</v>
      </c>
      <c r="E398" s="11">
        <f t="shared" si="29"/>
        <v>3.4292084480011149</v>
      </c>
      <c r="F398" s="11">
        <f t="shared" si="29"/>
        <v>5.9646475032892132</v>
      </c>
      <c r="G398" s="3">
        <f>G397*(1+Parameters!$B$13)</f>
        <v>203838600.13829777</v>
      </c>
      <c r="H398" s="5">
        <f>Parameters!$B$11*'Permanent project'!C402*Parameters!B$9*G398</f>
        <v>3160.4051317507929</v>
      </c>
      <c r="I398" s="2">
        <f>EXP(-Parameters!$B$16*'Permanent project'!B402)</f>
        <v>3.4539225561084407E-6</v>
      </c>
      <c r="J398" s="2">
        <f>EXP(-(Parameters!$B$5+Parameters!$B$6)*('Permanent project'!B402-Parameters!$B$2))*(1-EXP(-Parameters!$B$7*('Permanent project'!B402-Parameters!$B$2)*('Permanent project'!B402&gt;Parameters!$B$2)))+('Permanent project'!B402&lt;=Parameters!$B$2)</f>
        <v>2.0241911445804391E-2</v>
      </c>
      <c r="K398" s="2">
        <f>H398*I398*('Permanent project'!B402&gt;=Parameters!$B$2)</f>
        <v>1.0915794570994931E-2</v>
      </c>
      <c r="L398" s="2">
        <f>H398*I398*J398*('Permanent project'!B402&gt;=Parameters!$B$2)*('Permanent project'!B402&lt;=Parameters!$B$3)</f>
        <v>2.2095654706667174E-4</v>
      </c>
      <c r="M398" s="26">
        <f>'Emissions of Biomass scenarios'!G396*3.66</f>
        <v>0</v>
      </c>
      <c r="N398" s="14">
        <f t="shared" si="25"/>
        <v>0</v>
      </c>
      <c r="V398" s="4"/>
      <c r="W398" s="4"/>
      <c r="X398" s="4"/>
      <c r="Y398" s="4"/>
    </row>
    <row r="399" spans="2:25" x14ac:dyDescent="0.3">
      <c r="B399">
        <v>394</v>
      </c>
      <c r="C399" s="11">
        <f t="shared" si="29"/>
        <v>1.6779706453383088</v>
      </c>
      <c r="D399" s="11">
        <f t="shared" si="29"/>
        <v>2.720789926345387</v>
      </c>
      <c r="E399" s="11">
        <f t="shared" si="29"/>
        <v>3.4292084480011149</v>
      </c>
      <c r="F399" s="11">
        <f t="shared" si="29"/>
        <v>5.9646475032892132</v>
      </c>
      <c r="G399" s="3">
        <f>G398*(1+Parameters!$B$13)</f>
        <v>207915372.14106372</v>
      </c>
      <c r="H399" s="5">
        <f>Parameters!$B$11*'Permanent project'!C403*Parameters!B$9*G399</f>
        <v>3223.6132343858085</v>
      </c>
      <c r="I399" s="2">
        <f>EXP(-Parameters!$B$16*'Permanent project'!B403)</f>
        <v>3.3451467295828315E-6</v>
      </c>
      <c r="J399" s="2">
        <f>EXP(-(Parameters!$B$5+Parameters!$B$6)*('Permanent project'!B403-Parameters!$B$2))*(1-EXP(-Parameters!$B$7*('Permanent project'!B403-Parameters!$B$2)*('Permanent project'!B403&gt;Parameters!$B$2)))+('Permanent project'!B403&lt;=Parameters!$B$2)</f>
        <v>2.0040501061684014E-2</v>
      </c>
      <c r="K399" s="2">
        <f>H399*I399*('Permanent project'!B403&gt;=Parameters!$B$2)</f>
        <v>1.078345926844562E-2</v>
      </c>
      <c r="L399" s="2">
        <f>H399*I399*J399*('Permanent project'!B403&gt;=Parameters!$B$2)*('Permanent project'!B403&lt;=Parameters!$B$3)</f>
        <v>2.1610592691791077E-4</v>
      </c>
      <c r="M399" s="26">
        <f>'Emissions of Biomass scenarios'!G397*3.66</f>
        <v>0</v>
      </c>
      <c r="N399" s="14">
        <f t="shared" si="25"/>
        <v>0</v>
      </c>
      <c r="V399" s="4"/>
      <c r="W399" s="4"/>
      <c r="X399" s="4"/>
      <c r="Y399" s="4"/>
    </row>
    <row r="400" spans="2:25" x14ac:dyDescent="0.3">
      <c r="B400">
        <v>395</v>
      </c>
      <c r="C400" s="11">
        <f t="shared" si="29"/>
        <v>1.6779706453383088</v>
      </c>
      <c r="D400" s="11">
        <f t="shared" si="29"/>
        <v>2.720789926345387</v>
      </c>
      <c r="E400" s="11">
        <f t="shared" si="29"/>
        <v>3.4292084480011149</v>
      </c>
      <c r="F400" s="11">
        <f t="shared" si="29"/>
        <v>5.9646475032892132</v>
      </c>
      <c r="G400" s="3">
        <f>G399*(1+Parameters!$B$13)</f>
        <v>212073679.58388498</v>
      </c>
      <c r="H400" s="5">
        <f>Parameters!$B$11*'Permanent project'!C404*Parameters!B$9*G400</f>
        <v>3288.0854990735247</v>
      </c>
      <c r="I400" s="2">
        <f>EXP(-Parameters!$B$16*'Permanent project'!B404)</f>
        <v>3.2397966256216737E-6</v>
      </c>
      <c r="J400" s="2">
        <f>EXP(-(Parameters!$B$5+Parameters!$B$6)*('Permanent project'!B404-Parameters!$B$2))*(1-EXP(-Parameters!$B$7*('Permanent project'!B404-Parameters!$B$2)*('Permanent project'!B404&gt;Parameters!$B$2)))+('Permanent project'!B404&lt;=Parameters!$B$2)</f>
        <v>1.9841094744370288E-2</v>
      </c>
      <c r="K400" s="2">
        <f>H400*I400*('Permanent project'!B404&gt;=Parameters!$B$2)</f>
        <v>1.0652728304653962E-2</v>
      </c>
      <c r="L400" s="2">
        <f>H400*I400*J400*('Permanent project'!B404&gt;=Parameters!$B$2)*('Permanent project'!B404&lt;=Parameters!$B$3)</f>
        <v>2.1136179157867432E-4</v>
      </c>
      <c r="M400" s="26">
        <f>'Emissions of Biomass scenarios'!G398*3.66</f>
        <v>0</v>
      </c>
      <c r="N400" s="14">
        <f t="shared" si="25"/>
        <v>0</v>
      </c>
      <c r="V400" s="4"/>
      <c r="W400" s="4"/>
      <c r="X400" s="4"/>
      <c r="Y400" s="4"/>
    </row>
    <row r="401" spans="2:25" x14ac:dyDescent="0.3">
      <c r="B401">
        <v>396</v>
      </c>
      <c r="C401" s="11">
        <f t="shared" si="29"/>
        <v>1.6779706453383088</v>
      </c>
      <c r="D401" s="11">
        <f t="shared" si="29"/>
        <v>2.720789926345387</v>
      </c>
      <c r="E401" s="11">
        <f t="shared" si="29"/>
        <v>3.4292084480011149</v>
      </c>
      <c r="F401" s="11">
        <f t="shared" si="29"/>
        <v>5.9646475032892132</v>
      </c>
      <c r="G401" s="3">
        <f>G400*(1+Parameters!$B$13)</f>
        <v>216315153.17556268</v>
      </c>
      <c r="H401" s="5">
        <f>Parameters!$B$11*'Permanent project'!C405*Parameters!B$9*G401</f>
        <v>3353.8472090549949</v>
      </c>
      <c r="I401" s="2">
        <f>EXP(-Parameters!$B$16*'Permanent project'!B405)</f>
        <v>3.1377643565125648E-6</v>
      </c>
      <c r="J401" s="2">
        <f>EXP(-(Parameters!$B$5+Parameters!$B$6)*('Permanent project'!B405-Parameters!$B$2))*(1-EXP(-Parameters!$B$7*('Permanent project'!B405-Parameters!$B$2)*('Permanent project'!B405&gt;Parameters!$B$2)))+('Permanent project'!B405&lt;=Parameters!$B$2)</f>
        <v>1.9643672553065292E-2</v>
      </c>
      <c r="K401" s="2">
        <f>H401*I401*('Permanent project'!B405&gt;=Parameters!$B$2)</f>
        <v>1.0523582229761907E-2</v>
      </c>
      <c r="L401" s="2">
        <f>H401*I401*J401*('Permanent project'!B405&gt;=Parameters!$B$2)*('Permanent project'!B405&lt;=Parameters!$B$3)</f>
        <v>2.0672180340669964E-4</v>
      </c>
      <c r="M401" s="26">
        <f>'Emissions of Biomass scenarios'!G399*3.66</f>
        <v>0</v>
      </c>
      <c r="N401" s="14">
        <f t="shared" si="25"/>
        <v>0</v>
      </c>
      <c r="V401" s="4"/>
      <c r="W401" s="4"/>
      <c r="X401" s="4"/>
      <c r="Y401" s="4"/>
    </row>
    <row r="402" spans="2:25" x14ac:dyDescent="0.3">
      <c r="B402">
        <v>397</v>
      </c>
      <c r="C402" s="11">
        <f t="shared" si="29"/>
        <v>1.6779706453383088</v>
      </c>
      <c r="D402" s="11">
        <f t="shared" si="29"/>
        <v>2.720789926345387</v>
      </c>
      <c r="E402" s="11">
        <f t="shared" si="29"/>
        <v>3.4292084480011149</v>
      </c>
      <c r="F402" s="11">
        <f t="shared" si="29"/>
        <v>5.9646475032892132</v>
      </c>
      <c r="G402" s="3">
        <f>G401*(1+Parameters!$B$13)</f>
        <v>220641456.23907393</v>
      </c>
      <c r="H402" s="5">
        <f>Parameters!$B$11*'Permanent project'!C406*Parameters!B$9*G402</f>
        <v>3420.9241532360948</v>
      </c>
      <c r="I402" s="2">
        <f>EXP(-Parameters!$B$16*'Permanent project'!B406)</f>
        <v>3.0389454322959168E-6</v>
      </c>
      <c r="J402" s="2">
        <f>EXP(-(Parameters!$B$5+Parameters!$B$6)*('Permanent project'!B406-Parameters!$B$2))*(1-EXP(-Parameters!$B$7*('Permanent project'!B406-Parameters!$B$2)*('Permanent project'!B406&gt;Parameters!$B$2)))+('Permanent project'!B406&lt;=Parameters!$B$2)</f>
        <v>1.9448214745385391E-2</v>
      </c>
      <c r="K402" s="2">
        <f>H402*I402*('Permanent project'!B406&gt;=Parameters!$B$2)</f>
        <v>1.0396001829707607E-2</v>
      </c>
      <c r="L402" s="2">
        <f>H402*I402*J402*('Permanent project'!B406&gt;=Parameters!$B$2)*('Permanent project'!B406&lt;=Parameters!$B$3)</f>
        <v>2.0218367607757298E-4</v>
      </c>
      <c r="M402" s="26">
        <f>'Emissions of Biomass scenarios'!G400*3.66</f>
        <v>0</v>
      </c>
      <c r="N402" s="14">
        <f t="shared" si="25"/>
        <v>0</v>
      </c>
      <c r="V402" s="4"/>
      <c r="W402" s="4"/>
      <c r="X402" s="4"/>
      <c r="Y402" s="4"/>
    </row>
    <row r="403" spans="2:25" x14ac:dyDescent="0.3">
      <c r="B403">
        <v>398</v>
      </c>
      <c r="C403" s="11">
        <f t="shared" si="29"/>
        <v>1.6779706453383088</v>
      </c>
      <c r="D403" s="11">
        <f t="shared" si="29"/>
        <v>2.720789926345387</v>
      </c>
      <c r="E403" s="11">
        <f t="shared" si="29"/>
        <v>3.4292084480011149</v>
      </c>
      <c r="F403" s="11">
        <f t="shared" si="29"/>
        <v>5.9646475032892132</v>
      </c>
      <c r="G403" s="3">
        <f>G402*(1+Parameters!$B$13)</f>
        <v>225054285.36385542</v>
      </c>
      <c r="H403" s="5">
        <f>Parameters!$B$11*'Permanent project'!C407*Parameters!B$9*G403</f>
        <v>3489.342636300817</v>
      </c>
      <c r="I403" s="2">
        <f>EXP(-Parameters!$B$16*'Permanent project'!B407)</f>
        <v>2.943238653758108E-6</v>
      </c>
      <c r="J403" s="2">
        <f>EXP(-(Parameters!$B$5+Parameters!$B$6)*('Permanent project'!B407-Parameters!$B$2))*(1-EXP(-Parameters!$B$7*('Permanent project'!B407-Parameters!$B$2)*('Permanent project'!B407&gt;Parameters!$B$2)))+('Permanent project'!B407&lt;=Parameters!$B$2)</f>
        <v>1.925470177538692E-2</v>
      </c>
      <c r="K403" s="2">
        <f>H403*I403*('Permanent project'!B407&gt;=Parameters!$B$2)</f>
        <v>1.0269968123366785E-2</v>
      </c>
      <c r="L403" s="2">
        <f>H403*I403*J403*('Permanent project'!B407&gt;=Parameters!$B$2)*('Permanent project'!B407&lt;=Parameters!$B$3)</f>
        <v>1.9774517345815752E-4</v>
      </c>
      <c r="M403" s="26">
        <f>'Emissions of Biomass scenarios'!G401*3.66</f>
        <v>0</v>
      </c>
      <c r="N403" s="14">
        <f t="shared" si="25"/>
        <v>0</v>
      </c>
      <c r="V403" s="4"/>
      <c r="W403" s="4"/>
      <c r="X403" s="4"/>
      <c r="Y403" s="4"/>
    </row>
    <row r="404" spans="2:25" x14ac:dyDescent="0.3">
      <c r="B404">
        <v>399</v>
      </c>
      <c r="C404" s="11">
        <f t="shared" si="29"/>
        <v>1.6779706453383088</v>
      </c>
      <c r="D404" s="11">
        <f t="shared" si="29"/>
        <v>2.720789926345387</v>
      </c>
      <c r="E404" s="11">
        <f t="shared" si="29"/>
        <v>3.4292084480011149</v>
      </c>
      <c r="F404" s="11">
        <f t="shared" si="29"/>
        <v>5.9646475032892132</v>
      </c>
      <c r="G404" s="3">
        <f>G403*(1+Parameters!$B$13)</f>
        <v>229555371.07113254</v>
      </c>
      <c r="H404" s="5">
        <f>Parameters!$B$11*'Permanent project'!C408*Parameters!B$9*G404</f>
        <v>3559.1294890268332</v>
      </c>
      <c r="I404" s="2">
        <f>EXP(-Parameters!$B$16*'Permanent project'!B408)</f>
        <v>2.8505460087946441E-6</v>
      </c>
      <c r="J404" s="2">
        <f>EXP(-(Parameters!$B$5+Parameters!$B$6)*('Permanent project'!B408-Parameters!$B$2))*(1-EXP(-Parameters!$B$7*('Permanent project'!B408-Parameters!$B$2)*('Permanent project'!B408&gt;Parameters!$B$2)))+('Permanent project'!B408&lt;=Parameters!$B$2)</f>
        <v>1.9063114291611637E-2</v>
      </c>
      <c r="K404" s="2">
        <f>H404*I404*('Permanent project'!B408&gt;=Parameters!$B$2)</f>
        <v>1.014546235972876E-2</v>
      </c>
      <c r="L404" s="2">
        <f>H404*I404*J404*('Permanent project'!B408&gt;=Parameters!$B$2)*('Permanent project'!B408&lt;=Parameters!$B$3)</f>
        <v>1.9340410850475324E-4</v>
      </c>
      <c r="M404" s="26">
        <f>'Emissions of Biomass scenarios'!G402*3.66</f>
        <v>0</v>
      </c>
      <c r="N404" s="14">
        <f t="shared" si="25"/>
        <v>0</v>
      </c>
      <c r="V404" s="4"/>
      <c r="W404" s="4"/>
      <c r="X404" s="4"/>
      <c r="Y404" s="4"/>
    </row>
    <row r="405" spans="2:25" x14ac:dyDescent="0.3">
      <c r="B405">
        <v>400</v>
      </c>
      <c r="C405" s="11">
        <f t="shared" si="29"/>
        <v>1.6779706453383088</v>
      </c>
      <c r="D405" s="11">
        <f t="shared" si="29"/>
        <v>2.720789926345387</v>
      </c>
      <c r="E405" s="11">
        <f t="shared" si="29"/>
        <v>3.4292084480011149</v>
      </c>
      <c r="F405" s="11">
        <f t="shared" si="29"/>
        <v>5.9646475032892132</v>
      </c>
      <c r="G405" s="3">
        <f>G404*(1+Parameters!$B$13)</f>
        <v>234146478.4925552</v>
      </c>
      <c r="H405" s="5">
        <f>Parameters!$B$11*'Permanent project'!C409*Parameters!B$9*G405</f>
        <v>3630.3120788073702</v>
      </c>
      <c r="I405" s="2">
        <f>EXP(-Parameters!$B$16*'Permanent project'!B409)</f>
        <v>2.7607725720371986E-6</v>
      </c>
      <c r="J405" s="2">
        <f>EXP(-(Parameters!$B$5+Parameters!$B$6)*('Permanent project'!B409-Parameters!$B$2))*(1-EXP(-Parameters!$B$7*('Permanent project'!B409-Parameters!$B$2)*('Permanent project'!B409&gt;Parameters!$B$2)))+('Permanent project'!B409&lt;=Parameters!$B$2)</f>
        <v>1.8873433135151486E-2</v>
      </c>
      <c r="K405" s="2">
        <f>H405*I405*('Permanent project'!B409&gt;=Parameters!$B$2)</f>
        <v>1.0022466015106733E-2</v>
      </c>
      <c r="L405" s="2">
        <f>H405*I405*J405*('Permanent project'!B409&gt;=Parameters!$B$2)*('Permanent project'!B409&lt;=Parameters!$B$3)</f>
        <v>1.8915834218544508E-4</v>
      </c>
      <c r="M405" s="26">
        <f>'Emissions of Biomass scenarios'!G403*3.66</f>
        <v>0</v>
      </c>
      <c r="N405" s="14">
        <f t="shared" si="25"/>
        <v>0</v>
      </c>
      <c r="V405" s="4"/>
      <c r="W405" s="4"/>
      <c r="X405" s="4"/>
      <c r="Y405" s="4"/>
    </row>
    <row r="406" spans="2:25" x14ac:dyDescent="0.3">
      <c r="B406">
        <v>401</v>
      </c>
      <c r="C406" s="11">
        <f t="shared" si="29"/>
        <v>1.6779706453383088</v>
      </c>
      <c r="D406" s="11">
        <f t="shared" si="29"/>
        <v>2.720789926345387</v>
      </c>
      <c r="E406" s="11">
        <f t="shared" si="29"/>
        <v>3.4292084480011149</v>
      </c>
      <c r="F406" s="11">
        <f t="shared" si="29"/>
        <v>5.9646475032892132</v>
      </c>
      <c r="G406" s="3">
        <f>G405*(1+Parameters!$B$13)</f>
        <v>238829408.0624063</v>
      </c>
      <c r="H406" s="5">
        <f>Parameters!$B$11*'Permanent project'!C410*Parameters!B$9*G406</f>
        <v>3702.9183203835178</v>
      </c>
      <c r="I406" s="2">
        <f>EXP(-Parameters!$B$16*'Permanent project'!B410)</f>
        <v>2.6738264076417425E-6</v>
      </c>
      <c r="J406" s="2">
        <f>EXP(-(Parameters!$B$5+Parameters!$B$6)*('Permanent project'!B410-Parameters!$B$2))*(1-EXP(-Parameters!$B$7*('Permanent project'!B410-Parameters!$B$2)*('Permanent project'!B410&gt;Parameters!$B$2)))+('Permanent project'!B410&lt;=Parameters!$B$2)</f>
        <v>1.8685639337732773E-2</v>
      </c>
      <c r="K406" s="2">
        <f>H406*I406*('Permanent project'!B410&gt;=Parameters!$B$2)</f>
        <v>9.9009607903818558E-3</v>
      </c>
      <c r="L406" s="2">
        <f>H406*I406*J406*('Permanent project'!B410&gt;=Parameters!$B$2)*('Permanent project'!B410&lt;=Parameters!$B$3)</f>
        <v>1.8500578242610898E-4</v>
      </c>
      <c r="M406" s="26">
        <f>'Emissions of Biomass scenarios'!G404*3.66</f>
        <v>0</v>
      </c>
      <c r="N406" s="14">
        <f t="shared" ref="N406:N455" si="30">L406*M406</f>
        <v>0</v>
      </c>
      <c r="V406" s="4"/>
      <c r="W406" s="4"/>
      <c r="X406" s="4"/>
      <c r="Y406" s="4"/>
    </row>
    <row r="407" spans="2:25" x14ac:dyDescent="0.3">
      <c r="B407">
        <v>402</v>
      </c>
      <c r="C407" s="11">
        <f t="shared" si="29"/>
        <v>1.6779706453383088</v>
      </c>
      <c r="D407" s="11">
        <f t="shared" si="29"/>
        <v>2.720789926345387</v>
      </c>
      <c r="E407" s="11">
        <f t="shared" si="29"/>
        <v>3.4292084480011149</v>
      </c>
      <c r="F407" s="11">
        <f t="shared" si="29"/>
        <v>5.9646475032892132</v>
      </c>
      <c r="G407" s="3">
        <f>G406*(1+Parameters!$B$13)</f>
        <v>243605996.22365442</v>
      </c>
      <c r="H407" s="5">
        <f>Parameters!$B$11*'Permanent project'!C411*Parameters!B$9*G407</f>
        <v>3776.9766867911876</v>
      </c>
      <c r="I407" s="2">
        <f>EXP(-Parameters!$B$16*'Permanent project'!B411)</f>
        <v>2.5896184751382035E-6</v>
      </c>
      <c r="J407" s="2">
        <f>EXP(-(Parameters!$B$5+Parameters!$B$6)*('Permanent project'!B411-Parameters!$B$2))*(1-EXP(-Parameters!$B$7*('Permanent project'!B411-Parameters!$B$2)*('Permanent project'!B411&gt;Parameters!$B$2)))+('Permanent project'!B411&lt;=Parameters!$B$2)</f>
        <v>1.8499714119819242E-2</v>
      </c>
      <c r="K407" s="2">
        <f>H407*I407*('Permanent project'!B411&gt;=Parameters!$B$2)</f>
        <v>9.7809286082807395E-3</v>
      </c>
      <c r="L407" s="2">
        <f>H407*I407*J407*('Permanent project'!B411&gt;=Parameters!$B$2)*('Permanent project'!B411&lt;=Parameters!$B$3)</f>
        <v>1.8094438307955516E-4</v>
      </c>
      <c r="M407" s="26">
        <f>'Emissions of Biomass scenarios'!G405*3.66</f>
        <v>0</v>
      </c>
      <c r="N407" s="14">
        <f t="shared" si="30"/>
        <v>0</v>
      </c>
      <c r="V407" s="4"/>
      <c r="W407" s="4"/>
      <c r="X407" s="4"/>
      <c r="Y407" s="4"/>
    </row>
    <row r="408" spans="2:25" x14ac:dyDescent="0.3">
      <c r="B408">
        <v>403</v>
      </c>
      <c r="C408" s="11">
        <f t="shared" si="29"/>
        <v>1.6779706453383088</v>
      </c>
      <c r="D408" s="11">
        <f t="shared" si="29"/>
        <v>2.720789926345387</v>
      </c>
      <c r="E408" s="11">
        <f t="shared" si="29"/>
        <v>3.4292084480011149</v>
      </c>
      <c r="F408" s="11">
        <f t="shared" si="29"/>
        <v>5.9646475032892132</v>
      </c>
      <c r="G408" s="3">
        <f>G407*(1+Parameters!$B$13)</f>
        <v>248478116.14812753</v>
      </c>
      <c r="H408" s="5">
        <f>Parameters!$B$11*'Permanent project'!C412*Parameters!B$9*G408</f>
        <v>3852.5162205270117</v>
      </c>
      <c r="I408" s="2">
        <f>EXP(-Parameters!$B$16*'Permanent project'!B412)</f>
        <v>2.5080625382452449E-6</v>
      </c>
      <c r="J408" s="2">
        <f>EXP(-(Parameters!$B$5+Parameters!$B$6)*('Permanent project'!B412-Parameters!$B$2))*(1-EXP(-Parameters!$B$7*('Permanent project'!B412-Parameters!$B$2)*('Permanent project'!B412&gt;Parameters!$B$2)))+('Permanent project'!B412&lt;=Parameters!$B$2)</f>
        <v>1.8315638888734179E-2</v>
      </c>
      <c r="K408" s="2">
        <f>H408*I408*('Permanent project'!B412&gt;=Parameters!$B$2)</f>
        <v>9.6623516106859545E-3</v>
      </c>
      <c r="L408" s="2">
        <f>H408*I408*J408*('Permanent project'!B412&gt;=Parameters!$B$2)*('Permanent project'!B412&lt;=Parameters!$B$3)</f>
        <v>1.76972142917303E-4</v>
      </c>
      <c r="M408" s="26">
        <f>'Emissions of Biomass scenarios'!G406*3.66</f>
        <v>0</v>
      </c>
      <c r="N408" s="14">
        <f t="shared" si="30"/>
        <v>0</v>
      </c>
      <c r="V408" s="4"/>
      <c r="W408" s="4"/>
      <c r="X408" s="4"/>
      <c r="Y408" s="4"/>
    </row>
    <row r="409" spans="2:25" x14ac:dyDescent="0.3">
      <c r="B409">
        <v>404</v>
      </c>
      <c r="C409" s="11">
        <f t="shared" si="29"/>
        <v>1.6779706453383088</v>
      </c>
      <c r="D409" s="11">
        <f t="shared" si="29"/>
        <v>2.720789926345387</v>
      </c>
      <c r="E409" s="11">
        <f t="shared" si="29"/>
        <v>3.4292084480011149</v>
      </c>
      <c r="F409" s="11">
        <f t="shared" si="29"/>
        <v>5.9646475032892132</v>
      </c>
      <c r="G409" s="3">
        <f>G408*(1+Parameters!$B$13)</f>
        <v>253447678.47109008</v>
      </c>
      <c r="H409" s="5">
        <f>Parameters!$B$11*'Permanent project'!C413*Parameters!B$9*G409</f>
        <v>3929.566544937552</v>
      </c>
      <c r="I409" s="2">
        <f>EXP(-Parameters!$B$16*'Permanent project'!B413)</f>
        <v>2.4290750765567789E-6</v>
      </c>
      <c r="J409" s="2">
        <f>EXP(-(Parameters!$B$5+Parameters!$B$6)*('Permanent project'!B413-Parameters!$B$2))*(1-EXP(-Parameters!$B$7*('Permanent project'!B413-Parameters!$B$2)*('Permanent project'!B413&gt;Parameters!$B$2)))+('Permanent project'!B413&lt;=Parameters!$B$2)</f>
        <v>1.8133395236801075E-2</v>
      </c>
      <c r="K409" s="2">
        <f>H409*I409*('Permanent project'!B413&gt;=Parameters!$B$2)</f>
        <v>9.5452121559791402E-3</v>
      </c>
      <c r="L409" s="2">
        <f>H409*I409*J409*('Permanent project'!B413&gt;=Parameters!$B$2)*('Permanent project'!B413&lt;=Parameters!$B$3)</f>
        <v>1.7308710464348788E-4</v>
      </c>
      <c r="M409" s="26">
        <f>'Emissions of Biomass scenarios'!G407*3.66</f>
        <v>0</v>
      </c>
      <c r="N409" s="14">
        <f t="shared" si="30"/>
        <v>0</v>
      </c>
      <c r="V409" s="4"/>
      <c r="W409" s="4"/>
      <c r="X409" s="4"/>
      <c r="Y409" s="4"/>
    </row>
    <row r="410" spans="2:25" x14ac:dyDescent="0.3">
      <c r="B410">
        <v>405</v>
      </c>
      <c r="C410" s="11">
        <f t="shared" si="29"/>
        <v>1.6779706453383088</v>
      </c>
      <c r="D410" s="11">
        <f t="shared" si="29"/>
        <v>2.720789926345387</v>
      </c>
      <c r="E410" s="11">
        <f t="shared" si="29"/>
        <v>3.4292084480011149</v>
      </c>
      <c r="F410" s="11">
        <f t="shared" si="29"/>
        <v>5.9646475032892132</v>
      </c>
      <c r="G410" s="3">
        <f>G409*(1+Parameters!$B$13)</f>
        <v>258516632.04051188</v>
      </c>
      <c r="H410" s="5">
        <f>Parameters!$B$11*'Permanent project'!C414*Parameters!B$9*G410</f>
        <v>4008.157875836303</v>
      </c>
      <c r="I410" s="2">
        <f>EXP(-Parameters!$B$16*'Permanent project'!B414)</f>
        <v>2.3525752000097709E-6</v>
      </c>
      <c r="J410" s="2">
        <f>EXP(-(Parameters!$B$5+Parameters!$B$6)*('Permanent project'!B414-Parameters!$B$2))*(1-EXP(-Parameters!$B$7*('Permanent project'!B414-Parameters!$B$2)*('Permanent project'!B414&gt;Parameters!$B$2)))+('Permanent project'!B414&lt;=Parameters!$B$2)</f>
        <v>1.7952964939502849E-2</v>
      </c>
      <c r="K410" s="2">
        <f>H410*I410*('Permanent project'!B414&gt;=Parameters!$B$2)</f>
        <v>9.4294928164163298E-3</v>
      </c>
      <c r="L410" s="2">
        <f>H410*I410*J410*('Permanent project'!B414&gt;=Parameters!$B$2)*('Permanent project'!B414&lt;=Parameters!$B$3)</f>
        <v>1.6928735393041634E-4</v>
      </c>
      <c r="M410" s="26">
        <f>'Emissions of Biomass scenarios'!G408*3.66</f>
        <v>0</v>
      </c>
      <c r="N410" s="14">
        <f t="shared" si="30"/>
        <v>0</v>
      </c>
    </row>
    <row r="411" spans="2:25" x14ac:dyDescent="0.3">
      <c r="B411">
        <v>406</v>
      </c>
      <c r="C411" s="11">
        <f t="shared" ref="C411:F426" si="31">C410</f>
        <v>1.6779706453383088</v>
      </c>
      <c r="D411" s="11">
        <f t="shared" si="31"/>
        <v>2.720789926345387</v>
      </c>
      <c r="E411" s="11">
        <f t="shared" si="31"/>
        <v>3.4292084480011149</v>
      </c>
      <c r="F411" s="11">
        <f t="shared" si="31"/>
        <v>5.9646475032892132</v>
      </c>
      <c r="G411" s="3">
        <f>G410*(1+Parameters!$B$13)</f>
        <v>263686964.68132213</v>
      </c>
      <c r="H411" s="5">
        <f>Parameters!$B$11*'Permanent project'!C415*Parameters!B$9*G411</f>
        <v>4088.3210333530292</v>
      </c>
      <c r="I411" s="2">
        <f>EXP(-Parameters!$B$16*'Permanent project'!B415)</f>
        <v>2.2784845660457478E-6</v>
      </c>
      <c r="J411" s="2">
        <f>EXP(-(Parameters!$B$5+Parameters!$B$6)*('Permanent project'!B415-Parameters!$B$2))*(1-EXP(-Parameters!$B$7*('Permanent project'!B415-Parameters!$B$2)*('Permanent project'!B415&gt;Parameters!$B$2)))+('Permanent project'!B415&lt;=Parameters!$B$2)</f>
        <v>1.7774329953659442E-2</v>
      </c>
      <c r="K411" s="2">
        <f>H411*I411*('Permanent project'!B415&gt;=Parameters!$B$2)</f>
        <v>9.3151763755350801E-3</v>
      </c>
      <c r="L411" s="2">
        <f>H411*I411*J411*('Permanent project'!B415&gt;=Parameters!$B$2)*('Permanent project'!B415&lt;=Parameters!$B$3)</f>
        <v>1.6557101847529396E-4</v>
      </c>
      <c r="M411" s="26">
        <f>'Emissions of Biomass scenarios'!G409*3.66</f>
        <v>0</v>
      </c>
      <c r="N411" s="14">
        <f t="shared" si="30"/>
        <v>0</v>
      </c>
    </row>
    <row r="412" spans="2:25" x14ac:dyDescent="0.3">
      <c r="B412">
        <v>407</v>
      </c>
      <c r="C412" s="11">
        <f t="shared" si="31"/>
        <v>1.6779706453383088</v>
      </c>
      <c r="D412" s="11">
        <f t="shared" si="31"/>
        <v>2.720789926345387</v>
      </c>
      <c r="E412" s="11">
        <f t="shared" si="31"/>
        <v>3.4292084480011149</v>
      </c>
      <c r="F412" s="11">
        <f t="shared" si="31"/>
        <v>5.9646475032892132</v>
      </c>
      <c r="G412" s="3">
        <f>G411*(1+Parameters!$B$13)</f>
        <v>268960703.97494859</v>
      </c>
      <c r="H412" s="5">
        <f>Parameters!$B$11*'Permanent project'!C416*Parameters!B$9*G412</f>
        <v>4170.0874540200903</v>
      </c>
      <c r="I412" s="2">
        <f>EXP(-Parameters!$B$16*'Permanent project'!B416)</f>
        <v>2.2067272993811708E-6</v>
      </c>
      <c r="J412" s="2">
        <f>EXP(-(Parameters!$B$5+Parameters!$B$6)*('Permanent project'!B416-Parameters!$B$2))*(1-EXP(-Parameters!$B$7*('Permanent project'!B416-Parameters!$B$2)*('Permanent project'!B416&gt;Parameters!$B$2)))+('Permanent project'!B416&lt;=Parameters!$B$2)</f>
        <v>1.7597472415623393E-2</v>
      </c>
      <c r="K412" s="2">
        <f>H412*I412*('Permanent project'!B416&gt;=Parameters!$B$2)</f>
        <v>9.2022458255930552E-3</v>
      </c>
      <c r="L412" s="2">
        <f>H412*I412*J412*('Permanent project'!B416&gt;=Parameters!$B$2)*('Permanent project'!B416&lt;=Parameters!$B$3)</f>
        <v>1.6193626707765931E-4</v>
      </c>
      <c r="M412" s="26">
        <f>'Emissions of Biomass scenarios'!G410*3.66</f>
        <v>0</v>
      </c>
      <c r="N412" s="14">
        <f t="shared" si="30"/>
        <v>0</v>
      </c>
    </row>
    <row r="413" spans="2:25" x14ac:dyDescent="0.3">
      <c r="B413">
        <v>408</v>
      </c>
      <c r="C413" s="11">
        <f t="shared" si="31"/>
        <v>1.6779706453383088</v>
      </c>
      <c r="D413" s="11">
        <f t="shared" si="31"/>
        <v>2.720789926345387</v>
      </c>
      <c r="E413" s="11">
        <f t="shared" si="31"/>
        <v>3.4292084480011149</v>
      </c>
      <c r="F413" s="11">
        <f t="shared" si="31"/>
        <v>5.9646475032892132</v>
      </c>
      <c r="G413" s="3">
        <f>G412*(1+Parameters!$B$13)</f>
        <v>274339918.05444753</v>
      </c>
      <c r="H413" s="5">
        <f>Parameters!$B$11*'Permanent project'!C417*Parameters!B$9*G413</f>
        <v>4253.489203100492</v>
      </c>
      <c r="I413" s="2">
        <f>EXP(-Parameters!$B$16*'Permanent project'!B417)</f>
        <v>2.1372299143045159E-6</v>
      </c>
      <c r="J413" s="2">
        <f>EXP(-(Parameters!$B$5+Parameters!$B$6)*('Permanent project'!B417-Parameters!$B$2))*(1-EXP(-Parameters!$B$7*('Permanent project'!B417-Parameters!$B$2)*('Permanent project'!B417&gt;Parameters!$B$2)))+('Permanent project'!B417&lt;=Parameters!$B$2)</f>
        <v>1.7422374639493515E-2</v>
      </c>
      <c r="K413" s="2">
        <f>H413*I413*('Permanent project'!B417&gt;=Parameters!$B$2)</f>
        <v>9.0906843650376476E-3</v>
      </c>
      <c r="L413" s="2">
        <f>H413*I413*J413*('Permanent project'!B417&gt;=Parameters!$B$2)*('Permanent project'!B417&lt;=Parameters!$B$3)</f>
        <v>1.5838130873707212E-4</v>
      </c>
      <c r="M413" s="26">
        <f>'Emissions of Biomass scenarios'!G411*3.66</f>
        <v>0</v>
      </c>
      <c r="N413" s="14">
        <f t="shared" si="30"/>
        <v>0</v>
      </c>
    </row>
    <row r="414" spans="2:25" x14ac:dyDescent="0.3">
      <c r="B414">
        <v>409</v>
      </c>
      <c r="C414" s="11">
        <f t="shared" si="31"/>
        <v>1.6779706453383088</v>
      </c>
      <c r="D414" s="11">
        <f t="shared" si="31"/>
        <v>2.720789926345387</v>
      </c>
      <c r="E414" s="11">
        <f t="shared" si="31"/>
        <v>3.4292084480011149</v>
      </c>
      <c r="F414" s="11">
        <f t="shared" si="31"/>
        <v>5.9646475032892132</v>
      </c>
      <c r="G414" s="3">
        <f>G413*(1+Parameters!$B$13)</f>
        <v>279826716.41553646</v>
      </c>
      <c r="H414" s="5">
        <f>Parameters!$B$11*'Permanent project'!C418*Parameters!B$9*G414</f>
        <v>4338.5589871625007</v>
      </c>
      <c r="I414" s="2">
        <f>EXP(-Parameters!$B$16*'Permanent project'!B418)</f>
        <v>2.0699212394204832E-6</v>
      </c>
      <c r="J414" s="2">
        <f>EXP(-(Parameters!$B$5+Parameters!$B$6)*('Permanent project'!B418-Parameters!$B$2))*(1-EXP(-Parameters!$B$7*('Permanent project'!B418-Parameters!$B$2)*('Permanent project'!B418&gt;Parameters!$B$2)))+('Permanent project'!B418&lt;=Parameters!$B$2)</f>
        <v>1.7249019115346265E-2</v>
      </c>
      <c r="K414" s="2">
        <f>H414*I414*('Permanent project'!B418&gt;=Parameters!$B$2)</f>
        <v>8.9804753960062798E-3</v>
      </c>
      <c r="L414" s="2">
        <f>H414*I414*J414*('Permanent project'!B418&gt;=Parameters!$B$2)*('Permanent project'!B418&lt;=Parameters!$B$3)</f>
        <v>1.5490439177060912E-4</v>
      </c>
      <c r="M414" s="26">
        <f>'Emissions of Biomass scenarios'!G412*3.66</f>
        <v>0</v>
      </c>
      <c r="N414" s="14">
        <f t="shared" si="30"/>
        <v>0</v>
      </c>
    </row>
    <row r="415" spans="2:25" x14ac:dyDescent="0.3">
      <c r="B415">
        <v>410</v>
      </c>
      <c r="C415" s="11">
        <f t="shared" si="31"/>
        <v>1.6779706453383088</v>
      </c>
      <c r="D415" s="11">
        <f t="shared" si="31"/>
        <v>2.720789926345387</v>
      </c>
      <c r="E415" s="11">
        <f t="shared" si="31"/>
        <v>3.4292084480011149</v>
      </c>
      <c r="F415" s="11">
        <f t="shared" si="31"/>
        <v>5.9646475032892132</v>
      </c>
      <c r="G415" s="3">
        <f>G414*(1+Parameters!$B$13)</f>
        <v>285423250.74384719</v>
      </c>
      <c r="H415" s="5">
        <f>Parameters!$B$11*'Permanent project'!C419*Parameters!B$9*G415</f>
        <v>4425.330166905751</v>
      </c>
      <c r="I415" s="2">
        <f>EXP(-Parameters!$B$16*'Permanent project'!B419)</f>
        <v>2.0047323447642686E-6</v>
      </c>
      <c r="J415" s="2">
        <f>EXP(-(Parameters!$B$5+Parameters!$B$6)*('Permanent project'!B419-Parameters!$B$2))*(1-EXP(-Parameters!$B$7*('Permanent project'!B419-Parameters!$B$2)*('Permanent project'!B419&gt;Parameters!$B$2)))+('Permanent project'!B419&lt;=Parameters!$B$2)</f>
        <v>1.7077388507484793E-2</v>
      </c>
      <c r="K415" s="2">
        <f>H415*I415*('Permanent project'!B419&gt;=Parameters!$B$2)</f>
        <v>8.8716025218570187E-3</v>
      </c>
      <c r="L415" s="2">
        <f>H415*I415*J415*('Permanent project'!B419&gt;=Parameters!$B$2)*('Permanent project'!B419&lt;=Parameters!$B$3)</f>
        <v>1.5150380294973414E-4</v>
      </c>
      <c r="M415" s="26">
        <f>'Emissions of Biomass scenarios'!G413*3.66</f>
        <v>0</v>
      </c>
      <c r="N415" s="14">
        <f t="shared" si="30"/>
        <v>0</v>
      </c>
    </row>
    <row r="416" spans="2:25" x14ac:dyDescent="0.3">
      <c r="B416">
        <v>411</v>
      </c>
      <c r="C416" s="11">
        <f t="shared" si="31"/>
        <v>1.6779706453383088</v>
      </c>
      <c r="D416" s="11">
        <f t="shared" si="31"/>
        <v>2.720789926345387</v>
      </c>
      <c r="E416" s="11">
        <f t="shared" si="31"/>
        <v>3.4292084480011149</v>
      </c>
      <c r="F416" s="11">
        <f t="shared" si="31"/>
        <v>5.9646475032892132</v>
      </c>
      <c r="G416" s="3">
        <f>G415*(1+Parameters!$B$13)</f>
        <v>291131715.75872415</v>
      </c>
      <c r="H416" s="5">
        <f>Parameters!$B$11*'Permanent project'!C420*Parameters!B$9*G416</f>
        <v>4513.8367702438663</v>
      </c>
      <c r="I416" s="2">
        <f>EXP(-Parameters!$B$16*'Permanent project'!B420)</f>
        <v>1.941596471211257E-6</v>
      </c>
      <c r="J416" s="2">
        <f>EXP(-(Parameters!$B$5+Parameters!$B$6)*('Permanent project'!B420-Parameters!$B$2))*(1-EXP(-Parameters!$B$7*('Permanent project'!B420-Parameters!$B$2)*('Permanent project'!B420&gt;Parameters!$B$2)))+('Permanent project'!B420&lt;=Parameters!$B$2)</f>
        <v>1.6907465652705279E-2</v>
      </c>
      <c r="K416" s="2">
        <f>H416*I416*('Permanent project'!B420&gt;=Parameters!$B$2)</f>
        <v>8.7640495447291085E-3</v>
      </c>
      <c r="L416" s="2">
        <f>H416*I416*J416*('Permanent project'!B420&gt;=Parameters!$B$2)*('Permanent project'!B420&lt;=Parameters!$B$3)</f>
        <v>1.4817786665611473E-4</v>
      </c>
      <c r="M416" s="26">
        <f>'Emissions of Biomass scenarios'!G414*3.66</f>
        <v>0</v>
      </c>
      <c r="N416" s="14">
        <f t="shared" si="30"/>
        <v>0</v>
      </c>
    </row>
    <row r="417" spans="2:14" x14ac:dyDescent="0.3">
      <c r="B417">
        <v>412</v>
      </c>
      <c r="C417" s="11">
        <f t="shared" si="31"/>
        <v>1.6779706453383088</v>
      </c>
      <c r="D417" s="11">
        <f t="shared" si="31"/>
        <v>2.720789926345387</v>
      </c>
      <c r="E417" s="11">
        <f t="shared" si="31"/>
        <v>3.4292084480011149</v>
      </c>
      <c r="F417" s="11">
        <f t="shared" si="31"/>
        <v>5.9646475032892132</v>
      </c>
      <c r="G417" s="3">
        <f>G416*(1+Parameters!$B$13)</f>
        <v>296954350.07389861</v>
      </c>
      <c r="H417" s="5">
        <f>Parameters!$B$11*'Permanent project'!C421*Parameters!B$9*G417</f>
        <v>4604.1135056487437</v>
      </c>
      <c r="I417" s="2">
        <f>EXP(-Parameters!$B$16*'Permanent project'!B421)</f>
        <v>1.8804489621098457E-6</v>
      </c>
      <c r="J417" s="2">
        <f>EXP(-(Parameters!$B$5+Parameters!$B$6)*('Permanent project'!B421-Parameters!$B$2))*(1-EXP(-Parameters!$B$7*('Permanent project'!B421-Parameters!$B$2)*('Permanent project'!B421&gt;Parameters!$B$2)))+('Permanent project'!B421&lt;=Parameters!$B$2)</f>
        <v>1.6739233558580632E-2</v>
      </c>
      <c r="K417" s="2">
        <f>H417*I417*('Permanent project'!B421&gt;=Parameters!$B$2)</f>
        <v>8.6578004631331033E-3</v>
      </c>
      <c r="L417" s="2">
        <f>H417*I417*J417*('Permanent project'!B421&gt;=Parameters!$B$2)*('Permanent project'!B421&lt;=Parameters!$B$3)</f>
        <v>1.4492494405597258E-4</v>
      </c>
      <c r="M417" s="26">
        <f>'Emissions of Biomass scenarios'!G415*3.66</f>
        <v>0</v>
      </c>
      <c r="N417" s="14">
        <f t="shared" si="30"/>
        <v>0</v>
      </c>
    </row>
    <row r="418" spans="2:14" x14ac:dyDescent="0.3">
      <c r="B418">
        <v>413</v>
      </c>
      <c r="C418" s="11">
        <f t="shared" si="31"/>
        <v>1.6779706453383088</v>
      </c>
      <c r="D418" s="11">
        <f t="shared" si="31"/>
        <v>2.720789926345387</v>
      </c>
      <c r="E418" s="11">
        <f t="shared" si="31"/>
        <v>3.4292084480011149</v>
      </c>
      <c r="F418" s="11">
        <f t="shared" si="31"/>
        <v>5.9646475032892132</v>
      </c>
      <c r="G418" s="3">
        <f>G417*(1+Parameters!$B$13)</f>
        <v>302893437.07537657</v>
      </c>
      <c r="H418" s="5">
        <f>Parameters!$B$11*'Permanent project'!C422*Parameters!B$9*G418</f>
        <v>4696.1957757617183</v>
      </c>
      <c r="I418" s="2">
        <f>EXP(-Parameters!$B$16*'Permanent project'!B422)</f>
        <v>1.8212271970673812E-6</v>
      </c>
      <c r="J418" s="2">
        <f>EXP(-(Parameters!$B$5+Parameters!$B$6)*('Permanent project'!B422-Parameters!$B$2))*(1-EXP(-Parameters!$B$7*('Permanent project'!B422-Parameters!$B$2)*('Permanent project'!B422&gt;Parameters!$B$2)))+('Permanent project'!B422&lt;=Parameters!$B$2)</f>
        <v>1.6572675401761255E-2</v>
      </c>
      <c r="K418" s="2">
        <f>H418*I418*('Permanent project'!B422&gt;=Parameters!$B$2)</f>
        <v>8.5528394695701896E-3</v>
      </c>
      <c r="L418" s="2">
        <f>H418*I418*J418*('Permanent project'!B422&gt;=Parameters!$B$2)*('Permanent project'!B422&lt;=Parameters!$B$3)</f>
        <v>1.4174343229255866E-4</v>
      </c>
      <c r="M418" s="26">
        <f>'Emissions of Biomass scenarios'!G416*3.66</f>
        <v>0</v>
      </c>
      <c r="N418" s="14">
        <f t="shared" si="30"/>
        <v>0</v>
      </c>
    </row>
    <row r="419" spans="2:14" x14ac:dyDescent="0.3">
      <c r="B419">
        <v>414</v>
      </c>
      <c r="C419" s="11">
        <f t="shared" si="31"/>
        <v>1.6779706453383088</v>
      </c>
      <c r="D419" s="11">
        <f t="shared" si="31"/>
        <v>2.720789926345387</v>
      </c>
      <c r="E419" s="11">
        <f t="shared" si="31"/>
        <v>3.4292084480011149</v>
      </c>
      <c r="F419" s="11">
        <f t="shared" si="31"/>
        <v>5.9646475032892132</v>
      </c>
      <c r="G419" s="3">
        <f>G418*(1+Parameters!$B$13)</f>
        <v>308951305.8168841</v>
      </c>
      <c r="H419" s="5">
        <f>Parameters!$B$11*'Permanent project'!C423*Parameters!B$9*G419</f>
        <v>4790.1196912769519</v>
      </c>
      <c r="I419" s="2">
        <f>EXP(-Parameters!$B$16*'Permanent project'!B423)</f>
        <v>1.7638705278214065E-6</v>
      </c>
      <c r="J419" s="2">
        <f>EXP(-(Parameters!$B$5+Parameters!$B$6)*('Permanent project'!B423-Parameters!$B$2))*(1-EXP(-Parameters!$B$7*('Permanent project'!B423-Parameters!$B$2)*('Permanent project'!B423&gt;Parameters!$B$2)))+('Permanent project'!B423&lt;=Parameters!$B$2)</f>
        <v>1.6407774526292645E-2</v>
      </c>
      <c r="K419" s="2">
        <f>H419*I419*('Permanent project'!B423&gt;=Parameters!$B$2)</f>
        <v>8.4491509481803891E-3</v>
      </c>
      <c r="L419" s="2">
        <f>H419*I419*J419*('Permanent project'!B423&gt;=Parameters!$B$2)*('Permanent project'!B423&lt;=Parameters!$B$3)</f>
        <v>1.3863176369635554E-4</v>
      </c>
      <c r="M419" s="26">
        <f>'Emissions of Biomass scenarios'!G417*3.66</f>
        <v>0</v>
      </c>
      <c r="N419" s="14">
        <f t="shared" si="30"/>
        <v>0</v>
      </c>
    </row>
    <row r="420" spans="2:14" x14ac:dyDescent="0.3">
      <c r="B420">
        <v>415</v>
      </c>
      <c r="C420" s="11">
        <f t="shared" si="31"/>
        <v>1.6779706453383088</v>
      </c>
      <c r="D420" s="11">
        <f t="shared" si="31"/>
        <v>2.720789926345387</v>
      </c>
      <c r="E420" s="11">
        <f t="shared" si="31"/>
        <v>3.4292084480011149</v>
      </c>
      <c r="F420" s="11">
        <f t="shared" si="31"/>
        <v>5.9646475032892132</v>
      </c>
      <c r="G420" s="3">
        <f>G419*(1+Parameters!$B$13)</f>
        <v>315130331.93322182</v>
      </c>
      <c r="H420" s="5">
        <f>Parameters!$B$11*'Permanent project'!C424*Parameters!B$9*G420</f>
        <v>4885.922085102492</v>
      </c>
      <c r="I420" s="2">
        <f>EXP(-Parameters!$B$16*'Permanent project'!B424)</f>
        <v>1.7083202161305406E-6</v>
      </c>
      <c r="J420" s="2">
        <f>EXP(-(Parameters!$B$5+Parameters!$B$6)*('Permanent project'!B424-Parameters!$B$2))*(1-EXP(-Parameters!$B$7*('Permanent project'!B424-Parameters!$B$2)*('Permanent project'!B424&gt;Parameters!$B$2)))+('Permanent project'!B424&lt;=Parameters!$B$2)</f>
        <v>1.6244514441949871E-2</v>
      </c>
      <c r="K420" s="2">
        <f>H420*I420*('Permanent project'!B424&gt;=Parameters!$B$2)</f>
        <v>8.3467194724192711E-3</v>
      </c>
      <c r="L420" s="2">
        <f>H420*I420*J420*('Permanent project'!B424&gt;=Parameters!$B$2)*('Permanent project'!B424&lt;=Parameters!$B$3)</f>
        <v>1.3558840501261905E-4</v>
      </c>
      <c r="M420" s="26">
        <f>'Emissions of Biomass scenarios'!G418*3.66</f>
        <v>0</v>
      </c>
      <c r="N420" s="14">
        <f t="shared" si="30"/>
        <v>0</v>
      </c>
    </row>
    <row r="421" spans="2:14" x14ac:dyDescent="0.3">
      <c r="B421">
        <v>416</v>
      </c>
      <c r="C421" s="11">
        <f t="shared" si="31"/>
        <v>1.6779706453383088</v>
      </c>
      <c r="D421" s="11">
        <f t="shared" si="31"/>
        <v>2.720789926345387</v>
      </c>
      <c r="E421" s="11">
        <f t="shared" si="31"/>
        <v>3.4292084480011149</v>
      </c>
      <c r="F421" s="11">
        <f t="shared" si="31"/>
        <v>5.9646475032892132</v>
      </c>
      <c r="G421" s="3">
        <f>G420*(1+Parameters!$B$13)</f>
        <v>321432938.57188624</v>
      </c>
      <c r="H421" s="5">
        <f>Parameters!$B$11*'Permanent project'!C425*Parameters!B$9*G421</f>
        <v>4983.6405268045419</v>
      </c>
      <c r="I421" s="2">
        <f>EXP(-Parameters!$B$16*'Permanent project'!B425)</f>
        <v>1.6545193736213858E-6</v>
      </c>
      <c r="J421" s="2">
        <f>EXP(-(Parameters!$B$5+Parameters!$B$6)*('Permanent project'!B425-Parameters!$B$2))*(1-EXP(-Parameters!$B$7*('Permanent project'!B425-Parameters!$B$2)*('Permanent project'!B425&gt;Parameters!$B$2)))+('Permanent project'!B425&lt;=Parameters!$B$2)</f>
        <v>1.6082878822588433E-2</v>
      </c>
      <c r="K421" s="2">
        <f>H421*I421*('Permanent project'!B425&gt;=Parameters!$B$2)</f>
        <v>8.2455298027628039E-3</v>
      </c>
      <c r="L421" s="2">
        <f>H421*I421*J421*('Permanent project'!B425&gt;=Parameters!$B$2)*('Permanent project'!B425&lt;=Parameters!$B$3)</f>
        <v>1.3261185664587569E-4</v>
      </c>
      <c r="M421" s="26">
        <f>'Emissions of Biomass scenarios'!G419*3.66</f>
        <v>0</v>
      </c>
      <c r="N421" s="14">
        <f t="shared" si="30"/>
        <v>0</v>
      </c>
    </row>
    <row r="422" spans="2:14" x14ac:dyDescent="0.3">
      <c r="B422">
        <v>417</v>
      </c>
      <c r="C422" s="11">
        <f t="shared" si="31"/>
        <v>1.6779706453383088</v>
      </c>
      <c r="D422" s="11">
        <f t="shared" si="31"/>
        <v>2.720789926345387</v>
      </c>
      <c r="E422" s="11">
        <f t="shared" si="31"/>
        <v>3.4292084480011149</v>
      </c>
      <c r="F422" s="11">
        <f t="shared" si="31"/>
        <v>5.9646475032892132</v>
      </c>
      <c r="G422" s="3">
        <f>G421*(1+Parameters!$B$13)</f>
        <v>327861597.34332395</v>
      </c>
      <c r="H422" s="5">
        <f>Parameters!$B$11*'Permanent project'!C426*Parameters!B$9*G422</f>
        <v>5083.3133373406317</v>
      </c>
      <c r="I422" s="2">
        <f>EXP(-Parameters!$B$16*'Permanent project'!B426)</f>
        <v>1.6024129035298661E-6</v>
      </c>
      <c r="J422" s="2">
        <f>EXP(-(Parameters!$B$5+Parameters!$B$6)*('Permanent project'!B426-Parameters!$B$2))*(1-EXP(-Parameters!$B$7*('Permanent project'!B426-Parameters!$B$2)*('Permanent project'!B426&gt;Parameters!$B$2)))+('Permanent project'!B426&lt;=Parameters!$B$2)</f>
        <v>1.5922851504511698E-2</v>
      </c>
      <c r="K422" s="2">
        <f>H422*I422*('Permanent project'!B426&gt;=Parameters!$B$2)</f>
        <v>8.1455668844400957E-3</v>
      </c>
      <c r="L422" s="2">
        <f>H422*I422*J422*('Permanent project'!B426&gt;=Parameters!$B$2)*('Permanent project'!B426&lt;=Parameters!$B$3)</f>
        <v>1.2970065192100764E-4</v>
      </c>
      <c r="M422" s="26">
        <f>'Emissions of Biomass scenarios'!G420*3.66</f>
        <v>0</v>
      </c>
      <c r="N422" s="14">
        <f t="shared" si="30"/>
        <v>0</v>
      </c>
    </row>
    <row r="423" spans="2:14" x14ac:dyDescent="0.3">
      <c r="B423">
        <v>418</v>
      </c>
      <c r="C423" s="11">
        <f t="shared" si="31"/>
        <v>1.6779706453383088</v>
      </c>
      <c r="D423" s="11">
        <f t="shared" si="31"/>
        <v>2.720789926345387</v>
      </c>
      <c r="E423" s="11">
        <f t="shared" si="31"/>
        <v>3.4292084480011149</v>
      </c>
      <c r="F423" s="11">
        <f t="shared" si="31"/>
        <v>5.9646475032892132</v>
      </c>
      <c r="G423" s="3">
        <f>G422*(1+Parameters!$B$13)</f>
        <v>334418829.29019046</v>
      </c>
      <c r="H423" s="5">
        <f>Parameters!$B$11*'Permanent project'!C427*Parameters!B$9*G423</f>
        <v>5184.9796040874453</v>
      </c>
      <c r="I423" s="2">
        <f>EXP(-Parameters!$B$16*'Permanent project'!B427)</f>
        <v>1.5519474442773136E-6</v>
      </c>
      <c r="J423" s="2">
        <f>EXP(-(Parameters!$B$5+Parameters!$B$6)*('Permanent project'!B427-Parameters!$B$2))*(1-EXP(-Parameters!$B$7*('Permanent project'!B427-Parameters!$B$2)*('Permanent project'!B427&gt;Parameters!$B$2)))+('Permanent project'!B427&lt;=Parameters!$B$2)</f>
        <v>1.5764416484854486E-2</v>
      </c>
      <c r="K423" s="2">
        <f>H423*I423*('Permanent project'!B427&gt;=Parameters!$B$2)</f>
        <v>8.0468158451935078E-3</v>
      </c>
      <c r="L423" s="2">
        <f>H423*I423*J423*('Permanent project'!B427&gt;=Parameters!$B$2)*('Permanent project'!B427&lt;=Parameters!$B$3)</f>
        <v>1.2685335636055683E-4</v>
      </c>
      <c r="M423" s="26">
        <f>'Emissions of Biomass scenarios'!G421*3.66</f>
        <v>0</v>
      </c>
      <c r="N423" s="14">
        <f t="shared" si="30"/>
        <v>0</v>
      </c>
    </row>
    <row r="424" spans="2:14" x14ac:dyDescent="0.3">
      <c r="B424">
        <v>419</v>
      </c>
      <c r="C424" s="11">
        <f t="shared" si="31"/>
        <v>1.6779706453383088</v>
      </c>
      <c r="D424" s="11">
        <f t="shared" si="31"/>
        <v>2.720789926345387</v>
      </c>
      <c r="E424" s="11">
        <f t="shared" si="31"/>
        <v>3.4292084480011149</v>
      </c>
      <c r="F424" s="11">
        <f t="shared" si="31"/>
        <v>5.9646475032892132</v>
      </c>
      <c r="G424" s="3">
        <f>G423*(1+Parameters!$B$13)</f>
        <v>341107205.87599427</v>
      </c>
      <c r="H424" s="5">
        <f>Parameters!$B$11*'Permanent project'!C428*Parameters!B$9*G424</f>
        <v>5288.6791961691943</v>
      </c>
      <c r="I424" s="2">
        <f>EXP(-Parameters!$B$16*'Permanent project'!B428)</f>
        <v>1.5030713148235669E-6</v>
      </c>
      <c r="J424" s="2">
        <f>EXP(-(Parameters!$B$5+Parameters!$B$6)*('Permanent project'!B428-Parameters!$B$2))*(1-EXP(-Parameters!$B$7*('Permanent project'!B428-Parameters!$B$2)*('Permanent project'!B428&gt;Parameters!$B$2)))+('Permanent project'!B428&lt;=Parameters!$B$2)</f>
        <v>1.5607557919982831E-2</v>
      </c>
      <c r="K424" s="2">
        <f>H424*I424*('Permanent project'!B428&gt;=Parameters!$B$2)</f>
        <v>7.9492619930660764E-3</v>
      </c>
      <c r="L424" s="2">
        <f>H424*I424*J424*('Permanent project'!B428&gt;=Parameters!$B$2)*('Permanent project'!B428&lt;=Parameters!$B$3)</f>
        <v>1.2406856697789694E-4</v>
      </c>
      <c r="M424" s="26">
        <f>'Emissions of Biomass scenarios'!G422*3.66</f>
        <v>0</v>
      </c>
      <c r="N424" s="14">
        <f t="shared" si="30"/>
        <v>0</v>
      </c>
    </row>
    <row r="425" spans="2:14" x14ac:dyDescent="0.3">
      <c r="B425">
        <v>420</v>
      </c>
      <c r="C425" s="11">
        <f t="shared" si="31"/>
        <v>1.6779706453383088</v>
      </c>
      <c r="D425" s="11">
        <f t="shared" si="31"/>
        <v>2.720789926345387</v>
      </c>
      <c r="E425" s="11">
        <f t="shared" si="31"/>
        <v>3.4292084480011149</v>
      </c>
      <c r="F425" s="11">
        <f t="shared" si="31"/>
        <v>5.9646475032892132</v>
      </c>
      <c r="G425" s="3">
        <f>G424*(1+Parameters!$B$13)</f>
        <v>347929349.99351418</v>
      </c>
      <c r="H425" s="5">
        <f>Parameters!$B$11*'Permanent project'!C429*Parameters!B$9*G425</f>
        <v>5394.4527800925789</v>
      </c>
      <c r="I425" s="2">
        <f>EXP(-Parameters!$B$16*'Permanent project'!B429)</f>
        <v>1.4557344617410582E-6</v>
      </c>
      <c r="J425" s="2">
        <f>EXP(-(Parameters!$B$5+Parameters!$B$6)*('Permanent project'!B429-Parameters!$B$2))*(1-EXP(-Parameters!$B$7*('Permanent project'!B429-Parameters!$B$2)*('Permanent project'!B429&gt;Parameters!$B$2)))+('Permanent project'!B429&lt;=Parameters!$B$2)</f>
        <v>1.5452260123909515E-2</v>
      </c>
      <c r="K425" s="2">
        <f>H425*I425*('Permanent project'!B429&gt;=Parameters!$B$2)</f>
        <v>7.852890814215625E-3</v>
      </c>
      <c r="L425" s="2">
        <f>H425*I425*J425*('Permanent project'!B429&gt;=Parameters!$B$2)*('Permanent project'!B429&lt;=Parameters!$B$3)</f>
        <v>1.2134491158591943E-4</v>
      </c>
      <c r="M425" s="26">
        <f>'Emissions of Biomass scenarios'!G423*3.66</f>
        <v>0</v>
      </c>
      <c r="N425" s="14">
        <f t="shared" si="30"/>
        <v>0</v>
      </c>
    </row>
    <row r="426" spans="2:14" x14ac:dyDescent="0.3">
      <c r="B426">
        <v>421</v>
      </c>
      <c r="C426" s="11">
        <f t="shared" si="31"/>
        <v>1.6779706453383088</v>
      </c>
      <c r="D426" s="11">
        <f t="shared" si="31"/>
        <v>2.720789926345387</v>
      </c>
      <c r="E426" s="11">
        <f t="shared" si="31"/>
        <v>3.4292084480011149</v>
      </c>
      <c r="F426" s="11">
        <f t="shared" si="31"/>
        <v>5.9646475032892132</v>
      </c>
      <c r="G426" s="3">
        <f>G425*(1+Parameters!$B$13)</f>
        <v>354887936.99338448</v>
      </c>
      <c r="H426" s="5">
        <f>Parameters!$B$11*'Permanent project'!C430*Parameters!B$9*G426</f>
        <v>5502.3418356944303</v>
      </c>
      <c r="I426" s="2">
        <f>EXP(-Parameters!$B$16*'Permanent project'!B430)</f>
        <v>1.4098884079557327E-6</v>
      </c>
      <c r="J426" s="2">
        <f>EXP(-(Parameters!$B$5+Parameters!$B$6)*('Permanent project'!B430-Parameters!$B$2))*(1-EXP(-Parameters!$B$7*('Permanent project'!B430-Parameters!$B$2)*('Permanent project'!B430&gt;Parameters!$B$2)))+('Permanent project'!B430&lt;=Parameters!$B$2)</f>
        <v>1.5298507566725518E-2</v>
      </c>
      <c r="K426" s="2">
        <f>H426*I426*('Permanent project'!B430&gt;=Parameters!$B$2)</f>
        <v>7.757687970755444E-3</v>
      </c>
      <c r="L426" s="2">
        <f>H426*I426*J426*('Permanent project'!B430&gt;=Parameters!$B$2)*('Permanent project'!B430&lt;=Parameters!$B$3)</f>
        <v>1.1868104812089769E-4</v>
      </c>
      <c r="M426" s="26">
        <f>'Emissions of Biomass scenarios'!G424*3.66</f>
        <v>0</v>
      </c>
      <c r="N426" s="14">
        <f t="shared" si="30"/>
        <v>0</v>
      </c>
    </row>
    <row r="427" spans="2:14" x14ac:dyDescent="0.3">
      <c r="B427">
        <v>422</v>
      </c>
      <c r="C427" s="11">
        <f t="shared" ref="C427:F442" si="32">C426</f>
        <v>1.6779706453383088</v>
      </c>
      <c r="D427" s="11">
        <f t="shared" si="32"/>
        <v>2.720789926345387</v>
      </c>
      <c r="E427" s="11">
        <f t="shared" si="32"/>
        <v>3.4292084480011149</v>
      </c>
      <c r="F427" s="11">
        <f t="shared" si="32"/>
        <v>5.9646475032892132</v>
      </c>
      <c r="G427" s="3">
        <f>G426*(1+Parameters!$B$13)</f>
        <v>361985695.73325217</v>
      </c>
      <c r="H427" s="5">
        <f>Parameters!$B$11*'Permanent project'!C431*Parameters!B$9*G427</f>
        <v>5612.3886724083186</v>
      </c>
      <c r="I427" s="2">
        <f>EXP(-Parameters!$B$16*'Permanent project'!B431)</f>
        <v>1.365486203102288E-6</v>
      </c>
      <c r="J427" s="2">
        <f>EXP(-(Parameters!$B$5+Parameters!$B$6)*('Permanent project'!B431-Parameters!$B$2))*(1-EXP(-Parameters!$B$7*('Permanent project'!B431-Parameters!$B$2)*('Permanent project'!B431&gt;Parameters!$B$2)))+('Permanent project'!B431&lt;=Parameters!$B$2)</f>
        <v>1.514628487304698E-2</v>
      </c>
      <c r="K427" s="2">
        <f>H427*I427*('Permanent project'!B431&gt;=Parameters!$B$2)</f>
        <v>7.663639298621126E-3</v>
      </c>
      <c r="L427" s="2">
        <f>H427*I427*J427*('Permanent project'!B431&gt;=Parameters!$B$2)*('Permanent project'!B431&lt;=Parameters!$B$3)</f>
        <v>1.1607566398119353E-4</v>
      </c>
      <c r="M427" s="26">
        <f>'Emissions of Biomass scenarios'!G425*3.66</f>
        <v>0</v>
      </c>
      <c r="N427" s="14">
        <f t="shared" si="30"/>
        <v>0</v>
      </c>
    </row>
    <row r="428" spans="2:14" x14ac:dyDescent="0.3">
      <c r="B428">
        <v>423</v>
      </c>
      <c r="C428" s="11">
        <f t="shared" si="32"/>
        <v>1.6779706453383088</v>
      </c>
      <c r="D428" s="11">
        <f t="shared" si="32"/>
        <v>2.720789926345387</v>
      </c>
      <c r="E428" s="11">
        <f t="shared" si="32"/>
        <v>3.4292084480011149</v>
      </c>
      <c r="F428" s="11">
        <f t="shared" si="32"/>
        <v>5.9646475032892132</v>
      </c>
      <c r="G428" s="3">
        <f>G427*(1+Parameters!$B$13)</f>
        <v>369225409.64791721</v>
      </c>
      <c r="H428" s="5">
        <f>Parameters!$B$11*'Permanent project'!C432*Parameters!B$9*G428</f>
        <v>5724.6364458564849</v>
      </c>
      <c r="I428" s="2">
        <f>EXP(-Parameters!$B$16*'Permanent project'!B432)</f>
        <v>1.3224823754428978E-6</v>
      </c>
      <c r="J428" s="2">
        <f>EXP(-(Parameters!$B$5+Parameters!$B$6)*('Permanent project'!B432-Parameters!$B$2))*(1-EXP(-Parameters!$B$7*('Permanent project'!B432-Parameters!$B$2)*('Permanent project'!B432&gt;Parameters!$B$2)))+('Permanent project'!B432&lt;=Parameters!$B$2)</f>
        <v>1.4995576820477703E-2</v>
      </c>
      <c r="K428" s="2">
        <f>H428*I428*('Permanent project'!B432&gt;=Parameters!$B$2)</f>
        <v>7.5707308054632719E-3</v>
      </c>
      <c r="L428" s="2">
        <f>H428*I428*J428*('Permanent project'!B432&gt;=Parameters!$B$2)*('Permanent project'!B432&lt;=Parameters!$B$3)</f>
        <v>1.1352747538048153E-4</v>
      </c>
      <c r="M428" s="26">
        <f>'Emissions of Biomass scenarios'!G426*3.66</f>
        <v>0</v>
      </c>
      <c r="N428" s="14">
        <f t="shared" si="30"/>
        <v>0</v>
      </c>
    </row>
    <row r="429" spans="2:14" x14ac:dyDescent="0.3">
      <c r="B429">
        <v>424</v>
      </c>
      <c r="C429" s="11">
        <f t="shared" si="32"/>
        <v>1.6779706453383088</v>
      </c>
      <c r="D429" s="11">
        <f t="shared" si="32"/>
        <v>2.720789926345387</v>
      </c>
      <c r="E429" s="11">
        <f t="shared" si="32"/>
        <v>3.4292084480011149</v>
      </c>
      <c r="F429" s="11">
        <f t="shared" si="32"/>
        <v>5.9646475032892132</v>
      </c>
      <c r="G429" s="3">
        <f>G428*(1+Parameters!$B$13)</f>
        <v>376609917.84087557</v>
      </c>
      <c r="H429" s="5">
        <f>Parameters!$B$11*'Permanent project'!C433*Parameters!B$9*G429</f>
        <v>5839.129174773615</v>
      </c>
      <c r="I429" s="2">
        <f>EXP(-Parameters!$B$16*'Permanent project'!B433)</f>
        <v>1.2808328853001792E-6</v>
      </c>
      <c r="J429" s="2">
        <f>EXP(-(Parameters!$B$5+Parameters!$B$6)*('Permanent project'!B433-Parameters!$B$2))*(1-EXP(-Parameters!$B$7*('Permanent project'!B433-Parameters!$B$2)*('Permanent project'!B433&gt;Parameters!$B$2)))+('Permanent project'!B433&lt;=Parameters!$B$2)</f>
        <v>1.4846368338086832E-2</v>
      </c>
      <c r="K429" s="2">
        <f>H429*I429*('Permanent project'!B433&gt;=Parameters!$B$2)</f>
        <v>7.4789486685657436E-3</v>
      </c>
      <c r="L429" s="2">
        <f>H429*I429*J429*('Permanent project'!B433&gt;=Parameters!$B$2)*('Permanent project'!B433&lt;=Parameters!$B$3)</f>
        <v>1.1103522671517112E-4</v>
      </c>
      <c r="M429" s="26">
        <f>'Emissions of Biomass scenarios'!G427*3.66</f>
        <v>0</v>
      </c>
      <c r="N429" s="14">
        <f t="shared" si="30"/>
        <v>0</v>
      </c>
    </row>
    <row r="430" spans="2:14" x14ac:dyDescent="0.3">
      <c r="B430">
        <v>425</v>
      </c>
      <c r="C430" s="11">
        <f t="shared" si="32"/>
        <v>1.6779706453383088</v>
      </c>
      <c r="D430" s="11">
        <f t="shared" si="32"/>
        <v>2.720789926345387</v>
      </c>
      <c r="E430" s="11">
        <f t="shared" si="32"/>
        <v>3.4292084480011149</v>
      </c>
      <c r="F430" s="11">
        <f t="shared" si="32"/>
        <v>5.9646475032892132</v>
      </c>
      <c r="G430" s="3">
        <f>G429*(1+Parameters!$B$13)</f>
        <v>384142116.19769311</v>
      </c>
      <c r="H430" s="5">
        <f>Parameters!$B$11*'Permanent project'!C434*Parameters!B$9*G430</f>
        <v>5955.9117582690878</v>
      </c>
      <c r="I430" s="2">
        <f>EXP(-Parameters!$B$16*'Permanent project'!B434)</f>
        <v>1.2404950799567134E-6</v>
      </c>
      <c r="J430" s="2">
        <f>EXP(-(Parameters!$B$5+Parameters!$B$6)*('Permanent project'!B434-Parameters!$B$2))*(1-EXP(-Parameters!$B$7*('Permanent project'!B434-Parameters!$B$2)*('Permanent project'!B434&gt;Parameters!$B$2)))+('Permanent project'!B434&lt;=Parameters!$B$2)</f>
        <v>1.4698644504901784E-2</v>
      </c>
      <c r="K430" s="2">
        <f>H430*I430*('Permanent project'!B434&gt;=Parameters!$B$2)</f>
        <v>7.3882792327891415E-3</v>
      </c>
      <c r="L430" s="2">
        <f>H430*I430*J430*('Permanent project'!B434&gt;=Parameters!$B$2)*('Permanent project'!B434&lt;=Parameters!$B$3)</f>
        <v>1.0859768994571608E-4</v>
      </c>
      <c r="M430" s="26">
        <f>'Emissions of Biomass scenarios'!G428*3.66</f>
        <v>0</v>
      </c>
      <c r="N430" s="14">
        <f t="shared" si="30"/>
        <v>0</v>
      </c>
    </row>
    <row r="431" spans="2:14" x14ac:dyDescent="0.3">
      <c r="B431">
        <v>426</v>
      </c>
      <c r="C431" s="11">
        <f t="shared" si="32"/>
        <v>1.6779706453383088</v>
      </c>
      <c r="D431" s="11">
        <f t="shared" si="32"/>
        <v>2.720789926345387</v>
      </c>
      <c r="E431" s="11">
        <f t="shared" si="32"/>
        <v>3.4292084480011149</v>
      </c>
      <c r="F431" s="11">
        <f t="shared" si="32"/>
        <v>5.9646475032892132</v>
      </c>
      <c r="G431" s="3">
        <f>G430*(1+Parameters!$B$13)</f>
        <v>391824958.52164698</v>
      </c>
      <c r="H431" s="5">
        <f>Parameters!$B$11*'Permanent project'!C435*Parameters!B$9*G431</f>
        <v>6075.0299934344694</v>
      </c>
      <c r="I431" s="2">
        <f>EXP(-Parameters!$B$16*'Permanent project'!B435)</f>
        <v>1.2014276499749373E-6</v>
      </c>
      <c r="J431" s="2">
        <f>EXP(-(Parameters!$B$5+Parameters!$B$6)*('Permanent project'!B435-Parameters!$B$2))*(1-EXP(-Parameters!$B$7*('Permanent project'!B435-Parameters!$B$2)*('Permanent project'!B435&gt;Parameters!$B$2)))+('Permanent project'!B435&lt;=Parameters!$B$2)</f>
        <v>1.4552390548416123E-2</v>
      </c>
      <c r="K431" s="2">
        <f>H431*I431*('Permanent project'!B435&gt;=Parameters!$B$2)</f>
        <v>7.2987090085392331E-3</v>
      </c>
      <c r="L431" s="2">
        <f>H431*I431*J431*('Permanent project'!B435&gt;=Parameters!$B$2)*('Permanent project'!B435&lt;=Parameters!$B$3)</f>
        <v>1.0621366399150595E-4</v>
      </c>
      <c r="M431" s="26">
        <f>'Emissions of Biomass scenarios'!G429*3.66</f>
        <v>0</v>
      </c>
      <c r="N431" s="14">
        <f t="shared" si="30"/>
        <v>0</v>
      </c>
    </row>
    <row r="432" spans="2:14" x14ac:dyDescent="0.3">
      <c r="B432">
        <v>427</v>
      </c>
      <c r="C432" s="11">
        <f t="shared" si="32"/>
        <v>1.6779706453383088</v>
      </c>
      <c r="D432" s="11">
        <f t="shared" si="32"/>
        <v>2.720789926345387</v>
      </c>
      <c r="E432" s="11">
        <f t="shared" si="32"/>
        <v>3.4292084480011149</v>
      </c>
      <c r="F432" s="11">
        <f t="shared" si="32"/>
        <v>5.9646475032892132</v>
      </c>
      <c r="G432" s="3">
        <f>G431*(1+Parameters!$B$13)</f>
        <v>399661457.6920799</v>
      </c>
      <c r="H432" s="5">
        <f>Parameters!$B$11*'Permanent project'!C436*Parameters!B$9*G432</f>
        <v>6196.5305933031586</v>
      </c>
      <c r="I432" s="2">
        <f>EXP(-Parameters!$B$16*'Permanent project'!B436)</f>
        <v>1.1635905868926691E-6</v>
      </c>
      <c r="J432" s="2">
        <f>EXP(-(Parameters!$B$5+Parameters!$B$6)*('Permanent project'!B436-Parameters!$B$2))*(1-EXP(-Parameters!$B$7*('Permanent project'!B436-Parameters!$B$2)*('Permanent project'!B436&gt;Parameters!$B$2)))+('Permanent project'!B436&lt;=Parameters!$B$2)</f>
        <v>1.440759184311235E-2</v>
      </c>
      <c r="K432" s="2">
        <f>H432*I432*('Permanent project'!B436&gt;=Parameters!$B$2)</f>
        <v>7.2102246697600013E-3</v>
      </c>
      <c r="L432" s="2">
        <f>H432*I432*J432*('Permanent project'!B436&gt;=Parameters!$B$2)*('Permanent project'!B436&lt;=Parameters!$B$3)</f>
        <v>1.0388197413904163E-4</v>
      </c>
      <c r="M432" s="26">
        <f>'Emissions of Biomass scenarios'!G430*3.66</f>
        <v>0</v>
      </c>
      <c r="N432" s="14">
        <f t="shared" si="30"/>
        <v>0</v>
      </c>
    </row>
    <row r="433" spans="2:14" x14ac:dyDescent="0.3">
      <c r="B433">
        <v>428</v>
      </c>
      <c r="C433" s="11">
        <f t="shared" si="32"/>
        <v>1.6779706453383088</v>
      </c>
      <c r="D433" s="11">
        <f t="shared" si="32"/>
        <v>2.720789926345387</v>
      </c>
      <c r="E433" s="11">
        <f t="shared" si="32"/>
        <v>3.4292084480011149</v>
      </c>
      <c r="F433" s="11">
        <f t="shared" si="32"/>
        <v>5.9646475032892132</v>
      </c>
      <c r="G433" s="3">
        <f>G432*(1+Parameters!$B$13)</f>
        <v>407654686.84592152</v>
      </c>
      <c r="H433" s="5">
        <f>Parameters!$B$11*'Permanent project'!C437*Parameters!B$9*G433</f>
        <v>6320.461205169222</v>
      </c>
      <c r="I433" s="2">
        <f>EXP(-Parameters!$B$16*'Permanent project'!B437)</f>
        <v>1.1269451422509465E-6</v>
      </c>
      <c r="J433" s="2">
        <f>EXP(-(Parameters!$B$5+Parameters!$B$6)*('Permanent project'!B437-Parameters!$B$2))*(1-EXP(-Parameters!$B$7*('Permanent project'!B437-Parameters!$B$2)*('Permanent project'!B437&gt;Parameters!$B$2)))+('Permanent project'!B437&lt;=Parameters!$B$2)</f>
        <v>1.4264233908999256E-2</v>
      </c>
      <c r="K433" s="2">
        <f>H433*I433*('Permanent project'!B437&gt;=Parameters!$B$2)</f>
        <v>7.1228130519510177E-3</v>
      </c>
      <c r="L433" s="2">
        <f>H433*I433*J433*('Permanent project'!B437&gt;=Parameters!$B$2)*('Permanent project'!B437&lt;=Parameters!$B$3)</f>
        <v>1.0160147146310218E-4</v>
      </c>
      <c r="M433" s="26">
        <f>'Emissions of Biomass scenarios'!G431*3.66</f>
        <v>0</v>
      </c>
      <c r="N433" s="14">
        <f t="shared" si="30"/>
        <v>0</v>
      </c>
    </row>
    <row r="434" spans="2:14" x14ac:dyDescent="0.3">
      <c r="B434">
        <v>429</v>
      </c>
      <c r="C434" s="11">
        <f t="shared" si="32"/>
        <v>1.6779706453383088</v>
      </c>
      <c r="D434" s="11">
        <f t="shared" si="32"/>
        <v>2.720789926345387</v>
      </c>
      <c r="E434" s="11">
        <f t="shared" si="32"/>
        <v>3.4292084480011149</v>
      </c>
      <c r="F434" s="11">
        <f t="shared" si="32"/>
        <v>5.9646475032892132</v>
      </c>
      <c r="G434" s="3">
        <f>G433*(1+Parameters!$B$13)</f>
        <v>415807780.58283997</v>
      </c>
      <c r="H434" s="5">
        <f>Parameters!$B$11*'Permanent project'!C438*Parameters!B$9*G434</f>
        <v>6446.870429272607</v>
      </c>
      <c r="I434" s="2">
        <f>EXP(-Parameters!$B$16*'Permanent project'!B438)</f>
        <v>1.0914537879122194E-6</v>
      </c>
      <c r="J434" s="2">
        <f>EXP(-(Parameters!$B$5+Parameters!$B$6)*('Permanent project'!B438-Parameters!$B$2))*(1-EXP(-Parameters!$B$7*('Permanent project'!B438-Parameters!$B$2)*('Permanent project'!B438&gt;Parameters!$B$2)))+('Permanent project'!B438&lt;=Parameters!$B$2)</f>
        <v>1.4122302410163962E-2</v>
      </c>
      <c r="K434" s="2">
        <f>H434*I434*('Permanent project'!B438&gt;=Parameters!$B$2)</f>
        <v>7.0364611502088626E-3</v>
      </c>
      <c r="L434" s="2">
        <f>H434*I434*J434*('Permanent project'!B438&gt;=Parameters!$B$2)*('Permanent project'!B438&lt;=Parameters!$B$3)</f>
        <v>9.9371032260619707E-5</v>
      </c>
      <c r="M434" s="26">
        <f>'Emissions of Biomass scenarios'!G432*3.66</f>
        <v>0</v>
      </c>
      <c r="N434" s="14">
        <f t="shared" si="30"/>
        <v>0</v>
      </c>
    </row>
    <row r="435" spans="2:14" x14ac:dyDescent="0.3">
      <c r="B435">
        <v>430</v>
      </c>
      <c r="C435" s="11">
        <f t="shared" si="32"/>
        <v>1.6779706453383088</v>
      </c>
      <c r="D435" s="11">
        <f t="shared" si="32"/>
        <v>2.720789926345387</v>
      </c>
      <c r="E435" s="11">
        <f t="shared" si="32"/>
        <v>3.4292084480011149</v>
      </c>
      <c r="F435" s="11">
        <f t="shared" si="32"/>
        <v>5.9646475032892132</v>
      </c>
      <c r="G435" s="3">
        <f>G434*(1+Parameters!$B$13)</f>
        <v>424123936.19449675</v>
      </c>
      <c r="H435" s="5">
        <f>Parameters!$B$11*'Permanent project'!C439*Parameters!B$9*G435</f>
        <v>6575.8078378580594</v>
      </c>
      <c r="I435" s="2">
        <f>EXP(-Parameters!$B$16*'Permanent project'!B439)</f>
        <v>1.0570801776282568E-6</v>
      </c>
      <c r="J435" s="2">
        <f>EXP(-(Parameters!$B$5+Parameters!$B$6)*('Permanent project'!B439-Parameters!$B$2))*(1-EXP(-Parameters!$B$7*('Permanent project'!B439-Parameters!$B$2)*('Permanent project'!B439&gt;Parameters!$B$2)))+('Permanent project'!B439&lt;=Parameters!$B$2)</f>
        <v>1.3981783153338296E-2</v>
      </c>
      <c r="K435" s="2">
        <f>H435*I435*('Permanent project'!B439&gt;=Parameters!$B$2)</f>
        <v>6.9511561172922809E-3</v>
      </c>
      <c r="L435" s="2">
        <f>H435*I435*J435*('Permanent project'!B439&gt;=Parameters!$B$2)*('Permanent project'!B439&lt;=Parameters!$B$3)</f>
        <v>9.7189557496981651E-5</v>
      </c>
      <c r="M435" s="26">
        <f>'Emissions of Biomass scenarios'!G433*3.66</f>
        <v>0</v>
      </c>
      <c r="N435" s="14">
        <f t="shared" si="30"/>
        <v>0</v>
      </c>
    </row>
    <row r="436" spans="2:14" x14ac:dyDescent="0.3">
      <c r="B436">
        <v>431</v>
      </c>
      <c r="C436" s="11">
        <f t="shared" si="32"/>
        <v>1.6779706453383088</v>
      </c>
      <c r="D436" s="11">
        <f t="shared" si="32"/>
        <v>2.720789926345387</v>
      </c>
      <c r="E436" s="11">
        <f t="shared" si="32"/>
        <v>3.4292084480011149</v>
      </c>
      <c r="F436" s="11">
        <f t="shared" si="32"/>
        <v>5.9646475032892132</v>
      </c>
      <c r="G436" s="3">
        <f>G435*(1+Parameters!$B$13)</f>
        <v>432606414.9183867</v>
      </c>
      <c r="H436" s="5">
        <f>Parameters!$B$11*'Permanent project'!C440*Parameters!B$9*G436</f>
        <v>6707.3239946152207</v>
      </c>
      <c r="I436" s="2">
        <f>EXP(-Parameters!$B$16*'Permanent project'!B440)</f>
        <v>1.0237891098184141E-6</v>
      </c>
      <c r="J436" s="2">
        <f>EXP(-(Parameters!$B$5+Parameters!$B$6)*('Permanent project'!B440-Parameters!$B$2))*(1-EXP(-Parameters!$B$7*('Permanent project'!B440-Parameters!$B$2)*('Permanent project'!B440&gt;Parameters!$B$2)))+('Permanent project'!B440&lt;=Parameters!$B$2)</f>
        <v>1.3842662086479501E-2</v>
      </c>
      <c r="K436" s="2">
        <f>H436*I436*('Permanent project'!B440&gt;=Parameters!$B$2)</f>
        <v>6.8668852617108063E-3</v>
      </c>
      <c r="L436" s="2">
        <f>H436*I436*J436*('Permanent project'!B440&gt;=Parameters!$B$2)*('Permanent project'!B440&lt;=Parameters!$B$3)</f>
        <v>9.5055972264489042E-5</v>
      </c>
      <c r="M436" s="26">
        <f>'Emissions of Biomass scenarios'!G434*3.66</f>
        <v>0</v>
      </c>
      <c r="N436" s="14">
        <f t="shared" si="30"/>
        <v>0</v>
      </c>
    </row>
    <row r="437" spans="2:14" x14ac:dyDescent="0.3">
      <c r="B437">
        <v>432</v>
      </c>
      <c r="C437" s="11">
        <f t="shared" si="32"/>
        <v>1.6779706453383088</v>
      </c>
      <c r="D437" s="11">
        <f t="shared" si="32"/>
        <v>2.720789926345387</v>
      </c>
      <c r="E437" s="11">
        <f t="shared" si="32"/>
        <v>3.4292084480011149</v>
      </c>
      <c r="F437" s="11">
        <f t="shared" si="32"/>
        <v>5.9646475032892132</v>
      </c>
      <c r="G437" s="3">
        <f>G436*(1+Parameters!$B$13)</f>
        <v>441258543.21675444</v>
      </c>
      <c r="H437" s="5">
        <f>Parameters!$B$11*'Permanent project'!C441*Parameters!B$9*G437</f>
        <v>6841.4704745075251</v>
      </c>
      <c r="I437" s="2">
        <f>EXP(-Parameters!$B$16*'Permanent project'!B441)</f>
        <v>9.9154649152013639E-7</v>
      </c>
      <c r="J437" s="2">
        <f>EXP(-(Parameters!$B$5+Parameters!$B$6)*('Permanent project'!B441-Parameters!$B$2))*(1-EXP(-Parameters!$B$7*('Permanent project'!B441-Parameters!$B$2)*('Permanent project'!B441&gt;Parameters!$B$2)))+('Permanent project'!B441&lt;=Parameters!$B$2)</f>
        <v>1.3704925297364945E-2</v>
      </c>
      <c r="K437" s="2">
        <f>H437*I437*('Permanent project'!B441&gt;=Parameters!$B$2)</f>
        <v>6.7836360458365394E-3</v>
      </c>
      <c r="L437" s="2">
        <f>H437*I437*J437*('Permanent project'!B441&gt;=Parameters!$B$2)*('Permanent project'!B441&lt;=Parameters!$B$3)</f>
        <v>9.2969225252701891E-5</v>
      </c>
      <c r="M437" s="26">
        <f>'Emissions of Biomass scenarios'!G435*3.66</f>
        <v>0</v>
      </c>
      <c r="N437" s="14">
        <f t="shared" si="30"/>
        <v>0</v>
      </c>
    </row>
    <row r="438" spans="2:14" x14ac:dyDescent="0.3">
      <c r="B438">
        <v>433</v>
      </c>
      <c r="C438" s="11">
        <f t="shared" si="32"/>
        <v>1.6779706453383088</v>
      </c>
      <c r="D438" s="11">
        <f t="shared" si="32"/>
        <v>2.720789926345387</v>
      </c>
      <c r="E438" s="11">
        <f t="shared" si="32"/>
        <v>3.4292084480011149</v>
      </c>
      <c r="F438" s="11">
        <f t="shared" si="32"/>
        <v>5.9646475032892132</v>
      </c>
      <c r="G438" s="3">
        <f>G437*(1+Parameters!$B$13)</f>
        <v>450083714.08108956</v>
      </c>
      <c r="H438" s="5">
        <f>Parameters!$B$11*'Permanent project'!C442*Parameters!B$9*G438</f>
        <v>6978.2998839976763</v>
      </c>
      <c r="I438" s="2">
        <f>EXP(-Parameters!$B$16*'Permanent project'!B442)</f>
        <v>9.6031930347478735E-7</v>
      </c>
      <c r="J438" s="2">
        <f>EXP(-(Parameters!$B$5+Parameters!$B$6)*('Permanent project'!B442-Parameters!$B$2))*(1-EXP(-Parameters!$B$7*('Permanent project'!B442-Parameters!$B$2)*('Permanent project'!B442&gt;Parameters!$B$2)))+('Permanent project'!B442&lt;=Parameters!$B$2)</f>
        <v>1.3568559012200934E-2</v>
      </c>
      <c r="K438" s="2">
        <f>H438*I438*('Permanent project'!B442&gt;=Parameters!$B$2)</f>
        <v>6.7013960840388376E-3</v>
      </c>
      <c r="L438" s="2">
        <f>H438*I438*J438*('Permanent project'!B442&gt;=Parameters!$B$2)*('Permanent project'!B442&lt;=Parameters!$B$3)</f>
        <v>9.0928288230413218E-5</v>
      </c>
      <c r="M438" s="26">
        <f>'Emissions of Biomass scenarios'!G436*3.66</f>
        <v>0</v>
      </c>
      <c r="N438" s="14">
        <f t="shared" si="30"/>
        <v>0</v>
      </c>
    </row>
    <row r="439" spans="2:14" x14ac:dyDescent="0.3">
      <c r="B439">
        <v>434</v>
      </c>
      <c r="C439" s="11">
        <f t="shared" si="32"/>
        <v>1.6779706453383088</v>
      </c>
      <c r="D439" s="11">
        <f t="shared" si="32"/>
        <v>2.720789926345387</v>
      </c>
      <c r="E439" s="11">
        <f t="shared" si="32"/>
        <v>3.4292084480011149</v>
      </c>
      <c r="F439" s="11">
        <f t="shared" si="32"/>
        <v>5.9646475032892132</v>
      </c>
      <c r="G439" s="3">
        <f>G438*(1+Parameters!$B$13)</f>
        <v>459085388.36271137</v>
      </c>
      <c r="H439" s="5">
        <f>Parameters!$B$11*'Permanent project'!C443*Parameters!B$9*G439</f>
        <v>7117.8658816776297</v>
      </c>
      <c r="I439" s="2">
        <f>EXP(-Parameters!$B$16*'Permanent project'!B443)</f>
        <v>9.3007556631304208E-7</v>
      </c>
      <c r="J439" s="2">
        <f>EXP(-(Parameters!$B$5+Parameters!$B$6)*('Permanent project'!B443-Parameters!$B$2))*(1-EXP(-Parameters!$B$7*('Permanent project'!B443-Parameters!$B$2)*('Permanent project'!B443&gt;Parameters!$B$2)))+('Permanent project'!B443&lt;=Parameters!$B$2)</f>
        <v>1.3433549594245302E-2</v>
      </c>
      <c r="K439" s="2">
        <f>H439*I439*('Permanent project'!B443&gt;=Parameters!$B$2)</f>
        <v>6.6201531408416016E-3</v>
      </c>
      <c r="L439" s="2">
        <f>H439*I439*J439*('Permanent project'!B443&gt;=Parameters!$B$2)*('Permanent project'!B443&lt;=Parameters!$B$3)</f>
        <v>8.8932155538994453E-5</v>
      </c>
      <c r="M439" s="26">
        <f>'Emissions of Biomass scenarios'!G437*3.66</f>
        <v>0</v>
      </c>
      <c r="N439" s="14">
        <f t="shared" si="30"/>
        <v>0</v>
      </c>
    </row>
    <row r="440" spans="2:14" x14ac:dyDescent="0.3">
      <c r="B440">
        <v>435</v>
      </c>
      <c r="C440" s="11">
        <f t="shared" si="32"/>
        <v>1.6779706453383088</v>
      </c>
      <c r="D440" s="11">
        <f t="shared" si="32"/>
        <v>2.720789926345387</v>
      </c>
      <c r="E440" s="11">
        <f t="shared" si="32"/>
        <v>3.4292084480011149</v>
      </c>
      <c r="F440" s="11">
        <f t="shared" si="32"/>
        <v>5.9646475032892132</v>
      </c>
      <c r="G440" s="3">
        <f>G439*(1+Parameters!$B$13)</f>
        <v>468267096.1299656</v>
      </c>
      <c r="H440" s="5">
        <f>Parameters!$B$11*'Permanent project'!C444*Parameters!B$9*G440</f>
        <v>7260.2231993111827</v>
      </c>
      <c r="I440" s="2">
        <f>EXP(-Parameters!$B$16*'Permanent project'!B444)</f>
        <v>9.0078430780521837E-7</v>
      </c>
      <c r="J440" s="2">
        <f>EXP(-(Parameters!$B$5+Parameters!$B$6)*('Permanent project'!B444-Parameters!$B$2))*(1-EXP(-Parameters!$B$7*('Permanent project'!B444-Parameters!$B$2)*('Permanent project'!B444&gt;Parameters!$B$2)))+('Permanent project'!B444&lt;=Parameters!$B$2)</f>
        <v>1.3299883542443767E-2</v>
      </c>
      <c r="K440" s="2">
        <f>H440*I440*('Permanent project'!B444&gt;=Parameters!$B$2)</f>
        <v>6.539895129102912E-3</v>
      </c>
      <c r="L440" s="2">
        <f>H440*I440*J440*('Permanent project'!B444&gt;=Parameters!$B$2)*('Permanent project'!B444&lt;=Parameters!$B$3)</f>
        <v>8.6979843596863977E-5</v>
      </c>
      <c r="M440" s="26">
        <f>'Emissions of Biomass scenarios'!G438*3.66</f>
        <v>0</v>
      </c>
      <c r="N440" s="14">
        <f t="shared" si="30"/>
        <v>0</v>
      </c>
    </row>
    <row r="441" spans="2:14" x14ac:dyDescent="0.3">
      <c r="B441">
        <v>436</v>
      </c>
      <c r="C441" s="11">
        <f t="shared" si="32"/>
        <v>1.6779706453383088</v>
      </c>
      <c r="D441" s="11">
        <f t="shared" si="32"/>
        <v>2.720789926345387</v>
      </c>
      <c r="E441" s="11">
        <f t="shared" si="32"/>
        <v>3.4292084480011149</v>
      </c>
      <c r="F441" s="11">
        <f t="shared" si="32"/>
        <v>5.9646475032892132</v>
      </c>
      <c r="G441" s="3">
        <f>G440*(1+Parameters!$B$13)</f>
        <v>477632438.05256492</v>
      </c>
      <c r="H441" s="5">
        <f>Parameters!$B$11*'Permanent project'!C445*Parameters!B$9*G441</f>
        <v>7405.4276632974061</v>
      </c>
      <c r="I441" s="2">
        <f>EXP(-Parameters!$B$16*'Permanent project'!B445)</f>
        <v>8.7241553114300787E-7</v>
      </c>
      <c r="J441" s="2">
        <f>EXP(-(Parameters!$B$5+Parameters!$B$6)*('Permanent project'!B445-Parameters!$B$2))*(1-EXP(-Parameters!$B$7*('Permanent project'!B445-Parameters!$B$2)*('Permanent project'!B445&gt;Parameters!$B$2)))+('Permanent project'!B445&lt;=Parameters!$B$2)</f>
        <v>1.3167547490079751E-2</v>
      </c>
      <c r="K441" s="2">
        <f>H441*I441*('Permanent project'!B445&gt;=Parameters!$B$2)</f>
        <v>6.4606101082167302E-3</v>
      </c>
      <c r="L441" s="2">
        <f>H441*I441*J441*('Permanent project'!B445&gt;=Parameters!$B$2)*('Permanent project'!B445&lt;=Parameters!$B$3)</f>
        <v>8.5070390414833068E-5</v>
      </c>
      <c r="M441" s="26">
        <f>'Emissions of Biomass scenarios'!G439*3.66</f>
        <v>0</v>
      </c>
      <c r="N441" s="14">
        <f t="shared" si="30"/>
        <v>0</v>
      </c>
    </row>
    <row r="442" spans="2:14" x14ac:dyDescent="0.3">
      <c r="B442">
        <v>437</v>
      </c>
      <c r="C442" s="11">
        <f t="shared" si="32"/>
        <v>1.6779706453383088</v>
      </c>
      <c r="D442" s="11">
        <f t="shared" si="32"/>
        <v>2.720789926345387</v>
      </c>
      <c r="E442" s="11">
        <f t="shared" si="32"/>
        <v>3.4292084480011149</v>
      </c>
      <c r="F442" s="11">
        <f t="shared" si="32"/>
        <v>5.9646475032892132</v>
      </c>
      <c r="G442" s="3">
        <f>G441*(1+Parameters!$B$13)</f>
        <v>487185086.81361622</v>
      </c>
      <c r="H442" s="5">
        <f>Parameters!$B$11*'Permanent project'!C446*Parameters!B$9*G442</f>
        <v>7553.5362165633542</v>
      </c>
      <c r="I442" s="2">
        <f>EXP(-Parameters!$B$16*'Permanent project'!B446)</f>
        <v>8.4494018422012229E-7</v>
      </c>
      <c r="J442" s="2">
        <f>EXP(-(Parameters!$B$5+Parameters!$B$6)*('Permanent project'!B446-Parameters!$B$2))*(1-EXP(-Parameters!$B$7*('Permanent project'!B446-Parameters!$B$2)*('Permanent project'!B446&gt;Parameters!$B$2)))+('Permanent project'!B446&lt;=Parameters!$B$2)</f>
        <v>1.3036528203437736E-2</v>
      </c>
      <c r="K442" s="2">
        <f>H442*I442*('Permanent project'!B446&gt;=Parameters!$B$2)</f>
        <v>6.382286282336406E-3</v>
      </c>
      <c r="L442" s="2">
        <f>H442*I442*J442*('Permanent project'!B446&gt;=Parameters!$B$2)*('Permanent project'!B446&lt;=Parameters!$B$3)</f>
        <v>8.3202855122092338E-5</v>
      </c>
      <c r="M442" s="26">
        <f>'Emissions of Biomass scenarios'!G440*3.66</f>
        <v>0</v>
      </c>
      <c r="N442" s="14">
        <f t="shared" si="30"/>
        <v>0</v>
      </c>
    </row>
    <row r="443" spans="2:14" x14ac:dyDescent="0.3">
      <c r="B443">
        <v>438</v>
      </c>
      <c r="C443" s="11">
        <f t="shared" ref="C443:F455" si="33">C442</f>
        <v>1.6779706453383088</v>
      </c>
      <c r="D443" s="11">
        <f t="shared" si="33"/>
        <v>2.720789926345387</v>
      </c>
      <c r="E443" s="11">
        <f t="shared" si="33"/>
        <v>3.4292084480011149</v>
      </c>
      <c r="F443" s="11">
        <f t="shared" si="33"/>
        <v>5.9646475032892132</v>
      </c>
      <c r="G443" s="3">
        <f>G442*(1+Parameters!$B$13)</f>
        <v>496928788.54988855</v>
      </c>
      <c r="H443" s="5">
        <f>Parameters!$B$11*'Permanent project'!C447*Parameters!B$9*G443</f>
        <v>7704.6069408946214</v>
      </c>
      <c r="I443" s="2">
        <f>EXP(-Parameters!$B$16*'Permanent project'!B447)</f>
        <v>8.183301298803982E-7</v>
      </c>
      <c r="J443" s="2">
        <f>EXP(-(Parameters!$B$5+Parameters!$B$6)*('Permanent project'!B447-Parameters!$B$2))*(1-EXP(-Parameters!$B$7*('Permanent project'!B447-Parameters!$B$2)*('Permanent project'!B447&gt;Parameters!$B$2)))+('Permanent project'!B447&lt;=Parameters!$B$2)</f>
        <v>1.2906812580479862E-2</v>
      </c>
      <c r="K443" s="2">
        <f>H443*I443*('Permanent project'!B447&gt;=Parameters!$B$2)</f>
        <v>6.3049119986197128E-3</v>
      </c>
      <c r="L443" s="2">
        <f>H443*I443*J443*('Permanent project'!B447&gt;=Parameters!$B$2)*('Permanent project'!B447&lt;=Parameters!$B$3)</f>
        <v>8.1376317502603339E-5</v>
      </c>
      <c r="M443" s="26">
        <f>'Emissions of Biomass scenarios'!G441*3.66</f>
        <v>0</v>
      </c>
      <c r="N443" s="14">
        <f t="shared" si="30"/>
        <v>0</v>
      </c>
    </row>
    <row r="444" spans="2:14" x14ac:dyDescent="0.3">
      <c r="B444">
        <v>439</v>
      </c>
      <c r="C444" s="11">
        <f t="shared" si="33"/>
        <v>1.6779706453383088</v>
      </c>
      <c r="D444" s="11">
        <f t="shared" si="33"/>
        <v>2.720789926345387</v>
      </c>
      <c r="E444" s="11">
        <f t="shared" si="33"/>
        <v>3.4292084480011149</v>
      </c>
      <c r="F444" s="11">
        <f t="shared" si="33"/>
        <v>5.9646475032892132</v>
      </c>
      <c r="G444" s="3">
        <f>G443*(1+Parameters!$B$13)</f>
        <v>506867364.32088631</v>
      </c>
      <c r="H444" s="5">
        <f>Parameters!$B$11*'Permanent project'!C448*Parameters!B$9*G444</f>
        <v>7858.6990797125136</v>
      </c>
      <c r="I444" s="2">
        <f>EXP(-Parameters!$B$16*'Permanent project'!B448)</f>
        <v>7.9255811710289031E-7</v>
      </c>
      <c r="J444" s="2">
        <f>EXP(-(Parameters!$B$5+Parameters!$B$6)*('Permanent project'!B448-Parameters!$B$2))*(1-EXP(-Parameters!$B$7*('Permanent project'!B448-Parameters!$B$2)*('Permanent project'!B448&gt;Parameters!$B$2)))+('Permanent project'!B448&lt;=Parameters!$B$2)</f>
        <v>1.2778387649535761E-2</v>
      </c>
      <c r="K444" s="2">
        <f>H444*I444*('Permanent project'!B448&gt;=Parameters!$B$2)</f>
        <v>6.2284757454951663E-3</v>
      </c>
      <c r="L444" s="2">
        <f>H444*I444*J444*('Permanent project'!B448&gt;=Parameters!$B$2)*('Permanent project'!B448&lt;=Parameters!$B$3)</f>
        <v>7.9589877541668468E-5</v>
      </c>
      <c r="M444" s="26">
        <f>'Emissions of Biomass scenarios'!G442*3.66</f>
        <v>0</v>
      </c>
      <c r="N444" s="14">
        <f t="shared" si="30"/>
        <v>0</v>
      </c>
    </row>
    <row r="445" spans="2:14" x14ac:dyDescent="0.3">
      <c r="B445">
        <v>440</v>
      </c>
      <c r="C445" s="11">
        <f t="shared" si="33"/>
        <v>1.6779706453383088</v>
      </c>
      <c r="D445" s="11">
        <f t="shared" si="33"/>
        <v>2.720789926345387</v>
      </c>
      <c r="E445" s="11">
        <f t="shared" si="33"/>
        <v>3.4292084480011149</v>
      </c>
      <c r="F445" s="11">
        <f t="shared" si="33"/>
        <v>5.9646475032892132</v>
      </c>
      <c r="G445" s="3">
        <f>G444*(1+Parameters!$B$13)</f>
        <v>517004711.60730404</v>
      </c>
      <c r="H445" s="5">
        <f>Parameters!$B$11*'Permanent project'!C449*Parameters!B$9*G445</f>
        <v>8015.8730613067637</v>
      </c>
      <c r="I445" s="2">
        <f>EXP(-Parameters!$B$16*'Permanent project'!B449)</f>
        <v>7.6759775309444467E-7</v>
      </c>
      <c r="J445" s="2">
        <f>EXP(-(Parameters!$B$5+Parameters!$B$6)*('Permanent project'!B449-Parameters!$B$2))*(1-EXP(-Parameters!$B$7*('Permanent project'!B449-Parameters!$B$2)*('Permanent project'!B449&gt;Parameters!$B$2)))+('Permanent project'!B449&lt;=Parameters!$B$2)</f>
        <v>1.2651240568005305E-2</v>
      </c>
      <c r="K445" s="2">
        <f>H445*I445*('Permanent project'!B449&gt;=Parameters!$B$2)</f>
        <v>6.1529661509493599E-3</v>
      </c>
      <c r="L445" s="2">
        <f>H445*I445*J445*('Permanent project'!B449&gt;=Parameters!$B$2)*('Permanent project'!B449&lt;=Parameters!$B$3)</f>
        <v>7.7842654982453993E-5</v>
      </c>
      <c r="M445" s="26">
        <f>'Emissions of Biomass scenarios'!G443*3.66</f>
        <v>0</v>
      </c>
      <c r="N445" s="14">
        <f t="shared" si="30"/>
        <v>0</v>
      </c>
    </row>
    <row r="446" spans="2:14" x14ac:dyDescent="0.3">
      <c r="B446">
        <v>441</v>
      </c>
      <c r="C446" s="11">
        <f t="shared" si="33"/>
        <v>1.6779706453383088</v>
      </c>
      <c r="D446" s="11">
        <f t="shared" si="33"/>
        <v>2.720789926345387</v>
      </c>
      <c r="E446" s="11">
        <f t="shared" si="33"/>
        <v>3.4292084480011149</v>
      </c>
      <c r="F446" s="11">
        <f t="shared" si="33"/>
        <v>5.9646475032892132</v>
      </c>
      <c r="G446" s="3">
        <f>G445*(1+Parameters!$B$13)</f>
        <v>527344805.83945012</v>
      </c>
      <c r="H446" s="5">
        <f>Parameters!$B$11*'Permanent project'!C450*Parameters!B$9*G446</f>
        <v>8176.1905225328992</v>
      </c>
      <c r="I446" s="2">
        <f>EXP(-Parameters!$B$16*'Permanent project'!B450)</f>
        <v>7.4342347626117242E-7</v>
      </c>
      <c r="J446" s="2">
        <f>EXP(-(Parameters!$B$5+Parameters!$B$6)*('Permanent project'!B450-Parameters!$B$2))*(1-EXP(-Parameters!$B$7*('Permanent project'!B450-Parameters!$B$2)*('Permanent project'!B450&gt;Parameters!$B$2)))+('Permanent project'!B450&lt;=Parameters!$B$2)</f>
        <v>1.2525358621074385E-2</v>
      </c>
      <c r="K446" s="2">
        <f>H446*I446*('Permanent project'!B450&gt;=Parameters!$B$2)</f>
        <v>6.0783719808350598E-3</v>
      </c>
      <c r="L446" s="2">
        <f>H446*I446*J446*('Permanent project'!B450&gt;=Parameters!$B$2)*('Permanent project'!B450&lt;=Parameters!$B$3)</f>
        <v>7.6133788892249402E-5</v>
      </c>
      <c r="M446" s="26">
        <f>'Emissions of Biomass scenarios'!G444*3.66</f>
        <v>0</v>
      </c>
      <c r="N446" s="14">
        <f t="shared" si="30"/>
        <v>0</v>
      </c>
    </row>
    <row r="447" spans="2:14" x14ac:dyDescent="0.3">
      <c r="B447">
        <v>442</v>
      </c>
      <c r="C447" s="11">
        <f t="shared" si="33"/>
        <v>1.6779706453383088</v>
      </c>
      <c r="D447" s="11">
        <f t="shared" si="33"/>
        <v>2.720789926345387</v>
      </c>
      <c r="E447" s="11">
        <f t="shared" si="33"/>
        <v>3.4292084480011149</v>
      </c>
      <c r="F447" s="11">
        <f t="shared" si="33"/>
        <v>5.9646475032892132</v>
      </c>
      <c r="G447" s="3">
        <f>G446*(1+Parameters!$B$13)</f>
        <v>537891701.9562391</v>
      </c>
      <c r="H447" s="5">
        <f>Parameters!$B$11*'Permanent project'!C451*Parameters!B$9*G447</f>
        <v>8339.7143329835562</v>
      </c>
      <c r="I447" s="2">
        <f>EXP(-Parameters!$B$16*'Permanent project'!B451)</f>
        <v>7.2001053003114357E-7</v>
      </c>
      <c r="J447" s="2">
        <f>EXP(-(Parameters!$B$5+Parameters!$B$6)*('Permanent project'!B451-Parameters!$B$2))*(1-EXP(-Parameters!$B$7*('Permanent project'!B451-Parameters!$B$2)*('Permanent project'!B451&gt;Parameters!$B$2)))+('Permanent project'!B451&lt;=Parameters!$B$2)</f>
        <v>1.2400729220443406E-2</v>
      </c>
      <c r="K447" s="2">
        <f>H447*I447*('Permanent project'!B451&gt;=Parameters!$B$2)</f>
        <v>6.0046821371998156E-3</v>
      </c>
      <c r="L447" s="2">
        <f>H447*I447*J447*('Permanent project'!B451&gt;=Parameters!$B$2)*('Permanent project'!B451&lt;=Parameters!$B$3)</f>
        <v>7.4462437238248313E-5</v>
      </c>
      <c r="M447" s="26">
        <f>'Emissions of Biomass scenarios'!G445*3.66</f>
        <v>0</v>
      </c>
      <c r="N447" s="14">
        <f t="shared" si="30"/>
        <v>0</v>
      </c>
    </row>
    <row r="448" spans="2:14" x14ac:dyDescent="0.3">
      <c r="B448">
        <v>443</v>
      </c>
      <c r="C448" s="11">
        <f t="shared" si="33"/>
        <v>1.6779706453383088</v>
      </c>
      <c r="D448" s="11">
        <f t="shared" si="33"/>
        <v>2.720789926345387</v>
      </c>
      <c r="E448" s="11">
        <f t="shared" si="33"/>
        <v>3.4292084480011149</v>
      </c>
      <c r="F448" s="11">
        <f t="shared" si="33"/>
        <v>5.9646475032892132</v>
      </c>
      <c r="G448" s="3">
        <f>G447*(1+Parameters!$B$13)</f>
        <v>548649535.99536395</v>
      </c>
      <c r="H448" s="5">
        <f>Parameters!$B$11*'Permanent project'!C452*Parameters!B$9*G448</f>
        <v>8506.5086196432294</v>
      </c>
      <c r="I448" s="2">
        <f>EXP(-Parameters!$B$16*'Permanent project'!B452)</f>
        <v>6.973349375014943E-7</v>
      </c>
      <c r="J448" s="2">
        <f>EXP(-(Parameters!$B$5+Parameters!$B$6)*('Permanent project'!B452-Parameters!$B$2))*(1-EXP(-Parameters!$B$7*('Permanent project'!B452-Parameters!$B$2)*('Permanent project'!B452&gt;Parameters!$B$2)))+('Permanent project'!B452&lt;=Parameters!$B$2)</f>
        <v>1.2277339903068436E-2</v>
      </c>
      <c r="K448" s="2">
        <f>H448*I448*('Permanent project'!B452&gt;=Parameters!$B$2)</f>
        <v>5.9318856566348338E-3</v>
      </c>
      <c r="L448" s="2">
        <f>H448*I448*J448*('Permanent project'!B452&gt;=Parameters!$B$2)*('Permanent project'!B452&lt;=Parameters!$B$3)</f>
        <v>7.282777647264215E-5</v>
      </c>
      <c r="M448" s="26">
        <f>'Emissions of Biomass scenarios'!G446*3.66</f>
        <v>0</v>
      </c>
      <c r="N448" s="14">
        <f t="shared" si="30"/>
        <v>0</v>
      </c>
    </row>
    <row r="449" spans="2:14" x14ac:dyDescent="0.3">
      <c r="B449">
        <v>444</v>
      </c>
      <c r="C449" s="11">
        <f t="shared" si="33"/>
        <v>1.6779706453383088</v>
      </c>
      <c r="D449" s="11">
        <f t="shared" si="33"/>
        <v>2.720789926345387</v>
      </c>
      <c r="E449" s="11">
        <f t="shared" si="33"/>
        <v>3.4292084480011149</v>
      </c>
      <c r="F449" s="11">
        <f t="shared" si="33"/>
        <v>5.9646475032892132</v>
      </c>
      <c r="G449" s="3">
        <f>G448*(1+Parameters!$B$13)</f>
        <v>559622526.71527123</v>
      </c>
      <c r="H449" s="5">
        <f>Parameters!$B$11*'Permanent project'!C453*Parameters!B$9*G449</f>
        <v>8676.6387920360939</v>
      </c>
      <c r="I449" s="2">
        <f>EXP(-Parameters!$B$16*'Permanent project'!B453)</f>
        <v>6.7537347688398301E-7</v>
      </c>
      <c r="J449" s="2">
        <f>EXP(-(Parameters!$B$5+Parameters!$B$6)*('Permanent project'!B453-Parameters!$B$2))*(1-EXP(-Parameters!$B$7*('Permanent project'!B453-Parameters!$B$2)*('Permanent project'!B453&gt;Parameters!$B$2)))+('Permanent project'!B453&lt;=Parameters!$B$2)</f>
        <v>1.2155178329914935E-2</v>
      </c>
      <c r="K449" s="2">
        <f>H449*I449*('Permanent project'!B453&gt;=Parameters!$B$2)</f>
        <v>5.8599717086438591E-3</v>
      </c>
      <c r="L449" s="2">
        <f>H449*I449*J449*('Permanent project'!B453&gt;=Parameters!$B$2)*('Permanent project'!B453&lt;=Parameters!$B$3)</f>
        <v>7.1229001126822436E-5</v>
      </c>
      <c r="M449" s="26">
        <f>'Emissions of Biomass scenarios'!G447*3.66</f>
        <v>0</v>
      </c>
      <c r="N449" s="14">
        <f t="shared" si="30"/>
        <v>0</v>
      </c>
    </row>
    <row r="450" spans="2:14" x14ac:dyDescent="0.3">
      <c r="B450">
        <v>445</v>
      </c>
      <c r="C450" s="11">
        <f t="shared" si="33"/>
        <v>1.6779706453383088</v>
      </c>
      <c r="D450" s="11">
        <f t="shared" si="33"/>
        <v>2.720789926345387</v>
      </c>
      <c r="E450" s="11">
        <f t="shared" si="33"/>
        <v>3.4292084480011149</v>
      </c>
      <c r="F450" s="11">
        <f t="shared" si="33"/>
        <v>5.9646475032892132</v>
      </c>
      <c r="G450" s="3">
        <f>G449*(1+Parameters!$B$13)</f>
        <v>570814977.24957669</v>
      </c>
      <c r="H450" s="5">
        <f>Parameters!$B$11*'Permanent project'!C454*Parameters!B$9*G450</f>
        <v>8850.171567876816</v>
      </c>
      <c r="I450" s="2">
        <f>EXP(-Parameters!$B$16*'Permanent project'!B454)</f>
        <v>6.5410365772385037E-7</v>
      </c>
      <c r="J450" s="2">
        <f>EXP(-(Parameters!$B$5+Parameters!$B$6)*('Permanent project'!B454-Parameters!$B$2))*(1-EXP(-Parameters!$B$7*('Permanent project'!B454-Parameters!$B$2)*('Permanent project'!B454&gt;Parameters!$B$2)))+('Permanent project'!B454&lt;=Parameters!$B$2)</f>
        <v>1.2034232284723775E-2</v>
      </c>
      <c r="K450" s="2">
        <f>H450*I450*('Permanent project'!B454&gt;=Parameters!$B$2)</f>
        <v>5.7889295940318488E-3</v>
      </c>
      <c r="L450" s="2">
        <f>H450*I450*J450*('Permanent project'!B454&gt;=Parameters!$B$2)*('Permanent project'!B454&lt;=Parameters!$B$3)</f>
        <v>6.9665323414490966E-5</v>
      </c>
      <c r="M450" s="26">
        <f>'Emissions of Biomass scenarios'!G448*3.66</f>
        <v>0</v>
      </c>
      <c r="N450" s="14">
        <f t="shared" si="30"/>
        <v>0</v>
      </c>
    </row>
    <row r="451" spans="2:14" x14ac:dyDescent="0.3">
      <c r="B451">
        <v>446</v>
      </c>
      <c r="C451" s="11">
        <f t="shared" si="33"/>
        <v>1.6779706453383088</v>
      </c>
      <c r="D451" s="11">
        <f t="shared" si="33"/>
        <v>2.720789926345387</v>
      </c>
      <c r="E451" s="11">
        <f t="shared" si="33"/>
        <v>3.4292084480011149</v>
      </c>
      <c r="F451" s="11">
        <f t="shared" si="33"/>
        <v>5.9646475032892132</v>
      </c>
      <c r="G451" s="3">
        <f>G450*(1+Parameters!$B$13)</f>
        <v>582231276.79456818</v>
      </c>
      <c r="H451" s="5">
        <f>Parameters!$B$11*'Permanent project'!C455*Parameters!B$9*G451</f>
        <v>9027.1749992343521</v>
      </c>
      <c r="I451" s="2">
        <f>EXP(-Parameters!$B$16*'Permanent project'!B455)</f>
        <v>6.3350369786762762E-7</v>
      </c>
      <c r="J451" s="2">
        <f>EXP(-(Parameters!$B$5+Parameters!$B$6)*('Permanent project'!B455-Parameters!$B$2))*(1-EXP(-Parameters!$B$7*('Permanent project'!B455-Parameters!$B$2)*('Permanent project'!B455&gt;Parameters!$B$2)))+('Permanent project'!B455&lt;=Parameters!$B$2)</f>
        <v>1.1914489672789647E-2</v>
      </c>
      <c r="K451" s="2">
        <f>H451*I451*('Permanent project'!B455&gt;=Parameters!$B$2)</f>
        <v>5.7187487433131602E-3</v>
      </c>
      <c r="L451" s="2">
        <f>H451*I451*J451*('Permanent project'!B455&gt;=Parameters!$B$2)*('Permanent project'!B455&lt;=Parameters!$B$3)</f>
        <v>6.8135972843483421E-5</v>
      </c>
      <c r="M451" s="26">
        <f>'Emissions of Biomass scenarios'!G449*3.66</f>
        <v>0</v>
      </c>
      <c r="N451" s="14">
        <f t="shared" si="30"/>
        <v>0</v>
      </c>
    </row>
    <row r="452" spans="2:14" x14ac:dyDescent="0.3">
      <c r="B452">
        <v>447</v>
      </c>
      <c r="C452" s="11">
        <f t="shared" si="33"/>
        <v>1.6779706453383088</v>
      </c>
      <c r="D452" s="11">
        <f t="shared" si="33"/>
        <v>2.720789926345387</v>
      </c>
      <c r="E452" s="11">
        <f t="shared" si="33"/>
        <v>3.4292084480011149</v>
      </c>
      <c r="F452" s="11">
        <f t="shared" si="33"/>
        <v>5.9646475032892132</v>
      </c>
      <c r="G452" s="3">
        <f>G451*(1+Parameters!$B$13)</f>
        <v>593875902.33045959</v>
      </c>
      <c r="H452" s="5">
        <f>Parameters!$B$11*'Permanent project'!C456*Parameters!B$9*G452</f>
        <v>9207.7184992190396</v>
      </c>
      <c r="I452" s="2">
        <f>EXP(-Parameters!$B$16*'Permanent project'!B456)</f>
        <v>6.1355250115630871E-7</v>
      </c>
      <c r="J452" s="2">
        <f>EXP(-(Parameters!$B$5+Parameters!$B$6)*('Permanent project'!B456-Parameters!$B$2))*(1-EXP(-Parameters!$B$7*('Permanent project'!B456-Parameters!$B$2)*('Permanent project'!B456&gt;Parameters!$B$2)))+('Permanent project'!B456&lt;=Parameters!$B$2)</f>
        <v>1.1795938519751562E-2</v>
      </c>
      <c r="K452" s="2">
        <f>H452*I452*('Permanent project'!B456&gt;=Parameters!$B$2)</f>
        <v>5.6494187151390545E-3</v>
      </c>
      <c r="L452" s="2">
        <f>H452*I452*J452*('Permanent project'!B456&gt;=Parameters!$B$2)*('Permanent project'!B456&lt;=Parameters!$B$3)</f>
        <v>6.6640195836114143E-5</v>
      </c>
      <c r="M452" s="26">
        <f>'Emissions of Biomass scenarios'!G450*3.66</f>
        <v>0</v>
      </c>
      <c r="N452" s="14">
        <f t="shared" si="30"/>
        <v>0</v>
      </c>
    </row>
    <row r="453" spans="2:14" x14ac:dyDescent="0.3">
      <c r="B453">
        <v>448</v>
      </c>
      <c r="C453" s="11">
        <f t="shared" si="33"/>
        <v>1.6779706453383088</v>
      </c>
      <c r="D453" s="11">
        <f t="shared" si="33"/>
        <v>2.720789926345387</v>
      </c>
      <c r="E453" s="11">
        <f t="shared" si="33"/>
        <v>3.4292084480011149</v>
      </c>
      <c r="F453" s="11">
        <f t="shared" si="33"/>
        <v>5.9646475032892132</v>
      </c>
      <c r="G453" s="3">
        <f>G452*(1+Parameters!$B$13)</f>
        <v>605753420.37706876</v>
      </c>
      <c r="H453" s="5">
        <f>Parameters!$B$11*'Permanent project'!C457*Parameters!B$9*G453</f>
        <v>9391.8728692034201</v>
      </c>
      <c r="I453" s="2">
        <f>EXP(-Parameters!$B$16*'Permanent project'!B457)</f>
        <v>5.9422963582103941E-7</v>
      </c>
      <c r="J453" s="2">
        <f>EXP(-(Parameters!$B$5+Parameters!$B$6)*('Permanent project'!B457-Parameters!$B$2))*(1-EXP(-Parameters!$B$7*('Permanent project'!B457-Parameters!$B$2)*('Permanent project'!B457&gt;Parameters!$B$2)))+('Permanent project'!B457&lt;=Parameters!$B$2)</f>
        <v>1.1678566970395442E-2</v>
      </c>
      <c r="K453" s="2">
        <f>H453*I453*('Permanent project'!B457&gt;=Parameters!$B$2)</f>
        <v>5.5809291947442486E-3</v>
      </c>
      <c r="L453" s="2">
        <f>H453*I453*J453*('Permanent project'!B457&gt;=Parameters!$B$2)*('Permanent project'!B457&lt;=Parameters!$B$3)</f>
        <v>6.5177255357855822E-5</v>
      </c>
      <c r="M453" s="26">
        <f>'Emissions of Biomass scenarios'!G451*3.66</f>
        <v>0</v>
      </c>
      <c r="N453" s="14">
        <f t="shared" si="30"/>
        <v>0</v>
      </c>
    </row>
    <row r="454" spans="2:14" x14ac:dyDescent="0.3">
      <c r="B454">
        <v>449</v>
      </c>
      <c r="C454" s="11">
        <f t="shared" si="33"/>
        <v>1.6779706453383088</v>
      </c>
      <c r="D454" s="11">
        <f t="shared" si="33"/>
        <v>2.720789926345387</v>
      </c>
      <c r="E454" s="11">
        <f t="shared" si="33"/>
        <v>3.4292084480011149</v>
      </c>
      <c r="F454" s="11">
        <f t="shared" si="33"/>
        <v>5.9646475032892132</v>
      </c>
      <c r="G454" s="3">
        <f>G453*(1+Parameters!$B$13)</f>
        <v>617868488.78461015</v>
      </c>
      <c r="H454" s="5">
        <f>Parameters!$B$11*'Permanent project'!C458*Parameters!B$9*G454</f>
        <v>9579.7103265874885</v>
      </c>
      <c r="I454" s="2">
        <f>EXP(-Parameters!$B$16*'Permanent project'!B458)</f>
        <v>5.755153135592012E-7</v>
      </c>
      <c r="J454" s="2">
        <f>EXP(-(Parameters!$B$5+Parameters!$B$6)*('Permanent project'!B458-Parameters!$B$2))*(1-EXP(-Parameters!$B$7*('Permanent project'!B458-Parameters!$B$2)*('Permanent project'!B458&gt;Parameters!$B$2)))+('Permanent project'!B458&lt;=Parameters!$B$2)</f>
        <v>1.1562363287468536E-2</v>
      </c>
      <c r="K454" s="2">
        <f>H454*I454*('Permanent project'!B458&gt;=Parameters!$B$2)</f>
        <v>5.5132699924123158E-3</v>
      </c>
      <c r="L454" s="2">
        <f>H454*I454*J454*('Permanent project'!B458&gt;=Parameters!$B$2)*('Permanent project'!B458&lt;=Parameters!$B$3)</f>
        <v>6.3746430554170098E-5</v>
      </c>
      <c r="M454" s="26">
        <f>'Emissions of Biomass scenarios'!G452*3.66</f>
        <v>0</v>
      </c>
      <c r="N454" s="14">
        <f t="shared" si="30"/>
        <v>0</v>
      </c>
    </row>
    <row r="455" spans="2:14" x14ac:dyDescent="0.3">
      <c r="B455">
        <v>450</v>
      </c>
      <c r="C455" s="11">
        <f t="shared" si="33"/>
        <v>1.6779706453383088</v>
      </c>
      <c r="D455" s="11">
        <f t="shared" si="33"/>
        <v>2.720789926345387</v>
      </c>
      <c r="E455" s="11">
        <f t="shared" si="33"/>
        <v>3.4292084480011149</v>
      </c>
      <c r="F455" s="11">
        <f t="shared" si="33"/>
        <v>5.9646475032892132</v>
      </c>
      <c r="G455" s="3">
        <f>G454*(1+Parameters!$B$13)</f>
        <v>630225858.56030238</v>
      </c>
      <c r="H455" s="5">
        <f>Parameters!$B$11*'Permanent project'!C459*Parameters!B$9*G455</f>
        <v>9771.3045331192388</v>
      </c>
      <c r="I455" s="2">
        <f>EXP(-Parameters!$B$16*'Permanent project'!B459)</f>
        <v>5.5739036926945956E-7</v>
      </c>
      <c r="J455" s="2">
        <f>EXP(-(Parameters!$B$5+Parameters!$B$6)*('Permanent project'!B459-Parameters!$B$2))*(1-EXP(-Parameters!$B$7*('Permanent project'!B459-Parameters!$B$2)*('Permanent project'!B459&gt;Parameters!$B$2)))+('Permanent project'!B459&lt;=Parameters!$B$2)</f>
        <v>1.1447315850505711E-2</v>
      </c>
      <c r="K455" s="2">
        <f>H455*I455*('Permanent project'!B459&gt;=Parameters!$B$2)</f>
        <v>5.4464310419596769E-3</v>
      </c>
      <c r="L455" s="2">
        <f>H455*I455*J455*('Permanent project'!B459&gt;=Parameters!$B$2)*('Permanent project'!B459&lt;=Parameters!$B$3)</f>
        <v>6.2347016395311342E-5</v>
      </c>
      <c r="M455" s="26">
        <f>'Emissions of Biomass scenarios'!G453*3.66</f>
        <v>0</v>
      </c>
      <c r="N455" s="14">
        <f t="shared" si="30"/>
        <v>0</v>
      </c>
    </row>
    <row r="456" spans="2:14" x14ac:dyDescent="0.3">
      <c r="H456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D4A2D-79D8-4B2A-AA74-D62A94CD56B1}">
  <dimension ref="A1:AB456"/>
  <sheetViews>
    <sheetView workbookViewId="0">
      <selection activeCell="M456" sqref="M456"/>
    </sheetView>
  </sheetViews>
  <sheetFormatPr defaultRowHeight="14.4" x14ac:dyDescent="0.3"/>
  <cols>
    <col min="3" max="3" width="8.88671875" style="9"/>
    <col min="6" max="6" width="8.88671875" style="6"/>
    <col min="7" max="8" width="14.6640625" bestFit="1" customWidth="1"/>
    <col min="14" max="14" width="8.88671875" style="15"/>
  </cols>
  <sheetData>
    <row r="1" spans="1:28" x14ac:dyDescent="0.3">
      <c r="A1" t="s">
        <v>42</v>
      </c>
      <c r="C1" s="16"/>
      <c r="D1" s="17"/>
      <c r="E1" s="17"/>
      <c r="F1" s="18"/>
      <c r="N1" s="12"/>
    </row>
    <row r="2" spans="1:28" s="1" customFormat="1" x14ac:dyDescent="0.3">
      <c r="B2" s="1" t="s">
        <v>5</v>
      </c>
      <c r="C2" s="10" t="s">
        <v>1</v>
      </c>
      <c r="F2" s="7"/>
      <c r="G2" s="1" t="s">
        <v>16</v>
      </c>
      <c r="H2" s="1" t="s">
        <v>4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6</v>
      </c>
      <c r="N2" s="13" t="s">
        <v>24</v>
      </c>
      <c r="O2" s="1" t="s">
        <v>29</v>
      </c>
    </row>
    <row r="3" spans="1:28" s="1" customFormat="1" x14ac:dyDescent="0.3">
      <c r="C3" s="10" t="s">
        <v>38</v>
      </c>
      <c r="D3" s="1" t="s">
        <v>39</v>
      </c>
      <c r="E3" s="1" t="s">
        <v>40</v>
      </c>
      <c r="F3" s="7" t="s">
        <v>41</v>
      </c>
      <c r="N3" s="13"/>
    </row>
    <row r="4" spans="1:28" s="1" customFormat="1" x14ac:dyDescent="0.3">
      <c r="A4" s="1" t="s">
        <v>11</v>
      </c>
      <c r="C4" s="10"/>
      <c r="F4" s="7"/>
      <c r="K4" s="19">
        <f>SUM(K5:K456)</f>
        <v>105.15879881215754</v>
      </c>
      <c r="L4" s="19">
        <f>SUM(L5:L456)</f>
        <v>54.176433215810583</v>
      </c>
      <c r="N4" s="20">
        <f>SUM(N5:N456)</f>
        <v>23127.622395719096</v>
      </c>
      <c r="O4" s="21">
        <f>N4/K4</f>
        <v>219.93045429352395</v>
      </c>
    </row>
    <row r="5" spans="1:28" x14ac:dyDescent="0.3">
      <c r="B5">
        <v>0</v>
      </c>
      <c r="C5" s="11">
        <v>1.218161</v>
      </c>
      <c r="D5" s="2">
        <v>1.2422663</v>
      </c>
      <c r="E5" s="2">
        <v>1.2309999</v>
      </c>
      <c r="F5" s="8">
        <v>1.2658011</v>
      </c>
      <c r="G5" s="3">
        <f>Parameters!$B$18</f>
        <v>85000</v>
      </c>
      <c r="H5" s="5">
        <f>Parameters!$B$11*'Permanent project'!C9*Parameters!B$9*G5</f>
        <v>0.95674364940000001</v>
      </c>
      <c r="I5" s="2">
        <f>EXP(-Parameters!$B$16*'Permanent project'!B9)</f>
        <v>1</v>
      </c>
      <c r="J5" s="2">
        <f>EXP(-(Parameters!$B$5+Parameters!$B$6)*('Permanent project'!B9-Parameters!$B$2))*(1-EXP(-Parameters!$B$7*('Permanent project'!B9-Parameters!$B$2)*('Permanent project'!B9&gt;Parameters!$B$2)))+('Permanent project'!B9&lt;=Parameters!$B$2)</f>
        <v>1</v>
      </c>
      <c r="K5" s="2">
        <f>H5*I5*('Permanent project'!B9&gt;=Parameters!$B$2)</f>
        <v>0</v>
      </c>
      <c r="L5" s="2">
        <f>H5*I5*J5*('Permanent project'!B9&gt;=Parameters!$B$2)*('Permanent project'!B9&lt;=Parameters!$B$3)</f>
        <v>0</v>
      </c>
      <c r="M5" s="26">
        <v>0</v>
      </c>
      <c r="N5" s="14">
        <f>L5*M5</f>
        <v>0</v>
      </c>
      <c r="V5" s="23"/>
      <c r="W5" s="4"/>
      <c r="Y5" s="4"/>
      <c r="Z5" s="4"/>
      <c r="AA5" s="4"/>
      <c r="AB5" s="4"/>
    </row>
    <row r="6" spans="1:28" x14ac:dyDescent="0.3">
      <c r="B6">
        <v>1</v>
      </c>
      <c r="C6" s="11">
        <v>1.24649162800173</v>
      </c>
      <c r="D6" s="2">
        <v>1.26436356626769</v>
      </c>
      <c r="E6" s="2">
        <v>1.25453403342154</v>
      </c>
      <c r="F6" s="8">
        <v>1.2960356238178801</v>
      </c>
      <c r="G6" s="3">
        <f>G5*(1+Parameters!$B$13)</f>
        <v>86700</v>
      </c>
      <c r="H6" s="5">
        <f>Parameters!$B$11*'Permanent project'!C10*Parameters!B$9*G6</f>
        <v>0.99857441512520972</v>
      </c>
      <c r="I6" s="2">
        <f>EXP(-Parameters!$B$16*'Permanent project'!B10)</f>
        <v>0.9685065820791976</v>
      </c>
      <c r="J6" s="2">
        <f>EXP(-(Parameters!$B$5+Parameters!$B$6)*('Permanent project'!B10-Parameters!$B$2))*(1-EXP(-Parameters!$B$7*('Permanent project'!B10-Parameters!$B$2)*('Permanent project'!B10&gt;Parameters!$B$2)))+('Permanent project'!B10&lt;=Parameters!$B$2)</f>
        <v>1</v>
      </c>
      <c r="K6" s="2">
        <f>H6*I6*('Permanent project'!B10&gt;=Parameters!$B$2)</f>
        <v>0</v>
      </c>
      <c r="L6" s="2">
        <f>H6*I6*J6*('Permanent project'!B10&gt;=Parameters!$B$2)*('Permanent project'!B10&lt;=Parameters!$B$3)</f>
        <v>0</v>
      </c>
      <c r="M6" s="26">
        <v>0</v>
      </c>
      <c r="N6" s="14">
        <f>L6*M6</f>
        <v>0</v>
      </c>
      <c r="V6" s="23"/>
      <c r="W6" s="24"/>
      <c r="X6" s="4"/>
      <c r="Y6" s="4"/>
      <c r="Z6" s="4"/>
      <c r="AA6" s="4"/>
      <c r="AB6" s="4"/>
    </row>
    <row r="7" spans="1:28" x14ac:dyDescent="0.3">
      <c r="B7">
        <v>2</v>
      </c>
      <c r="C7" s="11">
        <v>1.27421329852923</v>
      </c>
      <c r="D7" s="2">
        <v>1.2871224711876901</v>
      </c>
      <c r="E7" s="2">
        <v>1.2787261493415401</v>
      </c>
      <c r="F7" s="8">
        <v>1.3270637205353799</v>
      </c>
      <c r="G7" s="3">
        <f>G6*(1+Parameters!$B$13)</f>
        <v>88434</v>
      </c>
      <c r="H7" s="5">
        <f>Parameters!$B$11*'Permanent project'!C11*Parameters!B$9*G7</f>
        <v>1.0411981165013175</v>
      </c>
      <c r="I7" s="2">
        <f>EXP(-Parameters!$B$16*'Permanent project'!B11)</f>
        <v>0.93800499953072947</v>
      </c>
      <c r="J7" s="2">
        <f>EXP(-(Parameters!$B$5+Parameters!$B$6)*('Permanent project'!B11-Parameters!$B$2))*(1-EXP(-Parameters!$B$7*('Permanent project'!B11-Parameters!$B$2)*('Permanent project'!B11&gt;Parameters!$B$2)))+('Permanent project'!B11&lt;=Parameters!$B$2)</f>
        <v>1</v>
      </c>
      <c r="K7" s="2">
        <f>H7*I7*('Permanent project'!B11&gt;=Parameters!$B$2)</f>
        <v>0</v>
      </c>
      <c r="L7" s="2">
        <f>H7*I7*J7*('Permanent project'!B11&gt;=Parameters!$B$2)*('Permanent project'!B11&lt;=Parameters!$B$3)</f>
        <v>0</v>
      </c>
      <c r="M7" s="26">
        <v>0</v>
      </c>
      <c r="N7" s="14">
        <f t="shared" ref="N7:N20" si="0">L7*M7</f>
        <v>0</v>
      </c>
      <c r="V7" s="23"/>
      <c r="W7" s="24"/>
      <c r="X7" s="4"/>
      <c r="Y7" s="4"/>
      <c r="Z7" s="4"/>
      <c r="AA7" s="4"/>
      <c r="AB7" s="4"/>
    </row>
    <row r="8" spans="1:28" x14ac:dyDescent="0.3">
      <c r="B8">
        <v>3</v>
      </c>
      <c r="C8" s="11">
        <v>1.30131327663519</v>
      </c>
      <c r="D8" s="2">
        <v>1.3104844789097401</v>
      </c>
      <c r="E8" s="2">
        <v>1.30353295237128</v>
      </c>
      <c r="F8" s="8">
        <v>1.3588779158303199</v>
      </c>
      <c r="G8" s="3">
        <f>G7*(1+Parameters!$B$13)</f>
        <v>90202.680000000008</v>
      </c>
      <c r="H8" s="5">
        <f>Parameters!$B$11*'Permanent project'!C12*Parameters!B$9*G8</f>
        <v>1.0846091724659779</v>
      </c>
      <c r="I8" s="2">
        <f>EXP(-Parameters!$B$16*'Permanent project'!B12)</f>
        <v>0.90846401606870619</v>
      </c>
      <c r="J8" s="2">
        <f>EXP(-(Parameters!$B$5+Parameters!$B$6)*('Permanent project'!B12-Parameters!$B$2))*(1-EXP(-Parameters!$B$7*('Permanent project'!B12-Parameters!$B$2)*('Permanent project'!B12&gt;Parameters!$B$2)))+('Permanent project'!B12&lt;=Parameters!$B$2)</f>
        <v>1</v>
      </c>
      <c r="K8" s="2">
        <f>H8*I8*('Permanent project'!B12&gt;=Parameters!$B$2)</f>
        <v>0.98532840468339822</v>
      </c>
      <c r="L8" s="2">
        <f>H8*I8*J8*('Permanent project'!B12&gt;=Parameters!$B$2)*('Permanent project'!B12&lt;=Parameters!$B$3)</f>
        <v>0.98532840468339822</v>
      </c>
      <c r="M8" s="26">
        <f>'Emissions of Biomass scenarios'!H6*3.66</f>
        <v>274.5</v>
      </c>
      <c r="N8" s="14">
        <f t="shared" si="0"/>
        <v>270.47264708559283</v>
      </c>
      <c r="V8" s="23"/>
      <c r="W8" s="24"/>
      <c r="X8" s="4"/>
      <c r="Y8" s="4"/>
      <c r="Z8" s="4"/>
      <c r="AA8" s="4"/>
      <c r="AB8" s="4"/>
    </row>
    <row r="9" spans="1:28" x14ac:dyDescent="0.3">
      <c r="B9">
        <v>4</v>
      </c>
      <c r="C9" s="11">
        <v>1.3277788273723099</v>
      </c>
      <c r="D9" s="2">
        <v>1.3343910535835899</v>
      </c>
      <c r="E9" s="2">
        <v>1.3289111471220501</v>
      </c>
      <c r="F9" s="8">
        <v>1.39147073538051</v>
      </c>
      <c r="G9" s="3">
        <f>G8*(1+Parameters!$B$13)</f>
        <v>92006.733600000007</v>
      </c>
      <c r="H9" s="5">
        <f>Parameters!$B$11*'Permanent project'!C13*Parameters!B$9*G9</f>
        <v>1.128800837931824</v>
      </c>
      <c r="I9" s="2">
        <f>EXP(-Parameters!$B$16*'Permanent project'!B13)</f>
        <v>0.87985337914464379</v>
      </c>
      <c r="J9" s="2">
        <f>EXP(-(Parameters!$B$5+Parameters!$B$6)*('Permanent project'!B13-Parameters!$B$2))*(1-EXP(-Parameters!$B$7*('Permanent project'!B13-Parameters!$B$2)*('Permanent project'!B13&gt;Parameters!$B$2)))+('Permanent project'!B13&lt;=Parameters!$B$2)</f>
        <v>0.21899824794560177</v>
      </c>
      <c r="K9" s="2">
        <f>H9*I9*('Permanent project'!B13&gt;=Parameters!$B$2)</f>
        <v>0.99317923163562072</v>
      </c>
      <c r="L9" s="2">
        <f>H9*I9*J9*('Permanent project'!B13&gt;=Parameters!$B$2)*('Permanent project'!B13&lt;=Parameters!$B$3)</f>
        <v>0.21750451162415993</v>
      </c>
      <c r="M9" s="26">
        <f>'Emissions of Biomass scenarios'!H7*3.66</f>
        <v>274.5</v>
      </c>
      <c r="N9" s="14">
        <f t="shared" si="0"/>
        <v>59.704988440831897</v>
      </c>
      <c r="V9" s="23"/>
      <c r="W9" s="24"/>
      <c r="X9" s="4"/>
      <c r="Y9" s="4"/>
      <c r="Z9" s="4"/>
      <c r="AA9" s="4"/>
      <c r="AB9" s="4"/>
    </row>
    <row r="10" spans="1:28" x14ac:dyDescent="0.3">
      <c r="B10">
        <v>5</v>
      </c>
      <c r="C10" s="11">
        <v>1.3535972157932701</v>
      </c>
      <c r="D10" s="2">
        <v>1.3587836593589699</v>
      </c>
      <c r="E10" s="2">
        <v>1.3548174382051299</v>
      </c>
      <c r="F10" s="8">
        <v>1.4248347048637799</v>
      </c>
      <c r="G10" s="3">
        <f>G9*(1+Parameters!$B$13)</f>
        <v>93846.868272000007</v>
      </c>
      <c r="H10" s="5">
        <f>Parameters!$B$11*'Permanent project'!C14*Parameters!B$9*G10</f>
        <v>1.173765142740008</v>
      </c>
      <c r="I10" s="2">
        <f>EXP(-Parameters!$B$16*'Permanent project'!B14)</f>
        <v>0.85214378896621135</v>
      </c>
      <c r="J10" s="2">
        <f>EXP(-(Parameters!$B$5+Parameters!$B$6)*('Permanent project'!B14-Parameters!$B$2))*(1-EXP(-Parameters!$B$7*('Permanent project'!B14-Parameters!$B$2)*('Permanent project'!B14&gt;Parameters!$B$2)))+('Permanent project'!B14&lt;=Parameters!$B$2)</f>
        <v>0.38567812533656093</v>
      </c>
      <c r="K10" s="2">
        <f>H10*I10*('Permanent project'!B14&gt;=Parameters!$B$2)</f>
        <v>1.0002166760909363</v>
      </c>
      <c r="L10" s="2">
        <f>H10*I10*J10*('Permanent project'!B14&gt;=Parameters!$B$2)*('Permanent project'!B14&lt;=Parameters!$B$3)</f>
        <v>0.3857616925651185</v>
      </c>
      <c r="M10" s="26">
        <f>'Emissions of Biomass scenarios'!H8*3.66</f>
        <v>274.5</v>
      </c>
      <c r="N10" s="14">
        <f t="shared" si="0"/>
        <v>105.89158460912503</v>
      </c>
      <c r="V10" s="23"/>
      <c r="W10" s="24"/>
      <c r="X10" s="4"/>
      <c r="Y10" s="4"/>
      <c r="Z10" s="4"/>
      <c r="AA10" s="4"/>
      <c r="AB10" s="4"/>
    </row>
    <row r="11" spans="1:28" x14ac:dyDescent="0.3">
      <c r="B11">
        <v>6</v>
      </c>
      <c r="C11" s="11">
        <v>1.3787557069507701</v>
      </c>
      <c r="D11" s="2">
        <v>1.3836037603856399</v>
      </c>
      <c r="E11" s="2">
        <v>1.3812085302318</v>
      </c>
      <c r="F11" s="8">
        <v>1.45896234995795</v>
      </c>
      <c r="G11" s="3">
        <f>G10*(1+Parameters!$B$13)</f>
        <v>95723.805637440004</v>
      </c>
      <c r="H11" s="5">
        <f>Parameters!$B$11*'Permanent project'!C15*Parameters!B$9*G11</f>
        <v>1.2194928282182804</v>
      </c>
      <c r="I11" s="2">
        <f>EXP(-Parameters!$B$16*'Permanent project'!B15)</f>
        <v>0.82530686849168233</v>
      </c>
      <c r="J11" s="2">
        <f>EXP(-(Parameters!$B$5+Parameters!$B$6)*('Permanent project'!B15-Parameters!$B$2))*(1-EXP(-Parameters!$B$7*('Permanent project'!B15-Parameters!$B$2)*('Permanent project'!B15&gt;Parameters!$B$2)))+('Permanent project'!B15&lt;=Parameters!$B$2)</f>
        <v>0.51203952224328464</v>
      </c>
      <c r="K11" s="2">
        <f>H11*I11*('Permanent project'!B15&gt;=Parameters!$B$2)</f>
        <v>1.0064558072048941</v>
      </c>
      <c r="L11" s="2">
        <f>H11*I11*J11*('Permanent project'!B15&gt;=Parameters!$B$2)*('Permanent project'!B15&lt;=Parameters!$B$3)</f>
        <v>0.51534515068017339</v>
      </c>
      <c r="M11" s="26">
        <f>'Emissions of Biomass scenarios'!H9*3.66</f>
        <v>274.5</v>
      </c>
      <c r="N11" s="14">
        <f t="shared" si="0"/>
        <v>141.46224386170761</v>
      </c>
      <c r="V11" s="23"/>
      <c r="W11" s="24"/>
      <c r="X11" s="4"/>
      <c r="Y11" s="4"/>
      <c r="Z11" s="4"/>
      <c r="AA11" s="4"/>
      <c r="AB11" s="4"/>
    </row>
    <row r="12" spans="1:28" x14ac:dyDescent="0.3">
      <c r="B12">
        <v>7</v>
      </c>
      <c r="C12" s="11">
        <v>1.4032415658974999</v>
      </c>
      <c r="D12" s="2">
        <v>1.40879282081333</v>
      </c>
      <c r="E12" s="2">
        <v>1.40804112781333</v>
      </c>
      <c r="F12" s="8">
        <v>1.49384619634083</v>
      </c>
      <c r="G12" s="3">
        <f>G11*(1+Parameters!$B$13)</f>
        <v>97638.281750188806</v>
      </c>
      <c r="H12" s="5">
        <f>Parameters!$B$11*'Permanent project'!C16*Parameters!B$9*G12</f>
        <v>1.2659732812620084</v>
      </c>
      <c r="I12" s="2">
        <f>EXP(-Parameters!$B$16*'Permanent project'!B16)</f>
        <v>0.79931513436936508</v>
      </c>
      <c r="J12" s="2">
        <f>EXP(-(Parameters!$B$5+Parameters!$B$6)*('Permanent project'!B16-Parameters!$B$2))*(1-EXP(-Parameters!$B$7*('Permanent project'!B16-Parameters!$B$2)*('Permanent project'!B16&gt;Parameters!$B$2)))+('Permanent project'!B16&lt;=Parameters!$B$2)</f>
        <v>0.60733475719354302</v>
      </c>
      <c r="K12" s="2">
        <f>H12*I12*('Permanent project'!B16&gt;=Parameters!$B$2)</f>
        <v>1.0119116034199682</v>
      </c>
      <c r="L12" s="2">
        <f>H12*I12*J12*('Permanent project'!B16&gt;=Parameters!$B$2)*('Permanent project'!B16&lt;=Parameters!$B$3)</f>
        <v>0.61456908796439524</v>
      </c>
      <c r="M12" s="26">
        <f>'Emissions of Biomass scenarios'!H10*3.66</f>
        <v>274.5</v>
      </c>
      <c r="N12" s="14">
        <f t="shared" si="0"/>
        <v>168.69921464622649</v>
      </c>
      <c r="V12" s="23"/>
      <c r="W12" s="24"/>
      <c r="X12" s="4"/>
      <c r="Y12" s="4"/>
      <c r="Z12" s="4"/>
      <c r="AA12" s="4"/>
      <c r="AB12" s="4"/>
    </row>
    <row r="13" spans="1:28" x14ac:dyDescent="0.3">
      <c r="B13">
        <v>8</v>
      </c>
      <c r="C13" s="11">
        <v>1.42704205768615</v>
      </c>
      <c r="D13" s="2">
        <v>1.4342923047917999</v>
      </c>
      <c r="E13" s="2">
        <v>1.4352719355610299</v>
      </c>
      <c r="F13" s="8">
        <v>1.5294787696902601</v>
      </c>
      <c r="G13" s="3">
        <f>G12*(1+Parameters!$B$13)</f>
        <v>99591.047385192578</v>
      </c>
      <c r="H13" s="5">
        <f>Parameters!$B$11*'Permanent project'!C17*Parameters!B$9*G13</f>
        <v>1.313194465854201</v>
      </c>
      <c r="I13" s="2">
        <f>EXP(-Parameters!$B$16*'Permanent project'!B17)</f>
        <v>0.77414196879224839</v>
      </c>
      <c r="J13" s="2">
        <f>EXP(-(Parameters!$B$5+Parameters!$B$6)*('Permanent project'!B17-Parameters!$B$2))*(1-EXP(-Parameters!$B$7*('Permanent project'!B17-Parameters!$B$2)*('Permanent project'!B17&gt;Parameters!$B$2)))+('Permanent project'!B17&lt;=Parameters!$B$2)</f>
        <v>0.67869763146670137</v>
      </c>
      <c r="K13" s="2">
        <f>H13*I13*('Permanent project'!B17&gt;=Parameters!$B$2)</f>
        <v>1.0165989492034562</v>
      </c>
      <c r="L13" s="2">
        <f>H13*I13*J13*('Permanent project'!B17&gt;=Parameters!$B$2)*('Permanent project'!B17&lt;=Parameters!$B$3)</f>
        <v>0.68996329897592312</v>
      </c>
      <c r="M13" s="26">
        <f>'Emissions of Biomass scenarios'!H11*3.66</f>
        <v>274.5</v>
      </c>
      <c r="N13" s="14">
        <f t="shared" si="0"/>
        <v>189.3949255688909</v>
      </c>
      <c r="V13" s="23"/>
      <c r="W13" s="24"/>
      <c r="X13" s="4"/>
      <c r="Y13" s="4"/>
      <c r="Z13" s="4"/>
      <c r="AA13" s="4"/>
      <c r="AB13" s="4"/>
    </row>
    <row r="14" spans="1:28" x14ac:dyDescent="0.3">
      <c r="B14">
        <v>9</v>
      </c>
      <c r="C14" s="11">
        <v>1.4501444473694201</v>
      </c>
      <c r="D14" s="2">
        <v>1.46004367647077</v>
      </c>
      <c r="E14" s="2">
        <v>1.4628576580861501</v>
      </c>
      <c r="F14" s="8">
        <v>1.5658525956840399</v>
      </c>
      <c r="G14" s="3">
        <f>G13*(1+Parameters!$B$13)</f>
        <v>101582.86833289643</v>
      </c>
      <c r="H14" s="5">
        <f>Parameters!$B$11*'Permanent project'!C18*Parameters!B$9*G14</f>
        <v>1.3611428519378717</v>
      </c>
      <c r="I14" s="2">
        <f>EXP(-Parameters!$B$16*'Permanent project'!B18)</f>
        <v>0.74976159223904126</v>
      </c>
      <c r="J14" s="2">
        <f>EXP(-(Parameters!$B$5+Parameters!$B$6)*('Permanent project'!B18-Parameters!$B$2))*(1-EXP(-Parameters!$B$7*('Permanent project'!B18-Parameters!$B$2)*('Permanent project'!B18&gt;Parameters!$B$2)))+('Permanent project'!B18&lt;=Parameters!$B$2)</f>
        <v>0.731628462383484</v>
      </c>
      <c r="K14" s="2">
        <f>H14*I14*('Permanent project'!B18&gt;=Parameters!$B$2)</f>
        <v>1.0205326319337282</v>
      </c>
      <c r="L14" s="2">
        <f>H14*I14*J14*('Permanent project'!B18&gt;=Parameters!$B$2)*('Permanent project'!B18&lt;=Parameters!$B$3)</f>
        <v>0.74665072031384361</v>
      </c>
      <c r="M14" s="26">
        <f>'Emissions of Biomass scenarios'!H12*3.66</f>
        <v>274.5</v>
      </c>
      <c r="N14" s="14">
        <f t="shared" si="0"/>
        <v>204.95562272615007</v>
      </c>
      <c r="V14" s="23"/>
      <c r="W14" s="24"/>
      <c r="X14" s="4"/>
      <c r="Y14" s="4"/>
      <c r="Z14" s="4"/>
      <c r="AA14" s="4"/>
      <c r="AB14" s="4"/>
    </row>
    <row r="15" spans="1:28" x14ac:dyDescent="0.3">
      <c r="B15">
        <v>10</v>
      </c>
      <c r="C15" s="11">
        <v>1.4725360000000001</v>
      </c>
      <c r="D15" s="2">
        <v>1.4859884000000001</v>
      </c>
      <c r="E15" s="2">
        <v>1.4907550000000001</v>
      </c>
      <c r="F15" s="8">
        <v>1.6029602000000001</v>
      </c>
      <c r="G15" s="3">
        <f>G14*(1+Parameters!$B$13)</f>
        <v>103614.52569955436</v>
      </c>
      <c r="H15" s="5">
        <f>Parameters!$B$11*'Permanent project'!C19*Parameters!B$9*G15</f>
        <v>1.4098033415513953</v>
      </c>
      <c r="I15" s="2">
        <f>EXP(-Parameters!$B$16*'Permanent project'!B19)</f>
        <v>0.72614903707369094</v>
      </c>
      <c r="J15" s="2">
        <f>EXP(-(Parameters!$B$5+Parameters!$B$6)*('Permanent project'!B19-Parameters!$B$2))*(1-EXP(-Parameters!$B$7*('Permanent project'!B19-Parameters!$B$2)*('Permanent project'!B19&gt;Parameters!$B$2)))+('Permanent project'!B19&lt;=Parameters!$B$2)</f>
        <v>0.77036806897206744</v>
      </c>
      <c r="K15" s="2">
        <f>H15*I15*('Permanent project'!B19&gt;=Parameters!$B$2)</f>
        <v>1.0237273389308175</v>
      </c>
      <c r="L15" s="2">
        <f>H15*I15*J15*('Permanent project'!B19&gt;=Parameters!$B$2)*('Permanent project'!B19&lt;=Parameters!$B$3)</f>
        <v>0.78864685324604711</v>
      </c>
      <c r="M15" s="26">
        <f>'Emissions of Biomass scenarios'!H13*3.66</f>
        <v>274.5</v>
      </c>
      <c r="N15" s="14">
        <f t="shared" si="0"/>
        <v>216.48356121603993</v>
      </c>
      <c r="V15" s="23"/>
      <c r="W15" s="24"/>
      <c r="X15" s="4"/>
      <c r="Y15" s="4"/>
      <c r="Z15" s="4"/>
      <c r="AA15" s="4"/>
      <c r="AB15" s="4"/>
    </row>
    <row r="16" spans="1:28" x14ac:dyDescent="0.3">
      <c r="B16">
        <v>11</v>
      </c>
      <c r="C16" s="11">
        <v>1.49420398063058</v>
      </c>
      <c r="D16" s="2">
        <v>1.51206793952923</v>
      </c>
      <c r="E16" s="2">
        <v>1.5189206659138501</v>
      </c>
      <c r="F16" s="8">
        <v>1.6407941083159601</v>
      </c>
      <c r="G16" s="3">
        <f>G15*(1+Parameters!$B$13)</f>
        <v>105686.81621354545</v>
      </c>
      <c r="H16" s="5">
        <f>Parameters!$B$11*'Permanent project'!C20*Parameters!B$9*G16</f>
        <v>1.4591591921348175</v>
      </c>
      <c r="I16" s="2">
        <f>EXP(-Parameters!$B$16*'Permanent project'!B20)</f>
        <v>0.70328012197634093</v>
      </c>
      <c r="J16" s="2">
        <f>EXP(-(Parameters!$B$5+Parameters!$B$6)*('Permanent project'!B20-Parameters!$B$2))*(1-EXP(-Parameters!$B$7*('Permanent project'!B20-Parameters!$B$2)*('Permanent project'!B20&gt;Parameters!$B$2)))+('Permanent project'!B20&lt;=Parameters!$B$2)</f>
        <v>0.79818613418805329</v>
      </c>
      <c r="K16" s="2">
        <f>H16*I16*('Permanent project'!B20&gt;=Parameters!$B$2)</f>
        <v>1.0261976546274736</v>
      </c>
      <c r="L16" s="2">
        <f>H16*I16*J16*('Permanent project'!B20&gt;=Parameters!$B$2)*('Permanent project'!B20&lt;=Parameters!$B$3)</f>
        <v>0.81909673885995016</v>
      </c>
      <c r="M16" s="26">
        <f>'Emissions of Biomass scenarios'!H14*3.66</f>
        <v>274.5</v>
      </c>
      <c r="N16" s="14">
        <f t="shared" si="0"/>
        <v>224.84205481705632</v>
      </c>
      <c r="V16" s="23"/>
      <c r="W16" s="24"/>
      <c r="X16" s="4"/>
      <c r="Y16" s="4"/>
      <c r="Z16" s="4"/>
      <c r="AA16" s="4"/>
      <c r="AB16" s="4"/>
    </row>
    <row r="17" spans="2:28" x14ac:dyDescent="0.3">
      <c r="B17">
        <v>12</v>
      </c>
      <c r="C17" s="11">
        <v>1.5151356543138501</v>
      </c>
      <c r="D17" s="2">
        <v>1.53822375920821</v>
      </c>
      <c r="E17" s="2">
        <v>1.5473113604389701</v>
      </c>
      <c r="F17" s="8">
        <v>1.6793468463097401</v>
      </c>
      <c r="G17" s="3">
        <f>G16*(1+Parameters!$B$13)</f>
        <v>107800.55253781636</v>
      </c>
      <c r="H17" s="5">
        <f>Parameters!$B$11*'Permanent project'!C21*Parameters!B$9*G17</f>
        <v>1.5091919369121576</v>
      </c>
      <c r="I17" s="2">
        <f>EXP(-Parameters!$B$16*'Permanent project'!B21)</f>
        <v>0.68113142717954711</v>
      </c>
      <c r="J17" s="2">
        <f>EXP(-(Parameters!$B$5+Parameters!$B$6)*('Permanent project'!B21-Parameters!$B$2))*(1-EXP(-Parameters!$B$7*('Permanent project'!B21-Parameters!$B$2)*('Permanent project'!B21&gt;Parameters!$B$2)))+('Permanent project'!B21&lt;=Parameters!$B$2)</f>
        <v>0.81760354704073512</v>
      </c>
      <c r="K17" s="2">
        <f>H17*I17*('Permanent project'!B21&gt;=Parameters!$B$2)</f>
        <v>1.027958057876843</v>
      </c>
      <c r="L17" s="2">
        <f>H17*I17*J17*('Permanent project'!B21&gt;=Parameters!$B$2)*('Permanent project'!B21&lt;=Parameters!$B$3)</f>
        <v>0.84046215432921212</v>
      </c>
      <c r="M17" s="26">
        <f>'Emissions of Biomass scenarios'!H15*3.66</f>
        <v>274.5</v>
      </c>
      <c r="N17" s="14">
        <f t="shared" si="0"/>
        <v>230.70686136336872</v>
      </c>
      <c r="V17" s="23"/>
      <c r="W17" s="24"/>
      <c r="X17" s="4"/>
      <c r="Y17" s="4"/>
      <c r="Z17" s="4"/>
      <c r="AA17" s="4"/>
      <c r="AB17" s="4"/>
    </row>
    <row r="18" spans="2:28" x14ac:dyDescent="0.3">
      <c r="B18">
        <v>13</v>
      </c>
      <c r="C18" s="11">
        <v>1.5353182861025001</v>
      </c>
      <c r="D18" s="2">
        <v>1.5643973231866699</v>
      </c>
      <c r="E18" s="2">
        <v>1.5758837881866701</v>
      </c>
      <c r="F18" s="8">
        <v>1.71861093965917</v>
      </c>
      <c r="G18" s="3">
        <f>G17*(1+Parameters!$B$13)</f>
        <v>109956.56358857268</v>
      </c>
      <c r="H18" s="5">
        <f>Parameters!$B$11*'Permanent project'!C22*Parameters!B$9*G18</f>
        <v>1.5598813022518383</v>
      </c>
      <c r="I18" s="2">
        <f>EXP(-Parameters!$B$16*'Permanent project'!B22)</f>
        <v>0.65968027048438904</v>
      </c>
      <c r="J18" s="2">
        <f>EXP(-(Parameters!$B$5+Parameters!$B$6)*('Permanent project'!B22-Parameters!$B$2))*(1-EXP(-Parameters!$B$7*('Permanent project'!B22-Parameters!$B$2)*('Permanent project'!B22&gt;Parameters!$B$2)))+('Permanent project'!B22&lt;=Parameters!$B$2)</f>
        <v>0.83056383982162563</v>
      </c>
      <c r="K18" s="2">
        <f>H18*I18*('Permanent project'!B22&gt;=Parameters!$B$2)</f>
        <v>1.0290229193930338</v>
      </c>
      <c r="L18" s="2">
        <f>H18*I18*J18*('Permanent project'!B22&gt;=Parameters!$B$2)*('Permanent project'!B22&lt;=Parameters!$B$3)</f>
        <v>0.85466922719553728</v>
      </c>
      <c r="M18" s="26">
        <f>'Emissions of Biomass scenarios'!H16*3.66</f>
        <v>274.5</v>
      </c>
      <c r="N18" s="14">
        <f t="shared" si="0"/>
        <v>234.60670286517498</v>
      </c>
      <c r="V18" s="23"/>
      <c r="W18" s="24"/>
      <c r="X18" s="4"/>
      <c r="Y18" s="4"/>
      <c r="Z18" s="4"/>
      <c r="AA18" s="4"/>
      <c r="AB18" s="4"/>
    </row>
    <row r="19" spans="2:28" x14ac:dyDescent="0.3">
      <c r="B19">
        <v>14</v>
      </c>
      <c r="C19" s="11">
        <v>1.5547391410492299</v>
      </c>
      <c r="D19" s="2">
        <v>1.59053009561436</v>
      </c>
      <c r="E19" s="2">
        <v>1.6045946537682101</v>
      </c>
      <c r="F19" s="8">
        <v>1.75857891404205</v>
      </c>
      <c r="G19" s="3">
        <f>G18*(1+Parameters!$B$13)</f>
        <v>112155.69486034414</v>
      </c>
      <c r="H19" s="5">
        <f>Parameters!$B$11*'Permanent project'!C23*Parameters!B$9*G19</f>
        <v>1.6112051219043868</v>
      </c>
      <c r="I19" s="2">
        <f>EXP(-Parameters!$B$16*'Permanent project'!B23)</f>
        <v>0.63890468403191625</v>
      </c>
      <c r="J19" s="2">
        <f>EXP(-(Parameters!$B$5+Parameters!$B$6)*('Permanent project'!B23-Parameters!$B$2))*(1-EXP(-Parameters!$B$7*('Permanent project'!B23-Parameters!$B$2)*('Permanent project'!B23&gt;Parameters!$B$2)))+('Permanent project'!B23&lt;=Parameters!$B$2)</f>
        <v>0.83856537503106088</v>
      </c>
      <c r="K19" s="2">
        <f>H19*I19*('Permanent project'!B23&gt;=Parameters!$B$2)</f>
        <v>1.0294064993209273</v>
      </c>
      <c r="L19" s="2">
        <f>H19*I19*J19*('Permanent project'!B23&gt;=Parameters!$B$2)*('Permanent project'!B23&lt;=Parameters!$B$3)</f>
        <v>0.86322464716246494</v>
      </c>
      <c r="M19" s="26">
        <f>'Emissions of Biomass scenarios'!H17*3.66</f>
        <v>274.5</v>
      </c>
      <c r="N19" s="14">
        <f t="shared" si="0"/>
        <v>236.95516564609662</v>
      </c>
      <c r="V19" s="23"/>
      <c r="W19" s="24"/>
      <c r="X19" s="4"/>
      <c r="Y19" s="4"/>
      <c r="Z19" s="4"/>
      <c r="AA19" s="4"/>
      <c r="AB19" s="4"/>
    </row>
    <row r="20" spans="2:28" x14ac:dyDescent="0.3">
      <c r="B20">
        <v>15</v>
      </c>
      <c r="C20" s="11">
        <v>1.5733854842067301</v>
      </c>
      <c r="D20" s="2">
        <v>1.6165635406410299</v>
      </c>
      <c r="E20" s="2">
        <v>1.63340066179487</v>
      </c>
      <c r="F20" s="8">
        <v>1.7992432951362201</v>
      </c>
      <c r="G20" s="3">
        <f>G19*(1+Parameters!$B$13)</f>
        <v>114398.80875755103</v>
      </c>
      <c r="H20" s="5">
        <f>Parameters!$B$11*'Permanent project'!C24*Parameters!B$9*G20</f>
        <v>1.6631392480133742</v>
      </c>
      <c r="I20" s="2">
        <f>EXP(-Parameters!$B$16*'Permanent project'!B24)</f>
        <v>0.61878339180614084</v>
      </c>
      <c r="J20" s="2">
        <f>EXP(-(Parameters!$B$5+Parameters!$B$6)*('Permanent project'!B24-Parameters!$B$2))*(1-EXP(-Parameters!$B$7*('Permanent project'!B24-Parameters!$B$2)*('Permanent project'!B24&gt;Parameters!$B$2)))+('Permanent project'!B24&lt;=Parameters!$B$2)</f>
        <v>0.84276326829746462</v>
      </c>
      <c r="K20" s="2">
        <f>H20*I20*('Permanent project'!B24&gt;=Parameters!$B$2)</f>
        <v>1.0291229449316301</v>
      </c>
      <c r="L20" s="2">
        <f>H20*I20*J20*('Permanent project'!B24&gt;=Parameters!$B$2)*('Permanent project'!B24&lt;=Parameters!$B$3)</f>
        <v>0.86730701655049236</v>
      </c>
      <c r="M20" s="26">
        <f>'Emissions of Biomass scenarios'!H18*3.66</f>
        <v>274.5</v>
      </c>
      <c r="N20" s="14">
        <f t="shared" si="0"/>
        <v>238.07577604311015</v>
      </c>
      <c r="V20" s="23"/>
      <c r="W20" s="24"/>
      <c r="X20" s="4"/>
      <c r="Y20" s="4"/>
      <c r="Z20" s="4"/>
      <c r="AA20" s="4"/>
      <c r="AB20" s="4"/>
    </row>
    <row r="21" spans="2:28" x14ac:dyDescent="0.3">
      <c r="B21">
        <v>16</v>
      </c>
      <c r="C21" s="11">
        <v>1.59124458062769</v>
      </c>
      <c r="D21" s="2">
        <v>1.6424391224164101</v>
      </c>
      <c r="E21" s="2">
        <v>1.66225851687795</v>
      </c>
      <c r="F21" s="8">
        <v>1.84059660861949</v>
      </c>
      <c r="G21" s="3">
        <f>G20*(1+Parameters!$B$13)</f>
        <v>116686.78493270205</v>
      </c>
      <c r="H21" s="5">
        <f>Parameters!$B$11*'Permanent project'!C25*Parameters!B$9*G21</f>
        <v>1.7156574587924858</v>
      </c>
      <c r="I21" s="2">
        <f>EXP(-Parameters!$B$16*'Permanent project'!B25)</f>
        <v>0.59929578784553839</v>
      </c>
      <c r="J21" s="2">
        <f>EXP(-(Parameters!$B$5+Parameters!$B$6)*('Permanent project'!B25-Parameters!$B$2))*(1-EXP(-Parameters!$B$7*('Permanent project'!B25-Parameters!$B$2)*('Permanent project'!B25&gt;Parameters!$B$2)))+('Permanent project'!B25&lt;=Parameters!$B$2)</f>
        <v>0.84404797618596195</v>
      </c>
      <c r="K21" s="2">
        <f>H21*I21*('Permanent project'!B25&gt;=Parameters!$B$2)</f>
        <v>1.0281862884401172</v>
      </c>
      <c r="L21" s="2">
        <f>H21*I21*J21*('Permanent project'!B25&gt;=Parameters!$B$2)*('Permanent project'!B25&lt;=Parameters!$B$3)</f>
        <v>0.86783855590003667</v>
      </c>
      <c r="M21" s="26">
        <f>'Emissions of Biomass scenarios'!H19*3.66</f>
        <v>274.5</v>
      </c>
      <c r="N21" s="14">
        <f>L21*M21</f>
        <v>238.22168359456006</v>
      </c>
      <c r="V21" s="23"/>
      <c r="W21" s="24"/>
      <c r="X21" s="4"/>
      <c r="Y21" s="4"/>
      <c r="Z21" s="4"/>
      <c r="AA21" s="4"/>
      <c r="AB21" s="4"/>
    </row>
    <row r="22" spans="2:28" x14ac:dyDescent="0.3">
      <c r="B22">
        <v>17</v>
      </c>
      <c r="C22" s="11">
        <v>1.60830369536481</v>
      </c>
      <c r="D22" s="2">
        <v>1.66809830509026</v>
      </c>
      <c r="E22" s="2">
        <v>1.69112492362872</v>
      </c>
      <c r="F22" s="8">
        <v>1.8826313801696799</v>
      </c>
      <c r="G22" s="3">
        <f>G21*(1+Parameters!$B$13)</f>
        <v>119020.52063135609</v>
      </c>
      <c r="H22" s="5">
        <f>Parameters!$B$11*'Permanent project'!C26*Parameters!B$9*G22</f>
        <v>1.7687313627582393</v>
      </c>
      <c r="I22" s="2">
        <f>EXP(-Parameters!$B$16*'Permanent project'!B26)</f>
        <v>0.58042191514074237</v>
      </c>
      <c r="J22" s="2">
        <f>EXP(-(Parameters!$B$5+Parameters!$B$6)*('Permanent project'!B26-Parameters!$B$2))*(1-EXP(-Parameters!$B$7*('Permanent project'!B26-Parameters!$B$2)*('Permanent project'!B26&gt;Parameters!$B$2)))+('Permanent project'!B26&lt;=Parameters!$B$2)</f>
        <v>0.84310589143311787</v>
      </c>
      <c r="K22" s="2">
        <f>H22*I22*('Permanent project'!B26&gt;=Parameters!$B$2)</f>
        <v>1.0266104449416324</v>
      </c>
      <c r="L22" s="2">
        <f>H22*I22*J22*('Permanent project'!B26&gt;=Parameters!$B$2)*('Permanent project'!B26&lt;=Parameters!$B$3)</f>
        <v>0.86554131433706483</v>
      </c>
      <c r="M22" s="26">
        <f>'Emissions of Biomass scenarios'!H20*3.66</f>
        <v>274.5</v>
      </c>
      <c r="N22" s="14">
        <f t="shared" ref="N22:N85" si="1">L22*M22</f>
        <v>237.5910907855243</v>
      </c>
      <c r="V22" s="23"/>
      <c r="W22" s="24"/>
      <c r="X22" s="4"/>
      <c r="Y22" s="4"/>
      <c r="Z22" s="4"/>
      <c r="AA22" s="4"/>
      <c r="AB22" s="4"/>
    </row>
    <row r="23" spans="2:28" x14ac:dyDescent="0.3">
      <c r="B23">
        <v>18</v>
      </c>
      <c r="C23" s="11">
        <v>1.62455009347077</v>
      </c>
      <c r="D23" s="2">
        <v>1.6934825528123101</v>
      </c>
      <c r="E23" s="2">
        <v>1.7199565866584601</v>
      </c>
      <c r="F23" s="8">
        <v>1.92534013546462</v>
      </c>
      <c r="G23" s="3">
        <f>G22*(1+Parameters!$B$13)</f>
        <v>121400.93104398322</v>
      </c>
      <c r="H23" s="5">
        <f>Parameters!$B$11*'Permanent project'!C27*Parameters!B$9*G23</f>
        <v>1.8223302994044588</v>
      </c>
      <c r="I23" s="2">
        <f>EXP(-Parameters!$B$16*'Permanent project'!B27)</f>
        <v>0.56214244519682244</v>
      </c>
      <c r="J23" s="2">
        <f>EXP(-(Parameters!$B$5+Parameters!$B$6)*('Permanent project'!B27-Parameters!$B$2))*(1-EXP(-Parameters!$B$7*('Permanent project'!B27-Parameters!$B$2)*('Permanent project'!B27&gt;Parameters!$B$2)))+('Permanent project'!B27&lt;=Parameters!$B$2)</f>
        <v>0.84046606497925347</v>
      </c>
      <c r="K23" s="2">
        <f>H23*I23*('Permanent project'!B27&gt;=Parameters!$B$2)</f>
        <v>1.0244092104634801</v>
      </c>
      <c r="L23" s="2">
        <f>H23*I23*J23*('Permanent project'!B27&gt;=Parameters!$B$2)*('Permanent project'!B27&lt;=Parameters!$B$3)</f>
        <v>0.86098117804674501</v>
      </c>
      <c r="M23" s="26">
        <f>'Emissions of Biomass scenarios'!H21*3.66</f>
        <v>274.5</v>
      </c>
      <c r="N23" s="14">
        <f t="shared" si="1"/>
        <v>236.33933337383149</v>
      </c>
      <c r="V23" s="23"/>
      <c r="W23" s="24"/>
      <c r="X23" s="4"/>
      <c r="Y23" s="4"/>
      <c r="Z23" s="4"/>
      <c r="AA23" s="4"/>
      <c r="AB23" s="4"/>
    </row>
    <row r="24" spans="2:28" x14ac:dyDescent="0.3">
      <c r="B24">
        <v>19</v>
      </c>
      <c r="C24" s="11">
        <v>1.6399710399982701</v>
      </c>
      <c r="D24" s="2">
        <v>1.71853332973231</v>
      </c>
      <c r="E24" s="2">
        <v>1.74871021057846</v>
      </c>
      <c r="F24" s="8">
        <v>1.9687154001821201</v>
      </c>
      <c r="G24" s="3">
        <f>G23*(1+Parameters!$B$13)</f>
        <v>123828.94966486288</v>
      </c>
      <c r="H24" s="5">
        <f>Parameters!$B$11*'Permanent project'!C28*Parameters!B$9*G24</f>
        <v>1.8764212362013144</v>
      </c>
      <c r="I24" s="2">
        <f>EXP(-Parameters!$B$16*'Permanent project'!B28)</f>
        <v>0.54443865823921711</v>
      </c>
      <c r="J24" s="2">
        <f>EXP(-(Parameters!$B$5+Parameters!$B$6)*('Permanent project'!B28-Parameters!$B$2))*(1-EXP(-Parameters!$B$7*('Permanent project'!B28-Parameters!$B$2)*('Permanent project'!B28&gt;Parameters!$B$2)))+('Permanent project'!B28&lt;=Parameters!$B$2)</f>
        <v>0.83653623104622843</v>
      </c>
      <c r="K24" s="2">
        <f>H24*I24*('Permanent project'!B28&gt;=Parameters!$B$2)</f>
        <v>1.0215962601290167</v>
      </c>
      <c r="L24" s="2">
        <f>H24*I24*J24*('Permanent project'!B28&gt;=Parameters!$B$2)*('Permanent project'!B28&lt;=Parameters!$B$3)</f>
        <v>0.85460228509924996</v>
      </c>
      <c r="M24" s="26">
        <f>'Emissions of Biomass scenarios'!H22*3.66</f>
        <v>274.5</v>
      </c>
      <c r="N24" s="14">
        <f t="shared" si="1"/>
        <v>234.58832725974412</v>
      </c>
      <c r="V24" s="23"/>
      <c r="W24" s="24"/>
      <c r="X24" s="4"/>
      <c r="Y24" s="4"/>
      <c r="Z24" s="4"/>
      <c r="AA24" s="4"/>
      <c r="AB24" s="4"/>
    </row>
    <row r="25" spans="2:28" x14ac:dyDescent="0.3">
      <c r="B25">
        <v>20</v>
      </c>
      <c r="C25" s="11">
        <v>1.6545538</v>
      </c>
      <c r="D25" s="2">
        <v>1.7431920999999999</v>
      </c>
      <c r="E25" s="2">
        <v>1.7773425</v>
      </c>
      <c r="F25" s="8">
        <v>2.0127497000000001</v>
      </c>
      <c r="G25" s="3">
        <f>G24*(1+Parameters!$B$13)</f>
        <v>126305.52865816014</v>
      </c>
      <c r="H25" s="5">
        <f>Parameters!$B$11*'Permanent project'!C29*Parameters!B$9*G25</f>
        <v>1.9309686617978781</v>
      </c>
      <c r="I25" s="2">
        <f>EXP(-Parameters!$B$16*'Permanent project'!B29)</f>
        <v>0.52729242404304855</v>
      </c>
      <c r="J25" s="2">
        <f>EXP(-(Parameters!$B$5+Parameters!$B$6)*('Permanent project'!B29-Parameters!$B$2))*(1-EXP(-Parameters!$B$7*('Permanent project'!B29-Parameters!$B$2)*('Permanent project'!B29&gt;Parameters!$B$2)))+('Permanent project'!B29&lt;=Parameters!$B$2)</f>
        <v>0.83163058431165993</v>
      </c>
      <c r="K25" s="2">
        <f>H25*I25*('Permanent project'!B29&gt;=Parameters!$B$2)</f>
        <v>1.0181851464305647</v>
      </c>
      <c r="L25" s="2">
        <f>H25*I25*J25*('Permanent project'!B29&gt;=Parameters!$B$2)*('Permanent project'!B29&lt;=Parameters!$B$3)</f>
        <v>0.8467539082635035</v>
      </c>
      <c r="M25" s="26">
        <f>'Emissions of Biomass scenarios'!H23*3.66</f>
        <v>274.5</v>
      </c>
      <c r="N25" s="14">
        <f t="shared" si="1"/>
        <v>232.43394781833172</v>
      </c>
      <c r="V25" s="23"/>
      <c r="W25" s="25"/>
      <c r="X25" s="4"/>
      <c r="Y25" s="4"/>
      <c r="Z25" s="4"/>
      <c r="AA25" s="4"/>
      <c r="AB25" s="4"/>
    </row>
    <row r="26" spans="2:28" x14ac:dyDescent="0.3">
      <c r="B26">
        <v>21</v>
      </c>
      <c r="C26" s="11">
        <v>1.66829347617596</v>
      </c>
      <c r="D26" s="2">
        <v>1.7674114798153799</v>
      </c>
      <c r="E26" s="2">
        <v>1.80581650322308</v>
      </c>
      <c r="F26" s="8">
        <v>2.0574283553182702</v>
      </c>
      <c r="G26" s="3">
        <f>G25*(1+Parameters!$B$13)</f>
        <v>128831.63923132334</v>
      </c>
      <c r="H26" s="5">
        <f>Parameters!$B$11*'Permanent project'!C30*Parameters!B$9*G26</f>
        <v>1.9859438052731655</v>
      </c>
      <c r="I26" s="2">
        <f>EXP(-Parameters!$B$16*'Permanent project'!B30)</f>
        <v>0.51068618336618787</v>
      </c>
      <c r="J26" s="2">
        <f>EXP(-(Parameters!$B$5+Parameters!$B$6)*('Permanent project'!B30-Parameters!$B$2))*(1-EXP(-Parameters!$B$7*('Permanent project'!B30-Parameters!$B$2)*('Permanent project'!B30&gt;Parameters!$B$2)))+('Permanent project'!B30&lt;=Parameters!$B$2)</f>
        <v>0.82599119752420724</v>
      </c>
      <c r="K26" s="2">
        <f>H26*I26*('Permanent project'!B30&gt;=Parameters!$B$2)</f>
        <v>1.0141940622946768</v>
      </c>
      <c r="L26" s="2">
        <f>H26*I26*J26*('Permanent project'!B30&gt;=Parameters!$B$2)*('Permanent project'!B30&lt;=Parameters!$B$3)</f>
        <v>0.83771536803672053</v>
      </c>
      <c r="M26" s="26">
        <f>'Emissions of Biomass scenarios'!H24*3.66</f>
        <v>274.5</v>
      </c>
      <c r="N26" s="14">
        <f t="shared" si="1"/>
        <v>229.95286852607978</v>
      </c>
      <c r="V26" s="23"/>
      <c r="W26" s="24"/>
      <c r="X26" s="4"/>
      <c r="Y26" s="4"/>
      <c r="Z26" s="4"/>
      <c r="AA26" s="4"/>
      <c r="AB26" s="4"/>
    </row>
    <row r="27" spans="2:28" x14ac:dyDescent="0.3">
      <c r="B27">
        <v>22</v>
      </c>
      <c r="C27" s="11">
        <v>1.6812165218153801</v>
      </c>
      <c r="D27" s="2">
        <v>1.7911886935794901</v>
      </c>
      <c r="E27" s="2">
        <v>1.8341206433025601</v>
      </c>
      <c r="F27" s="8">
        <v>2.1027078654256401</v>
      </c>
      <c r="G27" s="3">
        <f>G26*(1+Parameters!$B$13)</f>
        <v>131408.2720159498</v>
      </c>
      <c r="H27" s="5">
        <f>Parameters!$B$11*'Permanent project'!C31*Parameters!B$9*G27</f>
        <v>2.0413540040717617</v>
      </c>
      <c r="I27" s="2">
        <f>EXP(-Parameters!$B$16*'Permanent project'!B31)</f>
        <v>0.49460292996705701</v>
      </c>
      <c r="J27" s="2">
        <f>EXP(-(Parameters!$B$5+Parameters!$B$6)*('Permanent project'!B31-Parameters!$B$2))*(1-EXP(-Parameters!$B$7*('Permanent project'!B31-Parameters!$B$2)*('Permanent project'!B31&gt;Parameters!$B$2)))+('Permanent project'!B31&lt;=Parameters!$B$2)</f>
        <v>0.81980453557104771</v>
      </c>
      <c r="K27" s="2">
        <f>H27*I27*('Permanent project'!B31&gt;=Parameters!$B$2)</f>
        <v>1.009659671513877</v>
      </c>
      <c r="L27" s="2">
        <f>H27*I27*J27*('Permanent project'!B31&gt;=Parameters!$B$2)*('Permanent project'!B31&lt;=Parameters!$B$3)</f>
        <v>0.82772357809025054</v>
      </c>
      <c r="M27" s="26">
        <f>'Emissions of Biomass scenarios'!H25*3.66</f>
        <v>274.5</v>
      </c>
      <c r="N27" s="14">
        <f t="shared" si="1"/>
        <v>227.21012218577377</v>
      </c>
      <c r="V27" s="23"/>
      <c r="W27" s="24"/>
      <c r="X27" s="4"/>
      <c r="Y27" s="4"/>
      <c r="Z27" s="4"/>
      <c r="AA27" s="4"/>
      <c r="AB27" s="4"/>
    </row>
    <row r="28" spans="2:28" x14ac:dyDescent="0.3">
      <c r="B28">
        <v>23</v>
      </c>
      <c r="C28" s="11">
        <v>1.6933572278548099</v>
      </c>
      <c r="D28" s="2">
        <v>1.81453211774359</v>
      </c>
      <c r="E28" s="2">
        <v>1.86224968698205</v>
      </c>
      <c r="F28" s="8">
        <v>2.14853752433301</v>
      </c>
      <c r="G28" s="3">
        <f>G27*(1+Parameters!$B$13)</f>
        <v>134036.43745626879</v>
      </c>
      <c r="H28" s="5">
        <f>Parameters!$B$11*'Permanent project'!C32*Parameters!B$9*G28</f>
        <v>2.097217308301333</v>
      </c>
      <c r="I28" s="2">
        <f>EXP(-Parameters!$B$16*'Permanent project'!B32)</f>
        <v>0.47902619318875111</v>
      </c>
      <c r="J28" s="2">
        <f>EXP(-(Parameters!$B$5+Parameters!$B$6)*('Permanent project'!B32-Parameters!$B$2))*(1-EXP(-Parameters!$B$7*('Permanent project'!B32-Parameters!$B$2)*('Permanent project'!B32&gt;Parameters!$B$2)))+('Permanent project'!B32&lt;=Parameters!$B$2)</f>
        <v>0.81321418865722106</v>
      </c>
      <c r="K28" s="2">
        <f>H28*I28*('Permanent project'!B32&gt;=Parameters!$B$2)</f>
        <v>1.0046220234851471</v>
      </c>
      <c r="L28" s="2">
        <f>H28*I28*J28*('Permanent project'!B32&gt;=Parameters!$B$2)*('Permanent project'!B32&lt;=Parameters!$B$3)</f>
        <v>0.81697288373564958</v>
      </c>
      <c r="M28" s="26">
        <f>'Emissions of Biomass scenarios'!H26*3.66</f>
        <v>274.5</v>
      </c>
      <c r="N28" s="14">
        <f t="shared" si="1"/>
        <v>224.25905658543581</v>
      </c>
      <c r="V28" s="23"/>
      <c r="W28" s="24"/>
      <c r="X28" s="4"/>
      <c r="Y28" s="4"/>
      <c r="Z28" s="4"/>
      <c r="AA28" s="4"/>
      <c r="AB28" s="4"/>
    </row>
    <row r="29" spans="2:28" x14ac:dyDescent="0.3">
      <c r="B29">
        <v>24</v>
      </c>
      <c r="C29" s="11">
        <v>1.7047498852307701</v>
      </c>
      <c r="D29" s="2">
        <v>1.83745012875897</v>
      </c>
      <c r="E29" s="2">
        <v>1.89019840100513</v>
      </c>
      <c r="F29" s="8">
        <v>2.1948666260512799</v>
      </c>
      <c r="G29" s="3">
        <f>G28*(1+Parameters!$B$13)</f>
        <v>136717.16620539417</v>
      </c>
      <c r="H29" s="5">
        <f>Parameters!$B$11*'Permanent project'!C33*Parameters!B$9*G29</f>
        <v>2.1535536181949495</v>
      </c>
      <c r="I29" s="2">
        <f>EXP(-Parameters!$B$16*'Permanent project'!B33)</f>
        <v>0.46394002109164673</v>
      </c>
      <c r="J29" s="2">
        <f>EXP(-(Parameters!$B$5+Parameters!$B$6)*('Permanent project'!B33-Parameters!$B$2))*(1-EXP(-Parameters!$B$7*('Permanent project'!B33-Parameters!$B$2)*('Permanent project'!B33&gt;Parameters!$B$2)))+('Permanent project'!B33&lt;=Parameters!$B$2)</f>
        <v>0.80633069022537196</v>
      </c>
      <c r="K29" s="2">
        <f>H29*I29*('Permanent project'!B33&gt;=Parameters!$B$2)</f>
        <v>0.99911971104735697</v>
      </c>
      <c r="L29" s="2">
        <f>H29*I29*J29*('Permanent project'!B33&gt;=Parameters!$B$2)*('Permanent project'!B33&lt;=Parameters!$B$3)</f>
        <v>0.80562088622658956</v>
      </c>
      <c r="M29" s="26">
        <f>'Emissions of Biomass scenarios'!H27*3.66</f>
        <v>274.5</v>
      </c>
      <c r="N29" s="14">
        <f t="shared" si="1"/>
        <v>221.14293326919883</v>
      </c>
      <c r="V29" s="23"/>
      <c r="W29" s="24"/>
      <c r="X29" s="4"/>
      <c r="Y29" s="4"/>
      <c r="Z29" s="4"/>
      <c r="AA29" s="4"/>
      <c r="AB29" s="4"/>
    </row>
    <row r="30" spans="2:28" x14ac:dyDescent="0.3">
      <c r="B30">
        <v>25</v>
      </c>
      <c r="C30" s="11">
        <v>1.71542878487981</v>
      </c>
      <c r="D30" s="2">
        <v>1.85995110307692</v>
      </c>
      <c r="E30" s="2">
        <v>1.9179615521153801</v>
      </c>
      <c r="F30" s="8">
        <v>2.2416444645913498</v>
      </c>
      <c r="G30" s="3">
        <f>G29*(1+Parameters!$B$13)</f>
        <v>139451.50952950204</v>
      </c>
      <c r="H30" s="5">
        <f>Parameters!$B$11*'Permanent project'!C34*Parameters!B$9*G30</f>
        <v>2.2103847939266839</v>
      </c>
      <c r="I30" s="2">
        <f>EXP(-Parameters!$B$16*'Permanent project'!B34)</f>
        <v>0.44932896411722156</v>
      </c>
      <c r="J30" s="2">
        <f>EXP(-(Parameters!$B$5+Parameters!$B$6)*('Permanent project'!B34-Parameters!$B$2))*(1-EXP(-Parameters!$B$7*('Permanent project'!B34-Parameters!$B$2)*('Permanent project'!B34&gt;Parameters!$B$2)))+('Permanent project'!B34&lt;=Parameters!$B$2)</f>
        <v>0.79923908706013491</v>
      </c>
      <c r="K30" s="2">
        <f>H30*I30*('Permanent project'!B34&gt;=Parameters!$B$2)</f>
        <v>0.99318990975553512</v>
      </c>
      <c r="L30" s="2">
        <f>H30*I30*J30*('Permanent project'!B34&gt;=Parameters!$B$2)*('Permanent project'!B34&lt;=Parameters!$B$3)</f>
        <v>0.79379619675035162</v>
      </c>
      <c r="M30" s="26">
        <f>'Emissions of Biomass scenarios'!H28*3.66</f>
        <v>274.5</v>
      </c>
      <c r="N30" s="14">
        <f t="shared" si="1"/>
        <v>217.89705600797151</v>
      </c>
      <c r="V30" s="23"/>
      <c r="W30" s="24"/>
      <c r="X30" s="4"/>
      <c r="Y30" s="4"/>
      <c r="Z30" s="4"/>
      <c r="AA30" s="4"/>
      <c r="AB30" s="4"/>
    </row>
    <row r="31" spans="2:28" x14ac:dyDescent="0.3">
      <c r="B31">
        <v>26</v>
      </c>
      <c r="C31" s="11">
        <v>1.7254282177384599</v>
      </c>
      <c r="D31" s="2">
        <v>1.8820434171487199</v>
      </c>
      <c r="E31" s="2">
        <v>1.9455339070564099</v>
      </c>
      <c r="F31" s="8">
        <v>2.2888203339640998</v>
      </c>
      <c r="G31" s="3">
        <f>G30*(1+Parameters!$B$13)</f>
        <v>142240.53972009209</v>
      </c>
      <c r="H31" s="5">
        <f>Parameters!$B$11*'Permanent project'!C35*Parameters!B$9*G31</f>
        <v>2.2677347702800104</v>
      </c>
      <c r="I31" s="2">
        <f>EXP(-Parameters!$B$16*'Permanent project'!B35)</f>
        <v>0.43517805926635666</v>
      </c>
      <c r="J31" s="2">
        <f>EXP(-(Parameters!$B$5+Parameters!$B$6)*('Permanent project'!B35-Parameters!$B$2))*(1-EXP(-Parameters!$B$7*('Permanent project'!B35-Parameters!$B$2)*('Permanent project'!B35&gt;Parameters!$B$2)))+('Permanent project'!B35&lt;=Parameters!$B$2)</f>
        <v>0.79200477621110477</v>
      </c>
      <c r="K31" s="2">
        <f>H31*I31*('Permanent project'!B35&gt;=Parameters!$B$2)</f>
        <v>0.98686841626129207</v>
      </c>
      <c r="L31" s="2">
        <f>H31*I31*J31*('Permanent project'!B35&gt;=Parameters!$B$2)*('Permanent project'!B35&lt;=Parameters!$B$3)</f>
        <v>0.78160449917083197</v>
      </c>
      <c r="M31" s="26">
        <f>'Emissions of Biomass scenarios'!H29*3.66</f>
        <v>274.5</v>
      </c>
      <c r="N31" s="14">
        <f t="shared" si="1"/>
        <v>214.55043502239337</v>
      </c>
      <c r="V31" s="23"/>
      <c r="W31" s="24"/>
      <c r="X31" s="4"/>
      <c r="Y31" s="4"/>
      <c r="Z31" s="4"/>
      <c r="AA31" s="4"/>
      <c r="AB31" s="4"/>
    </row>
    <row r="32" spans="2:28" x14ac:dyDescent="0.3">
      <c r="B32">
        <v>27</v>
      </c>
      <c r="C32" s="11">
        <v>1.7347824747432701</v>
      </c>
      <c r="D32" s="2">
        <v>1.90373544742564</v>
      </c>
      <c r="E32" s="2">
        <v>1.9729102325718</v>
      </c>
      <c r="F32" s="8">
        <v>2.3363435281804499</v>
      </c>
      <c r="G32" s="3">
        <f>G31*(1+Parameters!$B$13)</f>
        <v>145085.35051449394</v>
      </c>
      <c r="H32" s="5">
        <f>Parameters!$B$11*'Permanent project'!C36*Parameters!B$9*G32</f>
        <v>2.3256296763502435</v>
      </c>
      <c r="I32" s="2">
        <f>EXP(-Parameters!$B$16*'Permanent project'!B36)</f>
        <v>0.42147281477591764</v>
      </c>
      <c r="J32" s="2">
        <f>EXP(-(Parameters!$B$5+Parameters!$B$6)*('Permanent project'!B36-Parameters!$B$2))*(1-EXP(-Parameters!$B$7*('Permanent project'!B36-Parameters!$B$2)*('Permanent project'!B36&gt;Parameters!$B$2)))+('Permanent project'!B36&lt;=Parameters!$B$2)</f>
        <v>0.78467800554370837</v>
      </c>
      <c r="K32" s="2">
        <f>H32*I32*('Permanent project'!B36&gt;=Parameters!$B$2)</f>
        <v>0.98018968581774346</v>
      </c>
      <c r="L32" s="2">
        <f>H32*I32*J32*('Permanent project'!B36&gt;=Parameters!$B$2)*('Permanent project'!B36&lt;=Parameters!$B$3)</f>
        <v>0.76913328772198108</v>
      </c>
      <c r="M32" s="26">
        <f>'Emissions of Biomass scenarios'!H30*3.66</f>
        <v>274.5</v>
      </c>
      <c r="N32" s="14">
        <f t="shared" si="1"/>
        <v>211.12708747968381</v>
      </c>
      <c r="V32" s="23"/>
      <c r="W32" s="24"/>
      <c r="X32" s="4"/>
      <c r="Y32" s="4"/>
      <c r="Z32" s="4"/>
      <c r="AA32" s="4"/>
      <c r="AB32" s="4"/>
    </row>
    <row r="33" spans="2:28" x14ac:dyDescent="0.3">
      <c r="B33">
        <v>28</v>
      </c>
      <c r="C33" s="11">
        <v>1.7435258468307699</v>
      </c>
      <c r="D33" s="2">
        <v>1.9250355703589701</v>
      </c>
      <c r="E33" s="2">
        <v>2.00008529540513</v>
      </c>
      <c r="F33" s="8">
        <v>2.3841633412512802</v>
      </c>
      <c r="G33" s="3">
        <f>G32*(1+Parameters!$B$13)</f>
        <v>147987.05752478383</v>
      </c>
      <c r="H33" s="5">
        <f>Parameters!$B$11*'Permanent project'!C37*Parameters!B$9*G33</f>
        <v>2.3840979604678472</v>
      </c>
      <c r="I33" s="2">
        <f>EXP(-Parameters!$B$16*'Permanent project'!B37)</f>
        <v>0.4081991952779227</v>
      </c>
      <c r="J33" s="2">
        <f>EXP(-(Parameters!$B$5+Parameters!$B$6)*('Permanent project'!B37-Parameters!$B$2))*(1-EXP(-Parameters!$B$7*('Permanent project'!B37-Parameters!$B$2)*('Permanent project'!B37&gt;Parameters!$B$2)))+('Permanent project'!B37&lt;=Parameters!$B$2)</f>
        <v>0.7772973438784273</v>
      </c>
      <c r="K33" s="2">
        <f>H33*I33*('Permanent project'!B37&gt;=Parameters!$B$2)</f>
        <v>0.97318686892671202</v>
      </c>
      <c r="L33" s="2">
        <f>H33*I33*J33*('Permanent project'!B37&gt;=Parameters!$B$2)*('Permanent project'!B37&lt;=Parameters!$B$3)</f>
        <v>0.75645556831409644</v>
      </c>
      <c r="M33" s="26">
        <f>'Emissions of Biomass scenarios'!H31*3.66</f>
        <v>406.295961511423</v>
      </c>
      <c r="N33" s="14">
        <f t="shared" si="1"/>
        <v>307.34484246884574</v>
      </c>
      <c r="V33" s="23"/>
      <c r="W33" s="24"/>
      <c r="X33" s="4"/>
      <c r="Y33" s="4"/>
      <c r="Z33" s="4"/>
      <c r="AA33" s="4"/>
      <c r="AB33" s="4"/>
    </row>
    <row r="34" spans="2:28" x14ac:dyDescent="0.3">
      <c r="B34">
        <v>29</v>
      </c>
      <c r="C34" s="11">
        <v>1.7516926249375</v>
      </c>
      <c r="D34" s="2">
        <v>1.9459521624</v>
      </c>
      <c r="E34" s="2">
        <v>2.0270538622999998</v>
      </c>
      <c r="F34" s="8">
        <v>2.4322290671875</v>
      </c>
      <c r="G34" s="3">
        <f>G33*(1+Parameters!$B$13)</f>
        <v>150946.79867527951</v>
      </c>
      <c r="H34" s="5">
        <f>Parameters!$B$11*'Permanent project'!C38*Parameters!B$9*G34</f>
        <v>2.4431705205360936</v>
      </c>
      <c r="I34" s="2">
        <f>EXP(-Parameters!$B$16*'Permanent project'!B38)</f>
        <v>0.39534360742609981</v>
      </c>
      <c r="J34" s="2">
        <f>EXP(-(Parameters!$B$5+Parameters!$B$6)*('Permanent project'!B38-Parameters!$B$2))*(1-EXP(-Parameters!$B$7*('Permanent project'!B38-Parameters!$B$2)*('Permanent project'!B38&gt;Parameters!$B$2)))+('Permanent project'!B38&lt;=Parameters!$B$2)</f>
        <v>0.76989235662966171</v>
      </c>
      <c r="K34" s="2">
        <f>H34*I34*('Permanent project'!B38&gt;=Parameters!$B$2)</f>
        <v>0.96589184714584131</v>
      </c>
      <c r="L34" s="2">
        <f>H34*I34*J34*('Permanent project'!B38&gt;=Parameters!$B$2)*('Permanent project'!B38&lt;=Parameters!$B$3)</f>
        <v>0.74363275044848876</v>
      </c>
      <c r="M34" s="26">
        <f>'Emissions of Biomass scenarios'!H32*3.66</f>
        <v>406.295961511423</v>
      </c>
      <c r="N34" s="14">
        <f t="shared" si="1"/>
        <v>302.13498335485281</v>
      </c>
      <c r="V34" s="23"/>
      <c r="W34" s="24"/>
      <c r="X34" s="4"/>
      <c r="Y34" s="4"/>
      <c r="Z34" s="4"/>
      <c r="AA34" s="4"/>
      <c r="AB34" s="4"/>
    </row>
    <row r="35" spans="2:28" x14ac:dyDescent="0.3">
      <c r="B35">
        <v>30</v>
      </c>
      <c r="C35" s="11">
        <v>1.7593171000000001</v>
      </c>
      <c r="D35" s="2">
        <v>1.9664936</v>
      </c>
      <c r="E35" s="2">
        <v>2.0538107000000001</v>
      </c>
      <c r="F35" s="8">
        <v>2.4804900000000001</v>
      </c>
      <c r="G35" s="3">
        <f>G34*(1+Parameters!$B$13)</f>
        <v>153965.73464878512</v>
      </c>
      <c r="H35" s="5">
        <f>Parameters!$B$11*'Permanent project'!C39*Parameters!B$9*G35</f>
        <v>2.5028808399826321</v>
      </c>
      <c r="I35" s="2">
        <f>EXP(-Parameters!$B$16*'Permanent project'!B39)</f>
        <v>0.38289288597511206</v>
      </c>
      <c r="J35" s="2">
        <f>EXP(-(Parameters!$B$5+Parameters!$B$6)*('Permanent project'!B39-Parameters!$B$2))*(1-EXP(-Parameters!$B$7*('Permanent project'!B39-Parameters!$B$2)*('Permanent project'!B39&gt;Parameters!$B$2)))+('Permanent project'!B39&lt;=Parameters!$B$2)</f>
        <v>0.76248566884400426</v>
      </c>
      <c r="K35" s="2">
        <f>H35*I35*('Permanent project'!B39&gt;=Parameters!$B$2)</f>
        <v>0.9583352680727627</v>
      </c>
      <c r="L35" s="2">
        <f>H35*I35*J35*('Permanent project'!B39&gt;=Parameters!$B$2)*('Permanent project'!B39&lt;=Parameters!$B$3)</f>
        <v>0.7307169078532586</v>
      </c>
      <c r="M35" s="26">
        <f>'Emissions of Biomass scenarios'!H33*3.66</f>
        <v>406.295961511423</v>
      </c>
      <c r="N35" s="14">
        <f t="shared" si="1"/>
        <v>296.88732866889359</v>
      </c>
      <c r="V35" s="23"/>
      <c r="W35" s="24"/>
      <c r="X35" s="4"/>
      <c r="Y35" s="4"/>
      <c r="Z35" s="4"/>
      <c r="AA35" s="4"/>
      <c r="AB35" s="4"/>
    </row>
    <row r="36" spans="2:28" x14ac:dyDescent="0.3">
      <c r="B36">
        <v>31</v>
      </c>
      <c r="C36" s="11">
        <v>1.76643202476558</v>
      </c>
      <c r="D36" s="2">
        <v>1.9866692946092299</v>
      </c>
      <c r="E36" s="2">
        <v>2.0803535450938502</v>
      </c>
      <c r="F36" s="8">
        <v>2.52890825711096</v>
      </c>
      <c r="G36" s="3">
        <f>G35*(1+Parameters!$B$13)</f>
        <v>157045.04934176081</v>
      </c>
      <c r="H36" s="5">
        <f>Parameters!$B$11*'Permanent project'!C40*Parameters!B$9*G36</f>
        <v>2.5632628974707545</v>
      </c>
      <c r="I36" s="2">
        <f>EXP(-Parameters!$B$16*'Permanent project'!B40)</f>
        <v>0.37083428029819565</v>
      </c>
      <c r="J36" s="2">
        <f>EXP(-(Parameters!$B$5+Parameters!$B$6)*('Permanent project'!B40-Parameters!$B$2))*(1-EXP(-Parameters!$B$7*('Permanent project'!B40-Parameters!$B$2)*('Permanent project'!B40&gt;Parameters!$B$2)))+('Permanent project'!B40&lt;=Parameters!$B$2)</f>
        <v>0.75509455589203267</v>
      </c>
      <c r="K36" s="2">
        <f>H36*I36*('Permanent project'!B40&gt;=Parameters!$B$2)</f>
        <v>0.95054575179863487</v>
      </c>
      <c r="L36" s="2">
        <f>H36*I36*J36*('Permanent project'!B40&gt;=Parameters!$B$2)*('Permanent project'!B40&lt;=Parameters!$B$3)</f>
        <v>0.71775192230944851</v>
      </c>
      <c r="M36" s="26">
        <f>'Emissions of Biomass scenarios'!H34*3.66</f>
        <v>406.295961511423</v>
      </c>
      <c r="N36" s="14">
        <f t="shared" si="1"/>
        <v>291.61970740138958</v>
      </c>
      <c r="V36" s="23"/>
      <c r="W36" s="24"/>
      <c r="X36" s="4"/>
      <c r="Y36" s="4"/>
      <c r="Z36" s="4"/>
      <c r="AA36" s="4"/>
      <c r="AB36" s="4"/>
    </row>
    <row r="37" spans="2:28" x14ac:dyDescent="0.3">
      <c r="B37">
        <v>32</v>
      </c>
      <c r="C37" s="11">
        <v>1.77306399922462</v>
      </c>
      <c r="D37" s="2">
        <v>2.0064927976738498</v>
      </c>
      <c r="E37" s="2">
        <v>2.1066920135507701</v>
      </c>
      <c r="F37" s="8">
        <v>2.5774972495876902</v>
      </c>
      <c r="G37" s="3">
        <f>G36*(1+Parameters!$B$13)</f>
        <v>160185.95032859602</v>
      </c>
      <c r="H37" s="5">
        <f>Parameters!$B$11*'Permanent project'!C41*Parameters!B$9*G37</f>
        <v>2.6243442613931629</v>
      </c>
      <c r="I37" s="2">
        <f>EXP(-Parameters!$B$16*'Permanent project'!B41)</f>
        <v>0.35915544132940458</v>
      </c>
      <c r="J37" s="2">
        <f>EXP(-(Parameters!$B$5+Parameters!$B$6)*('Permanent project'!B41-Parameters!$B$2))*(1-EXP(-Parameters!$B$7*('Permanent project'!B41-Parameters!$B$2)*('Permanent project'!B41&gt;Parameters!$B$2)))+('Permanent project'!B41&lt;=Parameters!$B$2)</f>
        <v>0.74773216995676695</v>
      </c>
      <c r="K37" s="2">
        <f>H37*I37*('Permanent project'!B41&gt;=Parameters!$B$2)</f>
        <v>0.94254752140095166</v>
      </c>
      <c r="L37" s="2">
        <f>H37*I37*J37*('Permanent project'!B41&gt;=Parameters!$B$2)*('Permanent project'!B41&lt;=Parameters!$B$3)</f>
        <v>0.70477310346450583</v>
      </c>
      <c r="M37" s="26">
        <f>'Emissions of Biomass scenarios'!H35*3.66</f>
        <v>406.295961511423</v>
      </c>
      <c r="N37" s="14">
        <f t="shared" si="1"/>
        <v>286.346465719501</v>
      </c>
      <c r="V37" s="23"/>
      <c r="W37" s="24"/>
      <c r="X37" s="4"/>
      <c r="Y37" s="4"/>
      <c r="Z37" s="4"/>
      <c r="AA37" s="4"/>
      <c r="AB37" s="4"/>
    </row>
    <row r="38" spans="2:28" x14ac:dyDescent="0.3">
      <c r="B38">
        <v>33</v>
      </c>
      <c r="C38" s="11">
        <v>1.7792380851782701</v>
      </c>
      <c r="D38" s="2">
        <v>2.0259786956389698</v>
      </c>
      <c r="E38" s="2">
        <v>2.13283869118513</v>
      </c>
      <c r="F38" s="8">
        <v>2.6262832119087798</v>
      </c>
      <c r="G38" s="3">
        <f>G37*(1+Parameters!$B$13)</f>
        <v>163389.66933516794</v>
      </c>
      <c r="H38" s="5">
        <f>Parameters!$B$11*'Permanent project'!C42*Parameters!B$9*G38</f>
        <v>2.6861522910297295</v>
      </c>
      <c r="I38" s="2">
        <f>EXP(-Parameters!$B$16*'Permanent project'!B42)</f>
        <v>0.3478444089170874</v>
      </c>
      <c r="J38" s="2">
        <f>EXP(-(Parameters!$B$5+Parameters!$B$6)*('Permanent project'!B42-Parameters!$B$2))*(1-EXP(-Parameters!$B$7*('Permanent project'!B42-Parameters!$B$2)*('Permanent project'!B42&gt;Parameters!$B$2)))+('Permanent project'!B42&lt;=Parameters!$B$2)</f>
        <v>0.7404084857027381</v>
      </c>
      <c r="K38" s="2">
        <f>H38*I38*('Permanent project'!B42&gt;=Parameters!$B$2)</f>
        <v>0.93436305593451641</v>
      </c>
      <c r="L38" s="2">
        <f>H38*I38*J38*('Permanent project'!B42&gt;=Parameters!$B$2)*('Permanent project'!B42&lt;=Parameters!$B$3)</f>
        <v>0.69181033534105807</v>
      </c>
      <c r="M38" s="26">
        <f>'Emissions of Biomass scenarios'!H36*3.66</f>
        <v>406.295961511423</v>
      </c>
      <c r="N38" s="14">
        <f t="shared" si="1"/>
        <v>281.07974538093515</v>
      </c>
      <c r="V38" s="23"/>
      <c r="W38" s="24"/>
      <c r="X38" s="4"/>
      <c r="Y38" s="4"/>
      <c r="Z38" s="4"/>
      <c r="AA38" s="4"/>
      <c r="AB38" s="4"/>
    </row>
    <row r="39" spans="2:28" x14ac:dyDescent="0.3">
      <c r="B39">
        <v>34</v>
      </c>
      <c r="C39" s="11">
        <v>1.78497934442769</v>
      </c>
      <c r="D39" s="2">
        <v>2.0451415749497399</v>
      </c>
      <c r="E39" s="2">
        <v>2.1588061638112799</v>
      </c>
      <c r="F39" s="8">
        <v>2.67529237855282</v>
      </c>
      <c r="G39" s="3">
        <f>G38*(1+Parameters!$B$13)</f>
        <v>166657.4627218713</v>
      </c>
      <c r="H39" s="5">
        <f>Parameters!$B$11*'Permanent project'!C43*Parameters!B$9*G39</f>
        <v>2.7487163878321965</v>
      </c>
      <c r="I39" s="2">
        <f>EXP(-Parameters!$B$16*'Permanent project'!B43)</f>
        <v>0.33688959957564707</v>
      </c>
      <c r="J39" s="2">
        <f>EXP(-(Parameters!$B$5+Parameters!$B$6)*('Permanent project'!B43-Parameters!$B$2))*(1-EXP(-Parameters!$B$7*('Permanent project'!B43-Parameters!$B$2)*('Permanent project'!B43&gt;Parameters!$B$2)))+('Permanent project'!B43&lt;=Parameters!$B$2)</f>
        <v>0.73313102941898767</v>
      </c>
      <c r="K39" s="2">
        <f>H39*I39*('Permanent project'!B43&gt;=Parameters!$B$2)</f>
        <v>0.92601396324380769</v>
      </c>
      <c r="L39" s="2">
        <f>H39*I39*J39*('Permanent project'!B43&gt;=Parameters!$B$2)*('Permanent project'!B43&lt;=Parameters!$B$3)</f>
        <v>0.6788895701292893</v>
      </c>
      <c r="M39" s="26">
        <f>'Emissions of Biomass scenarios'!H37*3.66</f>
        <v>406.295961511423</v>
      </c>
      <c r="N39" s="14">
        <f t="shared" si="1"/>
        <v>275.83009065575624</v>
      </c>
      <c r="V39" s="23"/>
      <c r="W39" s="24"/>
      <c r="X39" s="4"/>
      <c r="Y39" s="4"/>
      <c r="Z39" s="4"/>
      <c r="AA39" s="4"/>
      <c r="AB39" s="4"/>
    </row>
    <row r="40" spans="2:28" x14ac:dyDescent="0.3">
      <c r="B40">
        <v>35</v>
      </c>
      <c r="C40" s="11">
        <v>1.7903128387740399</v>
      </c>
      <c r="D40" s="2">
        <v>2.0639960220512799</v>
      </c>
      <c r="E40" s="2">
        <v>2.1846070172435899</v>
      </c>
      <c r="F40" s="8">
        <v>2.7245509839983999</v>
      </c>
      <c r="G40" s="3">
        <f>G39*(1+Parameters!$B$13)</f>
        <v>169990.61197630872</v>
      </c>
      <c r="H40" s="5">
        <f>Parameters!$B$11*'Permanent project'!C44*Parameters!B$9*G40</f>
        <v>2.8120681058523118</v>
      </c>
      <c r="I40" s="2">
        <f>EXP(-Parameters!$B$16*'Permanent project'!B44)</f>
        <v>0.32627979462303947</v>
      </c>
      <c r="J40" s="2">
        <f>EXP(-(Parameters!$B$5+Parameters!$B$6)*('Permanent project'!B44-Parameters!$B$2))*(1-EXP(-Parameters!$B$7*('Permanent project'!B44-Parameters!$B$2)*('Permanent project'!B44&gt;Parameters!$B$2)))+('Permanent project'!B44&lt;=Parameters!$B$2)</f>
        <v>0.72590544120946532</v>
      </c>
      <c r="K40" s="2">
        <f>H40*I40*('Permanent project'!B44&gt;=Parameters!$B$2)</f>
        <v>0.91752100404349191</v>
      </c>
      <c r="L40" s="2">
        <f>H40*I40*J40*('Permanent project'!B44&gt;=Parameters!$B$2)*('Permanent project'!B44&lt;=Parameters!$B$3)</f>
        <v>0.66603348925914263</v>
      </c>
      <c r="M40" s="26">
        <f>'Emissions of Biomass scenarios'!H38*3.66</f>
        <v>406.295961511423</v>
      </c>
      <c r="N40" s="14">
        <f t="shared" si="1"/>
        <v>270.60671691735138</v>
      </c>
      <c r="V40" s="23"/>
      <c r="W40" s="24"/>
      <c r="X40" s="4"/>
      <c r="Y40" s="4"/>
      <c r="Z40" s="4"/>
      <c r="AA40" s="4"/>
      <c r="AB40" s="4"/>
    </row>
    <row r="41" spans="2:28" x14ac:dyDescent="0.3">
      <c r="B41">
        <v>36</v>
      </c>
      <c r="C41" s="11">
        <v>1.7952636300184599</v>
      </c>
      <c r="D41" s="2">
        <v>2.0825566233887201</v>
      </c>
      <c r="E41" s="2">
        <v>2.2102538372964098</v>
      </c>
      <c r="F41" s="8">
        <v>2.7740852627241002</v>
      </c>
      <c r="G41" s="3">
        <f>G40*(1+Parameters!$B$13)</f>
        <v>173390.42421583491</v>
      </c>
      <c r="H41" s="5">
        <f>Parameters!$B$11*'Permanent project'!C45*Parameters!B$9*G41</f>
        <v>2.8762412668666024</v>
      </c>
      <c r="I41" s="2">
        <f>EXP(-Parameters!$B$16*'Permanent project'!B45)</f>
        <v>0.31600412869186245</v>
      </c>
      <c r="J41" s="2">
        <f>EXP(-(Parameters!$B$5+Parameters!$B$6)*('Permanent project'!B45-Parameters!$B$2))*(1-EXP(-Parameters!$B$7*('Permanent project'!B45-Parameters!$B$2)*('Permanent project'!B45&gt;Parameters!$B$2)))+('Permanent project'!B45&lt;=Parameters!$B$2)</f>
        <v>0.71873590845451985</v>
      </c>
      <c r="K41" s="2">
        <f>H41*I41*('Permanent project'!B45&gt;=Parameters!$B$2)</f>
        <v>0.90890411544375938</v>
      </c>
      <c r="L41" s="2">
        <f>H41*I41*J41*('Permanent project'!B45&gt;=Parameters!$B$2)*('Permanent project'!B45&lt;=Parameters!$B$3)</f>
        <v>0.6532620251115222</v>
      </c>
      <c r="M41" s="26">
        <f>'Emissions of Biomass scenarios'!H39*3.66</f>
        <v>406.295961511423</v>
      </c>
      <c r="N41" s="14">
        <f t="shared" si="1"/>
        <v>265.41772261158525</v>
      </c>
      <c r="V41" s="23"/>
      <c r="W41" s="24"/>
      <c r="X41" s="4"/>
      <c r="Y41" s="4"/>
      <c r="Z41" s="4"/>
      <c r="AA41" s="4"/>
      <c r="AB41" s="4"/>
    </row>
    <row r="42" spans="2:28" x14ac:dyDescent="0.3">
      <c r="B42">
        <v>37</v>
      </c>
      <c r="C42" s="11">
        <v>1.7998567799621199</v>
      </c>
      <c r="D42" s="2">
        <v>2.1008379654071798</v>
      </c>
      <c r="E42" s="2">
        <v>2.2357592097841001</v>
      </c>
      <c r="F42" s="8">
        <v>2.8239214492085298</v>
      </c>
      <c r="G42" s="3">
        <f>G41*(1+Parameters!$B$13)</f>
        <v>176858.2327001516</v>
      </c>
      <c r="H42" s="5">
        <f>Parameters!$B$11*'Permanent project'!C46*Parameters!B$9*G42</f>
        <v>2.9412720803695716</v>
      </c>
      <c r="I42" s="2">
        <f>EXP(-Parameters!$B$16*'Permanent project'!B46)</f>
        <v>0.30605207860227068</v>
      </c>
      <c r="J42" s="2">
        <f>EXP(-(Parameters!$B$5+Parameters!$B$6)*('Permanent project'!B46-Parameters!$B$2))*(1-EXP(-Parameters!$B$7*('Permanent project'!B46-Parameters!$B$2)*('Permanent project'!B46&gt;Parameters!$B$2)))+('Permanent project'!B46&lt;=Parameters!$B$2)</f>
        <v>0.71162550001592695</v>
      </c>
      <c r="K42" s="2">
        <f>H42*I42*('Permanent project'!B46&gt;=Parameters!$B$2)</f>
        <v>0.90018243393193231</v>
      </c>
      <c r="L42" s="2">
        <f>H42*I42*J42*('Permanent project'!B46&gt;=Parameters!$B$2)*('Permanent project'!B46&lt;=Parameters!$B$3)</f>
        <v>0.64059277465236542</v>
      </c>
      <c r="M42" s="26">
        <f>'Emissions of Biomass scenarios'!H40*3.66</f>
        <v>406.295961511423</v>
      </c>
      <c r="N42" s="14">
        <f t="shared" si="1"/>
        <v>260.27025731465312</v>
      </c>
      <c r="V42" s="23"/>
      <c r="W42" s="24"/>
      <c r="X42" s="4"/>
      <c r="Y42" s="4"/>
      <c r="Z42" s="4"/>
      <c r="AA42" s="4"/>
      <c r="AB42" s="4"/>
    </row>
    <row r="43" spans="2:28" x14ac:dyDescent="0.3">
      <c r="B43">
        <v>38</v>
      </c>
      <c r="C43" s="11">
        <v>1.8041173504061501</v>
      </c>
      <c r="D43" s="2">
        <v>2.11885463455179</v>
      </c>
      <c r="E43" s="2">
        <v>2.2611357205210298</v>
      </c>
      <c r="F43" s="8">
        <v>2.8740857779302602</v>
      </c>
      <c r="G43" s="3">
        <f>G42*(1+Parameters!$B$13)</f>
        <v>180395.39735415464</v>
      </c>
      <c r="H43" s="5">
        <f>Parameters!$B$11*'Permanent project'!C47*Parameters!B$9*G43</f>
        <v>3.0071992686123892</v>
      </c>
      <c r="I43" s="2">
        <f>EXP(-Parameters!$B$16*'Permanent project'!B47)</f>
        <v>0.29641345258531909</v>
      </c>
      <c r="J43" s="2">
        <f>EXP(-(Parameters!$B$5+Parameters!$B$6)*('Permanent project'!B47-Parameters!$B$2))*(1-EXP(-Parameters!$B$7*('Permanent project'!B47-Parameters!$B$2)*('Permanent project'!B47&gt;Parameters!$B$2)))+('Permanent project'!B47&lt;=Parameters!$B$2)</f>
        <v>0.70457642391022335</v>
      </c>
      <c r="K43" s="2">
        <f>H43*I43*('Permanent project'!B47&gt;=Parameters!$B$2)</f>
        <v>0.89137431782144472</v>
      </c>
      <c r="L43" s="2">
        <f>H43*I43*J43*('Permanent project'!B47&gt;=Parameters!$B$2)*('Permanent project'!B47&lt;=Parameters!$B$3)</f>
        <v>0.62804132921604838</v>
      </c>
      <c r="M43" s="26">
        <f>'Emissions of Biomass scenarios'!H41*3.66</f>
        <v>406.295961511423</v>
      </c>
      <c r="N43" s="14">
        <f t="shared" si="1"/>
        <v>255.17065572274655</v>
      </c>
      <c r="V43" s="23"/>
      <c r="W43" s="24"/>
      <c r="X43" s="4"/>
      <c r="Y43" s="4"/>
      <c r="Z43" s="4"/>
      <c r="AA43" s="4"/>
      <c r="AB43" s="4"/>
    </row>
    <row r="44" spans="2:28" x14ac:dyDescent="0.3">
      <c r="B44">
        <v>39</v>
      </c>
      <c r="C44" s="11">
        <v>1.8080704031517301</v>
      </c>
      <c r="D44" s="2">
        <v>2.1366212172676899</v>
      </c>
      <c r="E44" s="2">
        <v>2.2863959553215398</v>
      </c>
      <c r="F44" s="8">
        <v>2.9246044833678799</v>
      </c>
      <c r="G44" s="3">
        <f>G43*(1+Parameters!$B$13)</f>
        <v>184003.30530123773</v>
      </c>
      <c r="H44" s="5">
        <f>Parameters!$B$11*'Permanent project'!C48*Parameters!B$9*G44</f>
        <v>3.0740641968706801</v>
      </c>
      <c r="I44" s="2">
        <f>EXP(-Parameters!$B$16*'Permanent project'!B48)</f>
        <v>0.28707837984570167</v>
      </c>
      <c r="J44" s="2">
        <f>EXP(-(Parameters!$B$5+Parameters!$B$6)*('Permanent project'!B48-Parameters!$B$2))*(1-EXP(-Parameters!$B$7*('Permanent project'!B48-Parameters!$B$2)*('Permanent project'!B48&gt;Parameters!$B$2)))+('Permanent project'!B48&lt;=Parameters!$B$2)</f>
        <v>0.69759022597231468</v>
      </c>
      <c r="K44" s="2">
        <f>H44*I44*('Permanent project'!B48&gt;=Parameters!$B$2)</f>
        <v>0.88249736917931298</v>
      </c>
      <c r="L44" s="2">
        <f>H44*I44*J44*('Permanent project'!B48&gt;=Parameters!$B$2)*('Permanent project'!B48&lt;=Parameters!$B$3)</f>
        <v>0.61562153918577012</v>
      </c>
      <c r="M44" s="26">
        <f>'Emissions of Biomass scenarios'!H42*3.66</f>
        <v>406.295961511423</v>
      </c>
      <c r="N44" s="14">
        <f t="shared" si="1"/>
        <v>250.12454519062464</v>
      </c>
      <c r="V44" s="23"/>
      <c r="W44" s="24"/>
      <c r="X44" s="4"/>
      <c r="Y44" s="4"/>
      <c r="Z44" s="4"/>
      <c r="AA44" s="4"/>
      <c r="AB44" s="4"/>
    </row>
    <row r="45" spans="2:28" x14ac:dyDescent="0.3">
      <c r="B45">
        <v>40</v>
      </c>
      <c r="C45" s="11">
        <v>1.811741</v>
      </c>
      <c r="D45" s="2">
        <v>2.1541522999999998</v>
      </c>
      <c r="E45" s="2">
        <v>2.3115524999999999</v>
      </c>
      <c r="F45" s="8">
        <v>2.9755037999999998</v>
      </c>
      <c r="G45" s="3">
        <f>G44*(1+Parameters!$B$13)</f>
        <v>187683.37140726249</v>
      </c>
      <c r="H45" s="5">
        <f>Parameters!$B$11*'Permanent project'!C49*Parameters!B$9*G45</f>
        <v>3.1419110091301099</v>
      </c>
      <c r="I45" s="2">
        <f>EXP(-Parameters!$B$16*'Permanent project'!B49)</f>
        <v>0.27803730045319414</v>
      </c>
      <c r="J45" s="2">
        <f>EXP(-(Parameters!$B$5+Parameters!$B$6)*('Permanent project'!B49-Parameters!$B$2))*(1-EXP(-Parameters!$B$7*('Permanent project'!B49-Parameters!$B$2)*('Permanent project'!B49&gt;Parameters!$B$2)))+('Permanent project'!B49&lt;=Parameters!$B$2)</f>
        <v>0.69066794301970158</v>
      </c>
      <c r="K45" s="2">
        <f>H45*I45*('Permanent project'!B49&gt;=Parameters!$B$2)</f>
        <v>0.87356845524270677</v>
      </c>
      <c r="L45" s="2">
        <f>H45*I45*J45*('Permanent project'!B49&gt;=Parameters!$B$2)*('Permanent project'!B49&lt;=Parameters!$B$3)</f>
        <v>0.60334572806937847</v>
      </c>
      <c r="M45" s="26">
        <f>'Emissions of Biomass scenarios'!H43*3.66</f>
        <v>406.295961511423</v>
      </c>
      <c r="N45" s="14">
        <f t="shared" si="1"/>
        <v>245.13693270975767</v>
      </c>
      <c r="V45" s="23"/>
      <c r="W45" s="24"/>
      <c r="X45" s="4"/>
      <c r="Y45" s="4"/>
      <c r="Z45" s="4"/>
      <c r="AA45" s="4"/>
      <c r="AB45" s="4"/>
    </row>
    <row r="46" spans="2:28" x14ac:dyDescent="0.3">
      <c r="B46">
        <v>41</v>
      </c>
      <c r="C46" s="11">
        <v>1.8151509921617299</v>
      </c>
      <c r="D46" s="2">
        <v>2.1714603872476901</v>
      </c>
      <c r="E46" s="2">
        <v>2.3366180471015401</v>
      </c>
      <c r="F46" s="8">
        <v>3.0268025550378801</v>
      </c>
      <c r="G46" s="3">
        <f>G45*(1+Parameters!$B$13)</f>
        <v>191437.03883540773</v>
      </c>
      <c r="H46" s="5">
        <f>Parameters!$B$11*'Permanent project'!C50*Parameters!B$9*G46</f>
        <v>3.2107810902422083</v>
      </c>
      <c r="I46" s="2">
        <f>EXP(-Parameters!$B$16*'Permanent project'!B50)</f>
        <v>0.26928095555244996</v>
      </c>
      <c r="J46" s="2">
        <f>EXP(-(Parameters!$B$5+Parameters!$B$6)*('Permanent project'!B50-Parameters!$B$2))*(1-EXP(-Parameters!$B$7*('Permanent project'!B50-Parameters!$B$2)*('Permanent project'!B50&gt;Parameters!$B$2)))+('Permanent project'!B50&lt;=Parameters!$B$2)</f>
        <v>0.68381022093448673</v>
      </c>
      <c r="K46" s="2">
        <f>H46*I46*('Permanent project'!B50&gt;=Parameters!$B$2)</f>
        <v>0.86460220005015886</v>
      </c>
      <c r="L46" s="2">
        <f>H46*I46*J46*('Permanent project'!B50&gt;=Parameters!$B$2)*('Permanent project'!B50&lt;=Parameters!$B$3)</f>
        <v>0.59122382143674246</v>
      </c>
      <c r="M46" s="26">
        <f>'Emissions of Biomass scenarios'!H44*3.66</f>
        <v>406.295961511423</v>
      </c>
      <c r="N46" s="14">
        <f t="shared" si="1"/>
        <v>240.21185099909914</v>
      </c>
      <c r="V46" s="23"/>
      <c r="W46" s="24"/>
      <c r="X46" s="4"/>
      <c r="Y46" s="4"/>
      <c r="Z46" s="4"/>
      <c r="AA46" s="4"/>
      <c r="AB46" s="4"/>
    </row>
    <row r="47" spans="2:28" x14ac:dyDescent="0.3">
      <c r="B47">
        <v>42</v>
      </c>
      <c r="C47" s="11">
        <v>1.8183093884861501</v>
      </c>
      <c r="D47" s="2">
        <v>2.1885496557251298</v>
      </c>
      <c r="E47" s="2">
        <v>2.3616057160943602</v>
      </c>
      <c r="F47" s="8">
        <v>3.07848994662359</v>
      </c>
      <c r="G47" s="3">
        <f>G46*(1+Parameters!$B$13)</f>
        <v>195265.77961211588</v>
      </c>
      <c r="H47" s="5">
        <f>Parameters!$B$11*'Permanent project'!C51*Parameters!B$9*G47</f>
        <v>3.2806952669455063</v>
      </c>
      <c r="I47" s="2">
        <f>EXP(-Parameters!$B$16*'Permanent project'!B51)</f>
        <v>0.26080037788112365</v>
      </c>
      <c r="J47" s="2">
        <f>EXP(-(Parameters!$B$5+Parameters!$B$6)*('Permanent project'!B51-Parameters!$B$2))*(1-EXP(-Parameters!$B$7*('Permanent project'!B51-Parameters!$B$2)*('Permanent project'!B51&gt;Parameters!$B$2)))+('Permanent project'!B51&lt;=Parameters!$B$2)</f>
        <v>0.67701740569533908</v>
      </c>
      <c r="K47" s="2">
        <f>H47*I47*('Permanent project'!B51&gt;=Parameters!$B$2)</f>
        <v>0.85560656533220181</v>
      </c>
      <c r="L47" s="2">
        <f>H47*I47*J47*('Permanent project'!B51&gt;=Parameters!$B$2)*('Permanent project'!B51&lt;=Parameters!$B$3)</f>
        <v>0.5792605371571069</v>
      </c>
      <c r="M47" s="26">
        <f>'Emissions of Biomass scenarios'!H45*3.66</f>
        <v>406.295961511423</v>
      </c>
      <c r="N47" s="14">
        <f t="shared" si="1"/>
        <v>235.35121690987012</v>
      </c>
      <c r="V47" s="23"/>
      <c r="W47" s="24"/>
      <c r="X47" s="4"/>
      <c r="Y47" s="4"/>
      <c r="Z47" s="4"/>
      <c r="AA47" s="4"/>
      <c r="AB47" s="4"/>
    </row>
    <row r="48" spans="2:28" x14ac:dyDescent="0.3">
      <c r="B48">
        <v>43</v>
      </c>
      <c r="C48" s="11">
        <v>1.82122198723212</v>
      </c>
      <c r="D48" s="2">
        <v>2.2054222002005099</v>
      </c>
      <c r="E48" s="2">
        <v>2.3865287331774399</v>
      </c>
      <c r="F48" s="8">
        <v>3.1305477656318601</v>
      </c>
      <c r="G48" s="3">
        <f>G47*(1+Parameters!$B$13)</f>
        <v>199171.09520435819</v>
      </c>
      <c r="H48" s="5">
        <f>Parameters!$B$11*'Permanent project'!C52*Parameters!B$9*G48</f>
        <v>3.351669346939258</v>
      </c>
      <c r="I48" s="2">
        <f>EXP(-Parameters!$B$16*'Permanent project'!B52)</f>
        <v>0.25258688258661022</v>
      </c>
      <c r="J48" s="2">
        <f>EXP(-(Parameters!$B$5+Parameters!$B$6)*('Permanent project'!B52-Parameters!$B$2))*(1-EXP(-Parameters!$B$7*('Permanent project'!B52-Parameters!$B$2)*('Permanent project'!B52&gt;Parameters!$B$2)))+('Permanent project'!B52&lt;=Parameters!$B$2)</f>
        <v>0.67028961355263095</v>
      </c>
      <c r="K48" s="2">
        <f>H48*I48*('Permanent project'!B52&gt;=Parameters!$B$2)</f>
        <v>0.84658771180448689</v>
      </c>
      <c r="L48" s="2">
        <f>H48*I48*J48*('Permanent project'!B52&gt;=Parameters!$B$2)*('Permanent project'!B52&lt;=Parameters!$B$3)</f>
        <v>0.56745895018383563</v>
      </c>
      <c r="M48" s="26">
        <f>'Emissions of Biomass scenarios'!H46*3.66</f>
        <v>406.295961511423</v>
      </c>
      <c r="N48" s="14">
        <f t="shared" si="1"/>
        <v>230.55627978320419</v>
      </c>
      <c r="V48" s="23"/>
      <c r="W48" s="24"/>
      <c r="X48" s="4"/>
      <c r="Y48" s="4"/>
      <c r="Z48" s="4"/>
      <c r="AA48" s="4"/>
      <c r="AB48" s="4"/>
    </row>
    <row r="49" spans="2:28" x14ac:dyDescent="0.3">
      <c r="B49">
        <v>44</v>
      </c>
      <c r="C49" s="11">
        <v>1.8238945866584599</v>
      </c>
      <c r="D49" s="2">
        <v>2.2220801154420502</v>
      </c>
      <c r="E49" s="2">
        <v>2.41140032454974</v>
      </c>
      <c r="F49" s="8">
        <v>3.1829578029374401</v>
      </c>
      <c r="G49" s="3">
        <f>G48*(1+Parameters!$B$13)</f>
        <v>203154.51710844535</v>
      </c>
      <c r="H49" s="5">
        <f>Parameters!$B$11*'Permanent project'!C53*Parameters!B$9*G49</f>
        <v>3.4237195978459964</v>
      </c>
      <c r="I49" s="2">
        <f>EXP(-Parameters!$B$16*'Permanent project'!B53)</f>
        <v>0.2446320583319975</v>
      </c>
      <c r="J49" s="2">
        <f>EXP(-(Parameters!$B$5+Parameters!$B$6)*('Permanent project'!B53-Parameters!$B$2))*(1-EXP(-Parameters!$B$7*('Permanent project'!B53-Parameters!$B$2)*('Permanent project'!B53&gt;Parameters!$B$2)))+('Permanent project'!B53&lt;=Parameters!$B$2)</f>
        <v>0.66362678512203588</v>
      </c>
      <c r="K49" s="2">
        <f>H49*I49*('Permanent project'!B53&gt;=Parameters!$B$2)</f>
        <v>0.83755157237266487</v>
      </c>
      <c r="L49" s="2">
        <f>H49*I49*J49*('Permanent project'!B53&gt;=Parameters!$B$2)*('Permanent project'!B53&lt;=Parameters!$B$3)</f>
        <v>0.55582165734757771</v>
      </c>
      <c r="M49" s="26">
        <f>'Emissions of Biomass scenarios'!H47*3.66</f>
        <v>406.295961511423</v>
      </c>
      <c r="N49" s="14">
        <f t="shared" si="1"/>
        <v>225.82809470090677</v>
      </c>
      <c r="V49" s="23"/>
      <c r="W49" s="24"/>
      <c r="X49" s="4"/>
      <c r="Y49" s="4"/>
      <c r="Z49" s="4"/>
      <c r="AA49" s="4"/>
      <c r="AB49" s="4"/>
    </row>
    <row r="50" spans="2:28" x14ac:dyDescent="0.3">
      <c r="B50">
        <v>45</v>
      </c>
      <c r="C50" s="11">
        <v>1.82633298502404</v>
      </c>
      <c r="D50" s="2">
        <v>2.2385254962179499</v>
      </c>
      <c r="E50" s="2">
        <v>2.4362337164102601</v>
      </c>
      <c r="F50" s="8">
        <v>3.2357018494150598</v>
      </c>
      <c r="G50" s="3">
        <f>G49*(1+Parameters!$B$13)</f>
        <v>207217.60745061425</v>
      </c>
      <c r="H50" s="5">
        <f>Parameters!$B$11*'Permanent project'!C54*Parameters!B$9*G50</f>
        <v>3.4968627684589375</v>
      </c>
      <c r="I50" s="2">
        <f>EXP(-Parameters!$B$16*'Permanent project'!B54)</f>
        <v>0.23692775868212176</v>
      </c>
      <c r="J50" s="2">
        <f>EXP(-(Parameters!$B$5+Parameters!$B$6)*('Permanent project'!B54-Parameters!$B$2))*(1-EXP(-Parameters!$B$7*('Permanent project'!B54-Parameters!$B$2)*('Permanent project'!B54&gt;Parameters!$B$2)))+('Permanent project'!B54&lt;=Parameters!$B$2)</f>
        <v>0.65702872707858251</v>
      </c>
      <c r="K50" s="2">
        <f>H50*I50*('Permanent project'!B54&gt;=Parameters!$B$2)</f>
        <v>0.82850385814993532</v>
      </c>
      <c r="L50" s="2">
        <f>H50*I50*J50*('Permanent project'!B54&gt;=Parameters!$B$2)*('Permanent project'!B54&lt;=Parameters!$B$3)</f>
        <v>0.54435083529994654</v>
      </c>
      <c r="M50" s="26">
        <f>'Emissions of Biomass scenarios'!H48*3.66</f>
        <v>406.295961511423</v>
      </c>
      <c r="N50" s="14">
        <f t="shared" si="1"/>
        <v>221.16754602773804</v>
      </c>
      <c r="V50" s="23"/>
      <c r="W50" s="24"/>
      <c r="X50" s="4"/>
      <c r="Y50" s="4"/>
      <c r="Z50" s="4"/>
      <c r="AA50" s="4"/>
      <c r="AB50" s="4"/>
    </row>
    <row r="51" spans="2:28" x14ac:dyDescent="0.3">
      <c r="B51">
        <v>46</v>
      </c>
      <c r="C51" s="11">
        <v>1.82854298058769</v>
      </c>
      <c r="D51" s="2">
        <v>2.2547604372964098</v>
      </c>
      <c r="E51" s="2">
        <v>2.4610421349579501</v>
      </c>
      <c r="F51" s="8">
        <v>3.2887616959394901</v>
      </c>
      <c r="G51" s="3">
        <f>G50*(1+Parameters!$B$13)</f>
        <v>211361.95959962654</v>
      </c>
      <c r="H51" s="5">
        <f>Parameters!$B$11*'Permanent project'!C55*Parameters!B$9*G51</f>
        <v>3.5711161109238012</v>
      </c>
      <c r="I51" s="2">
        <f>EXP(-Parameters!$B$16*'Permanent project'!B55)</f>
        <v>0.22946609376090668</v>
      </c>
      <c r="J51" s="2">
        <f>EXP(-(Parameters!$B$5+Parameters!$B$6)*('Permanent project'!B55-Parameters!$B$2))*(1-EXP(-Parameters!$B$7*('Permanent project'!B55-Parameters!$B$2)*('Permanent project'!B55&gt;Parameters!$B$2)))+('Permanent project'!B55&lt;=Parameters!$B$2)</f>
        <v>0.65049514429016653</v>
      </c>
      <c r="K51" s="2">
        <f>H51*I51*('Permanent project'!B55&gt;=Parameters!$B$2)</f>
        <v>0.81945006434032541</v>
      </c>
      <c r="L51" s="2">
        <f>H51*I51*J51*('Permanent project'!B55&gt;=Parameters!$B$2)*('Permanent project'!B55&lt;=Parameters!$B$3)</f>
        <v>0.53304828784164626</v>
      </c>
      <c r="M51" s="26">
        <f>'Emissions of Biomass scenarios'!H49*3.66</f>
        <v>406.295961511423</v>
      </c>
      <c r="N51" s="14">
        <f t="shared" si="1"/>
        <v>216.57536664063943</v>
      </c>
      <c r="V51" s="23"/>
      <c r="W51" s="24"/>
      <c r="X51" s="4"/>
      <c r="Y51" s="4"/>
      <c r="Z51" s="4"/>
      <c r="AA51" s="4"/>
      <c r="AB51" s="4"/>
    </row>
    <row r="52" spans="2:28" x14ac:dyDescent="0.3">
      <c r="B52">
        <v>47</v>
      </c>
      <c r="C52" s="11">
        <v>1.8305303716082699</v>
      </c>
      <c r="D52" s="2">
        <v>2.2707870334456399</v>
      </c>
      <c r="E52" s="2">
        <v>2.4858388063918002</v>
      </c>
      <c r="F52" s="8">
        <v>3.3421191333854501</v>
      </c>
      <c r="G52" s="3">
        <f>G51*(1+Parameters!$B$13)</f>
        <v>215589.19879161907</v>
      </c>
      <c r="H52" s="5">
        <f>Parameters!$B$11*'Permanent project'!C56*Parameters!B$9*G52</f>
        <v>3.6464974038916647</v>
      </c>
      <c r="I52" s="2">
        <f>EXP(-Parameters!$B$16*'Permanent project'!B56)</f>
        <v>0.22223942217144041</v>
      </c>
      <c r="J52" s="2">
        <f>EXP(-(Parameters!$B$5+Parameters!$B$6)*('Permanent project'!B56-Parameters!$B$2))*(1-EXP(-Parameters!$B$7*('Permanent project'!B56-Parameters!$B$2)*('Permanent project'!B56&gt;Parameters!$B$2)))+('Permanent project'!B56&lt;=Parameters!$B$2)</f>
        <v>0.64402566457953847</v>
      </c>
      <c r="K52" s="2">
        <f>H52*I52*('Permanent project'!B56&gt;=Parameters!$B$2)</f>
        <v>0.81039547599054107</v>
      </c>
      <c r="L52" s="2">
        <f>H52*I52*J52*('Permanent project'!B56&gt;=Parameters!$B$2)*('Permanent project'!B56&lt;=Parameters!$B$3)</f>
        <v>0.52191548499705964</v>
      </c>
      <c r="M52" s="26">
        <f>'Emissions of Biomass scenarios'!H50*3.66</f>
        <v>406.295961511423</v>
      </c>
      <c r="N52" s="14">
        <f t="shared" si="1"/>
        <v>212.05215380458102</v>
      </c>
      <c r="V52" s="23"/>
      <c r="W52" s="24"/>
      <c r="X52" s="4"/>
      <c r="Y52" s="4"/>
      <c r="Z52" s="4"/>
      <c r="AA52" s="4"/>
      <c r="AB52" s="4"/>
    </row>
    <row r="53" spans="2:28" x14ac:dyDescent="0.3">
      <c r="B53">
        <v>48</v>
      </c>
      <c r="C53" s="11">
        <v>1.83230095634462</v>
      </c>
      <c r="D53" s="2">
        <v>2.2866073794338502</v>
      </c>
      <c r="E53" s="2">
        <v>2.51063695691077</v>
      </c>
      <c r="F53" s="8">
        <v>3.3957559526276899</v>
      </c>
      <c r="G53" s="3">
        <f>G52*(1+Parameters!$B$13)</f>
        <v>219900.98276745147</v>
      </c>
      <c r="H53" s="5">
        <f>Parameters!$B$11*'Permanent project'!C57*Parameters!B$9*G53</f>
        <v>3.7230249766795298</v>
      </c>
      <c r="I53" s="2">
        <f>EXP(-Parameters!$B$16*'Permanent project'!B57)</f>
        <v>0.21524034317051757</v>
      </c>
      <c r="J53" s="2">
        <f>EXP(-(Parameters!$B$5+Parameters!$B$6)*('Permanent project'!B57-Parameters!$B$2))*(1-EXP(-Parameters!$B$7*('Permanent project'!B57-Parameters!$B$2)*('Permanent project'!B57&gt;Parameters!$B$2)))+('Permanent project'!B57&lt;=Parameters!$B$2)</f>
        <v>0.63761985780261254</v>
      </c>
      <c r="K53" s="2">
        <f>H53*I53*('Permanent project'!B57&gt;=Parameters!$B$2)</f>
        <v>0.80134517361291013</v>
      </c>
      <c r="L53" s="2">
        <f>H53*I53*J53*('Permanent project'!B57&gt;=Parameters!$B$2)*('Permanent project'!B57&lt;=Parameters!$B$3)</f>
        <v>0.51095359564987364</v>
      </c>
      <c r="M53" s="26">
        <f>'Emissions of Biomass scenarios'!H51*3.66</f>
        <v>406.295961511423</v>
      </c>
      <c r="N53" s="14">
        <f t="shared" si="1"/>
        <v>207.59838243228424</v>
      </c>
      <c r="V53" s="23"/>
      <c r="W53" s="24"/>
      <c r="X53" s="4"/>
      <c r="Y53" s="4"/>
      <c r="Z53" s="4"/>
      <c r="AA53" s="4"/>
      <c r="AB53" s="4"/>
    </row>
    <row r="54" spans="2:28" x14ac:dyDescent="0.3">
      <c r="B54">
        <v>49</v>
      </c>
      <c r="C54" s="11">
        <v>1.8338605330555799</v>
      </c>
      <c r="D54" s="2">
        <v>2.3022235700292302</v>
      </c>
      <c r="E54" s="2">
        <v>2.5354498127138498</v>
      </c>
      <c r="F54" s="8">
        <v>3.4496539445409602</v>
      </c>
      <c r="G54" s="3">
        <f>G53*(1+Parameters!$B$13)</f>
        <v>224299.00242280049</v>
      </c>
      <c r="H54" s="5">
        <f>Parameters!$B$11*'Permanent project'!C58*Parameters!B$9*G54</f>
        <v>3.8007177344774639</v>
      </c>
      <c r="I54" s="2">
        <f>EXP(-Parameters!$B$16*'Permanent project'!B58)</f>
        <v>0.20846168908963153</v>
      </c>
      <c r="J54" s="2">
        <f>EXP(-(Parameters!$B$5+Parameters!$B$6)*('Permanent project'!B58-Parameters!$B$2))*(1-EXP(-Parameters!$B$7*('Permanent project'!B58-Parameters!$B$2)*('Permanent project'!B58&gt;Parameters!$B$2)))+('Permanent project'!B58&lt;=Parameters!$B$2)</f>
        <v>0.63127725054450967</v>
      </c>
      <c r="K54" s="2">
        <f>H54*I54*('Permanent project'!B58&gt;=Parameters!$B$2)</f>
        <v>0.79230403868208976</v>
      </c>
      <c r="L54" s="2">
        <f>H54*I54*J54*('Permanent project'!B58&gt;=Parameters!$B$2)*('Permanent project'!B58&lt;=Parameters!$B$3)</f>
        <v>0.50016351513454049</v>
      </c>
      <c r="M54" s="26">
        <f>'Emissions of Biomass scenarios'!H52*3.66</f>
        <v>406.295961511423</v>
      </c>
      <c r="N54" s="14">
        <f t="shared" si="1"/>
        <v>203.2144162945213</v>
      </c>
      <c r="V54" s="23"/>
      <c r="W54" s="24"/>
      <c r="X54" s="4"/>
      <c r="Y54" s="4"/>
      <c r="Z54" s="4"/>
      <c r="AA54" s="4"/>
      <c r="AB54" s="4"/>
    </row>
    <row r="55" spans="2:28" x14ac:dyDescent="0.3">
      <c r="B55">
        <v>50</v>
      </c>
      <c r="C55" s="11">
        <v>1.8352149</v>
      </c>
      <c r="D55" s="2">
        <v>2.3176377000000001</v>
      </c>
      <c r="E55" s="2">
        <v>2.5602906000000001</v>
      </c>
      <c r="F55" s="8">
        <v>3.5037948999999999</v>
      </c>
      <c r="G55" s="3">
        <f>G54*(1+Parameters!$B$13)</f>
        <v>228784.98247125652</v>
      </c>
      <c r="H55" s="5">
        <f>Parameters!$B$11*'Permanent project'!C59*Parameters!B$9*G55</f>
        <v>3.8795951846419956</v>
      </c>
      <c r="I55" s="2">
        <f>EXP(-Parameters!$B$16*'Permanent project'!B59)</f>
        <v>0.20189651799465538</v>
      </c>
      <c r="J55" s="2">
        <f>EXP(-(Parameters!$B$5+Parameters!$B$6)*('Permanent project'!B59-Parameters!$B$2))*(1-EXP(-Parameters!$B$7*('Permanent project'!B59-Parameters!$B$2)*('Permanent project'!B59&gt;Parameters!$B$2)))+('Permanent project'!B59&lt;=Parameters!$B$2)</f>
        <v>0.62499733743678854</v>
      </c>
      <c r="K55" s="2">
        <f>H55*I55*('Permanent project'!B59&gt;=Parameters!$B$2)</f>
        <v>0.78327675900805105</v>
      </c>
      <c r="L55" s="2">
        <f>H55*I55*J55*('Permanent project'!B59&gt;=Parameters!$B$2)*('Permanent project'!B59&lt;=Parameters!$B$3)</f>
        <v>0.48954588885614897</v>
      </c>
      <c r="M55" s="26">
        <f>'Emissions of Biomass scenarios'!H53*3.66</f>
        <v>406.295961511423</v>
      </c>
      <c r="N55" s="14">
        <f t="shared" si="1"/>
        <v>198.90051761677327</v>
      </c>
      <c r="V55" s="23"/>
      <c r="W55" s="24"/>
      <c r="X55" s="4"/>
      <c r="Y55" s="4"/>
      <c r="Z55" s="4"/>
      <c r="AA55" s="4"/>
      <c r="AB55" s="4"/>
    </row>
    <row r="56" spans="2:28" x14ac:dyDescent="0.3">
      <c r="B56">
        <v>51</v>
      </c>
      <c r="C56" s="11">
        <v>1.8363658589875</v>
      </c>
      <c r="D56" s="2">
        <v>2.3328493637999999</v>
      </c>
      <c r="E56" s="2">
        <v>2.5851616072999999</v>
      </c>
      <c r="F56" s="8">
        <v>3.5581559484374998</v>
      </c>
      <c r="G56" s="3">
        <f>G55*(1+Parameters!$B$13)</f>
        <v>233360.68212068165</v>
      </c>
      <c r="H56" s="5">
        <f>Parameters!$B$11*'Permanent project'!C60*Parameters!B$9*G56</f>
        <v>3.959668846762439</v>
      </c>
      <c r="I56" s="2">
        <f>EXP(-Parameters!$B$16*'Permanent project'!B60)</f>
        <v>0.1955381065766949</v>
      </c>
      <c r="J56" s="2">
        <f>EXP(-(Parameters!$B$5+Parameters!$B$6)*('Permanent project'!B60-Parameters!$B$2))*(1-EXP(-Parameters!$B$7*('Permanent project'!B60-Parameters!$B$2)*('Permanent project'!B60&gt;Parameters!$B$2)))+('Permanent project'!B60&lt;=Parameters!$B$2)</f>
        <v>0.61877958986958081</v>
      </c>
      <c r="K56" s="2">
        <f>H56*I56*('Permanent project'!B60&gt;=Parameters!$B$2)</f>
        <v>0.77426614896665236</v>
      </c>
      <c r="L56" s="2">
        <f>H56*I56*J56*('Permanent project'!B60&gt;=Parameters!$B$2)*('Permanent project'!B60&lt;=Parameters!$B$3)</f>
        <v>0.47910009010748489</v>
      </c>
      <c r="M56" s="26">
        <f>'Emissions of Biomass scenarios'!H54*3.66</f>
        <v>406.295961511423</v>
      </c>
      <c r="N56" s="14">
        <f t="shared" si="1"/>
        <v>194.65643177042998</v>
      </c>
      <c r="V56" s="23"/>
      <c r="W56" s="24"/>
      <c r="X56" s="4"/>
      <c r="Y56" s="4"/>
      <c r="Z56" s="4"/>
      <c r="AA56" s="4"/>
      <c r="AB56" s="4"/>
    </row>
    <row r="57" spans="2:28" x14ac:dyDescent="0.3">
      <c r="B57">
        <v>52</v>
      </c>
      <c r="C57" s="11">
        <v>1.8372992260307699</v>
      </c>
      <c r="D57" s="2">
        <v>2.3478481546256398</v>
      </c>
      <c r="E57" s="2">
        <v>2.6100213724718002</v>
      </c>
      <c r="F57" s="8">
        <v>3.61269557351795</v>
      </c>
      <c r="G57" s="3">
        <f>G56*(1+Parameters!$B$13)</f>
        <v>238027.89576309529</v>
      </c>
      <c r="H57" s="5">
        <f>Parameters!$B$11*'Permanent project'!C61*Parameters!B$9*G57</f>
        <v>4.0409150504116331</v>
      </c>
      <c r="I57" s="2">
        <f>EXP(-Parameters!$B$16*'Permanent project'!B61)</f>
        <v>0.18937994326683263</v>
      </c>
      <c r="J57" s="2">
        <f>EXP(-(Parameters!$B$5+Parameters!$B$6)*('Permanent project'!B61-Parameters!$B$2))*(1-EXP(-Parameters!$B$7*('Permanent project'!B61-Parameters!$B$2)*('Permanent project'!B61&gt;Parameters!$B$2)))+('Permanent project'!B61&lt;=Parameters!$B$2)</f>
        <v>0.6126234626952024</v>
      </c>
      <c r="K57" s="2">
        <f>H57*I57*('Permanent project'!B61&gt;=Parameters!$B$2)</f>
        <v>0.76526826299304518</v>
      </c>
      <c r="L57" s="2">
        <f>H57*I57*J57*('Permanent project'!B61&gt;=Parameters!$B$2)*('Permanent project'!B61&lt;=Parameters!$B$3)</f>
        <v>0.46882129316554216</v>
      </c>
      <c r="M57" s="26">
        <f>'Emissions of Biomass scenarios'!H55*3.66</f>
        <v>406.295961511423</v>
      </c>
      <c r="N57" s="14">
        <f t="shared" si="1"/>
        <v>190.48019808372268</v>
      </c>
      <c r="V57" s="23"/>
      <c r="W57" s="24"/>
      <c r="X57" s="4"/>
      <c r="Y57" s="4"/>
      <c r="Z57" s="4"/>
      <c r="AA57" s="4"/>
      <c r="AB57" s="4"/>
    </row>
    <row r="58" spans="2:28" x14ac:dyDescent="0.3">
      <c r="B58">
        <v>53</v>
      </c>
      <c r="C58" s="11">
        <v>1.83799682069327</v>
      </c>
      <c r="D58" s="2">
        <v>2.3626211653589699</v>
      </c>
      <c r="E58" s="2">
        <v>2.6348174957051298</v>
      </c>
      <c r="F58" s="8">
        <v>3.6673675974637798</v>
      </c>
      <c r="G58" s="3">
        <f>G57*(1+Parameters!$B$13)</f>
        <v>242788.45367835721</v>
      </c>
      <c r="H58" s="5">
        <f>Parameters!$B$11*'Permanent project'!C62*Parameters!B$9*G58</f>
        <v>4.123298311087547</v>
      </c>
      <c r="I58" s="2">
        <f>EXP(-Parameters!$B$16*'Permanent project'!B62)</f>
        <v>0.18341572156771246</v>
      </c>
      <c r="J58" s="2">
        <f>EXP(-(Parameters!$B$5+Parameters!$B$6)*('Permanent project'!B62-Parameters!$B$2))*(1-EXP(-Parameters!$B$7*('Permanent project'!B62-Parameters!$B$2)*('Permanent project'!B62&gt;Parameters!$B$2)))+('Permanent project'!B62&lt;=Parameters!$B$2)</f>
        <v>0.60652839938322645</v>
      </c>
      <c r="K58" s="2">
        <f>H58*I58*('Permanent project'!B62&gt;=Parameters!$B$2)</f>
        <v>0.75627773496705253</v>
      </c>
      <c r="L58" s="2">
        <f>H58*I58*J58*('Permanent project'!B62&gt;=Parameters!$B$2)*('Permanent project'!B62&lt;=Parameters!$B$3)</f>
        <v>0.45870392407873833</v>
      </c>
      <c r="M58" s="26">
        <f>'Emissions of Biomass scenarios'!H56*3.66</f>
        <v>538.09192302284589</v>
      </c>
      <c r="N58" s="14">
        <f t="shared" si="1"/>
        <v>246.82487660565383</v>
      </c>
      <c r="V58" s="23"/>
      <c r="W58" s="24"/>
      <c r="X58" s="4"/>
      <c r="Y58" s="4"/>
      <c r="Z58" s="4"/>
      <c r="AA58" s="4"/>
      <c r="AB58" s="4"/>
    </row>
    <row r="59" spans="2:28" x14ac:dyDescent="0.3">
      <c r="B59">
        <v>54</v>
      </c>
      <c r="C59" s="11">
        <v>1.8384404625384601</v>
      </c>
      <c r="D59" s="2">
        <v>2.3771554888820501</v>
      </c>
      <c r="E59" s="2">
        <v>2.65949757718974</v>
      </c>
      <c r="F59" s="8">
        <v>3.7221258424974399</v>
      </c>
      <c r="G59" s="3">
        <f>G58*(1+Parameters!$B$13)</f>
        <v>247644.22275192436</v>
      </c>
      <c r="H59" s="5">
        <f>Parameters!$B$11*'Permanent project'!C63*Parameters!B$9*G59</f>
        <v>4.206779433050273</v>
      </c>
      <c r="I59" s="2">
        <f>EXP(-Parameters!$B$16*'Permanent project'!B63)</f>
        <v>0.17763933359513495</v>
      </c>
      <c r="J59" s="2">
        <f>EXP(-(Parameters!$B$5+Parameters!$B$6)*('Permanent project'!B63-Parameters!$B$2))*(1-EXP(-Parameters!$B$7*('Permanent project'!B63-Parameters!$B$2)*('Permanent project'!B63&gt;Parameters!$B$2)))+('Permanent project'!B63&lt;=Parameters!$B$2)</f>
        <v>0.60049383598169215</v>
      </c>
      <c r="K59" s="2">
        <f>H59*I59*('Permanent project'!B63&gt;=Parameters!$B$2)</f>
        <v>0.74728949506877018</v>
      </c>
      <c r="L59" s="2">
        <f>H59*I59*J59*('Permanent project'!B63&gt;=Parameters!$B$2)*('Permanent project'!B63&lt;=Parameters!$B$3)</f>
        <v>0.44874273548266763</v>
      </c>
      <c r="M59" s="26">
        <f>'Emissions of Biomass scenarios'!H57*3.66</f>
        <v>538.09192302284589</v>
      </c>
      <c r="N59" s="14">
        <f t="shared" si="1"/>
        <v>241.4648414784009</v>
      </c>
      <c r="V59" s="23"/>
      <c r="W59" s="24"/>
      <c r="X59" s="4"/>
      <c r="Y59" s="4"/>
      <c r="Z59" s="4"/>
      <c r="AA59" s="4"/>
      <c r="AB59" s="4"/>
    </row>
    <row r="60" spans="2:28" x14ac:dyDescent="0.3">
      <c r="B60">
        <v>55</v>
      </c>
      <c r="C60" s="11">
        <v>1.8386119711298099</v>
      </c>
      <c r="D60" s="2">
        <v>2.39143821807692</v>
      </c>
      <c r="E60" s="2">
        <v>2.6840092171153902</v>
      </c>
      <c r="F60" s="8">
        <v>3.7769241308413499</v>
      </c>
      <c r="G60" s="3">
        <f>G59*(1+Parameters!$B$13)</f>
        <v>252597.10720696286</v>
      </c>
      <c r="H60" s="5">
        <f>Parameters!$B$11*'Permanent project'!C64*Parameters!B$9*G60</f>
        <v>4.2913153222953726</v>
      </c>
      <c r="I60" s="2">
        <f>EXP(-Parameters!$B$16*'Permanent project'!B64)</f>
        <v>0.17204486382305054</v>
      </c>
      <c r="J60" s="2">
        <f>EXP(-(Parameters!$B$5+Parameters!$B$6)*('Permanent project'!B64-Parameters!$B$2))*(1-EXP(-Parameters!$B$7*('Permanent project'!B64-Parameters!$B$2)*('Permanent project'!B64&gt;Parameters!$B$2)))+('Permanent project'!B64&lt;=Parameters!$B$2)</f>
        <v>0.5945192041579167</v>
      </c>
      <c r="K60" s="2">
        <f>H60*I60*('Permanent project'!B64&gt;=Parameters!$B$2)</f>
        <v>0.73829876024607766</v>
      </c>
      <c r="L60" s="2">
        <f>H60*I60*J60*('Permanent project'!B64&gt;=Parameters!$B$2)*('Permanent project'!B64&lt;=Parameters!$B$3)</f>
        <v>0.43893279137227464</v>
      </c>
      <c r="M60" s="26">
        <f>'Emissions of Biomass scenarios'!H58*3.66</f>
        <v>538.09192302284589</v>
      </c>
      <c r="N60" s="14">
        <f t="shared" si="1"/>
        <v>236.18618978729288</v>
      </c>
      <c r="V60" s="23"/>
      <c r="W60" s="24"/>
      <c r="X60" s="4"/>
      <c r="Y60" s="4"/>
      <c r="Z60" s="4"/>
      <c r="AA60" s="4"/>
      <c r="AB60" s="4"/>
    </row>
    <row r="61" spans="2:28" x14ac:dyDescent="0.3">
      <c r="B61">
        <v>56</v>
      </c>
      <c r="C61" s="11">
        <v>1.83849316603077</v>
      </c>
      <c r="D61" s="2">
        <v>2.40545644582564</v>
      </c>
      <c r="E61" s="2">
        <v>2.7083000156717998</v>
      </c>
      <c r="F61" s="8">
        <v>3.8317162847179498</v>
      </c>
      <c r="G61" s="3">
        <f>G60*(1+Parameters!$B$13)</f>
        <v>257649.04935110212</v>
      </c>
      <c r="H61" s="5">
        <f>Parameters!$B$11*'Permanent project'!C65*Parameters!B$9*G61</f>
        <v>4.37685879214885</v>
      </c>
      <c r="I61" s="2">
        <f>EXP(-Parameters!$B$16*'Permanent project'!B65)</f>
        <v>0.16662658302554365</v>
      </c>
      <c r="J61" s="2">
        <f>EXP(-(Parameters!$B$5+Parameters!$B$6)*('Permanent project'!B65-Parameters!$B$2))*(1-EXP(-Parameters!$B$7*('Permanent project'!B65-Parameters!$B$2)*('Permanent project'!B65&gt;Parameters!$B$2)))+('Permanent project'!B65&lt;=Parameters!$B$2)</f>
        <v>0.58860393352976748</v>
      </c>
      <c r="K61" s="2">
        <f>H61*I61*('Permanent project'!B65&gt;=Parameters!$B$2)</f>
        <v>0.72930102492107107</v>
      </c>
      <c r="L61" s="2">
        <f>H61*I61*J61*('Permanent project'!B65&gt;=Parameters!$B$2)*('Permanent project'!B65&lt;=Parameters!$B$3)</f>
        <v>0.42926945199583338</v>
      </c>
      <c r="M61" s="26">
        <f>'Emissions of Biomass scenarios'!H59*3.66</f>
        <v>538.09192302284589</v>
      </c>
      <c r="N61" s="14">
        <f t="shared" si="1"/>
        <v>230.98642491940123</v>
      </c>
      <c r="V61" s="23"/>
      <c r="W61" s="24"/>
      <c r="X61" s="4"/>
      <c r="Y61" s="4"/>
      <c r="Z61" s="4"/>
      <c r="AA61" s="4"/>
      <c r="AB61" s="4"/>
    </row>
    <row r="62" spans="2:28" x14ac:dyDescent="0.3">
      <c r="B62">
        <v>57</v>
      </c>
      <c r="C62" s="11">
        <v>1.83806586680481</v>
      </c>
      <c r="D62" s="2">
        <v>2.41919726501026</v>
      </c>
      <c r="E62" s="2">
        <v>2.7323175730487201</v>
      </c>
      <c r="F62" s="8">
        <v>3.88645612634968</v>
      </c>
      <c r="G62" s="3">
        <f>G61*(1+Parameters!$B$13)</f>
        <v>262802.03033812414</v>
      </c>
      <c r="H62" s="5">
        <f>Parameters!$B$11*'Permanent project'!C66*Parameters!B$9*G62</f>
        <v>4.4633583612295347</v>
      </c>
      <c r="I62" s="2">
        <f>EXP(-Parameters!$B$16*'Permanent project'!B66)</f>
        <v>0.16137894240960493</v>
      </c>
      <c r="J62" s="2">
        <f>EXP(-(Parameters!$B$5+Parameters!$B$6)*('Permanent project'!B66-Parameters!$B$2))*(1-EXP(-Parameters!$B$7*('Permanent project'!B66-Parameters!$B$2)*('Permanent project'!B66&gt;Parameters!$B$2)))+('Permanent project'!B66&lt;=Parameters!$B$2)</f>
        <v>0.58274745344997803</v>
      </c>
      <c r="K62" s="2">
        <f>H62*I62*('Permanent project'!B66&gt;=Parameters!$B$2)</f>
        <v>0.72029205193028967</v>
      </c>
      <c r="L62" s="2">
        <f>H62*I62*J62*('Permanent project'!B66&gt;=Parameters!$B$2)*('Permanent project'!B66&lt;=Parameters!$B$3)</f>
        <v>0.41974835900263563</v>
      </c>
      <c r="M62" s="26">
        <f>'Emissions of Biomass scenarios'!H60*3.66</f>
        <v>538.09192302284589</v>
      </c>
      <c r="N62" s="14">
        <f t="shared" si="1"/>
        <v>225.86320168141208</v>
      </c>
      <c r="V62" s="23"/>
      <c r="W62" s="24"/>
      <c r="X62" s="4"/>
      <c r="Y62" s="4"/>
      <c r="Z62" s="4"/>
      <c r="AA62" s="4"/>
      <c r="AB62" s="4"/>
    </row>
    <row r="63" spans="2:28" x14ac:dyDescent="0.3">
      <c r="B63">
        <v>58</v>
      </c>
      <c r="C63" s="11">
        <v>1.83731189301538</v>
      </c>
      <c r="D63" s="2">
        <v>2.4326477685128198</v>
      </c>
      <c r="E63" s="2">
        <v>2.7560094894359</v>
      </c>
      <c r="F63" s="8">
        <v>3.9410974779589698</v>
      </c>
      <c r="G63" s="3">
        <f>G62*(1+Parameters!$B$13)</f>
        <v>268058.07094488665</v>
      </c>
      <c r="H63" s="5">
        <f>Parameters!$B$11*'Permanent project'!C67*Parameters!B$9*G63</f>
        <v>4.550758043515998</v>
      </c>
      <c r="I63" s="2">
        <f>EXP(-Parameters!$B$16*'Permanent project'!B67)</f>
        <v>0.15629656793268212</v>
      </c>
      <c r="J63" s="2">
        <f>EXP(-(Parameters!$B$5+Parameters!$B$6)*('Permanent project'!B67-Parameters!$B$2))*(1-EXP(-Parameters!$B$7*('Permanent project'!B67-Parameters!$B$2)*('Permanent project'!B67&gt;Parameters!$B$2)))+('Permanent project'!B67&lt;=Parameters!$B$2)</f>
        <v>0.5769491943688605</v>
      </c>
      <c r="K63" s="2">
        <f>H63*I63*('Permanent project'!B67&gt;=Parameters!$B$2)</f>
        <v>0.71126786369359773</v>
      </c>
      <c r="L63" s="2">
        <f>H63*I63*J63*('Permanent project'!B67&gt;=Parameters!$B$2)*('Permanent project'!B67&lt;=Parameters!$B$3)</f>
        <v>0.41036542093848172</v>
      </c>
      <c r="M63" s="26">
        <f>'Emissions of Biomass scenarios'!H61*3.66</f>
        <v>538.09192302284589</v>
      </c>
      <c r="N63" s="14">
        <f t="shared" si="1"/>
        <v>220.81431849486725</v>
      </c>
      <c r="V63" s="23"/>
      <c r="W63" s="24"/>
      <c r="X63" s="4"/>
      <c r="Y63" s="4"/>
      <c r="Z63" s="4"/>
      <c r="AA63" s="4"/>
      <c r="AB63" s="4"/>
    </row>
    <row r="64" spans="2:28" x14ac:dyDescent="0.3">
      <c r="B64">
        <v>59</v>
      </c>
      <c r="C64" s="11">
        <v>1.83621306422596</v>
      </c>
      <c r="D64" s="2">
        <v>2.4457950492153802</v>
      </c>
      <c r="E64" s="2">
        <v>2.77932336502308</v>
      </c>
      <c r="F64" s="8">
        <v>3.99559416176827</v>
      </c>
      <c r="G64" s="3">
        <f>G63*(1+Parameters!$B$13)</f>
        <v>273419.23236378439</v>
      </c>
      <c r="H64" s="5">
        <f>Parameters!$B$11*'Permanent project'!C68*Parameters!B$9*G64</f>
        <v>4.6389971302476116</v>
      </c>
      <c r="I64" s="2">
        <f>EXP(-Parameters!$B$16*'Permanent project'!B68)</f>
        <v>0.15137425479919109</v>
      </c>
      <c r="J64" s="2">
        <f>EXP(-(Parameters!$B$5+Parameters!$B$6)*('Permanent project'!B68-Parameters!$B$2))*(1-EXP(-Parameters!$B$7*('Permanent project'!B68-Parameters!$B$2)*('Permanent project'!B68&gt;Parameters!$B$2)))+('Permanent project'!B68&lt;=Parameters!$B$2)</f>
        <v>0.57120858887207371</v>
      </c>
      <c r="K64" s="2">
        <f>H64*I64*('Permanent project'!B68&gt;=Parameters!$B$2)</f>
        <v>0.70222473360681825</v>
      </c>
      <c r="L64" s="2">
        <f>H64*I64*J64*('Permanent project'!B68&gt;=Parameters!$B$2)*('Permanent project'!B68&lt;=Parameters!$B$3)</f>
        <v>0.40111679915461851</v>
      </c>
      <c r="M64" s="26">
        <f>'Emissions of Biomass scenarios'!H62*3.66</f>
        <v>538.09192302284589</v>
      </c>
      <c r="N64" s="14">
        <f t="shared" si="1"/>
        <v>215.83770981387732</v>
      </c>
      <c r="V64" s="23"/>
      <c r="W64" s="24"/>
      <c r="X64" s="4"/>
      <c r="Y64" s="4"/>
      <c r="Z64" s="4"/>
      <c r="AA64" s="4"/>
      <c r="AB64" s="4"/>
    </row>
    <row r="65" spans="2:28" x14ac:dyDescent="0.3">
      <c r="B65">
        <v>60</v>
      </c>
      <c r="C65" s="11">
        <v>1.8347511999999999</v>
      </c>
      <c r="D65" s="2">
        <v>2.4586261999999999</v>
      </c>
      <c r="E65" s="2">
        <v>2.8022068</v>
      </c>
      <c r="F65" s="8">
        <v>4.0499000000000001</v>
      </c>
      <c r="G65" s="3">
        <f>G64*(1+Parameters!$B$13)</f>
        <v>278887.61701106007</v>
      </c>
      <c r="H65" s="5">
        <f>Parameters!$B$11*'Permanent project'!C69*Parameters!B$9*G65</f>
        <v>4.7280099633799297</v>
      </c>
      <c r="I65" s="2">
        <f>EXP(-Parameters!$B$16*'Permanent project'!B69)</f>
        <v>0.14660696213035015</v>
      </c>
      <c r="J65" s="2">
        <f>EXP(-(Parameters!$B$5+Parameters!$B$6)*('Permanent project'!B69-Parameters!$B$2))*(1-EXP(-Parameters!$B$7*('Permanent project'!B69-Parameters!$B$2)*('Permanent project'!B69&gt;Parameters!$B$2)))+('Permanent project'!B69&lt;=Parameters!$B$2)</f>
        <v>0.56552507246796757</v>
      </c>
      <c r="K65" s="2">
        <f>H65*I65*('Permanent project'!B69&gt;=Parameters!$B$2)</f>
        <v>0.6931591776531596</v>
      </c>
      <c r="L65" s="2">
        <f>H65*I65*J65*('Permanent project'!B69&gt;=Parameters!$B$2)*('Permanent project'!B69&lt;=Parameters!$B$3)</f>
        <v>0.39199889417413991</v>
      </c>
      <c r="M65" s="26">
        <f>'Emissions of Biomass scenarios'!H63*3.66</f>
        <v>538.09192302284589</v>
      </c>
      <c r="N65" s="14">
        <f t="shared" si="1"/>
        <v>210.93143878899201</v>
      </c>
      <c r="V65" s="23"/>
      <c r="W65" s="24"/>
      <c r="X65" s="4"/>
      <c r="Y65" s="4"/>
      <c r="Z65" s="4"/>
      <c r="AA65" s="4"/>
      <c r="AB65" s="4"/>
    </row>
    <row r="66" spans="2:28" x14ac:dyDescent="0.3">
      <c r="B66">
        <v>61</v>
      </c>
      <c r="C66" s="11">
        <v>1.8329155951882701</v>
      </c>
      <c r="D66" s="2">
        <v>2.4711283264523098</v>
      </c>
      <c r="E66" s="2">
        <v>2.8246158616984598</v>
      </c>
      <c r="F66" s="8">
        <v>4.1039722075121201</v>
      </c>
      <c r="G66" s="3">
        <f>G65*(1+Parameters!$B$13)</f>
        <v>284465.36935128126</v>
      </c>
      <c r="H66" s="5">
        <f>Parameters!$B$11*'Permanent project'!C70*Parameters!B$9*G66</f>
        <v>4.8177453488005817</v>
      </c>
      <c r="I66" s="2">
        <f>EXP(-Parameters!$B$16*'Permanent project'!B70)</f>
        <v>0.14198980780187978</v>
      </c>
      <c r="J66" s="2">
        <f>EXP(-(Parameters!$B$5+Parameters!$B$6)*('Permanent project'!B70-Parameters!$B$2))*(1-EXP(-Parameters!$B$7*('Permanent project'!B70-Parameters!$B$2)*('Permanent project'!B70&gt;Parameters!$B$2)))+('Permanent project'!B70&lt;=Parameters!$B$2)</f>
        <v>0.55989808418196962</v>
      </c>
      <c r="K66" s="2">
        <f>H66*I66*('Permanent project'!B70&gt;=Parameters!$B$2)</f>
        <v>0.6840707361145949</v>
      </c>
      <c r="L66" s="2">
        <f>H66*I66*J66*('Permanent project'!B70&gt;=Parameters!$B$2)*('Permanent project'!B70&lt;=Parameters!$B$3)</f>
        <v>0.38300989459551138</v>
      </c>
      <c r="M66" s="26">
        <f>'Emissions of Biomass scenarios'!H64*3.66</f>
        <v>538.09192302284589</v>
      </c>
      <c r="N66" s="14">
        <f t="shared" si="1"/>
        <v>206.09453071967621</v>
      </c>
      <c r="V66" s="23"/>
      <c r="W66" s="24"/>
      <c r="X66" s="4"/>
      <c r="Y66" s="4"/>
      <c r="Z66" s="4"/>
      <c r="AA66" s="4"/>
      <c r="AB66" s="4"/>
    </row>
    <row r="67" spans="2:28" x14ac:dyDescent="0.3">
      <c r="B67">
        <v>62</v>
      </c>
      <c r="C67" s="11">
        <v>1.83072544579077</v>
      </c>
      <c r="D67" s="2">
        <v>2.4832885849723101</v>
      </c>
      <c r="E67" s="2">
        <v>2.8465404860184602</v>
      </c>
      <c r="F67" s="8">
        <v>4.1577815697046203</v>
      </c>
      <c r="G67" s="3">
        <f>G66*(1+Parameters!$B$13)</f>
        <v>290154.67673830688</v>
      </c>
      <c r="H67" s="5">
        <f>Parameters!$B$11*'Permanent project'!C71*Parameters!B$9*G67</f>
        <v>4.9082284012609252</v>
      </c>
      <c r="I67" s="2">
        <f>EXP(-Parameters!$B$16*'Permanent project'!B71)</f>
        <v>0.13751806344428075</v>
      </c>
      <c r="J67" s="2">
        <f>EXP(-(Parameters!$B$5+Parameters!$B$6)*('Permanent project'!B71-Parameters!$B$2))*(1-EXP(-Parameters!$B$7*('Permanent project'!B71-Parameters!$B$2)*('Permanent project'!B71&gt;Parameters!$B$2)))+('Permanent project'!B71&lt;=Parameters!$B$2)</f>
        <v>0.55432706700231371</v>
      </c>
      <c r="K67" s="2">
        <f>H67*I67*('Permanent project'!B71&gt;=Parameters!$B$2)</f>
        <v>0.67497006468362053</v>
      </c>
      <c r="L67" s="2">
        <f>H67*I67*J67*('Permanent project'!B71&gt;=Parameters!$B$2)*('Permanent project'!B71&lt;=Parameters!$B$3)</f>
        <v>0.37415417627043335</v>
      </c>
      <c r="M67" s="26">
        <f>'Emissions of Biomass scenarios'!H65*3.66</f>
        <v>538.09192302284589</v>
      </c>
      <c r="N67" s="14">
        <f t="shared" si="1"/>
        <v>201.32934021638633</v>
      </c>
      <c r="V67" s="23"/>
      <c r="W67" s="24"/>
      <c r="X67" s="4"/>
      <c r="Y67" s="4"/>
      <c r="Z67" s="4"/>
      <c r="AA67" s="4"/>
      <c r="AB67" s="4"/>
    </row>
    <row r="68" spans="2:28" x14ac:dyDescent="0.3">
      <c r="B68">
        <v>63</v>
      </c>
      <c r="C68" s="11">
        <v>1.82820742309481</v>
      </c>
      <c r="D68" s="2">
        <v>2.4950941446635899</v>
      </c>
      <c r="E68" s="2">
        <v>2.86797907600205</v>
      </c>
      <c r="F68" s="8">
        <v>4.2113022646130096</v>
      </c>
      <c r="G68" s="3">
        <f>G67*(1+Parameters!$B$13)</f>
        <v>295957.77027307299</v>
      </c>
      <c r="H68" s="5">
        <f>Parameters!$B$11*'Permanent project'!C72*Parameters!B$9*G68</f>
        <v>4.9995070590309814</v>
      </c>
      <c r="I68" s="2">
        <f>EXP(-Parameters!$B$16*'Permanent project'!B72)</f>
        <v>0.1331871496005706</v>
      </c>
      <c r="J68" s="2">
        <f>EXP(-(Parameters!$B$5+Parameters!$B$6)*('Permanent project'!B72-Parameters!$B$2))*(1-EXP(-Parameters!$B$7*('Permanent project'!B72-Parameters!$B$2)*('Permanent project'!B72&gt;Parameters!$B$2)))+('Permanent project'!B72&lt;=Parameters!$B$2)</f>
        <v>0.54881146821127336</v>
      </c>
      <c r="K68" s="2">
        <f>H68*I68*('Permanent project'!B72&gt;=Parameters!$B$2)</f>
        <v>0.66587009460026803</v>
      </c>
      <c r="L68" s="2">
        <f>H68*I68*J68*('Permanent project'!B72&gt;=Parameters!$B$2)*('Permanent project'!B72&lt;=Parameters!$B$3)</f>
        <v>0.36543714425555257</v>
      </c>
      <c r="M68" s="26">
        <f>'Emissions of Biomass scenarios'!H66*3.66</f>
        <v>538.09192302284589</v>
      </c>
      <c r="N68" s="14">
        <f t="shared" si="1"/>
        <v>196.63877569644742</v>
      </c>
      <c r="V68" s="23"/>
      <c r="W68" s="24"/>
      <c r="X68" s="4"/>
      <c r="Y68" s="4"/>
      <c r="Z68" s="4"/>
      <c r="AA68" s="4"/>
      <c r="AB68" s="4"/>
    </row>
    <row r="69" spans="2:28" x14ac:dyDescent="0.3">
      <c r="B69">
        <v>64</v>
      </c>
      <c r="C69" s="11">
        <v>1.8253881983876901</v>
      </c>
      <c r="D69" s="2">
        <v>2.50653217462974</v>
      </c>
      <c r="E69" s="2">
        <v>2.8889300346912798</v>
      </c>
      <c r="F69" s="8">
        <v>4.26450847027282</v>
      </c>
      <c r="G69" s="3">
        <f>G68*(1+Parameters!$B$13)</f>
        <v>301876.92567853443</v>
      </c>
      <c r="H69" s="5">
        <f>Parameters!$B$11*'Permanent project'!C73*Parameters!B$9*G69</f>
        <v>5.0916334160921881</v>
      </c>
      <c r="I69" s="2">
        <f>EXP(-Parameters!$B$16*'Permanent project'!B73)</f>
        <v>0.1289926310365194</v>
      </c>
      <c r="J69" s="2">
        <f>EXP(-(Parameters!$B$5+Parameters!$B$6)*('Permanent project'!B73-Parameters!$B$2))*(1-EXP(-Parameters!$B$7*('Permanent project'!B73-Parameters!$B$2)*('Permanent project'!B73&gt;Parameters!$B$2)))+('Permanent project'!B73&lt;=Parameters!$B$2)</f>
        <v>0.54335073962823688</v>
      </c>
      <c r="K69" s="2">
        <f>H69*I69*('Permanent project'!B73&gt;=Parameters!$B$2)</f>
        <v>0.65678319061519241</v>
      </c>
      <c r="L69" s="2">
        <f>H69*I69*J69*('Permanent project'!B73&gt;=Parameters!$B$2)*('Permanent project'!B73&lt;=Parameters!$B$3)</f>
        <v>0.35686363239615809</v>
      </c>
      <c r="M69" s="26">
        <f>'Emissions of Biomass scenarios'!H67*3.66</f>
        <v>538.09192302284589</v>
      </c>
      <c r="N69" s="14">
        <f t="shared" si="1"/>
        <v>192.02543821296666</v>
      </c>
      <c r="V69" s="23"/>
      <c r="W69" s="24"/>
      <c r="X69" s="4"/>
      <c r="Y69" s="4"/>
      <c r="Z69" s="4"/>
      <c r="AA69" s="4"/>
      <c r="AB69" s="4"/>
    </row>
    <row r="70" spans="2:28" x14ac:dyDescent="0.3">
      <c r="B70">
        <v>65</v>
      </c>
      <c r="C70" s="11">
        <v>1.82229444295673</v>
      </c>
      <c r="D70" s="2">
        <v>2.5175898439743598</v>
      </c>
      <c r="E70" s="2">
        <v>2.90939176512821</v>
      </c>
      <c r="F70" s="8">
        <v>4.3173743647195497</v>
      </c>
      <c r="G70" s="3">
        <f>G69*(1+Parameters!$B$13)</f>
        <v>307914.46419210511</v>
      </c>
      <c r="H70" s="5">
        <f>Parameters!$B$11*'Permanent project'!C74*Parameters!B$9*G70</f>
        <v>5.1846639491102353</v>
      </c>
      <c r="I70" s="2">
        <f>EXP(-Parameters!$B$16*'Permanent project'!B74)</f>
        <v>0.12493021219858241</v>
      </c>
      <c r="J70" s="2">
        <f>EXP(-(Parameters!$B$5+Parameters!$B$6)*('Permanent project'!B74-Parameters!$B$2))*(1-EXP(-Parameters!$B$7*('Permanent project'!B74-Parameters!$B$2)*('Permanent project'!B74&gt;Parameters!$B$2)))+('Permanent project'!B74&lt;=Parameters!$B$2)</f>
        <v>0.53794433778492812</v>
      </c>
      <c r="K70" s="2">
        <f>H70*I70*('Permanent project'!B74&gt;=Parameters!$B$2)</f>
        <v>0.64772116734068197</v>
      </c>
      <c r="L70" s="2">
        <f>H70*I70*J70*('Permanent project'!B74&gt;=Parameters!$B$2)*('Permanent project'!B74&lt;=Parameters!$B$3)</f>
        <v>0.34843793443436377</v>
      </c>
      <c r="M70" s="26">
        <f>'Emissions of Biomass scenarios'!H68*3.66</f>
        <v>538.09192302284589</v>
      </c>
      <c r="N70" s="14">
        <f t="shared" si="1"/>
        <v>187.49163819389508</v>
      </c>
      <c r="V70" s="23"/>
      <c r="W70" s="24"/>
      <c r="X70" s="4"/>
      <c r="Y70" s="4"/>
      <c r="Z70" s="4"/>
      <c r="AA70" s="4"/>
      <c r="AB70" s="4"/>
    </row>
    <row r="71" spans="2:28" x14ac:dyDescent="0.3">
      <c r="B71">
        <v>66</v>
      </c>
      <c r="C71" s="11">
        <v>1.81895282808923</v>
      </c>
      <c r="D71" s="2">
        <v>2.5282543218010298</v>
      </c>
      <c r="E71" s="2">
        <v>2.9293626703548701</v>
      </c>
      <c r="F71" s="8">
        <v>4.3698741259887202</v>
      </c>
      <c r="G71" s="3">
        <f>G70*(1+Parameters!$B$13)</f>
        <v>314072.75347594719</v>
      </c>
      <c r="H71" s="5">
        <f>Parameters!$B$11*'Permanent project'!C75*Parameters!B$9*G71</f>
        <v>5.2786597540062132</v>
      </c>
      <c r="I71" s="2">
        <f>EXP(-Parameters!$B$16*'Permanent project'!B75)</f>
        <v>0.12099573281487792</v>
      </c>
      <c r="J71" s="2">
        <f>EXP(-(Parameters!$B$5+Parameters!$B$6)*('Permanent project'!B75-Parameters!$B$2))*(1-EXP(-Parameters!$B$7*('Permanent project'!B75-Parameters!$B$2)*('Permanent project'!B75&gt;Parameters!$B$2)))+('Permanent project'!B75&lt;=Parameters!$B$2)</f>
        <v>0.53259172404843402</v>
      </c>
      <c r="K71" s="2">
        <f>H71*I71*('Permanent project'!B75&gt;=Parameters!$B$2)</f>
        <v>0.63869530521638496</v>
      </c>
      <c r="L71" s="2">
        <f>H71*I71*J71*('Permanent project'!B75&gt;=Parameters!$B$2)*('Permanent project'!B75&lt;=Parameters!$B$3)</f>
        <v>0.34016383374683523</v>
      </c>
      <c r="M71" s="26">
        <f>'Emissions of Biomass scenarios'!H69*3.66</f>
        <v>538.09192302284589</v>
      </c>
      <c r="N71" s="14">
        <f t="shared" si="1"/>
        <v>183.03941144365822</v>
      </c>
      <c r="V71" s="23"/>
      <c r="W71" s="24"/>
      <c r="X71" s="4"/>
      <c r="Y71" s="4"/>
      <c r="Z71" s="4"/>
      <c r="AA71" s="4"/>
      <c r="AB71" s="4"/>
    </row>
    <row r="72" spans="2:28" x14ac:dyDescent="0.3">
      <c r="B72">
        <v>67</v>
      </c>
      <c r="C72" s="11">
        <v>1.8153900250724999</v>
      </c>
      <c r="D72" s="2">
        <v>2.53851277721333</v>
      </c>
      <c r="E72" s="2">
        <v>2.9488411534133299</v>
      </c>
      <c r="F72" s="8">
        <v>4.4219819321158296</v>
      </c>
      <c r="G72" s="3">
        <f>G71*(1+Parameters!$B$13)</f>
        <v>320354.20854546613</v>
      </c>
      <c r="H72" s="5">
        <f>Parameters!$B$11*'Permanent project'!C76*Parameters!B$9*G72</f>
        <v>5.3736867924749356</v>
      </c>
      <c r="I72" s="2">
        <f>EXP(-Parameters!$B$16*'Permanent project'!B76)</f>
        <v>0.11718516363470523</v>
      </c>
      <c r="J72" s="2">
        <f>EXP(-(Parameters!$B$5+Parameters!$B$6)*('Permanent project'!B76-Parameters!$B$2))*(1-EXP(-Parameters!$B$7*('Permanent project'!B76-Parameters!$B$2)*('Permanent project'!B76&gt;Parameters!$B$2)))+('Permanent project'!B76&lt;=Parameters!$B$2)</f>
        <v>0.52729236470410346</v>
      </c>
      <c r="K72" s="2">
        <f>H72*I72*('Permanent project'!B76&gt;=Parameters!$B$2)</f>
        <v>0.62971636609782966</v>
      </c>
      <c r="L72" s="2">
        <f>H72*I72*J72*('Permanent project'!B76&gt;=Parameters!$B$2)*('Permanent project'!B76&lt;=Parameters!$B$3)</f>
        <v>0.33204463177259952</v>
      </c>
      <c r="M72" s="26">
        <f>'Emissions of Biomass scenarios'!H70*3.66</f>
        <v>538.09192302284589</v>
      </c>
      <c r="N72" s="14">
        <f t="shared" si="1"/>
        <v>178.67053443993083</v>
      </c>
      <c r="V72" s="23"/>
      <c r="W72" s="24"/>
      <c r="X72" s="4"/>
      <c r="Y72" s="4"/>
      <c r="Z72" s="4"/>
      <c r="AA72" s="4"/>
      <c r="AB72" s="4"/>
    </row>
    <row r="73" spans="2:28" x14ac:dyDescent="0.3">
      <c r="B73">
        <v>68</v>
      </c>
      <c r="C73" s="11">
        <v>1.8116327051938499</v>
      </c>
      <c r="D73" s="2">
        <v>2.5483523793148701</v>
      </c>
      <c r="E73" s="2">
        <v>2.9678256173456399</v>
      </c>
      <c r="F73" s="8">
        <v>4.47367196113641</v>
      </c>
      <c r="G73" s="3">
        <f>G72*(1+Parameters!$B$13)</f>
        <v>326761.29271637544</v>
      </c>
      <c r="H73" s="5">
        <f>Parameters!$B$11*'Permanent project'!C77*Parameters!B$9*G73</f>
        <v>5.469816148809997</v>
      </c>
      <c r="I73" s="2">
        <f>EXP(-Parameters!$B$16*'Permanent project'!B77)</f>
        <v>0.11349460230223983</v>
      </c>
      <c r="J73" s="2">
        <f>EXP(-(Parameters!$B$5+Parameters!$B$6)*('Permanent project'!B77-Parameters!$B$2))*(1-EXP(-Parameters!$B$7*('Permanent project'!B77-Parameters!$B$2)*('Permanent project'!B77&gt;Parameters!$B$2)))+('Permanent project'!B77&lt;=Parameters!$B$2)</f>
        <v>0.52204573100762841</v>
      </c>
      <c r="K73" s="2">
        <f>H73*I73*('Permanent project'!B77&gt;=Parameters!$B$2)</f>
        <v>0.62079460847555967</v>
      </c>
      <c r="L73" s="2">
        <f>H73*I73*J73*('Permanent project'!B77&gt;=Parameters!$B$2)*('Permanent project'!B77&lt;=Parameters!$B$3)</f>
        <v>0.32408317518721802</v>
      </c>
      <c r="M73" s="26">
        <f>'Emissions of Biomass scenarios'!H71*3.66</f>
        <v>538.09192302284589</v>
      </c>
      <c r="N73" s="14">
        <f t="shared" si="1"/>
        <v>174.38653895584</v>
      </c>
      <c r="V73" s="23"/>
      <c r="W73" s="24"/>
      <c r="X73" s="4"/>
      <c r="Y73" s="4"/>
      <c r="Z73" s="4"/>
      <c r="AA73" s="4"/>
      <c r="AB73" s="4"/>
    </row>
    <row r="74" spans="2:28" x14ac:dyDescent="0.3">
      <c r="B74">
        <v>69</v>
      </c>
      <c r="C74" s="11">
        <v>1.80770753974058</v>
      </c>
      <c r="D74" s="2">
        <v>2.5577602972092301</v>
      </c>
      <c r="E74" s="2">
        <v>2.9863144651938498</v>
      </c>
      <c r="F74" s="8">
        <v>4.5249183910859596</v>
      </c>
      <c r="G74" s="3">
        <f>G73*(1+Parameters!$B$13)</f>
        <v>333296.51857070293</v>
      </c>
      <c r="H74" s="5">
        <f>Parameters!$B$11*'Permanent project'!C78*Parameters!B$9*G74</f>
        <v>5.5671242974074042</v>
      </c>
      <c r="I74" s="2">
        <f>EXP(-Parameters!$B$16*'Permanent project'!B78)</f>
        <v>0.10992026936018012</v>
      </c>
      <c r="J74" s="2">
        <f>EXP(-(Parameters!$B$5+Parameters!$B$6)*('Permanent project'!B78-Parameters!$B$2))*(1-EXP(-Parameters!$B$7*('Permanent project'!B78-Parameters!$B$2)*('Permanent project'!B78&gt;Parameters!$B$2)))+('Permanent project'!B78&lt;=Parameters!$B$2)</f>
        <v>0.51685129921347706</v>
      </c>
      <c r="K74" s="2">
        <f>H74*I74*('Permanent project'!B78&gt;=Parameters!$B$2)</f>
        <v>0.61193980233262535</v>
      </c>
      <c r="L74" s="2">
        <f>H74*I74*J74*('Permanent project'!B78&gt;=Parameters!$B$2)*('Permanent project'!B78&lt;=Parameters!$B$3)</f>
        <v>0.31628188187605577</v>
      </c>
      <c r="M74" s="26">
        <f>'Emissions of Biomass scenarios'!H72*3.66</f>
        <v>538.09192302284589</v>
      </c>
      <c r="N74" s="14">
        <f t="shared" si="1"/>
        <v>170.18872603597143</v>
      </c>
      <c r="V74" s="23"/>
      <c r="W74" s="24"/>
      <c r="X74" s="4"/>
      <c r="Y74" s="4"/>
      <c r="Z74" s="4"/>
      <c r="AA74" s="4"/>
      <c r="AB74" s="4"/>
    </row>
    <row r="75" spans="2:28" x14ac:dyDescent="0.3">
      <c r="B75">
        <v>70</v>
      </c>
      <c r="C75" s="11">
        <v>1.8036411999999999</v>
      </c>
      <c r="D75" s="2">
        <v>2.5667236999999998</v>
      </c>
      <c r="E75" s="2">
        <v>3.0043061</v>
      </c>
      <c r="F75" s="8">
        <v>4.5756953999999999</v>
      </c>
      <c r="G75" s="3">
        <f>G74*(1+Parameters!$B$13)</f>
        <v>339962.44894211699</v>
      </c>
      <c r="H75" s="5">
        <f>Parameters!$B$11*'Permanent project'!C79*Parameters!B$9*G75</f>
        <v>5.6656933813316632</v>
      </c>
      <c r="I75" s="2">
        <f>EXP(-Parameters!$B$16*'Permanent project'!B79)</f>
        <v>0.10645850437925281</v>
      </c>
      <c r="J75" s="2">
        <f>EXP(-(Parameters!$B$5+Parameters!$B$6)*('Permanent project'!B79-Parameters!$B$2))*(1-EXP(-Parameters!$B$7*('Permanent project'!B79-Parameters!$B$2)*('Permanent project'!B79&gt;Parameters!$B$2)))+('Permanent project'!B79&lt;=Parameters!$B$2)</f>
        <v>0.51170855058521325</v>
      </c>
      <c r="K75" s="2">
        <f>H75*I75*('Permanent project'!B79&gt;=Parameters!$B$2)</f>
        <v>0.6031612436480005</v>
      </c>
      <c r="L75" s="2">
        <f>H75*I75*J75*('Permanent project'!B79&gt;=Parameters!$B$2)*('Permanent project'!B79&lt;=Parameters!$B$3)</f>
        <v>0.30864276575629301</v>
      </c>
      <c r="M75" s="26">
        <f>'Emissions of Biomass scenarios'!H73*3.66</f>
        <v>538.09192302284589</v>
      </c>
      <c r="N75" s="14">
        <f t="shared" si="1"/>
        <v>166.07817935289347</v>
      </c>
      <c r="V75" s="23"/>
      <c r="W75" s="24"/>
      <c r="X75" s="4"/>
      <c r="Y75" s="4"/>
      <c r="Z75" s="4"/>
      <c r="AA75" s="4"/>
      <c r="AB75" s="4"/>
    </row>
    <row r="76" spans="2:28" x14ac:dyDescent="0.3">
      <c r="B76">
        <v>71</v>
      </c>
      <c r="C76" s="11">
        <v>1.7994603572594201</v>
      </c>
      <c r="D76" s="2">
        <v>2.5752297567907698</v>
      </c>
      <c r="E76" s="2">
        <v>3.0217989248061499</v>
      </c>
      <c r="F76" s="8">
        <v>4.6259771659140396</v>
      </c>
      <c r="G76" s="3">
        <f>G75*(1+Parameters!$B$13)</f>
        <v>346761.69792095933</v>
      </c>
      <c r="H76" s="5">
        <f>Parameters!$B$11*'Permanent project'!C80*Parameters!B$9*G76</f>
        <v>5.765611502340529</v>
      </c>
      <c r="I76" s="2">
        <f>EXP(-Parameters!$B$16*'Permanent project'!B80)</f>
        <v>0.10310576220961341</v>
      </c>
      <c r="J76" s="2">
        <f>EXP(-(Parameters!$B$5+Parameters!$B$6)*('Permanent project'!B80-Parameters!$B$2))*(1-EXP(-Parameters!$B$7*('Permanent project'!B80-Parameters!$B$2)*('Permanent project'!B80&gt;Parameters!$B$2)))+('Permanent project'!B80&lt;=Parameters!$B$2)</f>
        <v>0.5066169713919616</v>
      </c>
      <c r="K76" s="2">
        <f>H76*I76*('Permanent project'!B80&gt;=Parameters!$B$2)</f>
        <v>0.5944677685533345</v>
      </c>
      <c r="L76" s="2">
        <f>H76*I76*J76*('Permanent project'!B80&gt;=Parameters!$B$2)*('Permanent project'!B80&lt;=Parameters!$B$3)</f>
        <v>0.30116746049462789</v>
      </c>
      <c r="M76" s="26">
        <f>'Emissions of Biomass scenarios'!H74*3.66</f>
        <v>538.09192302284589</v>
      </c>
      <c r="N76" s="14">
        <f t="shared" si="1"/>
        <v>162.0557779694613</v>
      </c>
      <c r="V76" s="23"/>
      <c r="W76" s="24"/>
      <c r="X76" s="4"/>
      <c r="Y76" s="4"/>
      <c r="Z76" s="4"/>
      <c r="AA76" s="4"/>
      <c r="AB76" s="4"/>
    </row>
    <row r="77" spans="2:28" x14ac:dyDescent="0.3">
      <c r="B77">
        <v>72</v>
      </c>
      <c r="C77" s="11">
        <v>1.79519168280615</v>
      </c>
      <c r="D77" s="2">
        <v>2.5832656366851299</v>
      </c>
      <c r="E77" s="2">
        <v>3.0387913426543598</v>
      </c>
      <c r="F77" s="8">
        <v>4.6757378668635896</v>
      </c>
      <c r="G77" s="3">
        <f>G76*(1+Parameters!$B$13)</f>
        <v>353696.93187937851</v>
      </c>
      <c r="H77" s="5">
        <f>Parameters!$B$11*'Permanent project'!C81*Parameters!B$9*G77</f>
        <v>5.8669730227777626</v>
      </c>
      <c r="I77" s="2">
        <f>EXP(-Parameters!$B$16*'Permanent project'!B81)</f>
        <v>9.9858609350303176E-2</v>
      </c>
      <c r="J77" s="2">
        <f>EXP(-(Parameters!$B$5+Parameters!$B$6)*('Permanent project'!B81-Parameters!$B$2))*(1-EXP(-Parameters!$B$7*('Permanent project'!B81-Parameters!$B$2)*('Permanent project'!B81&gt;Parameters!$B$2)))+('Permanent project'!B81&lt;=Parameters!$B$2)</f>
        <v>0.50157605289430629</v>
      </c>
      <c r="K77" s="2">
        <f>H77*I77*('Permanent project'!B81&gt;=Parameters!$B$2)</f>
        <v>0.58586776715033195</v>
      </c>
      <c r="L77" s="2">
        <f>H77*I77*J77*('Permanent project'!B81&gt;=Parameters!$B$2)*('Permanent project'!B81&lt;=Parameters!$B$3)</f>
        <v>0.29385724216526404</v>
      </c>
      <c r="M77" s="26">
        <f>'Emissions of Biomass scenarios'!H75*3.66</f>
        <v>538.09192302284589</v>
      </c>
      <c r="N77" s="14">
        <f t="shared" si="1"/>
        <v>158.12220853089704</v>
      </c>
      <c r="V77" s="23"/>
      <c r="W77" s="24"/>
      <c r="X77" s="4"/>
      <c r="Y77" s="4"/>
      <c r="Z77" s="4"/>
      <c r="AA77" s="4"/>
      <c r="AB77" s="4"/>
    </row>
    <row r="78" spans="2:28" x14ac:dyDescent="0.3">
      <c r="B78">
        <v>73</v>
      </c>
      <c r="C78" s="11">
        <v>1.7908618479275</v>
      </c>
      <c r="D78" s="2">
        <v>2.5908185087866702</v>
      </c>
      <c r="E78" s="2">
        <v>3.0552817565866701</v>
      </c>
      <c r="F78" s="8">
        <v>4.7249516808841703</v>
      </c>
      <c r="G78" s="3">
        <f>G77*(1+Parameters!$B$13)</f>
        <v>360770.8705169661</v>
      </c>
      <c r="H78" s="5">
        <f>Parameters!$B$11*'Permanent project'!C82*Parameters!B$9*G78</f>
        <v>5.9698788797564228</v>
      </c>
      <c r="I78" s="2">
        <f>EXP(-Parameters!$B$16*'Permanent project'!B82)</f>
        <v>9.6713720433043979E-2</v>
      </c>
      <c r="J78" s="2">
        <f>EXP(-(Parameters!$B$5+Parameters!$B$6)*('Permanent project'!B82-Parameters!$B$2))*(1-EXP(-Parameters!$B$7*('Permanent project'!B82-Parameters!$B$2)*('Permanent project'!B82&gt;Parameters!$B$2)))+('Permanent project'!B82&lt;=Parameters!$B$2)</f>
        <v>0.49658529132215667</v>
      </c>
      <c r="K78" s="2">
        <f>H78*I78*('Permanent project'!B82&gt;=Parameters!$B$2)</f>
        <v>0.57736919699589639</v>
      </c>
      <c r="L78" s="2">
        <f>H78*I78*J78*('Permanent project'!B82&gt;=Parameters!$B$2)*('Permanent project'!B82&lt;=Parameters!$B$3)</f>
        <v>0.28671305089064686</v>
      </c>
      <c r="M78" s="26">
        <f>'Emissions of Biomass scenarios'!H76*3.66</f>
        <v>538.09192302284589</v>
      </c>
      <c r="N78" s="14">
        <f t="shared" si="1"/>
        <v>154.27797690949524</v>
      </c>
      <c r="V78" s="23"/>
      <c r="W78" s="24"/>
      <c r="X78" s="4"/>
      <c r="Y78" s="4"/>
      <c r="Z78" s="4"/>
      <c r="AA78" s="4"/>
      <c r="AB78" s="4"/>
    </row>
    <row r="79" spans="2:28" x14ac:dyDescent="0.3">
      <c r="B79">
        <v>74</v>
      </c>
      <c r="C79" s="11">
        <v>1.7864975239107701</v>
      </c>
      <c r="D79" s="2">
        <v>2.5978755421989699</v>
      </c>
      <c r="E79" s="2">
        <v>3.0712685696451301</v>
      </c>
      <c r="F79" s="8">
        <v>4.7735927860112799</v>
      </c>
      <c r="G79" s="3">
        <f>G78*(1+Parameters!$B$13)</f>
        <v>367986.28792730544</v>
      </c>
      <c r="H79" s="5">
        <f>Parameters!$B$11*'Permanent project'!C83*Parameters!B$9*G79</f>
        <v>6.0744369120688804</v>
      </c>
      <c r="I79" s="2">
        <f>EXP(-Parameters!$B$16*'Permanent project'!B83)</f>
        <v>9.3667874816770469E-2</v>
      </c>
      <c r="J79" s="2">
        <f>EXP(-(Parameters!$B$5+Parameters!$B$6)*('Permanent project'!B83-Parameters!$B$2))*(1-EXP(-Parameters!$B$7*('Permanent project'!B83-Parameters!$B$2)*('Permanent project'!B83&gt;Parameters!$B$2)))+('Permanent project'!B83&lt;=Parameters!$B$2)</f>
        <v>0.49164418784652797</v>
      </c>
      <c r="K79" s="2">
        <f>H79*I79*('Permanent project'!B83&gt;=Parameters!$B$2)</f>
        <v>0.56897959626203765</v>
      </c>
      <c r="L79" s="2">
        <f>H79*I79*J79*('Permanent project'!B83&gt;=Parameters!$B$2)*('Permanent project'!B83&lt;=Parameters!$B$3)</f>
        <v>0.27973551150549486</v>
      </c>
      <c r="M79" s="26">
        <f>'Emissions of Biomass scenarios'!H77*3.66</f>
        <v>538.09192302284589</v>
      </c>
      <c r="N79" s="14">
        <f t="shared" si="1"/>
        <v>150.52341932377115</v>
      </c>
      <c r="V79" s="23"/>
      <c r="W79" s="24"/>
      <c r="X79" s="4"/>
      <c r="Y79" s="4"/>
      <c r="Z79" s="4"/>
      <c r="AA79" s="4"/>
      <c r="AB79" s="4"/>
    </row>
    <row r="80" spans="2:28" x14ac:dyDescent="0.3">
      <c r="B80">
        <v>75</v>
      </c>
      <c r="C80" s="11">
        <v>1.7821253820432701</v>
      </c>
      <c r="D80" s="2">
        <v>2.60442390602564</v>
      </c>
      <c r="E80" s="2">
        <v>3.0867501848717902</v>
      </c>
      <c r="F80" s="8">
        <v>4.8216353602804496</v>
      </c>
      <c r="G80" s="3">
        <f>G79*(1+Parameters!$B$13)</f>
        <v>375346.01368585153</v>
      </c>
      <c r="H80" s="5">
        <f>Parameters!$B$11*'Permanent project'!C84*Parameters!B$9*G80</f>
        <v>6.1807622002740459</v>
      </c>
      <c r="I80" s="2">
        <f>EXP(-Parameters!$B$16*'Permanent project'!B84)</f>
        <v>9.0717953289412512E-2</v>
      </c>
      <c r="J80" s="2">
        <f>EXP(-(Parameters!$B$5+Parameters!$B$6)*('Permanent project'!B84-Parameters!$B$2))*(1-EXP(-Parameters!$B$7*('Permanent project'!B84-Parameters!$B$2)*('Permanent project'!B84&gt;Parameters!$B$2)))+('Permanent project'!B84&lt;=Parameters!$B$2)</f>
        <v>0.4867522485467447</v>
      </c>
      <c r="K80" s="2">
        <f>H80*I80*('Permanent project'!B84&gt;=Parameters!$B$2)</f>
        <v>0.56070609657742743</v>
      </c>
      <c r="L80" s="2">
        <f>H80*I80*J80*('Permanent project'!B84&gt;=Parameters!$B$2)*('Permanent project'!B84&lt;=Parameters!$B$3)</f>
        <v>0.27292495328293098</v>
      </c>
      <c r="M80" s="26">
        <f>'Emissions of Biomass scenarios'!H78*3.66</f>
        <v>538.09192302284589</v>
      </c>
      <c r="N80" s="14">
        <f t="shared" si="1"/>
        <v>146.85871295293271</v>
      </c>
      <c r="V80" s="23"/>
      <c r="W80" s="24"/>
      <c r="X80" s="4"/>
      <c r="Y80" s="4"/>
      <c r="Z80" s="4"/>
      <c r="AA80" s="4"/>
      <c r="AB80" s="4"/>
    </row>
    <row r="81" spans="2:28" x14ac:dyDescent="0.3">
      <c r="B81">
        <v>76</v>
      </c>
      <c r="C81" s="11">
        <v>1.77777209361231</v>
      </c>
      <c r="D81" s="2">
        <v>2.6104507693702601</v>
      </c>
      <c r="E81" s="2">
        <v>3.1017250053087202</v>
      </c>
      <c r="F81" s="8">
        <v>4.8690535817271803</v>
      </c>
      <c r="G81" s="3">
        <f>G80*(1+Parameters!$B$13)</f>
        <v>382852.93395956856</v>
      </c>
      <c r="H81" s="5">
        <f>Parameters!$B$11*'Permanent project'!C85*Parameters!B$9*G81</f>
        <v>6.2889774204264786</v>
      </c>
      <c r="I81" s="2">
        <f>EXP(-Parameters!$B$16*'Permanent project'!B85)</f>
        <v>8.7860934873549207E-2</v>
      </c>
      <c r="J81" s="2">
        <f>EXP(-(Parameters!$B$5+Parameters!$B$6)*('Permanent project'!B85-Parameters!$B$2))*(1-EXP(-Parameters!$B$7*('Permanent project'!B85-Parameters!$B$2)*('Permanent project'!B85&gt;Parameters!$B$2)))+('Permanent project'!B85&lt;=Parameters!$B$2)</f>
        <v>0.48190898437422197</v>
      </c>
      <c r="K81" s="2">
        <f>H81*I81*('Permanent project'!B85&gt;=Parameters!$B$2)</f>
        <v>0.55255543555731235</v>
      </c>
      <c r="L81" s="2">
        <f>H81*I81*J81*('Permanent project'!B85&gt;=Parameters!$B$2)*('Permanent project'!B85&lt;=Parameters!$B$3)</f>
        <v>0.26628142875988026</v>
      </c>
      <c r="M81" s="26">
        <f>'Emissions of Biomass scenarios'!H79*3.66</f>
        <v>538.09192302284589</v>
      </c>
      <c r="N81" s="14">
        <f t="shared" si="1"/>
        <v>143.28388606667491</v>
      </c>
      <c r="V81" s="23"/>
      <c r="W81" s="24"/>
      <c r="X81" s="4"/>
      <c r="Y81" s="4"/>
      <c r="Z81" s="4"/>
      <c r="AA81" s="4"/>
      <c r="AB81" s="4"/>
    </row>
    <row r="82" spans="2:28" x14ac:dyDescent="0.3">
      <c r="B82">
        <v>77</v>
      </c>
      <c r="C82" s="11">
        <v>1.77346432990519</v>
      </c>
      <c r="D82" s="2">
        <v>2.6159433013364102</v>
      </c>
      <c r="E82" s="2">
        <v>3.1161914339979502</v>
      </c>
      <c r="F82" s="8">
        <v>4.9158216283869898</v>
      </c>
      <c r="G82" s="3">
        <f>G81*(1+Parameters!$B$13)</f>
        <v>390509.99263875996</v>
      </c>
      <c r="H82" s="5">
        <f>Parameters!$B$11*'Permanent project'!C86*Parameters!B$9*G82</f>
        <v>6.3992132119273428</v>
      </c>
      <c r="I82" s="2">
        <f>EXP(-Parameters!$B$16*'Permanent project'!B86)</f>
        <v>8.5093893732664114E-2</v>
      </c>
      <c r="J82" s="2">
        <f>EXP(-(Parameters!$B$5+Parameters!$B$6)*('Permanent project'!B86-Parameters!$B$2))*(1-EXP(-Parameters!$B$7*('Permanent project'!B86-Parameters!$B$2)*('Permanent project'!B86&gt;Parameters!$B$2)))+('Permanent project'!B86&lt;=Parameters!$B$2)</f>
        <v>0.47711391111371859</v>
      </c>
      <c r="K82" s="2">
        <f>H82*I82*('Permanent project'!B86&gt;=Parameters!$B$2)</f>
        <v>0.54453396902840556</v>
      </c>
      <c r="L82" s="2">
        <f>H82*I82*J82*('Permanent project'!B86&gt;=Parameters!$B$2)*('Permanent project'!B86&lt;=Parameters!$B$3)</f>
        <v>0.25980473169741908</v>
      </c>
      <c r="M82" s="26">
        <f>'Emissions of Biomass scenarios'!H80*3.66</f>
        <v>538.09192302284589</v>
      </c>
      <c r="N82" s="14">
        <f t="shared" si="1"/>
        <v>139.79882768949875</v>
      </c>
      <c r="V82" s="23"/>
      <c r="W82" s="24"/>
      <c r="X82" s="4"/>
      <c r="Y82" s="4"/>
      <c r="Z82" s="4"/>
      <c r="AA82" s="4"/>
      <c r="AB82" s="4"/>
    </row>
    <row r="83" spans="2:28" x14ac:dyDescent="0.3">
      <c r="B83">
        <v>78</v>
      </c>
      <c r="C83" s="11">
        <v>1.76922876220923</v>
      </c>
      <c r="D83" s="2">
        <v>2.6208886710276902</v>
      </c>
      <c r="E83" s="2">
        <v>3.13014787398154</v>
      </c>
      <c r="F83" s="8">
        <v>4.9619136782953799</v>
      </c>
      <c r="G83" s="3">
        <f>G82*(1+Parameters!$B$13)</f>
        <v>398320.19249153516</v>
      </c>
      <c r="H83" s="5">
        <f>Parameters!$B$11*'Permanent project'!C87*Parameters!B$9*G83</f>
        <v>6.5116085599926059</v>
      </c>
      <c r="I83" s="2">
        <f>EXP(-Parameters!$B$16*'Permanent project'!B87)</f>
        <v>8.2413996174832971E-2</v>
      </c>
      <c r="J83" s="2">
        <f>EXP(-(Parameters!$B$5+Parameters!$B$6)*('Permanent project'!B87-Parameters!$B$2))*(1-EXP(-Parameters!$B$7*('Permanent project'!B87-Parameters!$B$2)*('Permanent project'!B87&gt;Parameters!$B$2)))+('Permanent project'!B87&lt;=Parameters!$B$2)</f>
        <v>0.47236654934274686</v>
      </c>
      <c r="K83" s="2">
        <f>H83*I83*('Permanent project'!B87&gt;=Parameters!$B$2)</f>
        <v>0.53664768295524024</v>
      </c>
      <c r="L83" s="2">
        <f>H83*I83*J83*('Permanent project'!B87&gt;=Parameters!$B$2)*('Permanent project'!B87&lt;=Parameters!$B$3)</f>
        <v>0.25349441421034724</v>
      </c>
      <c r="M83" s="26">
        <f>'Emissions of Biomass scenarios'!H81*3.66</f>
        <v>669.88788453426889</v>
      </c>
      <c r="N83" s="14">
        <f t="shared" si="1"/>
        <v>169.81283687662324</v>
      </c>
      <c r="V83" s="23"/>
      <c r="W83" s="24"/>
      <c r="X83" s="4"/>
      <c r="Y83" s="4"/>
      <c r="Z83" s="4"/>
      <c r="AA83" s="4"/>
      <c r="AB83" s="4"/>
    </row>
    <row r="84" spans="2:28" x14ac:dyDescent="0.3">
      <c r="B84">
        <v>79</v>
      </c>
      <c r="C84" s="11">
        <v>1.7650920618117301</v>
      </c>
      <c r="D84" s="2">
        <v>2.6252740475476899</v>
      </c>
      <c r="E84" s="2">
        <v>3.1435927283015399</v>
      </c>
      <c r="F84" s="8">
        <v>5.00730390948788</v>
      </c>
      <c r="G84" s="3">
        <f>G83*(1+Parameters!$B$13)</f>
        <v>406286.59634136589</v>
      </c>
      <c r="H84" s="5">
        <f>Parameters!$B$11*'Permanent project'!C88*Parameters!B$9*G84</f>
        <v>6.6263111932492995</v>
      </c>
      <c r="I84" s="2">
        <f>EXP(-Parameters!$B$16*'Permanent project'!B88)</f>
        <v>7.9818497750775541E-2</v>
      </c>
      <c r="J84" s="2">
        <f>EXP(-(Parameters!$B$5+Parameters!$B$6)*('Permanent project'!B88-Parameters!$B$2))*(1-EXP(-Parameters!$B$7*('Permanent project'!B88-Parameters!$B$2)*('Permanent project'!B88&gt;Parameters!$B$2)))+('Permanent project'!B88&lt;=Parameters!$B$2)</f>
        <v>0.46766642438966943</v>
      </c>
      <c r="K84" s="2">
        <f>H84*I84*('Permanent project'!B88&gt;=Parameters!$B$2)</f>
        <v>0.52890220507430796</v>
      </c>
      <c r="L84" s="2">
        <f>H84*I84*J84*('Permanent project'!B88&gt;=Parameters!$B$2)*('Permanent project'!B88&lt;=Parameters!$B$3)</f>
        <v>0.24734980309891327</v>
      </c>
      <c r="M84" s="26">
        <f>'Emissions of Biomass scenarios'!H82*3.66</f>
        <v>669.88788453426889</v>
      </c>
      <c r="N84" s="14">
        <f t="shared" si="1"/>
        <v>165.69663633789895</v>
      </c>
      <c r="V84" s="23"/>
      <c r="W84" s="24"/>
      <c r="X84" s="4"/>
      <c r="Y84" s="4"/>
      <c r="Z84" s="4"/>
      <c r="AA84" s="4"/>
      <c r="AB84" s="4"/>
    </row>
    <row r="85" spans="2:28" x14ac:dyDescent="0.3">
      <c r="B85">
        <v>80</v>
      </c>
      <c r="C85" s="11">
        <v>1.7610809000000001</v>
      </c>
      <c r="D85" s="2">
        <v>2.6290865999999999</v>
      </c>
      <c r="E85" s="2">
        <v>3.1565243999999999</v>
      </c>
      <c r="F85" s="8">
        <v>5.0519664999999998</v>
      </c>
      <c r="G85" s="3">
        <f>G84*(1+Parameters!$B$13)</f>
        <v>414412.32826819323</v>
      </c>
      <c r="H85" s="5">
        <f>Parameters!$B$11*'Permanent project'!C89*Parameters!B$9*G85</f>
        <v>6.7434779969878402</v>
      </c>
      <c r="I85" s="2">
        <f>EXP(-Parameters!$B$16*'Permanent project'!B89)</f>
        <v>7.7304740443299741E-2</v>
      </c>
      <c r="J85" s="2">
        <f>EXP(-(Parameters!$B$5+Parameters!$B$6)*('Permanent project'!B89-Parameters!$B$2))*(1-EXP(-Parameters!$B$7*('Permanent project'!B89-Parameters!$B$2)*('Permanent project'!B89&gt;Parameters!$B$2)))+('Permanent project'!B89&lt;=Parameters!$B$2)</f>
        <v>0.46301306629088801</v>
      </c>
      <c r="K85" s="2">
        <f>H85*I85*('Permanent project'!B89&gt;=Parameters!$B$2)</f>
        <v>0.52130281624224784</v>
      </c>
      <c r="L85" s="2">
        <f>H85*I85*J85*('Permanent project'!B89&gt;=Parameters!$B$2)*('Permanent project'!B89&lt;=Parameters!$B$3)</f>
        <v>0.24137001541439851</v>
      </c>
      <c r="M85" s="26">
        <f>'Emissions of Biomass scenarios'!H83*3.66</f>
        <v>669.88788453426889</v>
      </c>
      <c r="N85" s="14">
        <f t="shared" si="1"/>
        <v>161.69084901595528</v>
      </c>
      <c r="V85" s="23"/>
      <c r="W85" s="24"/>
      <c r="X85" s="4"/>
      <c r="Y85" s="4"/>
      <c r="Z85" s="4"/>
      <c r="AA85" s="4"/>
      <c r="AB85" s="4"/>
    </row>
    <row r="86" spans="2:28" x14ac:dyDescent="0.3">
      <c r="B86">
        <v>81</v>
      </c>
      <c r="C86" s="11">
        <f t="shared" ref="C86:C102" si="2">C85+(C85-C80)/5</f>
        <v>1.7568720035913461</v>
      </c>
      <c r="D86" s="11">
        <f t="shared" ref="D86:F101" si="3">D85+(D85-D80)/5</f>
        <v>2.6340191387948719</v>
      </c>
      <c r="E86" s="11">
        <f t="shared" si="3"/>
        <v>3.1704792430256417</v>
      </c>
      <c r="F86" s="11">
        <f t="shared" si="3"/>
        <v>5.0980327279439095</v>
      </c>
      <c r="G86" s="3">
        <f>G85*(1+Parameters!$B$13)</f>
        <v>422700.57483355713</v>
      </c>
      <c r="H86" s="5">
        <f>Parameters!$B$11*'Permanent project'!C90*Parameters!B$9*G86</f>
        <v>6.8619086458418979</v>
      </c>
      <c r="I86" s="2">
        <f>EXP(-Parameters!$B$16*'Permanent project'!B90)</f>
        <v>7.4870149945259742E-2</v>
      </c>
      <c r="J86" s="2">
        <f>EXP(-(Parameters!$B$5+Parameters!$B$6)*('Permanent project'!B90-Parameters!$B$2))*(1-EXP(-Parameters!$B$7*('Permanent project'!B90-Parameters!$B$2)*('Permanent project'!B90&gt;Parameters!$B$2)))+('Permanent project'!B90&lt;=Parameters!$B$2)</f>
        <v>0.45840600974743712</v>
      </c>
      <c r="K86" s="2">
        <f>H86*I86*('Permanent project'!B90&gt;=Parameters!$B$2)</f>
        <v>0.51375212922485713</v>
      </c>
      <c r="L86" s="2">
        <f>H86*I86*J86*('Permanent project'!B90&gt;=Parameters!$B$2)*('Permanent project'!B90&lt;=Parameters!$B$3)</f>
        <v>0.23550706355721643</v>
      </c>
      <c r="M86" s="26">
        <f>'Emissions of Biomass scenarios'!H84*3.66</f>
        <v>669.88788453426889</v>
      </c>
      <c r="N86" s="14">
        <f t="shared" ref="N86:N149" si="4">L86*M86</f>
        <v>157.76332859922132</v>
      </c>
      <c r="V86" s="4"/>
      <c r="W86" s="4"/>
      <c r="X86" s="4"/>
      <c r="Y86" s="4"/>
    </row>
    <row r="87" spans="2:28" x14ac:dyDescent="0.3">
      <c r="B87">
        <v>82</v>
      </c>
      <c r="C87" s="11">
        <f t="shared" si="2"/>
        <v>1.7526919855871532</v>
      </c>
      <c r="D87" s="11">
        <f t="shared" si="3"/>
        <v>2.6387328126797942</v>
      </c>
      <c r="E87" s="11">
        <f t="shared" si="3"/>
        <v>3.184230090569026</v>
      </c>
      <c r="F87" s="11">
        <f t="shared" si="3"/>
        <v>5.1438285571872555</v>
      </c>
      <c r="G87" s="3">
        <f>G86*(1+Parameters!$B$13)</f>
        <v>431154.58633022825</v>
      </c>
      <c r="H87" s="5">
        <f>Parameters!$B$11*'Permanent project'!C91*Parameters!B$9*G87</f>
        <v>6.98249417721365</v>
      </c>
      <c r="I87" s="2">
        <f>EXP(-Parameters!$B$16*'Permanent project'!B91)</f>
        <v>7.251223302324053E-2</v>
      </c>
      <c r="J87" s="2">
        <f>EXP(-(Parameters!$B$5+Parameters!$B$6)*('Permanent project'!B91-Parameters!$B$2))*(1-EXP(-Parameters!$B$7*('Permanent project'!B91-Parameters!$B$2)*('Permanent project'!B91&gt;Parameters!$B$2)))+('Permanent project'!B91&lt;=Parameters!$B$2)</f>
        <v>0.45384479408122214</v>
      </c>
      <c r="K87" s="2">
        <f>H87*I87*('Permanent project'!B91&gt;=Parameters!$B$2)</f>
        <v>0.50631624486153637</v>
      </c>
      <c r="L87" s="2">
        <f>H87*I87*J87*('Permanent project'!B91&gt;=Parameters!$B$2)*('Permanent project'!B91&lt;=Parameters!$B$3)</f>
        <v>0.22978899188916163</v>
      </c>
      <c r="M87" s="26">
        <f>'Emissions of Biomass scenarios'!H85*3.66</f>
        <v>669.88788453426889</v>
      </c>
      <c r="N87" s="14">
        <f t="shared" si="4"/>
        <v>153.93286166589274</v>
      </c>
      <c r="V87" s="4"/>
      <c r="W87" s="4"/>
      <c r="X87" s="4"/>
      <c r="Y87" s="4"/>
    </row>
    <row r="88" spans="2:28" x14ac:dyDescent="0.3">
      <c r="B88">
        <v>83</v>
      </c>
      <c r="C88" s="11">
        <f t="shared" si="2"/>
        <v>1.748537516723546</v>
      </c>
      <c r="D88" s="11">
        <f t="shared" si="3"/>
        <v>2.643290714948471</v>
      </c>
      <c r="E88" s="11">
        <f t="shared" si="3"/>
        <v>3.1978378218832413</v>
      </c>
      <c r="F88" s="11">
        <f t="shared" si="3"/>
        <v>5.1894299429473083</v>
      </c>
      <c r="G88" s="3">
        <f>G87*(1+Parameters!$B$13)</f>
        <v>439777.67805683281</v>
      </c>
      <c r="H88" s="5">
        <f>Parameters!$B$11*'Permanent project'!C92*Parameters!B$9*G88</f>
        <v>7.1052621864834604</v>
      </c>
      <c r="I88" s="2">
        <f>EXP(-Parameters!$B$16*'Permanent project'!B92)</f>
        <v>7.0228574964269014E-2</v>
      </c>
      <c r="J88" s="2">
        <f>EXP(-(Parameters!$B$5+Parameters!$B$6)*('Permanent project'!B92-Parameters!$B$2))*(1-EXP(-Parameters!$B$7*('Permanent project'!B92-Parameters!$B$2)*('Permanent project'!B92&gt;Parameters!$B$2)))+('Permanent project'!B92&lt;=Parameters!$B$2)</f>
        <v>0.44932896319108556</v>
      </c>
      <c r="K88" s="2">
        <f>H88*I88*('Permanent project'!B92&gt;=Parameters!$B$2)</f>
        <v>0.49899243810423966</v>
      </c>
      <c r="L88" s="2">
        <f>H88*I88*J88*('Permanent project'!B92&gt;=Parameters!$B$2)*('Permanent project'!B92&lt;=Parameters!$B$3)</f>
        <v>0.22421175485356995</v>
      </c>
      <c r="M88" s="26">
        <f>'Emissions of Biomass scenarios'!H86*3.66</f>
        <v>669.88788453426889</v>
      </c>
      <c r="N88" s="14">
        <f t="shared" si="4"/>
        <v>150.19673814657406</v>
      </c>
      <c r="V88" s="4"/>
      <c r="W88" s="4"/>
      <c r="X88" s="4"/>
      <c r="Y88" s="4"/>
    </row>
    <row r="89" spans="2:28" x14ac:dyDescent="0.3">
      <c r="B89">
        <v>84</v>
      </c>
      <c r="C89" s="11">
        <f t="shared" si="2"/>
        <v>1.7443992676264091</v>
      </c>
      <c r="D89" s="11">
        <f t="shared" si="3"/>
        <v>2.6477711237326274</v>
      </c>
      <c r="E89" s="11">
        <f t="shared" si="3"/>
        <v>3.2113758114635815</v>
      </c>
      <c r="F89" s="11">
        <f t="shared" si="3"/>
        <v>5.2349331958776943</v>
      </c>
      <c r="G89" s="3">
        <f>G88*(1+Parameters!$B$13)</f>
        <v>448573.23161796946</v>
      </c>
      <c r="H89" s="5">
        <f>Parameters!$B$11*'Permanent project'!C93*Parameters!B$9*G89</f>
        <v>7.2302151464114655</v>
      </c>
      <c r="I89" s="2">
        <f>EXP(-Parameters!$B$16*'Permanent project'!B93)</f>
        <v>6.8016837102936878E-2</v>
      </c>
      <c r="J89" s="2">
        <f>EXP(-(Parameters!$B$5+Parameters!$B$6)*('Permanent project'!B93-Parameters!$B$2))*(1-EXP(-Parameters!$B$7*('Permanent project'!B93-Parameters!$B$2)*('Permanent project'!B93&gt;Parameters!$B$2)))+('Permanent project'!B93&lt;=Parameters!$B$2)</f>
        <v>0.44485806550884244</v>
      </c>
      <c r="K89" s="2">
        <f>H89*I89*('Permanent project'!B93&gt;=Parameters!$B$2)</f>
        <v>0.49177636583265555</v>
      </c>
      <c r="L89" s="2">
        <f>H89*I89*J89*('Permanent project'!B93&gt;=Parameters!$B$2)*('Permanent project'!B93&lt;=Parameters!$B$3)</f>
        <v>0.21877068276728395</v>
      </c>
      <c r="M89" s="26">
        <f>'Emissions of Biomass scenarios'!H87*3.66</f>
        <v>669.88788453426889</v>
      </c>
      <c r="N89" s="14">
        <f t="shared" si="4"/>
        <v>146.55182987709347</v>
      </c>
      <c r="V89" s="4"/>
      <c r="W89" s="4"/>
      <c r="X89" s="4"/>
      <c r="Y89" s="4"/>
    </row>
    <row r="90" spans="2:28" x14ac:dyDescent="0.3">
      <c r="B90">
        <v>85</v>
      </c>
      <c r="C90" s="11">
        <f t="shared" si="2"/>
        <v>1.7402607087893449</v>
      </c>
      <c r="D90" s="11">
        <f t="shared" si="3"/>
        <v>2.6522705389696148</v>
      </c>
      <c r="E90" s="11">
        <f t="shared" si="3"/>
        <v>3.2249324280959897</v>
      </c>
      <c r="F90" s="11">
        <f t="shared" si="3"/>
        <v>5.2804590531556572</v>
      </c>
      <c r="G90" s="3">
        <f>G89*(1+Parameters!$B$13)</f>
        <v>457544.69625032885</v>
      </c>
      <c r="H90" s="5">
        <f>Parameters!$B$11*'Permanent project'!C94*Parameters!B$9*G90</f>
        <v>7.3573228103704826</v>
      </c>
      <c r="I90" s="2">
        <f>EXP(-Parameters!$B$16*'Permanent project'!B94)</f>
        <v>6.5874754426402948E-2</v>
      </c>
      <c r="J90" s="2">
        <f>EXP(-(Parameters!$B$5+Parameters!$B$6)*('Permanent project'!B94-Parameters!$B$2))*(1-EXP(-Parameters!$B$7*('Permanent project'!B94-Parameters!$B$2)*('Permanent project'!B94&gt;Parameters!$B$2)))+('Permanent project'!B94&lt;=Parameters!$B$2)</f>
        <v>0.44043165395539235</v>
      </c>
      <c r="K90" s="2">
        <f>H90*I90*('Permanent project'!B94&gt;=Parameters!$B$2)</f>
        <v>0.48466183336892832</v>
      </c>
      <c r="L90" s="2">
        <f>H90*I90*J90*('Permanent project'!B94&gt;=Parameters!$B$2)*('Permanent project'!B94&lt;=Parameters!$B$3)</f>
        <v>0.21346041287972986</v>
      </c>
      <c r="M90" s="26">
        <f>'Emissions of Biomass scenarios'!H88*3.66</f>
        <v>669.88788453426889</v>
      </c>
      <c r="N90" s="14">
        <f t="shared" si="4"/>
        <v>142.99454441581383</v>
      </c>
      <c r="V90" s="4"/>
      <c r="W90" s="4"/>
      <c r="X90" s="4"/>
      <c r="Y90" s="4"/>
    </row>
    <row r="91" spans="2:28" x14ac:dyDescent="0.3">
      <c r="B91">
        <v>86</v>
      </c>
      <c r="C91" s="11">
        <f t="shared" si="2"/>
        <v>1.7360966705472138</v>
      </c>
      <c r="D91" s="11">
        <f t="shared" si="3"/>
        <v>2.6569073267635379</v>
      </c>
      <c r="E91" s="11">
        <f t="shared" si="3"/>
        <v>3.2386140337151876</v>
      </c>
      <c r="F91" s="11">
        <f t="shared" si="3"/>
        <v>5.3261575637867891</v>
      </c>
      <c r="G91" s="3">
        <f>G90*(1+Parameters!$B$13)</f>
        <v>466695.59017533541</v>
      </c>
      <c r="H91" s="5">
        <f>Parameters!$B$11*'Permanent project'!C95*Parameters!B$9*G91</f>
        <v>7.486512820825193</v>
      </c>
      <c r="I91" s="2">
        <f>EXP(-Parameters!$B$16*'Permanent project'!B95)</f>
        <v>6.3800133254822006E-2</v>
      </c>
      <c r="J91" s="2">
        <f>EXP(-(Parameters!$B$5+Parameters!$B$6)*('Permanent project'!B95-Parameters!$B$2))*(1-EXP(-Parameters!$B$7*('Permanent project'!B95-Parameters!$B$2)*('Permanent project'!B95&gt;Parameters!$B$2)))+('Permanent project'!B95&lt;=Parameters!$B$2)</f>
        <v>0.43604928589698921</v>
      </c>
      <c r="K91" s="2">
        <f>H91*I91*('Permanent project'!B95&gt;=Parameters!$B$2)</f>
        <v>0.47764051558258069</v>
      </c>
      <c r="L91" s="2">
        <f>H91*I91*J91*('Permanent project'!B95&gt;=Parameters!$B$2)*('Permanent project'!B95&lt;=Parameters!$B$3)</f>
        <v>0.20827480573525406</v>
      </c>
      <c r="M91" s="26">
        <f>'Emissions of Biomass scenarios'!H89*3.66</f>
        <v>669.88788453426889</v>
      </c>
      <c r="N91" s="14">
        <f t="shared" si="4"/>
        <v>139.52076901577516</v>
      </c>
      <c r="V91" s="4"/>
      <c r="W91" s="4"/>
      <c r="X91" s="4"/>
      <c r="Y91" s="4"/>
    </row>
    <row r="92" spans="2:28" x14ac:dyDescent="0.3">
      <c r="B92">
        <v>87</v>
      </c>
      <c r="C92" s="11">
        <f t="shared" si="2"/>
        <v>1.7319416039383875</v>
      </c>
      <c r="D92" s="11">
        <f t="shared" si="3"/>
        <v>2.6614849643572711</v>
      </c>
      <c r="E92" s="11">
        <f t="shared" si="3"/>
        <v>3.252240991853097</v>
      </c>
      <c r="F92" s="11">
        <f t="shared" si="3"/>
        <v>5.3717825309553646</v>
      </c>
      <c r="G92" s="3">
        <f>G91*(1+Parameters!$B$13)</f>
        <v>476029.50197884213</v>
      </c>
      <c r="H92" s="5">
        <f>Parameters!$B$11*'Permanent project'!C96*Parameters!B$9*G92</f>
        <v>7.6179669644160635</v>
      </c>
      <c r="I92" s="2">
        <f>EXP(-Parameters!$B$16*'Permanent project'!B96)</f>
        <v>6.1790848994825016E-2</v>
      </c>
      <c r="J92" s="2">
        <f>EXP(-(Parameters!$B$5+Parameters!$B$6)*('Permanent project'!B96-Parameters!$B$2))*(1-EXP(-Parameters!$B$7*('Permanent project'!B96-Parameters!$B$2)*('Permanent project'!B96&gt;Parameters!$B$2)))+('Permanent project'!B96&lt;=Parameters!$B$2)</f>
        <v>0.43171052310173263</v>
      </c>
      <c r="K92" s="2">
        <f>H92*I92*('Permanent project'!B96&gt;=Parameters!$B$2)</f>
        <v>0.47072064634579852</v>
      </c>
      <c r="L92" s="2">
        <f>H92*I92*J92*('Permanent project'!B96&gt;=Parameters!$B$2)*('Permanent project'!B96&lt;=Parameters!$B$3)</f>
        <v>0.20321505646873037</v>
      </c>
      <c r="M92" s="26">
        <f>'Emissions of Biomass scenarios'!H90*3.66</f>
        <v>669.88788453426889</v>
      </c>
      <c r="N92" s="14">
        <f t="shared" si="4"/>
        <v>136.13130428334978</v>
      </c>
      <c r="V92" s="4"/>
      <c r="W92" s="4"/>
      <c r="X92" s="4"/>
      <c r="Y92" s="4"/>
    </row>
    <row r="93" spans="2:28" x14ac:dyDescent="0.3">
      <c r="B93">
        <v>88</v>
      </c>
      <c r="C93" s="11">
        <f t="shared" si="2"/>
        <v>1.7277915276086344</v>
      </c>
      <c r="D93" s="11">
        <f t="shared" si="3"/>
        <v>2.6660353946927664</v>
      </c>
      <c r="E93" s="11">
        <f t="shared" si="3"/>
        <v>3.265843172109911</v>
      </c>
      <c r="F93" s="11">
        <f t="shared" si="3"/>
        <v>5.4173733257089864</v>
      </c>
      <c r="G93" s="3">
        <f>G92*(1+Parameters!$B$13)</f>
        <v>485550.092018419</v>
      </c>
      <c r="H93" s="5">
        <f>Parameters!$B$11*'Permanent project'!C97*Parameters!B$9*G93</f>
        <v>7.7517070574237188</v>
      </c>
      <c r="I93" s="2">
        <f>EXP(-Parameters!$B$16*'Permanent project'!B97)</f>
        <v>5.9844843963749825E-2</v>
      </c>
      <c r="J93" s="2">
        <f>EXP(-(Parameters!$B$5+Parameters!$B$6)*('Permanent project'!B97-Parameters!$B$2))*(1-EXP(-Parameters!$B$7*('Permanent project'!B97-Parameters!$B$2)*('Permanent project'!B97&gt;Parameters!$B$2)))+('Permanent project'!B97&lt;=Parameters!$B$2)</f>
        <v>0.42741493169632522</v>
      </c>
      <c r="K93" s="2">
        <f>H93*I93*('Permanent project'!B97&gt;=Parameters!$B$2)</f>
        <v>0.46389969930422076</v>
      </c>
      <c r="L93" s="2">
        <f>H93*I93*J93*('Permanent project'!B97&gt;=Parameters!$B$2)*('Permanent project'!B97&lt;=Parameters!$B$3)</f>
        <v>0.19827765829205932</v>
      </c>
      <c r="M93" s="26">
        <f>'Emissions of Biomass scenarios'!H91*3.66</f>
        <v>669.88788453426889</v>
      </c>
      <c r="N93" s="14">
        <f t="shared" si="4"/>
        <v>132.82380106367626</v>
      </c>
      <c r="V93" s="4"/>
      <c r="W93" s="4"/>
      <c r="X93" s="4"/>
      <c r="Y93" s="4"/>
    </row>
    <row r="94" spans="2:28" x14ac:dyDescent="0.3">
      <c r="B94">
        <v>89</v>
      </c>
      <c r="C94" s="11">
        <f t="shared" si="2"/>
        <v>1.723642329785652</v>
      </c>
      <c r="D94" s="11">
        <f t="shared" si="3"/>
        <v>2.6705843306416255</v>
      </c>
      <c r="E94" s="11">
        <f t="shared" si="3"/>
        <v>3.279444242155245</v>
      </c>
      <c r="F94" s="11">
        <f t="shared" si="3"/>
        <v>5.4629620022613219</v>
      </c>
      <c r="G94" s="3">
        <f>G93*(1+Parameters!$B$13)</f>
        <v>495261.09385878738</v>
      </c>
      <c r="H94" s="5">
        <f>Parameters!$B$11*'Permanent project'!C98*Parameters!B$9*G94</f>
        <v>7.8877535875995841</v>
      </c>
      <c r="I94" s="2">
        <f>EXP(-Parameters!$B$16*'Permanent project'!B98)</f>
        <v>5.7960125282394234E-2</v>
      </c>
      <c r="J94" s="2">
        <f>EXP(-(Parameters!$B$5+Parameters!$B$6)*('Permanent project'!B98-Parameters!$B$2))*(1-EXP(-Parameters!$B$7*('Permanent project'!B98-Parameters!$B$2)*('Permanent project'!B98&gt;Parameters!$B$2)))+('Permanent project'!B98&lt;=Parameters!$B$2)</f>
        <v>0.42316208212313422</v>
      </c>
      <c r="K94" s="2">
        <f>H94*I94*('Permanent project'!B98&gt;=Parameters!$B$2)</f>
        <v>0.45717518613392649</v>
      </c>
      <c r="L94" s="2">
        <f>H94*I94*J94*('Permanent project'!B98&gt;=Parameters!$B$2)*('Permanent project'!B98&lt;=Parameters!$B$3)</f>
        <v>0.19345920365946379</v>
      </c>
      <c r="M94" s="26">
        <f>'Emissions of Biomass scenarios'!H92*3.66</f>
        <v>669.88788453426889</v>
      </c>
      <c r="N94" s="14">
        <f t="shared" si="4"/>
        <v>129.59597668312247</v>
      </c>
      <c r="V94" s="4"/>
      <c r="W94" s="4"/>
      <c r="X94" s="4"/>
      <c r="Y94" s="4"/>
    </row>
    <row r="95" spans="2:28" x14ac:dyDescent="0.3">
      <c r="B95">
        <v>90</v>
      </c>
      <c r="C95" s="11">
        <f t="shared" si="2"/>
        <v>1.7194909422175007</v>
      </c>
      <c r="D95" s="11">
        <f t="shared" si="3"/>
        <v>2.6751469720234251</v>
      </c>
      <c r="E95" s="11">
        <f t="shared" si="3"/>
        <v>3.2930579282935777</v>
      </c>
      <c r="F95" s="11">
        <f t="shared" si="3"/>
        <v>5.5085677635380472</v>
      </c>
      <c r="G95" s="3">
        <f>G94*(1+Parameters!$B$13)</f>
        <v>505166.31573596312</v>
      </c>
      <c r="H95" s="5">
        <f>Parameters!$B$11*'Permanent project'!C99*Parameters!B$9*G95</f>
        <v>8.0261310750055017</v>
      </c>
      <c r="I95" s="2">
        <f>EXP(-Parameters!$B$16*'Permanent project'!B99)</f>
        <v>5.6134762834133725E-2</v>
      </c>
      <c r="J95" s="2">
        <f>EXP(-(Parameters!$B$5+Parameters!$B$6)*('Permanent project'!B99-Parameters!$B$2))*(1-EXP(-Parameters!$B$7*('Permanent project'!B99-Parameters!$B$2)*('Permanent project'!B99&gt;Parameters!$B$2)))+('Permanent project'!B99&lt;=Parameters!$B$2)</f>
        <v>0.41895154909758109</v>
      </c>
      <c r="K95" s="2">
        <f>H95*I95*('Permanent project'!B99&gt;=Parameters!$B$2)</f>
        <v>0.45054496437110458</v>
      </c>
      <c r="L95" s="2">
        <f>H95*I95*J95*('Permanent project'!B99&gt;=Parameters!$B$2)*('Permanent project'!B99&lt;=Parameters!$B$3)</f>
        <v>0.18875651076138875</v>
      </c>
      <c r="M95" s="26">
        <f>'Emissions of Biomass scenarios'!H93*3.66</f>
        <v>669.88788453426889</v>
      </c>
      <c r="N95" s="14">
        <f t="shared" si="4"/>
        <v>126.44569968601667</v>
      </c>
      <c r="V95" s="4"/>
      <c r="W95" s="4"/>
      <c r="X95" s="4"/>
      <c r="Y95" s="4"/>
    </row>
    <row r="96" spans="2:28" x14ac:dyDescent="0.3">
      <c r="B96">
        <v>91</v>
      </c>
      <c r="C96" s="11">
        <f t="shared" si="2"/>
        <v>1.7153369889031318</v>
      </c>
      <c r="D96" s="11">
        <f t="shared" si="3"/>
        <v>2.6797222586341873</v>
      </c>
      <c r="E96" s="11">
        <f t="shared" si="3"/>
        <v>3.3066830283330955</v>
      </c>
      <c r="F96" s="11">
        <f t="shared" si="3"/>
        <v>5.5541895056145254</v>
      </c>
      <c r="G96" s="3">
        <f>G95*(1+Parameters!$B$13)</f>
        <v>515269.64205068239</v>
      </c>
      <c r="H96" s="5">
        <f>Parameters!$B$11*'Permanent project'!C100*Parameters!B$9*G96</f>
        <v>8.1668763447201265</v>
      </c>
      <c r="I96" s="2">
        <f>EXP(-Parameters!$B$16*'Permanent project'!B100)</f>
        <v>5.4366887288313223E-2</v>
      </c>
      <c r="J96" s="2">
        <f>EXP(-(Parameters!$B$5+Parameters!$B$6)*('Permanent project'!B100-Parameters!$B$2))*(1-EXP(-Parameters!$B$7*('Permanent project'!B100-Parameters!$B$2)*('Permanent project'!B100&gt;Parameters!$B$2)))+('Permanent project'!B100&lt;=Parameters!$B$2)</f>
        <v>0.41478291156587904</v>
      </c>
      <c r="K96" s="2">
        <f>H96*I96*('Permanent project'!B100&gt;=Parameters!$B$2)</f>
        <v>0.44400764573099061</v>
      </c>
      <c r="L96" s="2">
        <f>H96*I96*J96*('Permanent project'!B100&gt;=Parameters!$B$2)*('Permanent project'!B100&lt;=Parameters!$B$3)</f>
        <v>0.18416678405381162</v>
      </c>
      <c r="M96" s="26">
        <f>'Emissions of Biomass scenarios'!H94*3.66</f>
        <v>669.88788453426889</v>
      </c>
      <c r="N96" s="14">
        <f t="shared" si="4"/>
        <v>123.37109737128739</v>
      </c>
      <c r="V96" s="4"/>
      <c r="W96" s="4"/>
      <c r="X96" s="4"/>
      <c r="Y96" s="4"/>
    </row>
    <row r="97" spans="2:25" x14ac:dyDescent="0.3">
      <c r="B97">
        <v>92</v>
      </c>
      <c r="C97" s="11">
        <f t="shared" si="2"/>
        <v>1.7111850525743153</v>
      </c>
      <c r="D97" s="11">
        <f t="shared" si="3"/>
        <v>2.6842852450083172</v>
      </c>
      <c r="E97" s="11">
        <f t="shared" si="3"/>
        <v>3.3202968272566769</v>
      </c>
      <c r="F97" s="11">
        <f t="shared" si="3"/>
        <v>5.5997958939800725</v>
      </c>
      <c r="G97" s="3">
        <f>G96*(1+Parameters!$B$13)</f>
        <v>525575.03489169606</v>
      </c>
      <c r="H97" s="5">
        <f>Parameters!$B$11*'Permanent project'!C101*Parameters!B$9*G97</f>
        <v>8.3100507679071445</v>
      </c>
      <c r="I97" s="2">
        <f>EXP(-Parameters!$B$16*'Permanent project'!B101)</f>
        <v>5.2654688185889212E-2</v>
      </c>
      <c r="J97" s="2">
        <f>EXP(-(Parameters!$B$5+Parameters!$B$6)*('Permanent project'!B101-Parameters!$B$2))*(1-EXP(-Parameters!$B$7*('Permanent project'!B101-Parameters!$B$2)*('Permanent project'!B101&gt;Parameters!$B$2)))+('Permanent project'!B101&lt;=Parameters!$B$2)</f>
        <v>0.41065575266313298</v>
      </c>
      <c r="K97" s="2">
        <f>H97*I97*('Permanent project'!B101&gt;=Parameters!$B$2)</f>
        <v>0.43756313199305991</v>
      </c>
      <c r="L97" s="2">
        <f>H97*I97*J97*('Permanent project'!B101&gt;=Parameters!$B$2)*('Permanent project'!B101&lt;=Parameters!$B$3)</f>
        <v>0.1796878173062478</v>
      </c>
      <c r="M97" s="26">
        <f>'Emissions of Biomass scenarios'!H95*3.66</f>
        <v>669.88788453426889</v>
      </c>
      <c r="N97" s="14">
        <f t="shared" si="4"/>
        <v>120.37069181186253</v>
      </c>
      <c r="V97" s="4"/>
      <c r="W97" s="4"/>
      <c r="X97" s="4"/>
      <c r="Y97" s="4"/>
    </row>
    <row r="98" spans="2:25" x14ac:dyDescent="0.3">
      <c r="B98">
        <v>93</v>
      </c>
      <c r="C98" s="11">
        <f t="shared" si="2"/>
        <v>1.707033742301501</v>
      </c>
      <c r="D98" s="11">
        <f t="shared" si="3"/>
        <v>2.6888453011385263</v>
      </c>
      <c r="E98" s="11">
        <f t="shared" si="3"/>
        <v>3.3339079943373928</v>
      </c>
      <c r="F98" s="11">
        <f t="shared" si="3"/>
        <v>5.6453985665850137</v>
      </c>
      <c r="G98" s="3">
        <f>G97*(1+Parameters!$B$13)</f>
        <v>536086.53558953002</v>
      </c>
      <c r="H98" s="5">
        <f>Parameters!$B$11*'Permanent project'!C102*Parameters!B$9*G98</f>
        <v>8.4556885186143411</v>
      </c>
      <c r="I98" s="2">
        <f>EXP(-Parameters!$B$16*'Permanent project'!B102)</f>
        <v>5.0996412085361466E-2</v>
      </c>
      <c r="J98" s="2">
        <f>EXP(-(Parameters!$B$5+Parameters!$B$6)*('Permanent project'!B102-Parameters!$B$2))*(1-EXP(-Parameters!$B$7*('Permanent project'!B102-Parameters!$B$2)*('Permanent project'!B102&gt;Parameters!$B$2)))+('Permanent project'!B102&lt;=Parameters!$B$2)</f>
        <v>0.40656965967181169</v>
      </c>
      <c r="K98" s="2">
        <f>H98*I98*('Permanent project'!B102&gt;=Parameters!$B$2)</f>
        <v>0.4312097761607166</v>
      </c>
      <c r="L98" s="2">
        <f>H98*I98*J98*('Permanent project'!B102&gt;=Parameters!$B$2)*('Permanent project'!B102&lt;=Parameters!$B$3)</f>
        <v>0.17531681194082063</v>
      </c>
      <c r="M98" s="26">
        <f>'Emissions of Biomass scenarios'!H96*3.66</f>
        <v>669.88788453426889</v>
      </c>
      <c r="N98" s="14">
        <f t="shared" si="4"/>
        <v>117.44260827432859</v>
      </c>
      <c r="V98" s="4"/>
      <c r="W98" s="4"/>
      <c r="X98" s="4"/>
      <c r="Y98" s="4"/>
    </row>
    <row r="99" spans="2:25" x14ac:dyDescent="0.3">
      <c r="B99">
        <v>94</v>
      </c>
      <c r="C99" s="11">
        <f t="shared" si="2"/>
        <v>1.7028821852400742</v>
      </c>
      <c r="D99" s="11">
        <f t="shared" si="3"/>
        <v>2.6934072824276782</v>
      </c>
      <c r="E99" s="11">
        <f t="shared" si="3"/>
        <v>3.3475209587828894</v>
      </c>
      <c r="F99" s="11">
        <f t="shared" si="3"/>
        <v>5.691003614760219</v>
      </c>
      <c r="G99" s="3">
        <f>G98*(1+Parameters!$B$13)</f>
        <v>546808.26630132063</v>
      </c>
      <c r="H99" s="5">
        <f>Parameters!$B$11*'Permanent project'!C103*Parameters!B$9*G99</f>
        <v>8.603826512141131</v>
      </c>
      <c r="I99" s="2">
        <f>EXP(-Parameters!$B$16*'Permanent project'!B103)</f>
        <v>4.9390360767095715E-2</v>
      </c>
      <c r="J99" s="2">
        <f>EXP(-(Parameters!$B$5+Parameters!$B$6)*('Permanent project'!B103-Parameters!$B$2))*(1-EXP(-Parameters!$B$7*('Permanent project'!B103-Parameters!$B$2)*('Permanent project'!B103&gt;Parameters!$B$2)))+('Permanent project'!B103&lt;=Parameters!$B$2)</f>
        <v>0.40252422398059728</v>
      </c>
      <c r="K99" s="2">
        <f>H99*I99*('Permanent project'!B103&gt;=Parameters!$B$2)</f>
        <v>0.42494609541215328</v>
      </c>
      <c r="L99" s="2">
        <f>H99*I99*J99*('Permanent project'!B103&gt;=Parameters!$B$2)*('Permanent project'!B103&lt;=Parameters!$B$3)</f>
        <v>0.17105109728936185</v>
      </c>
      <c r="M99" s="26">
        <f>'Emissions of Biomass scenarios'!H97*3.66</f>
        <v>669.88788453426889</v>
      </c>
      <c r="N99" s="14">
        <f t="shared" si="4"/>
        <v>114.58505771043603</v>
      </c>
      <c r="V99" s="4"/>
      <c r="W99" s="4"/>
      <c r="X99" s="4"/>
      <c r="Y99" s="4"/>
    </row>
    <row r="100" spans="2:25" x14ac:dyDescent="0.3">
      <c r="B100">
        <v>95</v>
      </c>
      <c r="C100" s="11">
        <f t="shared" si="2"/>
        <v>1.6987301563309587</v>
      </c>
      <c r="D100" s="11">
        <f t="shared" si="3"/>
        <v>2.6979718727848887</v>
      </c>
      <c r="E100" s="11">
        <f t="shared" si="3"/>
        <v>3.3611363021084184</v>
      </c>
      <c r="F100" s="11">
        <f t="shared" si="3"/>
        <v>5.7366119372599984</v>
      </c>
      <c r="G100" s="3">
        <f>G99*(1+Parameters!$B$13)</f>
        <v>557744.43162734702</v>
      </c>
      <c r="H100" s="5">
        <f>Parameters!$B$11*'Permanent project'!C104*Parameters!B$9*G100</f>
        <v>8.7545053183068546</v>
      </c>
      <c r="I100" s="2">
        <f>EXP(-Parameters!$B$16*'Permanent project'!B104)</f>
        <v>4.7834889494198368E-2</v>
      </c>
      <c r="J100" s="2">
        <f>EXP(-(Parameters!$B$5+Parameters!$B$6)*('Permanent project'!B104-Parameters!$B$2))*(1-EXP(-Parameters!$B$7*('Permanent project'!B104-Parameters!$B$2)*('Permanent project'!B104&gt;Parameters!$B$2)))+('Permanent project'!B104&lt;=Parameters!$B$2)</f>
        <v>0.39851904104361857</v>
      </c>
      <c r="K100" s="2">
        <f>H100*I100*('Permanent project'!B104&gt;=Parameters!$B$2)</f>
        <v>0.41877079447758031</v>
      </c>
      <c r="L100" s="2">
        <f>H100*I100*J100*('Permanent project'!B104&gt;=Parameters!$B$2)*('Permanent project'!B104&lt;=Parameters!$B$3)</f>
        <v>0.16688813543227959</v>
      </c>
      <c r="M100" s="26">
        <f>'Emissions of Biomass scenarios'!H98*3.66</f>
        <v>669.88788453426889</v>
      </c>
      <c r="N100" s="14">
        <f t="shared" si="4"/>
        <v>111.79633999859834</v>
      </c>
      <c r="V100" s="4"/>
      <c r="W100" s="4"/>
      <c r="X100" s="4"/>
      <c r="Y100" s="4"/>
    </row>
    <row r="101" spans="2:25" x14ac:dyDescent="0.3">
      <c r="B101">
        <v>96</v>
      </c>
      <c r="C101" s="11">
        <f t="shared" si="2"/>
        <v>1.6945779991536503</v>
      </c>
      <c r="D101" s="11">
        <f t="shared" si="3"/>
        <v>2.7025368529371816</v>
      </c>
      <c r="E101" s="11">
        <f t="shared" si="3"/>
        <v>3.3747519768713867</v>
      </c>
      <c r="F101" s="11">
        <f t="shared" si="3"/>
        <v>5.782220772004389</v>
      </c>
      <c r="G101" s="3">
        <f>G100*(1+Parameters!$B$13)</f>
        <v>568899.32025989401</v>
      </c>
      <c r="H101" s="5">
        <f>Parameters!$B$11*'Permanent project'!C105*Parameters!B$9*G101</f>
        <v>8.9077690718559559</v>
      </c>
      <c r="I101" s="2">
        <f>EXP(-Parameters!$B$16*'Permanent project'!B105)</f>
        <v>4.6328405328162174E-2</v>
      </c>
      <c r="J101" s="2">
        <f>EXP(-(Parameters!$B$5+Parameters!$B$6)*('Permanent project'!B105-Parameters!$B$2))*(1-EXP(-Parameters!$B$7*('Permanent project'!B105-Parameters!$B$2)*('Permanent project'!B105&gt;Parameters!$B$2)))+('Permanent project'!B105&lt;=Parameters!$B$2)</f>
        <v>0.39455371034006848</v>
      </c>
      <c r="K101" s="2">
        <f>H101*I101*('Permanent project'!B105&gt;=Parameters!$B$2)</f>
        <v>0.41268273613060968</v>
      </c>
      <c r="L101" s="2">
        <f>H101*I101*J101*('Permanent project'!B105&gt;=Parameters!$B$2)*('Permanent project'!B105&lt;=Parameters!$B$3)</f>
        <v>0.16282550473362348</v>
      </c>
      <c r="M101" s="26">
        <f>'Emissions of Biomass scenarios'!H99*3.66</f>
        <v>669.88788453426889</v>
      </c>
      <c r="N101" s="14">
        <f t="shared" si="4"/>
        <v>109.07483291423162</v>
      </c>
      <c r="V101" s="4"/>
      <c r="W101" s="4"/>
      <c r="X101" s="4"/>
      <c r="Y101" s="4"/>
    </row>
    <row r="102" spans="2:25" x14ac:dyDescent="0.3">
      <c r="B102">
        <v>97</v>
      </c>
      <c r="C102" s="11">
        <f t="shared" si="2"/>
        <v>1.6904262012037539</v>
      </c>
      <c r="D102" s="11">
        <f>D101+(D101-D96)/5</f>
        <v>2.7070997717977803</v>
      </c>
      <c r="E102" s="11">
        <f>E101+(E101-E96)/5</f>
        <v>3.388365766579045</v>
      </c>
      <c r="F102" s="11">
        <f>F101+(F101-F96)/5</f>
        <v>5.8278270252823621</v>
      </c>
      <c r="G102" s="3">
        <f>G101*(1+Parameters!$B$13)</f>
        <v>580277.30666509189</v>
      </c>
      <c r="H102" s="5">
        <f>Parameters!$B$11*'Permanent project'!C106*Parameters!B$9*G102</f>
        <v>9.0636634995117014</v>
      </c>
      <c r="I102" s="2">
        <f>EXP(-Parameters!$B$16*'Permanent project'!B106)</f>
        <v>4.4869365497558031E-2</v>
      </c>
      <c r="J102" s="2">
        <f>EXP(-(Parameters!$B$5+Parameters!$B$6)*('Permanent project'!B106-Parameters!$B$2))*(1-EXP(-Parameters!$B$7*('Permanent project'!B106-Parameters!$B$2)*('Permanent project'!B106&gt;Parameters!$B$2)))+('Permanent project'!B106&lt;=Parameters!$B$2)</f>
        <v>0.39062783533420786</v>
      </c>
      <c r="K102" s="2">
        <f>H102*I102*('Permanent project'!B106&gt;=Parameters!$B$2)</f>
        <v>0.4066808303064664</v>
      </c>
      <c r="L102" s="2">
        <f>H102*I102*J102*('Permanent project'!B106&gt;=Parameters!$B$2)*('Permanent project'!B106&lt;=Parameters!$B$3)</f>
        <v>0.15886085241453329</v>
      </c>
      <c r="M102" s="26">
        <f>'Emissions of Biomass scenarios'!H100*3.66</f>
        <v>669.88788453426889</v>
      </c>
      <c r="N102" s="14">
        <f t="shared" si="4"/>
        <v>106.41896035928241</v>
      </c>
      <c r="V102" s="4"/>
      <c r="W102" s="4"/>
      <c r="X102" s="4"/>
      <c r="Y102" s="4"/>
    </row>
    <row r="103" spans="2:25" x14ac:dyDescent="0.3">
      <c r="B103">
        <v>98</v>
      </c>
      <c r="C103" s="11">
        <f t="shared" ref="C103:F105" si="5">C102+(C102-C97)/5</f>
        <v>1.6862744309296416</v>
      </c>
      <c r="D103" s="11">
        <f t="shared" si="5"/>
        <v>2.7116626771556729</v>
      </c>
      <c r="E103" s="11">
        <f t="shared" si="5"/>
        <v>3.4019795544435185</v>
      </c>
      <c r="F103" s="11">
        <f t="shared" si="5"/>
        <v>5.8734332515428198</v>
      </c>
      <c r="G103" s="3">
        <f>G102*(1+Parameters!$B$13)</f>
        <v>591882.85279839369</v>
      </c>
      <c r="H103" s="5">
        <f>Parameters!$B$11*'Permanent project'!C107*Parameters!B$9*G103</f>
        <v>9.2222307480037262</v>
      </c>
      <c r="I103" s="2">
        <f>EXP(-Parameters!$B$16*'Permanent project'!B107)</f>
        <v>4.3456275818102207E-2</v>
      </c>
      <c r="J103" s="2">
        <f>EXP(-(Parameters!$B$5+Parameters!$B$6)*('Permanent project'!B107-Parameters!$B$2))*(1-EXP(-Parameters!$B$7*('Permanent project'!B107-Parameters!$B$2)*('Permanent project'!B107&gt;Parameters!$B$2)))+('Permanent project'!B107&lt;=Parameters!$B$2)</f>
        <v>0.38674102343575439</v>
      </c>
      <c r="K103" s="2">
        <f>H103*I103*('Permanent project'!B107&gt;=Parameters!$B$2)</f>
        <v>0.40076380304343295</v>
      </c>
      <c r="L103" s="2">
        <f>H103*I103*J103*('Permanent project'!B107&gt;=Parameters!$B$2)*('Permanent project'!B107&lt;=Parameters!$B$3)</f>
        <v>0.15499180334502236</v>
      </c>
      <c r="M103" s="26">
        <f>'Emissions of Biomass scenarios'!H101*3.66</f>
        <v>669.88788453426889</v>
      </c>
      <c r="N103" s="14">
        <f t="shared" si="4"/>
        <v>103.82713126294844</v>
      </c>
      <c r="V103" s="4"/>
      <c r="W103" s="4"/>
      <c r="X103" s="4"/>
      <c r="Y103" s="4"/>
    </row>
    <row r="104" spans="2:25" x14ac:dyDescent="0.3">
      <c r="B104">
        <v>99</v>
      </c>
      <c r="C104" s="11">
        <f t="shared" si="5"/>
        <v>1.6821225686552697</v>
      </c>
      <c r="D104" s="11">
        <f t="shared" si="5"/>
        <v>2.716226152359102</v>
      </c>
      <c r="E104" s="11">
        <f t="shared" si="5"/>
        <v>3.4155938664647438</v>
      </c>
      <c r="F104" s="11">
        <f t="shared" si="5"/>
        <v>5.9190401885343809</v>
      </c>
      <c r="G104" s="3">
        <f>G103*(1+Parameters!$B$13)</f>
        <v>603720.50985436153</v>
      </c>
      <c r="H104" s="5">
        <f>Parameters!$B$11*'Permanent project'!C108*Parameters!B$9*G104</f>
        <v>9.3835147078234495</v>
      </c>
      <c r="I104" s="2">
        <f>EXP(-Parameters!$B$16*'Permanent project'!B108)</f>
        <v>4.2087689162481054E-2</v>
      </c>
      <c r="J104" s="2">
        <f>EXP(-(Parameters!$B$5+Parameters!$B$6)*('Permanent project'!B108-Parameters!$B$2))*(1-EXP(-Parameters!$B$7*('Permanent project'!B108-Parameters!$B$2)*('Permanent project'!B108&gt;Parameters!$B$2)))+('Permanent project'!B108&lt;=Parameters!$B$2)</f>
        <v>0.38289288596065735</v>
      </c>
      <c r="K104" s="2">
        <f>H104*I104*('Permanent project'!B108&gt;=Parameters!$B$2)</f>
        <v>0.39493045027444257</v>
      </c>
      <c r="L104" s="2">
        <f>H104*I104*J104*('Permanent project'!B108&gt;=Parameters!$B$2)*('Permanent project'!B108&lt;=Parameters!$B$3)</f>
        <v>0.15121605985932318</v>
      </c>
      <c r="M104" s="26">
        <f>'Emissions of Biomass scenarios'!H102*3.66</f>
        <v>669.88788453426889</v>
      </c>
      <c r="N104" s="14">
        <f t="shared" si="4"/>
        <v>101.29780644676939</v>
      </c>
      <c r="V104" s="4"/>
      <c r="W104" s="4"/>
      <c r="X104" s="4"/>
      <c r="Y104" s="4"/>
    </row>
    <row r="105" spans="2:25" x14ac:dyDescent="0.3">
      <c r="B105">
        <v>100</v>
      </c>
      <c r="C105" s="11">
        <f t="shared" si="5"/>
        <v>1.6779706453383088</v>
      </c>
      <c r="D105" s="11">
        <f t="shared" si="5"/>
        <v>2.720789926345387</v>
      </c>
      <c r="E105" s="11">
        <f t="shared" si="5"/>
        <v>3.4292084480011149</v>
      </c>
      <c r="F105" s="11">
        <f t="shared" si="5"/>
        <v>5.9646475032892132</v>
      </c>
      <c r="G105" s="3">
        <f>G104*(1+Parameters!$B$13)</f>
        <v>615794.92005144875</v>
      </c>
      <c r="H105" s="5">
        <f>Parameters!$B$11*'Permanent project'!C109*Parameters!B$9*G105</f>
        <v>9.5475607864077823</v>
      </c>
      <c r="I105" s="2">
        <f>EXP(-Parameters!$B$16*'Permanent project'!B109)</f>
        <v>4.0762203978366211E-2</v>
      </c>
      <c r="J105" s="2">
        <f>EXP(-(Parameters!$B$5+Parameters!$B$6)*('Permanent project'!B109-Parameters!$B$2))*(1-EXP(-Parameters!$B$7*('Permanent project'!B109-Parameters!$B$2)*('Permanent project'!B109&gt;Parameters!$B$2)))+('Permanent project'!B109&lt;=Parameters!$B$2)</f>
        <v>0.37908303809225347</v>
      </c>
      <c r="K105" s="2">
        <f>H105*I105*('Permanent project'!B109&gt;=Parameters!$B$2)</f>
        <v>0.38917962027140451</v>
      </c>
      <c r="L105" s="2">
        <f>H105*I105*J105*('Permanent project'!B109&gt;=Parameters!$B$2)*('Permanent project'!B109&lt;=Parameters!$B$3)</f>
        <v>0.14753139281607358</v>
      </c>
      <c r="M105" s="26">
        <f>'Emissions of Biomass scenarios'!H103*3.66</f>
        <v>669.88788453426889</v>
      </c>
      <c r="N105" s="14">
        <f t="shared" si="4"/>
        <v>98.82949263595377</v>
      </c>
      <c r="V105" s="4"/>
      <c r="W105" s="4"/>
      <c r="X105" s="4"/>
      <c r="Y105" s="4"/>
    </row>
    <row r="106" spans="2:25" x14ac:dyDescent="0.3">
      <c r="B106">
        <v>101</v>
      </c>
      <c r="C106" s="11">
        <f t="shared" ref="C106:C122" si="6">C105</f>
        <v>1.6779706453383088</v>
      </c>
      <c r="D106" s="11">
        <f t="shared" ref="D106:F121" si="7">D105</f>
        <v>2.720789926345387</v>
      </c>
      <c r="E106" s="11">
        <f t="shared" si="7"/>
        <v>3.4292084480011149</v>
      </c>
      <c r="F106" s="11">
        <f t="shared" si="7"/>
        <v>5.9646475032892132</v>
      </c>
      <c r="G106" s="3">
        <f>G105*(1+Parameters!$B$13)</f>
        <v>628110.81845247769</v>
      </c>
      <c r="H106" s="5">
        <f>Parameters!$B$11*'Permanent project'!C110*Parameters!B$9*G106</f>
        <v>9.7385120021359377</v>
      </c>
      <c r="I106" s="2">
        <f>EXP(-Parameters!$B$16*'Permanent project'!B110)</f>
        <v>3.9478462853102525E-2</v>
      </c>
      <c r="J106" s="2">
        <f>EXP(-(Parameters!$B$5+Parameters!$B$6)*('Permanent project'!B110-Parameters!$B$2))*(1-EXP(-Parameters!$B$7*('Permanent project'!B110-Parameters!$B$2)*('Permanent project'!B110&gt;Parameters!$B$2)))+('Permanent project'!B110&lt;=Parameters!$B$2)</f>
        <v>0.37531109884280595</v>
      </c>
      <c r="K106" s="2">
        <f>H106*I106*('Permanent project'!B110&gt;=Parameters!$B$2)</f>
        <v>0.38446148432081673</v>
      </c>
      <c r="L106" s="2">
        <f>H106*I106*J106*('Permanent project'!B110&gt;=Parameters!$B$2)*('Permanent project'!B110&lt;=Parameters!$B$3)</f>
        <v>0.14429266214318193</v>
      </c>
      <c r="M106" s="26">
        <f>'Emissions of Biomass scenarios'!H104*3.66</f>
        <v>669.88788453426889</v>
      </c>
      <c r="N106" s="14">
        <f t="shared" si="4"/>
        <v>96.659906196914122</v>
      </c>
      <c r="V106" s="4"/>
      <c r="W106" s="4"/>
      <c r="X106" s="4"/>
      <c r="Y106" s="4"/>
    </row>
    <row r="107" spans="2:25" x14ac:dyDescent="0.3">
      <c r="B107">
        <v>102</v>
      </c>
      <c r="C107" s="11">
        <f t="shared" si="6"/>
        <v>1.6779706453383088</v>
      </c>
      <c r="D107" s="11">
        <f t="shared" si="7"/>
        <v>2.720789926345387</v>
      </c>
      <c r="E107" s="11">
        <f t="shared" si="7"/>
        <v>3.4292084480011149</v>
      </c>
      <c r="F107" s="11">
        <f t="shared" si="7"/>
        <v>5.9646475032892132</v>
      </c>
      <c r="G107" s="3">
        <f>G106*(1+Parameters!$B$13)</f>
        <v>640673.0348215272</v>
      </c>
      <c r="H107" s="5">
        <f>Parameters!$B$11*'Permanent project'!C111*Parameters!B$9*G107</f>
        <v>9.933282242178656</v>
      </c>
      <c r="I107" s="2">
        <f>EXP(-Parameters!$B$16*'Permanent project'!B111)</f>
        <v>3.823515112359889E-2</v>
      </c>
      <c r="J107" s="2">
        <f>EXP(-(Parameters!$B$5+Parameters!$B$6)*('Permanent project'!B111-Parameters!$B$2))*(1-EXP(-Parameters!$B$7*('Permanent project'!B111-Parameters!$B$2)*('Permanent project'!B111&gt;Parameters!$B$2)))+('Permanent project'!B111&lt;=Parameters!$B$2)</f>
        <v>0.37157669101541957</v>
      </c>
      <c r="K107" s="2">
        <f>H107*I107*('Permanent project'!B111&gt;=Parameters!$B$2)</f>
        <v>0.37980054768306215</v>
      </c>
      <c r="L107" s="2">
        <f>H107*I107*J107*('Permanent project'!B111&gt;=Parameters!$B$2)*('Permanent project'!B111&lt;=Parameters!$B$3)</f>
        <v>0.1411250307539163</v>
      </c>
      <c r="M107" s="26">
        <f>'Emissions of Biomass scenarios'!H105*3.66</f>
        <v>669.88788453426889</v>
      </c>
      <c r="N107" s="14">
        <f t="shared" si="4"/>
        <v>94.537948306574634</v>
      </c>
      <c r="V107" s="4"/>
      <c r="W107" s="4"/>
      <c r="X107" s="4"/>
      <c r="Y107" s="4"/>
    </row>
    <row r="108" spans="2:25" x14ac:dyDescent="0.3">
      <c r="B108">
        <v>103</v>
      </c>
      <c r="C108" s="11">
        <f t="shared" si="6"/>
        <v>1.6779706453383088</v>
      </c>
      <c r="D108" s="11">
        <f t="shared" si="7"/>
        <v>2.720789926345387</v>
      </c>
      <c r="E108" s="11">
        <f t="shared" si="7"/>
        <v>3.4292084480011149</v>
      </c>
      <c r="F108" s="11">
        <f t="shared" si="7"/>
        <v>5.9646475032892132</v>
      </c>
      <c r="G108" s="3">
        <f>G107*(1+Parameters!$B$13)</f>
        <v>653486.49551795772</v>
      </c>
      <c r="H108" s="5">
        <f>Parameters!$B$11*'Permanent project'!C112*Parameters!B$9*G108</f>
        <v>10.131947887022228</v>
      </c>
      <c r="I108" s="2">
        <f>EXP(-Parameters!$B$16*'Permanent project'!B112)</f>
        <v>3.7030995529998355E-2</v>
      </c>
      <c r="J108" s="2">
        <f>EXP(-(Parameters!$B$5+Parameters!$B$6)*('Permanent project'!B112-Parameters!$B$2))*(1-EXP(-Parameters!$B$7*('Permanent project'!B112-Parameters!$B$2)*('Permanent project'!B112&gt;Parameters!$B$2)))+('Permanent project'!B112&lt;=Parameters!$B$2)</f>
        <v>0.36787944116633325</v>
      </c>
      <c r="K108" s="2">
        <f>H108*I108*('Permanent project'!B112&gt;=Parameters!$B$2)</f>
        <v>0.37519611691449639</v>
      </c>
      <c r="L108" s="2">
        <f>H108*I108*J108*('Permanent project'!B112&gt;=Parameters!$B$2)*('Permanent project'!B112&lt;=Parameters!$B$3)</f>
        <v>0.13802693781828318</v>
      </c>
      <c r="M108" s="26">
        <f>'Emissions of Biomass scenarios'!H106*3.66</f>
        <v>669.88788453426889</v>
      </c>
      <c r="N108" s="14">
        <f t="shared" si="4"/>
        <v>92.46257338383279</v>
      </c>
      <c r="V108" s="4"/>
      <c r="W108" s="4"/>
      <c r="X108" s="4"/>
      <c r="Y108" s="4"/>
    </row>
    <row r="109" spans="2:25" x14ac:dyDescent="0.3">
      <c r="B109">
        <v>104</v>
      </c>
      <c r="C109" s="11">
        <f t="shared" si="6"/>
        <v>1.6779706453383088</v>
      </c>
      <c r="D109" s="11">
        <f t="shared" si="7"/>
        <v>2.720789926345387</v>
      </c>
      <c r="E109" s="11">
        <f t="shared" si="7"/>
        <v>3.4292084480011149</v>
      </c>
      <c r="F109" s="11">
        <f t="shared" si="7"/>
        <v>5.9646475032892132</v>
      </c>
      <c r="G109" s="3">
        <f>G108*(1+Parameters!$B$13)</f>
        <v>666556.22542831686</v>
      </c>
      <c r="H109" s="5">
        <f>Parameters!$B$11*'Permanent project'!C113*Parameters!B$9*G109</f>
        <v>10.334586844762672</v>
      </c>
      <c r="I109" s="2">
        <f>EXP(-Parameters!$B$16*'Permanent project'!B113)</f>
        <v>3.5864762911748747E-2</v>
      </c>
      <c r="J109" s="2">
        <f>EXP(-(Parameters!$B$5+Parameters!$B$6)*('Permanent project'!B113-Parameters!$B$2))*(1-EXP(-Parameters!$B$7*('Permanent project'!B113-Parameters!$B$2)*('Permanent project'!B113&gt;Parameters!$B$2)))+('Permanent project'!B113&lt;=Parameters!$B$2)</f>
        <v>0.36421897956758398</v>
      </c>
      <c r="K109" s="2">
        <f>H109*I109*('Permanent project'!B113&gt;=Parameters!$B$2)</f>
        <v>0.3706475069782908</v>
      </c>
      <c r="L109" s="2">
        <f>H109*I109*J109*('Permanent project'!B113&gt;=Parameters!$B$2)*('Permanent project'!B113&lt;=Parameters!$B$3)</f>
        <v>0.13499685677090204</v>
      </c>
      <c r="M109" s="26">
        <f>'Emissions of Biomass scenarios'!H107*3.66</f>
        <v>669.88788453426889</v>
      </c>
      <c r="N109" s="14">
        <f t="shared" si="4"/>
        <v>90.432758801035263</v>
      </c>
      <c r="V109" s="4"/>
      <c r="W109" s="4"/>
      <c r="X109" s="4"/>
      <c r="Y109" s="4"/>
    </row>
    <row r="110" spans="2:25" x14ac:dyDescent="0.3">
      <c r="B110">
        <v>105</v>
      </c>
      <c r="C110" s="11">
        <f t="shared" si="6"/>
        <v>1.6779706453383088</v>
      </c>
      <c r="D110" s="11">
        <f t="shared" si="7"/>
        <v>2.720789926345387</v>
      </c>
      <c r="E110" s="11">
        <f t="shared" si="7"/>
        <v>3.4292084480011149</v>
      </c>
      <c r="F110" s="11">
        <f t="shared" si="7"/>
        <v>5.9646475032892132</v>
      </c>
      <c r="G110" s="3">
        <f>G109*(1+Parameters!$B$13)</f>
        <v>679887.3499368832</v>
      </c>
      <c r="H110" s="5">
        <f>Parameters!$B$11*'Permanent project'!C114*Parameters!B$9*G110</f>
        <v>10.541278581657926</v>
      </c>
      <c r="I110" s="2">
        <f>EXP(-Parameters!$B$16*'Permanent project'!B114)</f>
        <v>3.4735258944738563E-2</v>
      </c>
      <c r="J110" s="2">
        <f>EXP(-(Parameters!$B$5+Parameters!$B$6)*('Permanent project'!B114-Parameters!$B$2))*(1-EXP(-Parameters!$B$7*('Permanent project'!B114-Parameters!$B$2)*('Permanent project'!B114&gt;Parameters!$B$2)))+('Permanent project'!B114&lt;=Parameters!$B$2)</f>
        <v>0.36059494017004085</v>
      </c>
      <c r="K110" s="2">
        <f>H110*I110*('Permanent project'!B114&gt;=Parameters!$B$2)</f>
        <v>0.36615404114251449</v>
      </c>
      <c r="L110" s="2">
        <f>H110*I110*J110*('Permanent project'!B114&gt;=Parameters!$B$2)*('Permanent project'!B114&lt;=Parameters!$B$3)</f>
        <v>0.13203329455880369</v>
      </c>
      <c r="M110" s="26">
        <f>'Emissions of Biomass scenarios'!H108*3.66</f>
        <v>669.88788453426889</v>
      </c>
      <c r="N110" s="14">
        <f t="shared" si="4"/>
        <v>88.447504380086997</v>
      </c>
      <c r="V110" s="4"/>
      <c r="W110" s="4"/>
      <c r="X110" s="4"/>
      <c r="Y110" s="4"/>
    </row>
    <row r="111" spans="2:25" x14ac:dyDescent="0.3">
      <c r="B111">
        <v>106</v>
      </c>
      <c r="C111" s="11">
        <f t="shared" si="6"/>
        <v>1.6779706453383088</v>
      </c>
      <c r="D111" s="11">
        <f t="shared" si="7"/>
        <v>2.720789926345387</v>
      </c>
      <c r="E111" s="11">
        <f t="shared" si="7"/>
        <v>3.4292084480011149</v>
      </c>
      <c r="F111" s="11">
        <f t="shared" si="7"/>
        <v>5.9646475032892132</v>
      </c>
      <c r="G111" s="3">
        <f>G110*(1+Parameters!$B$13)</f>
        <v>693485.09693562088</v>
      </c>
      <c r="H111" s="5">
        <f>Parameters!$B$11*'Permanent project'!C115*Parameters!B$9*G111</f>
        <v>10.752104153291086</v>
      </c>
      <c r="I111" s="2">
        <f>EXP(-Parameters!$B$16*'Permanent project'!B115)</f>
        <v>3.3641326918204623E-2</v>
      </c>
      <c r="J111" s="2">
        <f>EXP(-(Parameters!$B$5+Parameters!$B$6)*('Permanent project'!B115-Parameters!$B$2))*(1-EXP(-Parameters!$B$7*('Permanent project'!B115-Parameters!$B$2)*('Permanent project'!B115&gt;Parameters!$B$2)))+('Permanent project'!B115&lt;=Parameters!$B$2)</f>
        <v>0.35700696056680536</v>
      </c>
      <c r="K111" s="2">
        <f>H111*I111*('Permanent project'!B115&gt;=Parameters!$B$2)</f>
        <v>0.36171505087945111</v>
      </c>
      <c r="L111" s="2">
        <f>H111*I111*J111*('Permanent project'!B115&gt;=Parameters!$B$2)*('Permanent project'!B115&lt;=Parameters!$B$3)</f>
        <v>0.1291347909057402</v>
      </c>
      <c r="M111" s="26">
        <f>'Emissions of Biomass scenarios'!H109*3.66</f>
        <v>669.88788453426889</v>
      </c>
      <c r="N111" s="14">
        <f t="shared" si="4"/>
        <v>86.505831899621455</v>
      </c>
      <c r="V111" s="4"/>
      <c r="W111" s="4"/>
      <c r="X111" s="4"/>
      <c r="Y111" s="4"/>
    </row>
    <row r="112" spans="2:25" x14ac:dyDescent="0.3">
      <c r="B112">
        <v>107</v>
      </c>
      <c r="C112" s="11">
        <f t="shared" si="6"/>
        <v>1.6779706453383088</v>
      </c>
      <c r="D112" s="11">
        <f t="shared" si="7"/>
        <v>2.720789926345387</v>
      </c>
      <c r="E112" s="11">
        <f t="shared" si="7"/>
        <v>3.4292084480011149</v>
      </c>
      <c r="F112" s="11">
        <f t="shared" si="7"/>
        <v>5.9646475032892132</v>
      </c>
      <c r="G112" s="3">
        <f>G111*(1+Parameters!$B$13)</f>
        <v>707354.79887433327</v>
      </c>
      <c r="H112" s="5">
        <f>Parameters!$B$11*'Permanent project'!C116*Parameters!B$9*G112</f>
        <v>10.967146236356907</v>
      </c>
      <c r="I112" s="2">
        <f>EXP(-Parameters!$B$16*'Permanent project'!B116)</f>
        <v>3.2581846550159263E-2</v>
      </c>
      <c r="J112" s="2">
        <f>EXP(-(Parameters!$B$5+Parameters!$B$6)*('Permanent project'!B116-Parameters!$B$2))*(1-EXP(-Parameters!$B$7*('Permanent project'!B116-Parameters!$B$2)*('Permanent project'!B116&gt;Parameters!$B$2)))+('Permanent project'!B116&lt;=Parameters!$B$2)</f>
        <v>0.35345468195697433</v>
      </c>
      <c r="K112" s="2">
        <f>H112*I112*('Permanent project'!B116&gt;=Parameters!$B$2)</f>
        <v>0.35732987576613745</v>
      </c>
      <c r="L112" s="2">
        <f>H112*I112*J112*('Permanent project'!B116&gt;=Parameters!$B$2)*('Permanent project'!B116&lt;=Parameters!$B$3)</f>
        <v>0.12629991759264525</v>
      </c>
      <c r="M112" s="26">
        <f>'Emissions of Biomass scenarios'!H110*3.66</f>
        <v>669.88788453426889</v>
      </c>
      <c r="N112" s="14">
        <f t="shared" si="4"/>
        <v>84.606784612989614</v>
      </c>
      <c r="V112" s="4"/>
      <c r="W112" s="4"/>
      <c r="X112" s="4"/>
      <c r="Y112" s="4"/>
    </row>
    <row r="113" spans="2:25" x14ac:dyDescent="0.3">
      <c r="B113">
        <v>108</v>
      </c>
      <c r="C113" s="11">
        <f t="shared" si="6"/>
        <v>1.6779706453383088</v>
      </c>
      <c r="D113" s="11">
        <f t="shared" si="7"/>
        <v>2.720789926345387</v>
      </c>
      <c r="E113" s="11">
        <f t="shared" si="7"/>
        <v>3.4292084480011149</v>
      </c>
      <c r="F113" s="11">
        <f t="shared" si="7"/>
        <v>5.9646475032892132</v>
      </c>
      <c r="G113" s="3">
        <f>G112*(1+Parameters!$B$13)</f>
        <v>721501.89485181996</v>
      </c>
      <c r="H113" s="5">
        <f>Parameters!$B$11*'Permanent project'!C117*Parameters!B$9*G113</f>
        <v>11.186489161084046</v>
      </c>
      <c r="I113" s="2">
        <f>EXP(-Parameters!$B$16*'Permanent project'!B117)</f>
        <v>3.155573284012364E-2</v>
      </c>
      <c r="J113" s="2">
        <f>EXP(-(Parameters!$B$5+Parameters!$B$6)*('Permanent project'!B117-Parameters!$B$2))*(1-EXP(-Parameters!$B$7*('Permanent project'!B117-Parameters!$B$2)*('Permanent project'!B117&gt;Parameters!$B$2)))+('Permanent project'!B117&lt;=Parameters!$B$2)</f>
        <v>0.34993774910976294</v>
      </c>
      <c r="K113" s="2">
        <f>H113*I113*('Permanent project'!B117&gt;=Parameters!$B$2)</f>
        <v>0.35299786338610695</v>
      </c>
      <c r="L113" s="2">
        <f>H113*I113*J113*('Permanent project'!B117&gt;=Parameters!$B$2)*('Permanent project'!B117&lt;=Parameters!$B$3)</f>
        <v>0.12352727775388987</v>
      </c>
      <c r="M113" s="26">
        <f>'Emissions of Biomass scenarios'!H111*3.66</f>
        <v>669.88788453426889</v>
      </c>
      <c r="N113" s="14">
        <f t="shared" si="4"/>
        <v>82.749426776830347</v>
      </c>
      <c r="V113" s="4"/>
      <c r="W113" s="4"/>
      <c r="X113" s="4"/>
      <c r="Y113" s="4"/>
    </row>
    <row r="114" spans="2:25" x14ac:dyDescent="0.3">
      <c r="B114">
        <v>109</v>
      </c>
      <c r="C114" s="11">
        <f t="shared" si="6"/>
        <v>1.6779706453383088</v>
      </c>
      <c r="D114" s="11">
        <f t="shared" si="7"/>
        <v>2.720789926345387</v>
      </c>
      <c r="E114" s="11">
        <f t="shared" si="7"/>
        <v>3.4292084480011149</v>
      </c>
      <c r="F114" s="11">
        <f t="shared" si="7"/>
        <v>5.9646475032892132</v>
      </c>
      <c r="G114" s="3">
        <f>G113*(1+Parameters!$B$13)</f>
        <v>735931.93274885637</v>
      </c>
      <c r="H114" s="5">
        <f>Parameters!$B$11*'Permanent project'!C118*Parameters!B$9*G114</f>
        <v>11.410218944305726</v>
      </c>
      <c r="I114" s="2">
        <f>EXP(-Parameters!$B$16*'Permanent project'!B118)</f>
        <v>3.0561934957992438E-2</v>
      </c>
      <c r="J114" s="2">
        <f>EXP(-(Parameters!$B$5+Parameters!$B$6)*('Permanent project'!B118-Parameters!$B$2))*(1-EXP(-Parameters!$B$7*('Permanent project'!B118-Parameters!$B$2)*('Permanent project'!B118&gt;Parameters!$B$2)))+('Permanent project'!B118&lt;=Parameters!$B$2)</f>
        <v>0.34645581032898376</v>
      </c>
      <c r="K114" s="2">
        <f>H114*I114*('Permanent project'!B118&gt;=Parameters!$B$2)</f>
        <v>0.34871836923232474</v>
      </c>
      <c r="L114" s="2">
        <f>H114*I114*J114*('Permanent project'!B118&gt;=Parameters!$B$2)*('Permanent project'!B118&lt;=Parameters!$B$3)</f>
        <v>0.12081550518898683</v>
      </c>
      <c r="M114" s="26">
        <f>'Emissions of Biomass scenarios'!H112*3.66</f>
        <v>669.88788453426889</v>
      </c>
      <c r="N114" s="14">
        <f t="shared" si="4"/>
        <v>80.93284318998937</v>
      </c>
      <c r="V114" s="4"/>
      <c r="W114" s="4"/>
      <c r="X114" s="4"/>
      <c r="Y114" s="4"/>
    </row>
    <row r="115" spans="2:25" x14ac:dyDescent="0.3">
      <c r="B115">
        <v>110</v>
      </c>
      <c r="C115" s="11">
        <f t="shared" si="6"/>
        <v>1.6779706453383088</v>
      </c>
      <c r="D115" s="11">
        <f t="shared" si="7"/>
        <v>2.720789926345387</v>
      </c>
      <c r="E115" s="11">
        <f t="shared" si="7"/>
        <v>3.4292084480011149</v>
      </c>
      <c r="F115" s="11">
        <f t="shared" si="7"/>
        <v>5.9646475032892132</v>
      </c>
      <c r="G115" s="3">
        <f>G114*(1+Parameters!$B$13)</f>
        <v>750650.57140383346</v>
      </c>
      <c r="H115" s="5">
        <f>Parameters!$B$11*'Permanent project'!C119*Parameters!B$9*G115</f>
        <v>11.638423323191839</v>
      </c>
      <c r="I115" s="2">
        <f>EXP(-Parameters!$B$16*'Permanent project'!B119)</f>
        <v>2.9599435167891999E-2</v>
      </c>
      <c r="J115" s="2">
        <f>EXP(-(Parameters!$B$5+Parameters!$B$6)*('Permanent project'!B119-Parameters!$B$2))*(1-EXP(-Parameters!$B$7*('Permanent project'!B119-Parameters!$B$2)*('Permanent project'!B119&gt;Parameters!$B$2)))+('Permanent project'!B119&lt;=Parameters!$B$2)</f>
        <v>0.3430085174178788</v>
      </c>
      <c r="K115" s="2">
        <f>H115*I115*('Permanent project'!B119&gt;=Parameters!$B$2)</f>
        <v>0.34449075661129896</v>
      </c>
      <c r="L115" s="2">
        <f>H115*I115*J115*('Permanent project'!B119&gt;=Parameters!$B$2)*('Permanent project'!B119&lt;=Parameters!$B$3)</f>
        <v>0.11816326368940498</v>
      </c>
      <c r="M115" s="26">
        <f>'Emissions of Biomass scenarios'!H113*3.66</f>
        <v>669.88788453426889</v>
      </c>
      <c r="N115" s="14">
        <f t="shared" si="4"/>
        <v>79.156138742560486</v>
      </c>
      <c r="V115" s="4"/>
      <c r="W115" s="4"/>
      <c r="X115" s="4"/>
      <c r="Y115" s="4"/>
    </row>
    <row r="116" spans="2:25" x14ac:dyDescent="0.3">
      <c r="B116">
        <v>111</v>
      </c>
      <c r="C116" s="11">
        <f t="shared" si="6"/>
        <v>1.6779706453383088</v>
      </c>
      <c r="D116" s="11">
        <f t="shared" si="7"/>
        <v>2.720789926345387</v>
      </c>
      <c r="E116" s="11">
        <f t="shared" si="7"/>
        <v>3.4292084480011149</v>
      </c>
      <c r="F116" s="11">
        <f t="shared" si="7"/>
        <v>5.9646475032892132</v>
      </c>
      <c r="G116" s="3">
        <f>G115*(1+Parameters!$B$13)</f>
        <v>765663.58283191011</v>
      </c>
      <c r="H116" s="5">
        <f>Parameters!$B$11*'Permanent project'!C120*Parameters!B$9*G116</f>
        <v>11.871191789655676</v>
      </c>
      <c r="I116" s="2">
        <f>EXP(-Parameters!$B$16*'Permanent project'!B120)</f>
        <v>2.866724778592988E-2</v>
      </c>
      <c r="J116" s="2">
        <f>EXP(-(Parameters!$B$5+Parameters!$B$6)*('Permanent project'!B120-Parameters!$B$2))*(1-EXP(-Parameters!$B$7*('Permanent project'!B120-Parameters!$B$2)*('Permanent project'!B120&gt;Parameters!$B$2)))+('Permanent project'!B120&lt;=Parameters!$B$2)</f>
        <v>0.33959552564430084</v>
      </c>
      <c r="K116" s="2">
        <f>H116*I116*('Permanent project'!B120&gt;=Parameters!$B$2)</f>
        <v>0.34031439654835566</v>
      </c>
      <c r="L116" s="2">
        <f>H116*I116*J116*('Permanent project'!B120&gt;=Parameters!$B$2)*('Permanent project'!B120&lt;=Parameters!$B$3)</f>
        <v>0.11556924638016187</v>
      </c>
      <c r="M116" s="26">
        <f>'Emissions of Biomass scenarios'!H114*3.66</f>
        <v>669.88788453426889</v>
      </c>
      <c r="N116" s="14">
        <f t="shared" si="4"/>
        <v>77.418437974826347</v>
      </c>
      <c r="V116" s="4"/>
      <c r="W116" s="4"/>
      <c r="X116" s="4"/>
      <c r="Y116" s="4"/>
    </row>
    <row r="117" spans="2:25" x14ac:dyDescent="0.3">
      <c r="B117">
        <v>112</v>
      </c>
      <c r="C117" s="11">
        <f t="shared" si="6"/>
        <v>1.6779706453383088</v>
      </c>
      <c r="D117" s="11">
        <f t="shared" si="7"/>
        <v>2.720789926345387</v>
      </c>
      <c r="E117" s="11">
        <f t="shared" si="7"/>
        <v>3.4292084480011149</v>
      </c>
      <c r="F117" s="11">
        <f t="shared" si="7"/>
        <v>5.9646475032892132</v>
      </c>
      <c r="G117" s="3">
        <f>G116*(1+Parameters!$B$13)</f>
        <v>780976.85448854836</v>
      </c>
      <c r="H117" s="5">
        <f>Parameters!$B$11*'Permanent project'!C121*Parameters!B$9*G117</f>
        <v>12.10861562544879</v>
      </c>
      <c r="I117" s="2">
        <f>EXP(-Parameters!$B$16*'Permanent project'!B121)</f>
        <v>2.7764418170768392E-2</v>
      </c>
      <c r="J117" s="2">
        <f>EXP(-(Parameters!$B$5+Parameters!$B$6)*('Permanent project'!B121-Parameters!$B$2))*(1-EXP(-Parameters!$B$7*('Permanent project'!B121-Parameters!$B$2)*('Permanent project'!B121&gt;Parameters!$B$2)))+('Permanent project'!B121&lt;=Parameters!$B$2)</f>
        <v>0.33621649370624118</v>
      </c>
      <c r="K117" s="2">
        <f>H117*I117*('Permanent project'!B121&gt;=Parameters!$B$2)</f>
        <v>0.33618866769406047</v>
      </c>
      <c r="L117" s="2">
        <f>H117*I117*J117*('Permanent project'!B121&gt;=Parameters!$B$2)*('Permanent project'!B121&lt;=Parameters!$B$3)</f>
        <v>0.11303217507586968</v>
      </c>
      <c r="M117" s="26">
        <f>'Emissions of Biomass scenarios'!H115*3.66</f>
        <v>669.88788453426889</v>
      </c>
      <c r="N117" s="14">
        <f t="shared" si="4"/>
        <v>75.71888464588146</v>
      </c>
      <c r="V117" s="4"/>
      <c r="W117" s="4"/>
      <c r="X117" s="4"/>
      <c r="Y117" s="4"/>
    </row>
    <row r="118" spans="2:25" x14ac:dyDescent="0.3">
      <c r="B118">
        <v>113</v>
      </c>
      <c r="C118" s="11">
        <f t="shared" si="6"/>
        <v>1.6779706453383088</v>
      </c>
      <c r="D118" s="11">
        <f t="shared" si="7"/>
        <v>2.720789926345387</v>
      </c>
      <c r="E118" s="11">
        <f t="shared" si="7"/>
        <v>3.4292084480011149</v>
      </c>
      <c r="F118" s="11">
        <f t="shared" si="7"/>
        <v>5.9646475032892132</v>
      </c>
      <c r="G118" s="3">
        <f>G117*(1+Parameters!$B$13)</f>
        <v>796596.39157831937</v>
      </c>
      <c r="H118" s="5">
        <f>Parameters!$B$11*'Permanent project'!C122*Parameters!B$9*G118</f>
        <v>12.350787937957767</v>
      </c>
      <c r="I118" s="2">
        <f>EXP(-Parameters!$B$16*'Permanent project'!B122)</f>
        <v>2.6890021745988462E-2</v>
      </c>
      <c r="J118" s="2">
        <f>EXP(-(Parameters!$B$5+Parameters!$B$6)*('Permanent project'!B122-Parameters!$B$2))*(1-EXP(-Parameters!$B$7*('Permanent project'!B122-Parameters!$B$2)*('Permanent project'!B122&gt;Parameters!$B$2)))+('Permanent project'!B122&lt;=Parameters!$B$2)</f>
        <v>0.33287108369770008</v>
      </c>
      <c r="K118" s="2">
        <f>H118*I118*('Permanent project'!B122&gt;=Parameters!$B$2)</f>
        <v>0.33211295623177634</v>
      </c>
      <c r="L118" s="2">
        <f>H118*I118*J118*('Permanent project'!B122&gt;=Parameters!$B$2)*('Permanent project'!B122&lt;=Parameters!$B$3)</f>
        <v>0.11055079965091823</v>
      </c>
      <c r="M118" s="26">
        <f>'Emissions of Biomass scenarios'!H116*3.66</f>
        <v>669.88788453426889</v>
      </c>
      <c r="N118" s="14">
        <f t="shared" si="4"/>
        <v>74.0566413117254</v>
      </c>
      <c r="V118" s="4"/>
      <c r="W118" s="4"/>
      <c r="X118" s="4"/>
      <c r="Y118" s="4"/>
    </row>
    <row r="119" spans="2:25" x14ac:dyDescent="0.3">
      <c r="B119">
        <v>114</v>
      </c>
      <c r="C119" s="11">
        <f t="shared" si="6"/>
        <v>1.6779706453383088</v>
      </c>
      <c r="D119" s="11">
        <f t="shared" si="7"/>
        <v>2.720789926345387</v>
      </c>
      <c r="E119" s="11">
        <f t="shared" si="7"/>
        <v>3.4292084480011149</v>
      </c>
      <c r="F119" s="11">
        <f t="shared" si="7"/>
        <v>5.9646475032892132</v>
      </c>
      <c r="G119" s="3">
        <f>G118*(1+Parameters!$B$13)</f>
        <v>812528.31940988579</v>
      </c>
      <c r="H119" s="5">
        <f>Parameters!$B$11*'Permanent project'!C123*Parameters!B$9*G119</f>
        <v>12.597803696716923</v>
      </c>
      <c r="I119" s="2">
        <f>EXP(-Parameters!$B$16*'Permanent project'!B123)</f>
        <v>2.6043163053242582E-2</v>
      </c>
      <c r="J119" s="2">
        <f>EXP(-(Parameters!$B$5+Parameters!$B$6)*('Permanent project'!B123-Parameters!$B$2))*(1-EXP(-Parameters!$B$7*('Permanent project'!B123-Parameters!$B$2)*('Permanent project'!B123&gt;Parameters!$B$2)))+('Permanent project'!B123&lt;=Parameters!$B$2)</f>
        <v>0.32955896107489646</v>
      </c>
      <c r="K119" s="2">
        <f>H119*I119*('Permanent project'!B123&gt;=Parameters!$B$2)</f>
        <v>0.328086655786341</v>
      </c>
      <c r="L119" s="2">
        <f>H119*I119*J119*('Permanent project'!B123&gt;=Parameters!$B$2)*('Permanent project'!B123&lt;=Parameters!$B$3)</f>
        <v>0.1081238974234837</v>
      </c>
      <c r="M119" s="26">
        <f>'Emissions of Biomass scenarios'!H117*3.66</f>
        <v>669.88788453426889</v>
      </c>
      <c r="N119" s="14">
        <f t="shared" si="4"/>
        <v>72.430888912617789</v>
      </c>
      <c r="V119" s="4"/>
      <c r="W119" s="4"/>
      <c r="X119" s="4"/>
      <c r="Y119" s="4"/>
    </row>
    <row r="120" spans="2:25" x14ac:dyDescent="0.3">
      <c r="B120">
        <v>115</v>
      </c>
      <c r="C120" s="11">
        <f t="shared" si="6"/>
        <v>1.6779706453383088</v>
      </c>
      <c r="D120" s="11">
        <f t="shared" si="7"/>
        <v>2.720789926345387</v>
      </c>
      <c r="E120" s="11">
        <f t="shared" si="7"/>
        <v>3.4292084480011149</v>
      </c>
      <c r="F120" s="11">
        <f t="shared" si="7"/>
        <v>5.9646475032892132</v>
      </c>
      <c r="G120" s="3">
        <f>G119*(1+Parameters!$B$13)</f>
        <v>828778.8857980835</v>
      </c>
      <c r="H120" s="5">
        <f>Parameters!$B$11*'Permanent project'!C124*Parameters!B$9*G120</f>
        <v>12.849759770651261</v>
      </c>
      <c r="I120" s="2">
        <f>EXP(-Parameters!$B$16*'Permanent project'!B124)</f>
        <v>2.5222974835227212E-2</v>
      </c>
      <c r="J120" s="2">
        <f>EXP(-(Parameters!$B$5+Parameters!$B$6)*('Permanent project'!B124-Parameters!$B$2))*(1-EXP(-Parameters!$B$7*('Permanent project'!B124-Parameters!$B$2)*('Permanent project'!B124&gt;Parameters!$B$2)))+('Permanent project'!B124&lt;=Parameters!$B$2)</f>
        <v>0.32627979462281387</v>
      </c>
      <c r="K120" s="2">
        <f>H120*I120*('Permanent project'!B124&gt;=Parameters!$B$2)</f>
        <v>0.32410916733385176</v>
      </c>
      <c r="L120" s="2">
        <f>H120*I120*J120*('Permanent project'!B124&gt;=Parameters!$B$2)*('Permanent project'!B124&lt;=Parameters!$B$3)</f>
        <v>0.10575027255306037</v>
      </c>
      <c r="M120" s="26">
        <f>'Emissions of Biomass scenarios'!H118*3.66</f>
        <v>669.88788453426889</v>
      </c>
      <c r="N120" s="14">
        <f t="shared" si="4"/>
        <v>70.840826369491964</v>
      </c>
      <c r="V120" s="4"/>
      <c r="W120" s="4"/>
      <c r="X120" s="4"/>
      <c r="Y120" s="4"/>
    </row>
    <row r="121" spans="2:25" x14ac:dyDescent="0.3">
      <c r="B121">
        <v>116</v>
      </c>
      <c r="C121" s="11">
        <f t="shared" si="6"/>
        <v>1.6779706453383088</v>
      </c>
      <c r="D121" s="11">
        <f t="shared" si="7"/>
        <v>2.720789926345387</v>
      </c>
      <c r="E121" s="11">
        <f t="shared" si="7"/>
        <v>3.4292084480011149</v>
      </c>
      <c r="F121" s="11">
        <f t="shared" si="7"/>
        <v>5.9646475032892132</v>
      </c>
      <c r="G121" s="3">
        <f>G120*(1+Parameters!$B$13)</f>
        <v>845354.46351404523</v>
      </c>
      <c r="H121" s="5">
        <f>Parameters!$B$11*'Permanent project'!C125*Parameters!B$9*G121</f>
        <v>13.106754966064287</v>
      </c>
      <c r="I121" s="2">
        <f>EXP(-Parameters!$B$16*'Permanent project'!B125)</f>
        <v>2.4428617147535518E-2</v>
      </c>
      <c r="J121" s="2">
        <f>EXP(-(Parameters!$B$5+Parameters!$B$6)*('Permanent project'!B125-Parameters!$B$2))*(1-EXP(-Parameters!$B$7*('Permanent project'!B125-Parameters!$B$2)*('Permanent project'!B125&gt;Parameters!$B$2)))+('Permanent project'!B125&lt;=Parameters!$B$2)</f>
        <v>0.32303325642207897</v>
      </c>
      <c r="K121" s="2">
        <f>H121*I121*('Permanent project'!B125&gt;=Parameters!$B$2)</f>
        <v>0.32017989911254435</v>
      </c>
      <c r="L121" s="2">
        <f>H121*I121*J121*('Permanent project'!B125&gt;=Parameters!$B$2)*('Permanent project'!B125&lt;=Parameters!$B$3)</f>
        <v>0.10342875545121792</v>
      </c>
      <c r="M121" s="26">
        <f>'Emissions of Biomass scenarios'!H119*3.66</f>
        <v>669.88788453426889</v>
      </c>
      <c r="N121" s="14">
        <f t="shared" si="4"/>
        <v>69.285670189228611</v>
      </c>
      <c r="V121" s="4"/>
      <c r="W121" s="4"/>
      <c r="X121" s="4"/>
      <c r="Y121" s="4"/>
    </row>
    <row r="122" spans="2:25" x14ac:dyDescent="0.3">
      <c r="B122">
        <v>117</v>
      </c>
      <c r="C122" s="11">
        <f t="shared" si="6"/>
        <v>1.6779706453383088</v>
      </c>
      <c r="D122" s="11">
        <f>D121</f>
        <v>2.720789926345387</v>
      </c>
      <c r="E122" s="11">
        <f>E121</f>
        <v>3.4292084480011149</v>
      </c>
      <c r="F122" s="11">
        <f>F121</f>
        <v>5.9646475032892132</v>
      </c>
      <c r="G122" s="3">
        <f>G121*(1+Parameters!$B$13)</f>
        <v>862261.55278432614</v>
      </c>
      <c r="H122" s="5">
        <f>Parameters!$B$11*'Permanent project'!C126*Parameters!B$9*G122</f>
        <v>13.368890065385573</v>
      </c>
      <c r="I122" s="2">
        <f>EXP(-Parameters!$B$16*'Permanent project'!B126)</f>
        <v>2.3659276498480899E-2</v>
      </c>
      <c r="J122" s="2">
        <f>EXP(-(Parameters!$B$5+Parameters!$B$6)*('Permanent project'!B126-Parameters!$B$2))*(1-EXP(-Parameters!$B$7*('Permanent project'!B126-Parameters!$B$2)*('Permanent project'!B126&gt;Parameters!$B$2)))+('Permanent project'!B126&lt;=Parameters!$B$2)</f>
        <v>0.31981902181616972</v>
      </c>
      <c r="K122" s="2">
        <f>H122*I122*('Permanent project'!B126&gt;=Parameters!$B$2)</f>
        <v>0.31629826653475163</v>
      </c>
      <c r="L122" s="2">
        <f>H122*I122*J122*('Permanent project'!B126&gt;=Parameters!$B$2)*('Permanent project'!B126&lt;=Parameters!$B$3)</f>
        <v>0.1011582022052944</v>
      </c>
      <c r="M122" s="26">
        <f>'Emissions of Biomass scenarios'!H120*3.66</f>
        <v>669.88788453426889</v>
      </c>
      <c r="N122" s="14">
        <f t="shared" si="4"/>
        <v>67.764654078594475</v>
      </c>
      <c r="V122" s="4"/>
      <c r="W122" s="4"/>
      <c r="X122" s="4"/>
      <c r="Y122" s="4"/>
    </row>
    <row r="123" spans="2:25" x14ac:dyDescent="0.3">
      <c r="B123">
        <v>118</v>
      </c>
      <c r="C123" s="11">
        <f t="shared" ref="C123:F138" si="8">C122</f>
        <v>1.6779706453383088</v>
      </c>
      <c r="D123" s="11">
        <f t="shared" si="8"/>
        <v>2.720789926345387</v>
      </c>
      <c r="E123" s="11">
        <f t="shared" si="8"/>
        <v>3.4292084480011149</v>
      </c>
      <c r="F123" s="11">
        <f t="shared" si="8"/>
        <v>5.9646475032892132</v>
      </c>
      <c r="G123" s="3">
        <f>G122*(1+Parameters!$B$13)</f>
        <v>879506.78384001262</v>
      </c>
      <c r="H123" s="5">
        <f>Parameters!$B$11*'Permanent project'!C127*Parameters!B$9*G123</f>
        <v>13.636267866693284</v>
      </c>
      <c r="I123" s="2">
        <f>EXP(-Parameters!$B$16*'Permanent project'!B127)</f>
        <v>2.2914165016010422E-2</v>
      </c>
      <c r="J123" s="2">
        <f>EXP(-(Parameters!$B$5+Parameters!$B$6)*('Permanent project'!B127-Parameters!$B$2))*(1-EXP(-Parameters!$B$7*('Permanent project'!B127-Parameters!$B$2)*('Permanent project'!B127&gt;Parameters!$B$2)))+('Permanent project'!B127&lt;=Parameters!$B$2)</f>
        <v>0.31663676937894975</v>
      </c>
      <c r="K123" s="2">
        <f>H123*I123*('Permanent project'!B127&gt;=Parameters!$B$2)</f>
        <v>0.31246369209993036</v>
      </c>
      <c r="L123" s="2">
        <f>H123*I123*J123*('Permanent project'!B127&gt;=Parameters!$B$2)*('Permanent project'!B127&lt;=Parameters!$B$3)</f>
        <v>9.8937494014740807E-2</v>
      </c>
      <c r="M123" s="26">
        <f>'Emissions of Biomass scenarios'!H121*3.66</f>
        <v>669.88788453426889</v>
      </c>
      <c r="N123" s="14">
        <f t="shared" si="4"/>
        <v>66.277028566656611</v>
      </c>
      <c r="V123" s="4"/>
      <c r="W123" s="4"/>
      <c r="X123" s="4"/>
      <c r="Y123" s="4"/>
    </row>
    <row r="124" spans="2:25" x14ac:dyDescent="0.3">
      <c r="B124">
        <v>119</v>
      </c>
      <c r="C124" s="11">
        <f t="shared" si="8"/>
        <v>1.6779706453383088</v>
      </c>
      <c r="D124" s="11">
        <f t="shared" si="8"/>
        <v>2.720789926345387</v>
      </c>
      <c r="E124" s="11">
        <f t="shared" si="8"/>
        <v>3.4292084480011149</v>
      </c>
      <c r="F124" s="11">
        <f t="shared" si="8"/>
        <v>5.9646475032892132</v>
      </c>
      <c r="G124" s="3">
        <f>G123*(1+Parameters!$B$13)</f>
        <v>897096.91951681289</v>
      </c>
      <c r="H124" s="5">
        <f>Parameters!$B$11*'Permanent project'!C128*Parameters!B$9*G124</f>
        <v>13.908993224027149</v>
      </c>
      <c r="I124" s="2">
        <f>EXP(-Parameters!$B$16*'Permanent project'!B128)</f>
        <v>2.2192519640854974E-2</v>
      </c>
      <c r="J124" s="2">
        <f>EXP(-(Parameters!$B$5+Parameters!$B$6)*('Permanent project'!B128-Parameters!$B$2))*(1-EXP(-Parameters!$B$7*('Permanent project'!B128-Parameters!$B$2)*('Permanent project'!B128&gt;Parameters!$B$2)))+('Permanent project'!B128&lt;=Parameters!$B$2)</f>
        <v>0.31348618088252561</v>
      </c>
      <c r="K124" s="2">
        <f>H124*I124*('Permanent project'!B128&gt;=Parameters!$B$2)</f>
        <v>0.30867560530874127</v>
      </c>
      <c r="L124" s="2">
        <f>H124*I124*J124*('Permanent project'!B128&gt;=Parameters!$B$2)*('Permanent project'!B128&lt;=Parameters!$B$3)</f>
        <v>9.6765536639839153E-2</v>
      </c>
      <c r="M124" s="26">
        <f>'Emissions of Biomass scenarios'!H122*3.66</f>
        <v>669.88788453426889</v>
      </c>
      <c r="N124" s="14">
        <f t="shared" si="4"/>
        <v>64.82206063548513</v>
      </c>
      <c r="V124" s="4"/>
      <c r="W124" s="4"/>
      <c r="X124" s="4"/>
      <c r="Y124" s="4"/>
    </row>
    <row r="125" spans="2:25" x14ac:dyDescent="0.3">
      <c r="B125">
        <v>120</v>
      </c>
      <c r="C125" s="11">
        <f t="shared" si="8"/>
        <v>1.6779706453383088</v>
      </c>
      <c r="D125" s="11">
        <f t="shared" si="8"/>
        <v>2.720789926345387</v>
      </c>
      <c r="E125" s="11">
        <f t="shared" si="8"/>
        <v>3.4292084480011149</v>
      </c>
      <c r="F125" s="11">
        <f t="shared" si="8"/>
        <v>5.9646475032892132</v>
      </c>
      <c r="G125" s="3">
        <f>G124*(1+Parameters!$B$13)</f>
        <v>915038.85790714913</v>
      </c>
      <c r="H125" s="5">
        <f>Parameters!$B$11*'Permanent project'!C129*Parameters!B$9*G125</f>
        <v>14.187173088507693</v>
      </c>
      <c r="I125" s="2">
        <f>EXP(-Parameters!$B$16*'Permanent project'!B129)</f>
        <v>2.1493601345089923E-2</v>
      </c>
      <c r="J125" s="2">
        <f>EXP(-(Parameters!$B$5+Parameters!$B$6)*('Permanent project'!B129-Parameters!$B$2))*(1-EXP(-Parameters!$B$7*('Permanent project'!B129-Parameters!$B$2)*('Permanent project'!B129&gt;Parameters!$B$2)))+('Permanent project'!B129&lt;=Parameters!$B$2)</f>
        <v>0.31036694126542358</v>
      </c>
      <c r="K125" s="2">
        <f>H125*I125*('Permanent project'!B129&gt;=Parameters!$B$2)</f>
        <v>0.30493344257817251</v>
      </c>
      <c r="L125" s="2">
        <f>H125*I125*J125*('Permanent project'!B129&gt;=Parameters!$B$2)*('Permanent project'!B129&lt;=Parameters!$B$3)</f>
        <v>9.4641259862523086E-2</v>
      </c>
      <c r="M125" s="26">
        <f>'Emissions of Biomass scenarios'!H123*3.66</f>
        <v>669.88788453426889</v>
      </c>
      <c r="N125" s="14">
        <f t="shared" si="4"/>
        <v>63.399033358963599</v>
      </c>
      <c r="V125" s="4"/>
      <c r="W125" s="4"/>
      <c r="X125" s="4"/>
      <c r="Y125" s="4"/>
    </row>
    <row r="126" spans="2:25" x14ac:dyDescent="0.3">
      <c r="B126">
        <v>121</v>
      </c>
      <c r="C126" s="11">
        <f t="shared" si="8"/>
        <v>1.6779706453383088</v>
      </c>
      <c r="D126" s="11">
        <f t="shared" si="8"/>
        <v>2.720789926345387</v>
      </c>
      <c r="E126" s="11">
        <f t="shared" si="8"/>
        <v>3.4292084480011149</v>
      </c>
      <c r="F126" s="11">
        <f t="shared" si="8"/>
        <v>5.9646475032892132</v>
      </c>
      <c r="G126" s="3">
        <f>G125*(1+Parameters!$B$13)</f>
        <v>933339.63506529212</v>
      </c>
      <c r="H126" s="5">
        <f>Parameters!$B$11*'Permanent project'!C130*Parameters!B$9*G126</f>
        <v>14.470916550277847</v>
      </c>
      <c r="I126" s="2">
        <f>EXP(-Parameters!$B$16*'Permanent project'!B130)</f>
        <v>2.0816694375305884E-2</v>
      </c>
      <c r="J126" s="2">
        <f>EXP(-(Parameters!$B$5+Parameters!$B$6)*('Permanent project'!B130-Parameters!$B$2))*(1-EXP(-Parameters!$B$7*('Permanent project'!B130-Parameters!$B$2)*('Permanent project'!B130&gt;Parameters!$B$2)))+('Permanent project'!B130&lt;=Parameters!$B$2)</f>
        <v>0.30727873860108385</v>
      </c>
      <c r="K126" s="2">
        <f>H126*I126*('Permanent project'!B130&gt;=Parameters!$B$2)</f>
        <v>0.30123664715768966</v>
      </c>
      <c r="L126" s="2">
        <f>H126*I126*J126*('Permanent project'!B130&gt;=Parameters!$B$2)*('Permanent project'!B130&lt;=Parameters!$B$3)</f>
        <v>9.2563616959034645E-2</v>
      </c>
      <c r="M126" s="26">
        <f>'Emissions of Biomass scenarios'!H124*3.66</f>
        <v>669.88788453426889</v>
      </c>
      <c r="N126" s="14">
        <f t="shared" si="4"/>
        <v>62.007245549528093</v>
      </c>
      <c r="V126" s="4"/>
      <c r="W126" s="4"/>
      <c r="X126" s="4"/>
      <c r="Y126" s="4"/>
    </row>
    <row r="127" spans="2:25" x14ac:dyDescent="0.3">
      <c r="B127">
        <v>122</v>
      </c>
      <c r="C127" s="11">
        <f t="shared" si="8"/>
        <v>1.6779706453383088</v>
      </c>
      <c r="D127" s="11">
        <f t="shared" si="8"/>
        <v>2.720789926345387</v>
      </c>
      <c r="E127" s="11">
        <f t="shared" si="8"/>
        <v>3.4292084480011149</v>
      </c>
      <c r="F127" s="11">
        <f t="shared" si="8"/>
        <v>5.9646475032892132</v>
      </c>
      <c r="G127" s="3">
        <f>G126*(1+Parameters!$B$13)</f>
        <v>952006.42776659795</v>
      </c>
      <c r="H127" s="5">
        <f>Parameters!$B$11*'Permanent project'!C131*Parameters!B$9*G127</f>
        <v>14.760334881283404</v>
      </c>
      <c r="I127" s="2">
        <f>EXP(-Parameters!$B$16*'Permanent project'!B131)</f>
        <v>2.016110551961476E-2</v>
      </c>
      <c r="J127" s="2">
        <f>EXP(-(Parameters!$B$5+Parameters!$B$6)*('Permanent project'!B131-Parameters!$B$2))*(1-EXP(-Parameters!$B$7*('Permanent project'!B131-Parameters!$B$2)*('Permanent project'!B131&gt;Parameters!$B$2)))+('Permanent project'!B131&lt;=Parameters!$B$2)</f>
        <v>0.30422126406666755</v>
      </c>
      <c r="K127" s="2">
        <f>H127*I127*('Permanent project'!B131&gt;=Parameters!$B$2)</f>
        <v>0.29758466904640513</v>
      </c>
      <c r="L127" s="2">
        <f>H127*I127*J127*('Permanent project'!B131&gt;=Parameters!$B$2)*('Permanent project'!B131&lt;=Parameters!$B$3)</f>
        <v>9.0531584184158284E-2</v>
      </c>
      <c r="M127" s="26">
        <f>'Emissions of Biomass scenarios'!H125*3.66</f>
        <v>669.88788453426889</v>
      </c>
      <c r="N127" s="14">
        <f t="shared" si="4"/>
        <v>60.646011412661871</v>
      </c>
      <c r="V127" s="4"/>
      <c r="W127" s="4"/>
      <c r="X127" s="4"/>
      <c r="Y127" s="4"/>
    </row>
    <row r="128" spans="2:25" x14ac:dyDescent="0.3">
      <c r="B128">
        <v>123</v>
      </c>
      <c r="C128" s="11">
        <f t="shared" si="8"/>
        <v>1.6779706453383088</v>
      </c>
      <c r="D128" s="11">
        <f t="shared" si="8"/>
        <v>2.720789926345387</v>
      </c>
      <c r="E128" s="11">
        <f t="shared" si="8"/>
        <v>3.4292084480011149</v>
      </c>
      <c r="F128" s="11">
        <f t="shared" si="8"/>
        <v>5.9646475032892132</v>
      </c>
      <c r="G128" s="3">
        <f>G127*(1+Parameters!$B$13)</f>
        <v>971046.55632192991</v>
      </c>
      <c r="H128" s="5">
        <f>Parameters!$B$11*'Permanent project'!C132*Parameters!B$9*G128</f>
        <v>15.055541578909072</v>
      </c>
      <c r="I128" s="2">
        <f>EXP(-Parameters!$B$16*'Permanent project'!B132)</f>
        <v>1.9526163397740135E-2</v>
      </c>
      <c r="J128" s="2">
        <f>EXP(-(Parameters!$B$5+Parameters!$B$6)*('Permanent project'!B132-Parameters!$B$2))*(1-EXP(-Parameters!$B$7*('Permanent project'!B132-Parameters!$B$2)*('Permanent project'!B132&gt;Parameters!$B$2)))+('Permanent project'!B132&lt;=Parameters!$B$2)</f>
        <v>0.30119421191217394</v>
      </c>
      <c r="K128" s="2">
        <f>H128*I128*('Permanent project'!B132&gt;=Parameters!$B$2)</f>
        <v>0.29397696491124903</v>
      </c>
      <c r="L128" s="2">
        <f>H128*I128*J128*('Permanent project'!B132&gt;=Parameters!$B$2)*('Permanent project'!B132&lt;=Parameters!$B$3)</f>
        <v>8.8544160266776459E-2</v>
      </c>
      <c r="M128" s="26">
        <f>'Emissions of Biomass scenarios'!H126*3.66</f>
        <v>669.88788453426889</v>
      </c>
      <c r="N128" s="14">
        <f t="shared" si="4"/>
        <v>59.314660208974146</v>
      </c>
      <c r="V128" s="4"/>
      <c r="W128" s="4"/>
      <c r="X128" s="4"/>
      <c r="Y128" s="4"/>
    </row>
    <row r="129" spans="2:25" x14ac:dyDescent="0.3">
      <c r="B129">
        <v>124</v>
      </c>
      <c r="C129" s="11">
        <f t="shared" si="8"/>
        <v>1.6779706453383088</v>
      </c>
      <c r="D129" s="11">
        <f t="shared" si="8"/>
        <v>2.720789926345387</v>
      </c>
      <c r="E129" s="11">
        <f t="shared" si="8"/>
        <v>3.4292084480011149</v>
      </c>
      <c r="F129" s="11">
        <f t="shared" si="8"/>
        <v>5.9646475032892132</v>
      </c>
      <c r="G129" s="3">
        <f>G128*(1+Parameters!$B$13)</f>
        <v>990467.48744836857</v>
      </c>
      <c r="H129" s="5">
        <f>Parameters!$B$11*'Permanent project'!C133*Parameters!B$9*G129</f>
        <v>15.356652410487253</v>
      </c>
      <c r="I129" s="2">
        <f>EXP(-Parameters!$B$16*'Permanent project'!B133)</f>
        <v>1.8911217773465227E-2</v>
      </c>
      <c r="J129" s="2">
        <f>EXP(-(Parameters!$B$5+Parameters!$B$6)*('Permanent project'!B133-Parameters!$B$2))*(1-EXP(-Parameters!$B$7*('Permanent project'!B133-Parameters!$B$2)*('Permanent project'!B133&gt;Parameters!$B$2)))+('Permanent project'!B133&lt;=Parameters!$B$2)</f>
        <v>0.29819727942986568</v>
      </c>
      <c r="K129" s="2">
        <f>H129*I129*('Permanent project'!B133&gt;=Parameters!$B$2)</f>
        <v>0.29041299800613418</v>
      </c>
      <c r="L129" s="2">
        <f>H129*I129*J129*('Permanent project'!B133&gt;=Parameters!$B$2)*('Permanent project'!B133&lt;=Parameters!$B$3)</f>
        <v>8.6600365916500222E-2</v>
      </c>
      <c r="M129" s="26">
        <f>'Emissions of Biomass scenarios'!H127*3.66</f>
        <v>669.88788453426889</v>
      </c>
      <c r="N129" s="14">
        <f t="shared" si="4"/>
        <v>58.012535923697932</v>
      </c>
      <c r="V129" s="4"/>
      <c r="W129" s="4"/>
      <c r="X129" s="4"/>
      <c r="Y129" s="4"/>
    </row>
    <row r="130" spans="2:25" x14ac:dyDescent="0.3">
      <c r="B130">
        <v>125</v>
      </c>
      <c r="C130" s="11">
        <f t="shared" si="8"/>
        <v>1.6779706453383088</v>
      </c>
      <c r="D130" s="11">
        <f t="shared" si="8"/>
        <v>2.720789926345387</v>
      </c>
      <c r="E130" s="11">
        <f t="shared" si="8"/>
        <v>3.4292084480011149</v>
      </c>
      <c r="F130" s="11">
        <f t="shared" si="8"/>
        <v>5.9646475032892132</v>
      </c>
      <c r="G130" s="3">
        <f>G129*(1+Parameters!$B$13)</f>
        <v>1010276.8371973359</v>
      </c>
      <c r="H130" s="5">
        <f>Parameters!$B$11*'Permanent project'!C134*Parameters!B$9*G130</f>
        <v>15.663785458696998</v>
      </c>
      <c r="I130" s="2">
        <f>EXP(-Parameters!$B$16*'Permanent project'!B134)</f>
        <v>1.8315638888734179E-2</v>
      </c>
      <c r="J130" s="2">
        <f>EXP(-(Parameters!$B$5+Parameters!$B$6)*('Permanent project'!B134-Parameters!$B$2))*(1-EXP(-Parameters!$B$7*('Permanent project'!B134-Parameters!$B$2)*('Permanent project'!B134&gt;Parameters!$B$2)))+('Permanent project'!B134&lt;=Parameters!$B$2)</f>
        <v>0.29523016692399745</v>
      </c>
      <c r="K130" s="2">
        <f>H130*I130*('Permanent project'!B134&gt;=Parameters!$B$2)</f>
        <v>0.28689223809209968</v>
      </c>
      <c r="L130" s="2">
        <f>H130*I130*J130*('Permanent project'!B134&gt;=Parameters!$B$2)*('Permanent project'!B134&lt;=Parameters!$B$3)</f>
        <v>8.4699243341129812E-2</v>
      </c>
      <c r="M130" s="26">
        <f>'Emissions of Biomass scenarios'!H128*3.66</f>
        <v>669.88788453426889</v>
      </c>
      <c r="N130" s="14">
        <f t="shared" si="4"/>
        <v>56.738996943442714</v>
      </c>
      <c r="V130" s="4"/>
      <c r="W130" s="4"/>
      <c r="X130" s="4"/>
      <c r="Y130" s="4"/>
    </row>
    <row r="131" spans="2:25" x14ac:dyDescent="0.3">
      <c r="B131">
        <v>126</v>
      </c>
      <c r="C131" s="11">
        <f t="shared" si="8"/>
        <v>1.6779706453383088</v>
      </c>
      <c r="D131" s="11">
        <f t="shared" si="8"/>
        <v>2.720789926345387</v>
      </c>
      <c r="E131" s="11">
        <f t="shared" si="8"/>
        <v>3.4292084480011149</v>
      </c>
      <c r="F131" s="11">
        <f t="shared" si="8"/>
        <v>5.9646475032892132</v>
      </c>
      <c r="G131" s="3">
        <f>G130*(1+Parameters!$B$13)</f>
        <v>1030482.3739412826</v>
      </c>
      <c r="H131" s="5">
        <f>Parameters!$B$11*'Permanent project'!C135*Parameters!B$9*G131</f>
        <v>15.977061167870938</v>
      </c>
      <c r="I131" s="2">
        <f>EXP(-Parameters!$B$16*'Permanent project'!B135)</f>
        <v>1.7738816818724773E-2</v>
      </c>
      <c r="J131" s="2">
        <f>EXP(-(Parameters!$B$5+Parameters!$B$6)*('Permanent project'!B135-Parameters!$B$2))*(1-EXP(-Parameters!$B$7*('Permanent project'!B135-Parameters!$B$2)*('Permanent project'!B135&gt;Parameters!$B$2)))+('Permanent project'!B135&lt;=Parameters!$B$2)</f>
        <v>0.29229257768084649</v>
      </c>
      <c r="K131" s="2">
        <f>H131*I131*('Permanent project'!B135&gt;=Parameters!$B$2)</f>
        <v>0.28341416135842346</v>
      </c>
      <c r="L131" s="2">
        <f>H131*I131*J131*('Permanent project'!B135&gt;=Parameters!$B$2)*('Permanent project'!B135&lt;=Parameters!$B$3)</f>
        <v>8.2839855774708954E-2</v>
      </c>
      <c r="M131" s="26">
        <f>'Emissions of Biomass scenarios'!H129*3.66</f>
        <v>669.88788453426889</v>
      </c>
      <c r="N131" s="14">
        <f t="shared" si="4"/>
        <v>55.493415740043723</v>
      </c>
      <c r="V131" s="4"/>
      <c r="W131" s="4"/>
      <c r="X131" s="4"/>
      <c r="Y131" s="4"/>
    </row>
    <row r="132" spans="2:25" x14ac:dyDescent="0.3">
      <c r="B132">
        <v>127</v>
      </c>
      <c r="C132" s="11">
        <f t="shared" si="8"/>
        <v>1.6779706453383088</v>
      </c>
      <c r="D132" s="11">
        <f t="shared" si="8"/>
        <v>2.720789926345387</v>
      </c>
      <c r="E132" s="11">
        <f t="shared" si="8"/>
        <v>3.4292084480011149</v>
      </c>
      <c r="F132" s="11">
        <f t="shared" si="8"/>
        <v>5.9646475032892132</v>
      </c>
      <c r="G132" s="3">
        <f>G131*(1+Parameters!$B$13)</f>
        <v>1051092.0214201084</v>
      </c>
      <c r="H132" s="5">
        <f>Parameters!$B$11*'Permanent project'!C136*Parameters!B$9*G132</f>
        <v>16.296602391228358</v>
      </c>
      <c r="I132" s="2">
        <f>EXP(-Parameters!$B$16*'Permanent project'!B136)</f>
        <v>1.7180160847232114E-2</v>
      </c>
      <c r="J132" s="2">
        <f>EXP(-(Parameters!$B$5+Parameters!$B$6)*('Permanent project'!B136-Parameters!$B$2))*(1-EXP(-Parameters!$B$7*('Permanent project'!B136-Parameters!$B$2)*('Permanent project'!B136&gt;Parameters!$B$2)))+('Permanent project'!B136&lt;=Parameters!$B$2)</f>
        <v>0.28938421793904068</v>
      </c>
      <c r="K132" s="2">
        <f>H132*I132*('Permanent project'!B136&gt;=Parameters!$B$2)</f>
        <v>0.2799782503446907</v>
      </c>
      <c r="L132" s="2">
        <f>H132*I132*J132*('Permanent project'!B136&gt;=Parameters!$B$2)*('Permanent project'!B136&lt;=Parameters!$B$3)</f>
        <v>8.1021287015939261E-2</v>
      </c>
      <c r="M132" s="26">
        <f>'Emissions of Biomass scenarios'!H130*3.66</f>
        <v>669.88788453426889</v>
      </c>
      <c r="N132" s="14">
        <f t="shared" si="4"/>
        <v>54.275178561351382</v>
      </c>
      <c r="V132" s="4"/>
      <c r="W132" s="4"/>
      <c r="X132" s="4"/>
      <c r="Y132" s="4"/>
    </row>
    <row r="133" spans="2:25" x14ac:dyDescent="0.3">
      <c r="B133">
        <v>128</v>
      </c>
      <c r="C133" s="11">
        <f t="shared" si="8"/>
        <v>1.6779706453383088</v>
      </c>
      <c r="D133" s="11">
        <f t="shared" si="8"/>
        <v>2.720789926345387</v>
      </c>
      <c r="E133" s="11">
        <f t="shared" si="8"/>
        <v>3.4292084480011149</v>
      </c>
      <c r="F133" s="11">
        <f t="shared" si="8"/>
        <v>5.9646475032892132</v>
      </c>
      <c r="G133" s="3">
        <f>G132*(1+Parameters!$B$13)</f>
        <v>1072113.8618485106</v>
      </c>
      <c r="H133" s="5">
        <f>Parameters!$B$11*'Permanent project'!C137*Parameters!B$9*G133</f>
        <v>16.622534439052927</v>
      </c>
      <c r="I133" s="2">
        <f>EXP(-Parameters!$B$16*'Permanent project'!B137)</f>
        <v>1.6639098861723624E-2</v>
      </c>
      <c r="J133" s="2">
        <f>EXP(-(Parameters!$B$5+Parameters!$B$6)*('Permanent project'!B137-Parameters!$B$2))*(1-EXP(-Parameters!$B$7*('Permanent project'!B137-Parameters!$B$2)*('Permanent project'!B137&gt;Parameters!$B$2)))+('Permanent project'!B137&lt;=Parameters!$B$2)</f>
        <v>0.28650479686018243</v>
      </c>
      <c r="K133" s="2">
        <f>H133*I133*('Permanent project'!B137&gt;=Parameters!$B$2)</f>
        <v>0.27658399386380733</v>
      </c>
      <c r="L133" s="2">
        <f>H133*I133*J133*('Permanent project'!B137&gt;=Parameters!$B$2)*('Permanent project'!B137&lt;=Parameters!$B$3)</f>
        <v>7.9242640976728063E-2</v>
      </c>
      <c r="M133" s="26">
        <f>'Emissions of Biomass scenarios'!H131*3.66</f>
        <v>669.88788453426889</v>
      </c>
      <c r="N133" s="14">
        <f t="shared" si="4"/>
        <v>53.083685128808931</v>
      </c>
      <c r="V133" s="4"/>
      <c r="W133" s="4"/>
      <c r="X133" s="4"/>
      <c r="Y133" s="4"/>
    </row>
    <row r="134" spans="2:25" x14ac:dyDescent="0.3">
      <c r="B134">
        <v>129</v>
      </c>
      <c r="C134" s="11">
        <f t="shared" si="8"/>
        <v>1.6779706453383088</v>
      </c>
      <c r="D134" s="11">
        <f t="shared" si="8"/>
        <v>2.720789926345387</v>
      </c>
      <c r="E134" s="11">
        <f t="shared" si="8"/>
        <v>3.4292084480011149</v>
      </c>
      <c r="F134" s="11">
        <f t="shared" si="8"/>
        <v>5.9646475032892132</v>
      </c>
      <c r="G134" s="3">
        <f>G133*(1+Parameters!$B$13)</f>
        <v>1093556.1390854807</v>
      </c>
      <c r="H134" s="5">
        <f>Parameters!$B$11*'Permanent project'!C138*Parameters!B$9*G134</f>
        <v>16.954985127833982</v>
      </c>
      <c r="I134" s="2">
        <f>EXP(-Parameters!$B$16*'Permanent project'!B138)</f>
        <v>1.6115076767445814E-2</v>
      </c>
      <c r="J134" s="2">
        <f>EXP(-(Parameters!$B$5+Parameters!$B$6)*('Permanent project'!B138-Parameters!$B$2))*(1-EXP(-Parameters!$B$7*('Permanent project'!B138-Parameters!$B$2)*('Permanent project'!B138&gt;Parameters!$B$2)))+('Permanent project'!B138&lt;=Parameters!$B$2)</f>
        <v>0.28365402649976446</v>
      </c>
      <c r="K134" s="2">
        <f>H134*I134*('Permanent project'!B138&gt;=Parameters!$B$2)</f>
        <v>0.27323088692594671</v>
      </c>
      <c r="L134" s="2">
        <f>H134*I134*J134*('Permanent project'!B138&gt;=Parameters!$B$2)*('Permanent project'!B138&lt;=Parameters!$B$3)</f>
        <v>7.7503041240646636E-2</v>
      </c>
      <c r="M134" s="26">
        <f>'Emissions of Biomass scenarios'!H132*3.66</f>
        <v>669.88788453426889</v>
      </c>
      <c r="N134" s="14">
        <f t="shared" si="4"/>
        <v>51.918348341668974</v>
      </c>
      <c r="V134" s="4"/>
      <c r="W134" s="4"/>
      <c r="X134" s="4"/>
      <c r="Y134" s="4"/>
    </row>
    <row r="135" spans="2:25" x14ac:dyDescent="0.3">
      <c r="B135">
        <v>130</v>
      </c>
      <c r="C135" s="11">
        <f t="shared" si="8"/>
        <v>1.6779706453383088</v>
      </c>
      <c r="D135" s="11">
        <f t="shared" si="8"/>
        <v>2.720789926345387</v>
      </c>
      <c r="E135" s="11">
        <f t="shared" si="8"/>
        <v>3.4292084480011149</v>
      </c>
      <c r="F135" s="11">
        <f t="shared" si="8"/>
        <v>5.9646475032892132</v>
      </c>
      <c r="G135" s="3">
        <f>G134*(1+Parameters!$B$13)</f>
        <v>1115427.2618671902</v>
      </c>
      <c r="H135" s="5">
        <f>Parameters!$B$11*'Permanent project'!C139*Parameters!B$9*G135</f>
        <v>17.294084830390663</v>
      </c>
      <c r="I135" s="2">
        <f>EXP(-Parameters!$B$16*'Permanent project'!B139)</f>
        <v>1.5607557919982831E-2</v>
      </c>
      <c r="J135" s="2">
        <f>EXP(-(Parameters!$B$5+Parameters!$B$6)*('Permanent project'!B139-Parameters!$B$2))*(1-EXP(-Parameters!$B$7*('Permanent project'!B139-Parameters!$B$2)*('Permanent project'!B139&gt;Parameters!$B$2)))+('Permanent project'!B139&lt;=Parameters!$B$2)</f>
        <v>0.28083162177837523</v>
      </c>
      <c r="K135" s="2">
        <f>H135*I135*('Permanent project'!B139&gt;=Parameters!$B$2)</f>
        <v>0.2699184306634187</v>
      </c>
      <c r="L135" s="2">
        <f>H135*I135*J135*('Permanent project'!B139&gt;=Parameters!$B$2)*('Permanent project'!B139&lt;=Parameters!$B$3)</f>
        <v>7.5801630631081793E-2</v>
      </c>
      <c r="M135" s="26">
        <f>'Emissions of Biomass scenarios'!H133*3.66</f>
        <v>669.88788453426889</v>
      </c>
      <c r="N135" s="14">
        <f t="shared" si="4"/>
        <v>50.778593987703417</v>
      </c>
      <c r="V135" s="4"/>
      <c r="W135" s="4"/>
      <c r="X135" s="4"/>
      <c r="Y135" s="4"/>
    </row>
    <row r="136" spans="2:25" x14ac:dyDescent="0.3">
      <c r="B136">
        <v>131</v>
      </c>
      <c r="C136" s="11">
        <f t="shared" si="8"/>
        <v>1.6779706453383088</v>
      </c>
      <c r="D136" s="11">
        <f t="shared" si="8"/>
        <v>2.720789926345387</v>
      </c>
      <c r="E136" s="11">
        <f t="shared" si="8"/>
        <v>3.4292084480011149</v>
      </c>
      <c r="F136" s="11">
        <f t="shared" si="8"/>
        <v>5.9646475032892132</v>
      </c>
      <c r="G136" s="3">
        <f>G135*(1+Parameters!$B$13)</f>
        <v>1137735.807104534</v>
      </c>
      <c r="H136" s="5">
        <f>Parameters!$B$11*'Permanent project'!C140*Parameters!B$9*G136</f>
        <v>17.639966526998474</v>
      </c>
      <c r="I136" s="2">
        <f>EXP(-Parameters!$B$16*'Permanent project'!B140)</f>
        <v>1.5116022575685681E-2</v>
      </c>
      <c r="J136" s="2">
        <f>EXP(-(Parameters!$B$5+Parameters!$B$6)*('Permanent project'!B140-Parameters!$B$2))*(1-EXP(-Parameters!$B$7*('Permanent project'!B140-Parameters!$B$2)*('Permanent project'!B140&gt;Parameters!$B$2)))+('Permanent project'!B140&lt;=Parameters!$B$2)</f>
        <v>0.27803730045319064</v>
      </c>
      <c r="K136" s="2">
        <f>H136*I136*('Permanent project'!B140&gt;=Parameters!$B$2)</f>
        <v>0.26664613225644868</v>
      </c>
      <c r="L136" s="2">
        <f>H136*I136*J136*('Permanent project'!B140&gt;=Parameters!$B$2)*('Permanent project'!B140&lt;=Parameters!$B$3)</f>
        <v>7.413757078886743E-2</v>
      </c>
      <c r="M136" s="26">
        <f>'Emissions of Biomass scenarios'!H134*3.66</f>
        <v>669.88788453426889</v>
      </c>
      <c r="N136" s="14">
        <f t="shared" si="4"/>
        <v>49.663860460264011</v>
      </c>
      <c r="V136" s="4"/>
      <c r="W136" s="4"/>
      <c r="X136" s="4"/>
      <c r="Y136" s="4"/>
    </row>
    <row r="137" spans="2:25" x14ac:dyDescent="0.3">
      <c r="B137">
        <v>132</v>
      </c>
      <c r="C137" s="11">
        <f t="shared" si="8"/>
        <v>1.6779706453383088</v>
      </c>
      <c r="D137" s="11">
        <f t="shared" si="8"/>
        <v>2.720789926345387</v>
      </c>
      <c r="E137" s="11">
        <f t="shared" si="8"/>
        <v>3.4292084480011149</v>
      </c>
      <c r="F137" s="11">
        <f t="shared" si="8"/>
        <v>5.9646475032892132</v>
      </c>
      <c r="G137" s="3">
        <f>G136*(1+Parameters!$B$13)</f>
        <v>1160490.5232466247</v>
      </c>
      <c r="H137" s="5">
        <f>Parameters!$B$11*'Permanent project'!C141*Parameters!B$9*G137</f>
        <v>17.992765857538444</v>
      </c>
      <c r="I137" s="2">
        <f>EXP(-Parameters!$B$16*'Permanent project'!B141)</f>
        <v>1.4639967359409327E-2</v>
      </c>
      <c r="J137" s="2">
        <f>EXP(-(Parameters!$B$5+Parameters!$B$6)*('Permanent project'!B141-Parameters!$B$2))*(1-EXP(-Parameters!$B$7*('Permanent project'!B141-Parameters!$B$2)*('Permanent project'!B141&gt;Parameters!$B$2)))+('Permanent project'!B141&lt;=Parameters!$B$2)</f>
        <v>0.27527078308974962</v>
      </c>
      <c r="K137" s="2">
        <f>H137*I137*('Permanent project'!B141&gt;=Parameters!$B$2)</f>
        <v>0.26341350485985737</v>
      </c>
      <c r="L137" s="2">
        <f>H137*I137*J137*('Permanent project'!B141&gt;=Parameters!$B$2)*('Permanent project'!B141&lt;=Parameters!$B$3)</f>
        <v>7.2510041759188501E-2</v>
      </c>
      <c r="M137" s="26">
        <f>'Emissions of Biomass scenarios'!H135*3.66</f>
        <v>669.88788453426889</v>
      </c>
      <c r="N137" s="14">
        <f t="shared" si="4"/>
        <v>48.573598481554285</v>
      </c>
      <c r="V137" s="4"/>
      <c r="W137" s="4"/>
      <c r="X137" s="4"/>
      <c r="Y137" s="4"/>
    </row>
    <row r="138" spans="2:25" x14ac:dyDescent="0.3">
      <c r="B138">
        <v>133</v>
      </c>
      <c r="C138" s="11">
        <f t="shared" si="8"/>
        <v>1.6779706453383088</v>
      </c>
      <c r="D138" s="11">
        <f t="shared" si="8"/>
        <v>2.720789926345387</v>
      </c>
      <c r="E138" s="11">
        <f t="shared" si="8"/>
        <v>3.4292084480011149</v>
      </c>
      <c r="F138" s="11">
        <f t="shared" si="8"/>
        <v>5.9646475032892132</v>
      </c>
      <c r="G138" s="3">
        <f>G137*(1+Parameters!$B$13)</f>
        <v>1183700.3337115573</v>
      </c>
      <c r="H138" s="5">
        <f>Parameters!$B$11*'Permanent project'!C142*Parameters!B$9*G138</f>
        <v>18.352621174689215</v>
      </c>
      <c r="I138" s="2">
        <f>EXP(-Parameters!$B$16*'Permanent project'!B142)</f>
        <v>1.4178904749012544E-2</v>
      </c>
      <c r="J138" s="2">
        <f>EXP(-(Parameters!$B$5+Parameters!$B$6)*('Permanent project'!B142-Parameters!$B$2))*(1-EXP(-Parameters!$B$7*('Permanent project'!B142-Parameters!$B$2)*('Permanent project'!B142&gt;Parameters!$B$2)))+('Permanent project'!B142&lt;=Parameters!$B$2)</f>
        <v>0.27253179303401048</v>
      </c>
      <c r="K138" s="2">
        <f>H138*I138*('Permanent project'!B142&gt;=Parameters!$B$2)</f>
        <v>0.2602200675306291</v>
      </c>
      <c r="L138" s="2">
        <f>H138*I138*J138*('Permanent project'!B142&gt;=Parameters!$B$2)*('Permanent project'!B142&lt;=Parameters!$B$3)</f>
        <v>7.0918241587553638E-2</v>
      </c>
      <c r="M138" s="26">
        <f>'Emissions of Biomass scenarios'!H136*3.66</f>
        <v>669.88788453426889</v>
      </c>
      <c r="N138" s="14">
        <f t="shared" si="4"/>
        <v>47.50727083197652</v>
      </c>
      <c r="V138" s="4"/>
      <c r="W138" s="4"/>
      <c r="X138" s="4"/>
      <c r="Y138" s="4"/>
    </row>
    <row r="139" spans="2:25" x14ac:dyDescent="0.3">
      <c r="B139">
        <v>134</v>
      </c>
      <c r="C139" s="11">
        <f t="shared" ref="C139:F154" si="9">C138</f>
        <v>1.6779706453383088</v>
      </c>
      <c r="D139" s="11">
        <f t="shared" si="9"/>
        <v>2.720789926345387</v>
      </c>
      <c r="E139" s="11">
        <f t="shared" si="9"/>
        <v>3.4292084480011149</v>
      </c>
      <c r="F139" s="11">
        <f t="shared" si="9"/>
        <v>5.9646475032892132</v>
      </c>
      <c r="G139" s="3">
        <f>G138*(1+Parameters!$B$13)</f>
        <v>1207374.3403857886</v>
      </c>
      <c r="H139" s="5">
        <f>Parameters!$B$11*'Permanent project'!C143*Parameters!B$9*G139</f>
        <v>18.719673598183</v>
      </c>
      <c r="I139" s="2">
        <f>EXP(-Parameters!$B$16*'Permanent project'!B143)</f>
        <v>1.373236257609264E-2</v>
      </c>
      <c r="J139" s="2">
        <f>EXP(-(Parameters!$B$5+Parameters!$B$6)*('Permanent project'!B143-Parameters!$B$2))*(1-EXP(-Parameters!$B$7*('Permanent project'!B143-Parameters!$B$2)*('Permanent project'!B143&gt;Parameters!$B$2)))+('Permanent project'!B143&lt;=Parameters!$B$2)</f>
        <v>0.2698200563846852</v>
      </c>
      <c r="K139" s="2">
        <f>H139*I139*('Permanent project'!B143&gt;=Parameters!$B$2)</f>
        <v>0.25706534515635771</v>
      </c>
      <c r="L139" s="2">
        <f>H139*I139*J139*('Permanent project'!B143&gt;=Parameters!$B$2)*('Permanent project'!B143&lt;=Parameters!$B$3)</f>
        <v>6.9361385924637003E-2</v>
      </c>
      <c r="M139" s="26">
        <f>'Emissions of Biomass scenarios'!H137*3.66</f>
        <v>669.88788453426889</v>
      </c>
      <c r="N139" s="14">
        <f t="shared" si="4"/>
        <v>46.464352085420096</v>
      </c>
      <c r="V139" s="4"/>
      <c r="W139" s="4"/>
      <c r="X139" s="4"/>
      <c r="Y139" s="4"/>
    </row>
    <row r="140" spans="2:25" x14ac:dyDescent="0.3">
      <c r="B140">
        <v>135</v>
      </c>
      <c r="C140" s="11">
        <f t="shared" si="9"/>
        <v>1.6779706453383088</v>
      </c>
      <c r="D140" s="11">
        <f t="shared" si="9"/>
        <v>2.720789926345387</v>
      </c>
      <c r="E140" s="11">
        <f t="shared" si="9"/>
        <v>3.4292084480011149</v>
      </c>
      <c r="F140" s="11">
        <f t="shared" si="9"/>
        <v>5.9646475032892132</v>
      </c>
      <c r="G140" s="3">
        <f>G139*(1+Parameters!$B$13)</f>
        <v>1231521.8271935044</v>
      </c>
      <c r="H140" s="5">
        <f>Parameters!$B$11*'Permanent project'!C144*Parameters!B$9*G140</f>
        <v>19.094067070146661</v>
      </c>
      <c r="I140" s="2">
        <f>EXP(-Parameters!$B$16*'Permanent project'!B144)</f>
        <v>1.3299883542443767E-2</v>
      </c>
      <c r="J140" s="2">
        <f>EXP(-(Parameters!$B$5+Parameters!$B$6)*('Permanent project'!B144-Parameters!$B$2))*(1-EXP(-Parameters!$B$7*('Permanent project'!B144-Parameters!$B$2)*('Permanent project'!B144&gt;Parameters!$B$2)))+('Permanent project'!B144&lt;=Parameters!$B$2)</f>
        <v>0.26713530196584911</v>
      </c>
      <c r="K140" s="2">
        <f>H140*I140*('Permanent project'!B144&gt;=Parameters!$B$2)</f>
        <v>0.25394886838456104</v>
      </c>
      <c r="L140" s="2">
        <f>H140*I140*J140*('Permanent project'!B144&gt;=Parameters!$B$2)*('Permanent project'!B144&lt;=Parameters!$B$3)</f>
        <v>6.7838707639795381E-2</v>
      </c>
      <c r="M140" s="26">
        <f>'Emissions of Biomass scenarios'!H138*3.66</f>
        <v>669.88788453426889</v>
      </c>
      <c r="N140" s="14">
        <f t="shared" si="4"/>
        <v>45.444328350361275</v>
      </c>
      <c r="V140" s="4"/>
      <c r="W140" s="4"/>
      <c r="X140" s="4"/>
      <c r="Y140" s="4"/>
    </row>
    <row r="141" spans="2:25" x14ac:dyDescent="0.3">
      <c r="B141">
        <v>136</v>
      </c>
      <c r="C141" s="11">
        <f t="shared" si="9"/>
        <v>1.6779706453383088</v>
      </c>
      <c r="D141" s="11">
        <f t="shared" si="9"/>
        <v>2.720789926345387</v>
      </c>
      <c r="E141" s="11">
        <f t="shared" si="9"/>
        <v>3.4292084480011149</v>
      </c>
      <c r="F141" s="11">
        <f t="shared" si="9"/>
        <v>5.9646475032892132</v>
      </c>
      <c r="G141" s="3">
        <f>G140*(1+Parameters!$B$13)</f>
        <v>1256152.2637373745</v>
      </c>
      <c r="H141" s="5">
        <f>Parameters!$B$11*'Permanent project'!C145*Parameters!B$9*G141</f>
        <v>19.475948411549595</v>
      </c>
      <c r="I141" s="2">
        <f>EXP(-Parameters!$B$16*'Permanent project'!B145)</f>
        <v>1.2881024751743584E-2</v>
      </c>
      <c r="J141" s="2">
        <f>EXP(-(Parameters!$B$5+Parameters!$B$6)*('Permanent project'!B145-Parameters!$B$2))*(1-EXP(-Parameters!$B$7*('Permanent project'!B145-Parameters!$B$2)*('Permanent project'!B145&gt;Parameters!$B$2)))+('Permanent project'!B145&lt;=Parameters!$B$2)</f>
        <v>0.26447726129982302</v>
      </c>
      <c r="K141" s="2">
        <f>H141*I141*('Permanent project'!B145&gt;=Parameters!$B$2)</f>
        <v>0.25087017355285146</v>
      </c>
      <c r="L141" s="2">
        <f>H141*I141*J141*('Permanent project'!B145&gt;=Parameters!$B$2)*('Permanent project'!B145&lt;=Parameters!$B$3)</f>
        <v>6.6349456443069443E-2</v>
      </c>
      <c r="M141" s="26">
        <f>'Emissions of Biomass scenarios'!H139*3.66</f>
        <v>669.88788453426889</v>
      </c>
      <c r="N141" s="14">
        <f t="shared" si="4"/>
        <v>44.446697016646404</v>
      </c>
      <c r="V141" s="4"/>
      <c r="W141" s="4"/>
      <c r="X141" s="4"/>
      <c r="Y141" s="4"/>
    </row>
    <row r="142" spans="2:25" x14ac:dyDescent="0.3">
      <c r="B142">
        <v>137</v>
      </c>
      <c r="C142" s="11">
        <f t="shared" si="9"/>
        <v>1.6779706453383088</v>
      </c>
      <c r="D142" s="11">
        <f t="shared" si="9"/>
        <v>2.720789926345387</v>
      </c>
      <c r="E142" s="11">
        <f t="shared" si="9"/>
        <v>3.4292084480011149</v>
      </c>
      <c r="F142" s="11">
        <f t="shared" si="9"/>
        <v>5.9646475032892132</v>
      </c>
      <c r="G142" s="3">
        <f>G141*(1+Parameters!$B$13)</f>
        <v>1281275.309012122</v>
      </c>
      <c r="H142" s="5">
        <f>Parameters!$B$11*'Permanent project'!C146*Parameters!B$9*G142</f>
        <v>19.865467379780586</v>
      </c>
      <c r="I142" s="2">
        <f>EXP(-Parameters!$B$16*'Permanent project'!B146)</f>
        <v>1.2475357255988723E-2</v>
      </c>
      <c r="J142" s="2">
        <f>EXP(-(Parameters!$B$5+Parameters!$B$6)*('Permanent project'!B146-Parameters!$B$2))*(1-EXP(-Parameters!$B$7*('Permanent project'!B146-Parameters!$B$2)*('Permanent project'!B146&gt;Parameters!$B$2)))+('Permanent project'!B146&lt;=Parameters!$B$2)</f>
        <v>0.26184566858032526</v>
      </c>
      <c r="K142" s="2">
        <f>H142*I142*('Permanent project'!B146&gt;=Parameters!$B$2)</f>
        <v>0.24782880261995302</v>
      </c>
      <c r="L142" s="2">
        <f>H142*I142*J142*('Permanent project'!B146&gt;=Parameters!$B$2)*('Permanent project'!B146&lt;=Parameters!$B$3)</f>
        <v>6.4892898515483063E-2</v>
      </c>
      <c r="M142" s="26">
        <f>'Emissions of Biomass scenarios'!H140*3.66</f>
        <v>669.88788453426889</v>
      </c>
      <c r="N142" s="14">
        <f t="shared" si="4"/>
        <v>43.47096650783395</v>
      </c>
      <c r="V142" s="4"/>
      <c r="W142" s="4"/>
      <c r="X142" s="4"/>
      <c r="Y142" s="4"/>
    </row>
    <row r="143" spans="2:25" x14ac:dyDescent="0.3">
      <c r="B143">
        <v>138</v>
      </c>
      <c r="C143" s="11">
        <f t="shared" si="9"/>
        <v>1.6779706453383088</v>
      </c>
      <c r="D143" s="11">
        <f t="shared" si="9"/>
        <v>2.720789926345387</v>
      </c>
      <c r="E143" s="11">
        <f t="shared" si="9"/>
        <v>3.4292084480011149</v>
      </c>
      <c r="F143" s="11">
        <f t="shared" si="9"/>
        <v>5.9646475032892132</v>
      </c>
      <c r="G143" s="3">
        <f>G142*(1+Parameters!$B$13)</f>
        <v>1306900.8151923644</v>
      </c>
      <c r="H143" s="5">
        <f>Parameters!$B$11*'Permanent project'!C147*Parameters!B$9*G143</f>
        <v>20.262776727376199</v>
      </c>
      <c r="I143" s="2">
        <f>EXP(-Parameters!$B$16*'Permanent project'!B147)</f>
        <v>1.2082465616214554E-2</v>
      </c>
      <c r="J143" s="2">
        <f>EXP(-(Parameters!$B$5+Parameters!$B$6)*('Permanent project'!B147-Parameters!$B$2))*(1-EXP(-Parameters!$B$7*('Permanent project'!B147-Parameters!$B$2)*('Permanent project'!B147&gt;Parameters!$B$2)))+('Permanent project'!B147&lt;=Parameters!$B$2)</f>
        <v>0.25924026064589095</v>
      </c>
      <c r="K143" s="2">
        <f>H143*I143*('Permanent project'!B147&gt;=Parameters!$B$2)</f>
        <v>0.2448243030975554</v>
      </c>
      <c r="L143" s="2">
        <f>H143*I143*J143*('Permanent project'!B147&gt;=Parameters!$B$2)*('Permanent project'!B147&lt;=Parameters!$B$3)</f>
        <v>6.3468316147458875E-2</v>
      </c>
      <c r="M143" s="26">
        <f>'Emissions of Biomass scenarios'!H141*3.66</f>
        <v>669.88788453426889</v>
      </c>
      <c r="N143" s="14">
        <f t="shared" si="4"/>
        <v>42.516656038973402</v>
      </c>
      <c r="V143" s="4"/>
      <c r="W143" s="4"/>
      <c r="X143" s="4"/>
      <c r="Y143" s="4"/>
    </row>
    <row r="144" spans="2:25" x14ac:dyDescent="0.3">
      <c r="B144">
        <v>139</v>
      </c>
      <c r="C144" s="11">
        <f t="shared" si="9"/>
        <v>1.6779706453383088</v>
      </c>
      <c r="D144" s="11">
        <f t="shared" si="9"/>
        <v>2.720789926345387</v>
      </c>
      <c r="E144" s="11">
        <f t="shared" si="9"/>
        <v>3.4292084480011149</v>
      </c>
      <c r="F144" s="11">
        <f t="shared" si="9"/>
        <v>5.9646475032892132</v>
      </c>
      <c r="G144" s="3">
        <f>G143*(1+Parameters!$B$13)</f>
        <v>1333038.8314962117</v>
      </c>
      <c r="H144" s="5">
        <f>Parameters!$B$11*'Permanent project'!C148*Parameters!B$9*G144</f>
        <v>20.668032261923724</v>
      </c>
      <c r="I144" s="2">
        <f>EXP(-Parameters!$B$16*'Permanent project'!B148)</f>
        <v>1.1701947477049383E-2</v>
      </c>
      <c r="J144" s="2">
        <f>EXP(-(Parameters!$B$5+Parameters!$B$6)*('Permanent project'!B148-Parameters!$B$2))*(1-EXP(-Parameters!$B$7*('Permanent project'!B148-Parameters!$B$2)*('Permanent project'!B148&gt;Parameters!$B$2)))+('Permanent project'!B148&lt;=Parameters!$B$2)</f>
        <v>0.25666077695355544</v>
      </c>
      <c r="K144" s="2">
        <f>H144*I144*('Permanent project'!B148&gt;=Parameters!$B$2)</f>
        <v>0.24185622798299358</v>
      </c>
      <c r="L144" s="2">
        <f>H144*I144*J144*('Permanent project'!B148&gt;=Parameters!$B$2)*('Permanent project'!B148&lt;=Parameters!$B$3)</f>
        <v>6.2075007385171369E-2</v>
      </c>
      <c r="M144" s="26">
        <f>'Emissions of Biomass scenarios'!H142*3.66</f>
        <v>669.88788453426889</v>
      </c>
      <c r="N144" s="14">
        <f t="shared" si="4"/>
        <v>41.583295379701568</v>
      </c>
      <c r="V144" s="4"/>
      <c r="W144" s="4"/>
      <c r="X144" s="4"/>
      <c r="Y144" s="4"/>
    </row>
    <row r="145" spans="2:25" x14ac:dyDescent="0.3">
      <c r="B145">
        <v>140</v>
      </c>
      <c r="C145" s="11">
        <f t="shared" si="9"/>
        <v>1.6779706453383088</v>
      </c>
      <c r="D145" s="11">
        <f t="shared" si="9"/>
        <v>2.720789926345387</v>
      </c>
      <c r="E145" s="11">
        <f t="shared" si="9"/>
        <v>3.4292084480011149</v>
      </c>
      <c r="F145" s="11">
        <f t="shared" si="9"/>
        <v>5.9646475032892132</v>
      </c>
      <c r="G145" s="3">
        <f>G144*(1+Parameters!$B$13)</f>
        <v>1359699.608126136</v>
      </c>
      <c r="H145" s="5">
        <f>Parameters!$B$11*'Permanent project'!C149*Parameters!B$9*G145</f>
        <v>21.081392907162197</v>
      </c>
      <c r="I145" s="2">
        <f>EXP(-Parameters!$B$16*'Permanent project'!B149)</f>
        <v>1.1333413154667387E-2</v>
      </c>
      <c r="J145" s="2">
        <f>EXP(-(Parameters!$B$5+Parameters!$B$6)*('Permanent project'!B149-Parameters!$B$2))*(1-EXP(-Parameters!$B$7*('Permanent project'!B149-Parameters!$B$2)*('Permanent project'!B149&gt;Parameters!$B$2)))+('Permanent project'!B149&lt;=Parameters!$B$2)</f>
        <v>0.25410695955279994</v>
      </c>
      <c r="K145" s="2">
        <f>H145*I145*('Permanent project'!B149&gt;=Parameters!$B$2)</f>
        <v>0.23892413569274379</v>
      </c>
      <c r="L145" s="2">
        <f>H145*I145*J145*('Permanent project'!B149&gt;=Parameters!$B$2)*('Permanent project'!B149&lt;=Parameters!$B$3)</f>
        <v>6.0712285684663733E-2</v>
      </c>
      <c r="M145" s="26">
        <f>'Emissions of Biomass scenarios'!H143*3.66</f>
        <v>669.88788453426889</v>
      </c>
      <c r="N145" s="14">
        <f t="shared" si="4"/>
        <v>40.670424622539564</v>
      </c>
      <c r="V145" s="4"/>
      <c r="W145" s="4"/>
      <c r="X145" s="4"/>
      <c r="Y145" s="4"/>
    </row>
    <row r="146" spans="2:25" x14ac:dyDescent="0.3">
      <c r="B146">
        <v>141</v>
      </c>
      <c r="C146" s="11">
        <f t="shared" si="9"/>
        <v>1.6779706453383088</v>
      </c>
      <c r="D146" s="11">
        <f t="shared" si="9"/>
        <v>2.720789926345387</v>
      </c>
      <c r="E146" s="11">
        <f t="shared" si="9"/>
        <v>3.4292084480011149</v>
      </c>
      <c r="F146" s="11">
        <f t="shared" si="9"/>
        <v>5.9646475032892132</v>
      </c>
      <c r="G146" s="3">
        <f>G145*(1+Parameters!$B$13)</f>
        <v>1386893.6002886589</v>
      </c>
      <c r="H146" s="5">
        <f>Parameters!$B$11*'Permanent project'!C150*Parameters!B$9*G146</f>
        <v>21.503020765305443</v>
      </c>
      <c r="I146" s="2">
        <f>EXP(-Parameters!$B$16*'Permanent project'!B150)</f>
        <v>1.0976485237718327E-2</v>
      </c>
      <c r="J146" s="2">
        <f>EXP(-(Parameters!$B$5+Parameters!$B$6)*('Permanent project'!B150-Parameters!$B$2))*(1-EXP(-Parameters!$B$7*('Permanent project'!B150-Parameters!$B$2)*('Permanent project'!B150&gt;Parameters!$B$2)))+('Permanent project'!B150&lt;=Parameters!$B$2)</f>
        <v>0.25157855305975618</v>
      </c>
      <c r="K146" s="2">
        <f>H146*I146*('Permanent project'!B150&gt;=Parameters!$B$2)</f>
        <v>0.23602758999672585</v>
      </c>
      <c r="L146" s="2">
        <f>H146*I146*J146*('Permanent project'!B150&gt;=Parameters!$B$2)*('Permanent project'!B150&lt;=Parameters!$B$3)</f>
        <v>5.9379479573557672E-2</v>
      </c>
      <c r="M146" s="26">
        <f>'Emissions of Biomass scenarios'!H144*3.66</f>
        <v>669.88788453426889</v>
      </c>
      <c r="N146" s="14">
        <f t="shared" si="4"/>
        <v>39.777593956276384</v>
      </c>
      <c r="V146" s="4"/>
      <c r="W146" s="4"/>
      <c r="X146" s="4"/>
      <c r="Y146" s="4"/>
    </row>
    <row r="147" spans="2:25" x14ac:dyDescent="0.3">
      <c r="B147">
        <v>142</v>
      </c>
      <c r="C147" s="11">
        <f t="shared" si="9"/>
        <v>1.6779706453383088</v>
      </c>
      <c r="D147" s="11">
        <f t="shared" si="9"/>
        <v>2.720789926345387</v>
      </c>
      <c r="E147" s="11">
        <f t="shared" si="9"/>
        <v>3.4292084480011149</v>
      </c>
      <c r="F147" s="11">
        <f t="shared" si="9"/>
        <v>5.9646475032892132</v>
      </c>
      <c r="G147" s="3">
        <f>G146*(1+Parameters!$B$13)</f>
        <v>1414631.4722944321</v>
      </c>
      <c r="H147" s="5">
        <f>Parameters!$B$11*'Permanent project'!C151*Parameters!B$9*G147</f>
        <v>21.933081180611556</v>
      </c>
      <c r="I147" s="2">
        <f>EXP(-Parameters!$B$16*'Permanent project'!B151)</f>
        <v>1.0630798200825346E-2</v>
      </c>
      <c r="J147" s="2">
        <f>EXP(-(Parameters!$B$5+Parameters!$B$6)*('Permanent project'!B151-Parameters!$B$2))*(1-EXP(-Parameters!$B$7*('Permanent project'!B151-Parameters!$B$2)*('Permanent project'!B151&gt;Parameters!$B$2)))+('Permanent project'!B151&lt;=Parameters!$B$2)</f>
        <v>0.24907530463166797</v>
      </c>
      <c r="K147" s="2">
        <f>H147*I147*('Permanent project'!B151&gt;=Parameters!$B$2)</f>
        <v>0.23316615995340159</v>
      </c>
      <c r="L147" s="2">
        <f>H147*I147*J147*('Permanent project'!B151&gt;=Parameters!$B$2)*('Permanent project'!B151&lt;=Parameters!$B$3)</f>
        <v>5.8075932320189719E-2</v>
      </c>
      <c r="M147" s="26">
        <f>'Emissions of Biomass scenarios'!H145*3.66</f>
        <v>669.88788453426889</v>
      </c>
      <c r="N147" s="14">
        <f t="shared" si="4"/>
        <v>38.904363444327267</v>
      </c>
      <c r="V147" s="4"/>
      <c r="W147" s="4"/>
      <c r="X147" s="4"/>
      <c r="Y147" s="4"/>
    </row>
    <row r="148" spans="2:25" x14ac:dyDescent="0.3">
      <c r="B148">
        <v>143</v>
      </c>
      <c r="C148" s="11">
        <f t="shared" si="9"/>
        <v>1.6779706453383088</v>
      </c>
      <c r="D148" s="11">
        <f t="shared" si="9"/>
        <v>2.720789926345387</v>
      </c>
      <c r="E148" s="11">
        <f t="shared" si="9"/>
        <v>3.4292084480011149</v>
      </c>
      <c r="F148" s="11">
        <f t="shared" si="9"/>
        <v>5.9646475032892132</v>
      </c>
      <c r="G148" s="3">
        <f>G147*(1+Parameters!$B$13)</f>
        <v>1442924.1017403207</v>
      </c>
      <c r="H148" s="5">
        <f>Parameters!$B$11*'Permanent project'!C152*Parameters!B$9*G148</f>
        <v>22.371742804223786</v>
      </c>
      <c r="I148" s="2">
        <f>EXP(-Parameters!$B$16*'Permanent project'!B152)</f>
        <v>1.0295998030255039E-2</v>
      </c>
      <c r="J148" s="2">
        <f>EXP(-(Parameters!$B$5+Parameters!$B$6)*('Permanent project'!B152-Parameters!$B$2))*(1-EXP(-Parameters!$B$7*('Permanent project'!B152-Parameters!$B$2)*('Permanent project'!B152&gt;Parameters!$B$2)))+('Permanent project'!B152&lt;=Parameters!$B$2)</f>
        <v>0.24659696394160627</v>
      </c>
      <c r="K148" s="2">
        <f>H148*I148*('Permanent project'!B152&gt;=Parameters!$B$2)</f>
        <v>0.23033941984566042</v>
      </c>
      <c r="L148" s="2">
        <f>H148*I148*J148*('Permanent project'!B152&gt;=Parameters!$B$2)*('Permanent project'!B152&lt;=Parameters!$B$3)</f>
        <v>5.680100161001083E-2</v>
      </c>
      <c r="M148" s="26">
        <f>'Emissions of Biomass scenarios'!H146*3.66</f>
        <v>669.88788453426889</v>
      </c>
      <c r="N148" s="14">
        <f t="shared" si="4"/>
        <v>38.050302807957756</v>
      </c>
      <c r="V148" s="4"/>
      <c r="W148" s="4"/>
      <c r="X148" s="4"/>
      <c r="Y148" s="4"/>
    </row>
    <row r="149" spans="2:25" x14ac:dyDescent="0.3">
      <c r="B149">
        <v>144</v>
      </c>
      <c r="C149" s="11">
        <f t="shared" si="9"/>
        <v>1.6779706453383088</v>
      </c>
      <c r="D149" s="11">
        <f t="shared" si="9"/>
        <v>2.720789926345387</v>
      </c>
      <c r="E149" s="11">
        <f t="shared" si="9"/>
        <v>3.4292084480011149</v>
      </c>
      <c r="F149" s="11">
        <f t="shared" si="9"/>
        <v>5.9646475032892132</v>
      </c>
      <c r="G149" s="3">
        <f>G148*(1+Parameters!$B$13)</f>
        <v>1471782.5837751271</v>
      </c>
      <c r="H149" s="5">
        <f>Parameters!$B$11*'Permanent project'!C153*Parameters!B$9*G149</f>
        <v>22.819177660308259</v>
      </c>
      <c r="I149" s="2">
        <f>EXP(-Parameters!$B$16*'Permanent project'!B153)</f>
        <v>9.9717418613764573E-3</v>
      </c>
      <c r="J149" s="2">
        <f>EXP(-(Parameters!$B$5+Parameters!$B$6)*('Permanent project'!B153-Parameters!$B$2))*(1-EXP(-Parameters!$B$7*('Permanent project'!B153-Parameters!$B$2)*('Permanent project'!B153&gt;Parameters!$B$2)))+('Permanent project'!B153&lt;=Parameters!$B$2)</f>
        <v>0.244143283153437</v>
      </c>
      <c r="K149" s="2">
        <f>H149*I149*('Permanent project'!B153&gt;=Parameters!$B$2)</f>
        <v>0.22754694911748236</v>
      </c>
      <c r="L149" s="2">
        <f>H149*I149*J149*('Permanent project'!B153&gt;=Parameters!$B$2)*('Permanent project'!B153&lt;=Parameters!$B$3)</f>
        <v>5.5554059229090215E-2</v>
      </c>
      <c r="M149" s="26">
        <f>'Emissions of Biomass scenarios'!H147*3.66</f>
        <v>669.88788453426889</v>
      </c>
      <c r="N149" s="14">
        <f t="shared" si="4"/>
        <v>37.214991214266718</v>
      </c>
      <c r="V149" s="4"/>
      <c r="W149" s="4"/>
      <c r="X149" s="4"/>
      <c r="Y149" s="4"/>
    </row>
    <row r="150" spans="2:25" x14ac:dyDescent="0.3">
      <c r="B150">
        <v>145</v>
      </c>
      <c r="C150" s="11">
        <f t="shared" si="9"/>
        <v>1.6779706453383088</v>
      </c>
      <c r="D150" s="11">
        <f t="shared" si="9"/>
        <v>2.720789926345387</v>
      </c>
      <c r="E150" s="11">
        <f t="shared" si="9"/>
        <v>3.4292084480011149</v>
      </c>
      <c r="F150" s="11">
        <f t="shared" si="9"/>
        <v>5.9646475032892132</v>
      </c>
      <c r="G150" s="3">
        <f>G149*(1+Parameters!$B$13)</f>
        <v>1501218.2354506296</v>
      </c>
      <c r="H150" s="5">
        <f>Parameters!$B$11*'Permanent project'!C154*Parameters!B$9*G150</f>
        <v>23.275561213514425</v>
      </c>
      <c r="I150" s="2">
        <f>EXP(-Parameters!$B$16*'Permanent project'!B154)</f>
        <v>9.6576976275377768E-3</v>
      </c>
      <c r="J150" s="2">
        <f>EXP(-(Parameters!$B$5+Parameters!$B$6)*('Permanent project'!B154-Parameters!$B$2))*(1-EXP(-Parameters!$B$7*('Permanent project'!B154-Parameters!$B$2)*('Permanent project'!B154&gt;Parameters!$B$2)))+('Permanent project'!B154&lt;=Parameters!$B$2)</f>
        <v>0.24171401689703637</v>
      </c>
      <c r="K150" s="2">
        <f>H150*I150*('Permanent project'!B154&gt;=Parameters!$B$2)</f>
        <v>0.22478833231136855</v>
      </c>
      <c r="L150" s="2">
        <f>H150*I150*J150*('Permanent project'!B154&gt;=Parameters!$B$2)*('Permanent project'!B154&lt;=Parameters!$B$3)</f>
        <v>5.4334490754566762E-2</v>
      </c>
      <c r="M150" s="26">
        <f>'Emissions of Biomass scenarios'!H148*3.66</f>
        <v>669.88788453426889</v>
      </c>
      <c r="N150" s="14">
        <f t="shared" ref="N150:N213" si="10">L150*M150</f>
        <v>36.398017068823521</v>
      </c>
      <c r="V150" s="4"/>
      <c r="W150" s="4"/>
      <c r="X150" s="4"/>
      <c r="Y150" s="4"/>
    </row>
    <row r="151" spans="2:25" x14ac:dyDescent="0.3">
      <c r="B151">
        <v>146</v>
      </c>
      <c r="C151" s="11">
        <f t="shared" si="9"/>
        <v>1.6779706453383088</v>
      </c>
      <c r="D151" s="11">
        <f t="shared" si="9"/>
        <v>2.720789926345387</v>
      </c>
      <c r="E151" s="11">
        <f t="shared" si="9"/>
        <v>3.4292084480011149</v>
      </c>
      <c r="F151" s="11">
        <f t="shared" si="9"/>
        <v>5.9646475032892132</v>
      </c>
      <c r="G151" s="3">
        <f>G150*(1+Parameters!$B$13)</f>
        <v>1531242.6001596423</v>
      </c>
      <c r="H151" s="5">
        <f>Parameters!$B$11*'Permanent project'!C155*Parameters!B$9*G151</f>
        <v>23.741072437784716</v>
      </c>
      <c r="I151" s="2">
        <f>EXP(-Parameters!$B$16*'Permanent project'!B155)</f>
        <v>9.3535437200009883E-3</v>
      </c>
      <c r="J151" s="2">
        <f>EXP(-(Parameters!$B$5+Parameters!$B$6)*('Permanent project'!B155-Parameters!$B$2))*(1-EXP(-Parameters!$B$7*('Permanent project'!B155-Parameters!$B$2)*('Permanent project'!B155&gt;Parameters!$B$2)))+('Permanent project'!B155&lt;=Parameters!$B$2)</f>
        <v>0.23930892224375447</v>
      </c>
      <c r="K151" s="2">
        <f>H151*I151*('Permanent project'!B155&gt;=Parameters!$B$2)</f>
        <v>0.22206315900652979</v>
      </c>
      <c r="L151" s="2">
        <f>H151*I151*J151*('Permanent project'!B155&gt;=Parameters!$B$2)*('Permanent project'!B155&lt;=Parameters!$B$3)</f>
        <v>5.3141695251896125E-2</v>
      </c>
      <c r="M151" s="26">
        <f>'Emissions of Biomass scenarios'!H149*3.66</f>
        <v>669.88788453426889</v>
      </c>
      <c r="N151" s="14">
        <f t="shared" si="10"/>
        <v>35.598977812857498</v>
      </c>
      <c r="V151" s="4"/>
      <c r="W151" s="4"/>
      <c r="X151" s="4"/>
      <c r="Y151" s="4"/>
    </row>
    <row r="152" spans="2:25" x14ac:dyDescent="0.3">
      <c r="B152">
        <v>147</v>
      </c>
      <c r="C152" s="11">
        <f t="shared" si="9"/>
        <v>1.6779706453383088</v>
      </c>
      <c r="D152" s="11">
        <f t="shared" si="9"/>
        <v>2.720789926345387</v>
      </c>
      <c r="E152" s="11">
        <f t="shared" si="9"/>
        <v>3.4292084480011149</v>
      </c>
      <c r="F152" s="11">
        <f t="shared" si="9"/>
        <v>5.9646475032892132</v>
      </c>
      <c r="G152" s="3">
        <f>G151*(1+Parameters!$B$13)</f>
        <v>1561867.452162835</v>
      </c>
      <c r="H152" s="5">
        <f>Parameters!$B$11*'Permanent project'!C156*Parameters!B$9*G152</f>
        <v>24.215893886540407</v>
      </c>
      <c r="I152" s="2">
        <f>EXP(-Parameters!$B$16*'Permanent project'!B156)</f>
        <v>9.0589686585865001E-3</v>
      </c>
      <c r="J152" s="2">
        <f>EXP(-(Parameters!$B$5+Parameters!$B$6)*('Permanent project'!B156-Parameters!$B$2))*(1-EXP(-Parameters!$B$7*('Permanent project'!B156-Parameters!$B$2)*('Permanent project'!B156&gt;Parameters!$B$2)))+('Permanent project'!B156&lt;=Parameters!$B$2)</f>
        <v>0.23692775868212171</v>
      </c>
      <c r="K152" s="2">
        <f>H152*I152*('Permanent project'!B156&gt;=Parameters!$B$2)</f>
        <v>0.21937102375782597</v>
      </c>
      <c r="L152" s="2">
        <f>H152*I152*J152*('Permanent project'!B156&gt;=Parameters!$B$2)*('Permanent project'!B156&lt;=Parameters!$B$3)</f>
        <v>5.1975084978744181E-2</v>
      </c>
      <c r="M152" s="26">
        <f>'Emissions of Biomass scenarios'!H150*3.66</f>
        <v>669.88788453426889</v>
      </c>
      <c r="N152" s="14">
        <f t="shared" si="10"/>
        <v>34.817479724899798</v>
      </c>
      <c r="V152" s="4"/>
      <c r="W152" s="4"/>
      <c r="X152" s="4"/>
      <c r="Y152" s="4"/>
    </row>
    <row r="153" spans="2:25" x14ac:dyDescent="0.3">
      <c r="B153">
        <v>148</v>
      </c>
      <c r="C153" s="11">
        <f t="shared" si="9"/>
        <v>1.6779706453383088</v>
      </c>
      <c r="D153" s="11">
        <f t="shared" si="9"/>
        <v>2.720789926345387</v>
      </c>
      <c r="E153" s="11">
        <f t="shared" si="9"/>
        <v>3.4292084480011149</v>
      </c>
      <c r="F153" s="11">
        <f t="shared" si="9"/>
        <v>5.9646475032892132</v>
      </c>
      <c r="G153" s="3">
        <f>G152*(1+Parameters!$B$13)</f>
        <v>1593104.8012060919</v>
      </c>
      <c r="H153" s="5">
        <f>Parameters!$B$11*'Permanent project'!C157*Parameters!B$9*G153</f>
        <v>24.700211764271216</v>
      </c>
      <c r="I153" s="2">
        <f>EXP(-Parameters!$B$16*'Permanent project'!B157)</f>
        <v>8.7736707726901834E-3</v>
      </c>
      <c r="J153" s="2">
        <f>EXP(-(Parameters!$B$5+Parameters!$B$6)*('Permanent project'!B157-Parameters!$B$2))*(1-EXP(-Parameters!$B$7*('Permanent project'!B157-Parameters!$B$2)*('Permanent project'!B157&gt;Parameters!$B$2)))+('Permanent project'!B157&lt;=Parameters!$B$2)</f>
        <v>0.2345702880937976</v>
      </c>
      <c r="K153" s="2">
        <f>H153*I153*('Permanent project'!B157&gt;=Parameters!$B$2)</f>
        <v>0.21671152603544461</v>
      </c>
      <c r="L153" s="2">
        <f>H153*I153*J153*('Permanent project'!B157&gt;=Parameters!$B$2)*('Permanent project'!B157&lt;=Parameters!$B$3)</f>
        <v>5.083408509538076E-2</v>
      </c>
      <c r="M153" s="26">
        <f>'Emissions of Biomass scenarios'!H151*3.66</f>
        <v>669.88788453426889</v>
      </c>
      <c r="N153" s="14">
        <f t="shared" si="10"/>
        <v>34.053137726779624</v>
      </c>
      <c r="V153" s="4"/>
      <c r="W153" s="4"/>
      <c r="X153" s="4"/>
      <c r="Y153" s="4"/>
    </row>
    <row r="154" spans="2:25" x14ac:dyDescent="0.3">
      <c r="B154">
        <v>149</v>
      </c>
      <c r="C154" s="11">
        <f t="shared" si="9"/>
        <v>1.6779706453383088</v>
      </c>
      <c r="D154" s="11">
        <f t="shared" si="9"/>
        <v>2.720789926345387</v>
      </c>
      <c r="E154" s="11">
        <f t="shared" si="9"/>
        <v>3.4292084480011149</v>
      </c>
      <c r="F154" s="11">
        <f t="shared" si="9"/>
        <v>5.9646475032892132</v>
      </c>
      <c r="G154" s="3">
        <f>G153*(1+Parameters!$B$13)</f>
        <v>1624966.8972302137</v>
      </c>
      <c r="H154" s="5">
        <f>Parameters!$B$11*'Permanent project'!C158*Parameters!B$9*G154</f>
        <v>25.194215999556643</v>
      </c>
      <c r="I154" s="2">
        <f>EXP(-Parameters!$B$16*'Permanent project'!B158)</f>
        <v>8.4973578923463224E-3</v>
      </c>
      <c r="J154" s="2">
        <f>EXP(-(Parameters!$B$5+Parameters!$B$6)*('Permanent project'!B158-Parameters!$B$2))*(1-EXP(-Parameters!$B$7*('Permanent project'!B158-Parameters!$B$2)*('Permanent project'!B158&gt;Parameters!$B$2)))+('Permanent project'!B158&lt;=Parameters!$B$2)</f>
        <v>0.2322362747297588</v>
      </c>
      <c r="K154" s="2">
        <f>H154*I154*('Permanent project'!B158&gt;=Parameters!$B$2)</f>
        <v>0.21408427016531062</v>
      </c>
      <c r="L154" s="2">
        <f>H154*I154*J154*('Permanent project'!B158&gt;=Parameters!$B$2)*('Permanent project'!B158&lt;=Parameters!$B$3)</f>
        <v>4.9718133381430982E-2</v>
      </c>
      <c r="M154" s="26">
        <f>'Emissions of Biomass scenarios'!H152*3.66</f>
        <v>669.88788453426889</v>
      </c>
      <c r="N154" s="14">
        <f t="shared" si="10"/>
        <v>33.30557519387942</v>
      </c>
      <c r="V154" s="4"/>
      <c r="W154" s="4"/>
      <c r="X154" s="4"/>
      <c r="Y154" s="4"/>
    </row>
    <row r="155" spans="2:25" x14ac:dyDescent="0.3">
      <c r="B155">
        <v>150</v>
      </c>
      <c r="C155" s="11">
        <f t="shared" ref="C155:F170" si="11">C154</f>
        <v>1.6779706453383088</v>
      </c>
      <c r="D155" s="11">
        <f t="shared" si="11"/>
        <v>2.720789926345387</v>
      </c>
      <c r="E155" s="11">
        <f t="shared" si="11"/>
        <v>3.4292084480011149</v>
      </c>
      <c r="F155" s="11">
        <f t="shared" si="11"/>
        <v>5.9646475032892132</v>
      </c>
      <c r="G155" s="3">
        <f>G154*(1+Parameters!$B$13)</f>
        <v>1657466.235174818</v>
      </c>
      <c r="H155" s="5">
        <f>Parameters!$B$11*'Permanent project'!C159*Parameters!B$9*G155</f>
        <v>25.698100319547773</v>
      </c>
      <c r="I155" s="2">
        <f>EXP(-Parameters!$B$16*'Permanent project'!B159)</f>
        <v>8.2297470490200302E-3</v>
      </c>
      <c r="J155" s="2">
        <f>EXP(-(Parameters!$B$5+Parameters!$B$6)*('Permanent project'!B159-Parameters!$B$2))*(1-EXP(-Parameters!$B$7*('Permanent project'!B159-Parameters!$B$2)*('Permanent project'!B159&gt;Parameters!$B$2)))+('Permanent project'!B159&lt;=Parameters!$B$2)</f>
        <v>0.22992548518672382</v>
      </c>
      <c r="K155" s="2">
        <f>H155*I155*('Permanent project'!B159&gt;=Parameters!$B$2)</f>
        <v>0.21148886527021898</v>
      </c>
      <c r="L155" s="2">
        <f>H155*I155*J155*('Permanent project'!B159&gt;=Parameters!$B$2)*('Permanent project'!B159&lt;=Parameters!$B$3)</f>
        <v>4.8626679958844767E-2</v>
      </c>
      <c r="M155" s="26">
        <f>'Emissions of Biomass scenarios'!H153*3.66</f>
        <v>669.88788453426889</v>
      </c>
      <c r="N155" s="14">
        <f t="shared" si="10"/>
        <v>32.574423769555452</v>
      </c>
      <c r="V155" s="4"/>
      <c r="W155" s="4"/>
      <c r="X155" s="4"/>
      <c r="Y155" s="4"/>
    </row>
    <row r="156" spans="2:25" x14ac:dyDescent="0.3">
      <c r="B156">
        <v>151</v>
      </c>
      <c r="C156" s="11">
        <f t="shared" si="11"/>
        <v>1.6779706453383088</v>
      </c>
      <c r="D156" s="11">
        <f t="shared" si="11"/>
        <v>2.720789926345387</v>
      </c>
      <c r="E156" s="11">
        <f t="shared" si="11"/>
        <v>3.4292084480011149</v>
      </c>
      <c r="F156" s="11">
        <f t="shared" si="11"/>
        <v>5.9646475032892132</v>
      </c>
      <c r="G156" s="3">
        <f>G155*(1+Parameters!$B$13)</f>
        <v>1690615.5598783144</v>
      </c>
      <c r="H156" s="5">
        <f>Parameters!$B$11*'Permanent project'!C160*Parameters!B$9*G156</f>
        <v>26.212062325938732</v>
      </c>
      <c r="I156" s="2">
        <f>EXP(-Parameters!$B$16*'Permanent project'!B160)</f>
        <v>7.9705641858227524E-3</v>
      </c>
      <c r="J156" s="2">
        <f>EXP(-(Parameters!$B$5+Parameters!$B$6)*('Permanent project'!B160-Parameters!$B$2))*(1-EXP(-Parameters!$B$7*('Permanent project'!B160-Parameters!$B$2)*('Permanent project'!B160&gt;Parameters!$B$2)))+('Permanent project'!B160&lt;=Parameters!$B$2)</f>
        <v>0.22763768838381271</v>
      </c>
      <c r="K156" s="2">
        <f>H156*I156*('Permanent project'!B160&gt;=Parameters!$B$2)</f>
        <v>0.2089249252116811</v>
      </c>
      <c r="L156" s="2">
        <f>H156*I156*J156*('Permanent project'!B160&gt;=Parameters!$B$2)*('Permanent project'!B160&lt;=Parameters!$B$3)</f>
        <v>4.7559187020948038E-2</v>
      </c>
      <c r="M156" s="26">
        <f>'Emissions of Biomass scenarios'!H154*3.66</f>
        <v>669.88788453426889</v>
      </c>
      <c r="N156" s="14">
        <f t="shared" si="10"/>
        <v>31.85932318363254</v>
      </c>
      <c r="V156" s="4"/>
      <c r="W156" s="4"/>
      <c r="X156" s="4"/>
      <c r="Y156" s="4"/>
    </row>
    <row r="157" spans="2:25" x14ac:dyDescent="0.3">
      <c r="B157">
        <v>152</v>
      </c>
      <c r="C157" s="11">
        <f t="shared" si="11"/>
        <v>1.6779706453383088</v>
      </c>
      <c r="D157" s="11">
        <f t="shared" si="11"/>
        <v>2.720789926345387</v>
      </c>
      <c r="E157" s="11">
        <f t="shared" si="11"/>
        <v>3.4292084480011149</v>
      </c>
      <c r="F157" s="11">
        <f t="shared" si="11"/>
        <v>5.9646475032892132</v>
      </c>
      <c r="G157" s="3">
        <f>G156*(1+Parameters!$B$13)</f>
        <v>1724427.8710758807</v>
      </c>
      <c r="H157" s="5">
        <f>Parameters!$B$11*'Permanent project'!C161*Parameters!B$9*G157</f>
        <v>26.736303572457505</v>
      </c>
      <c r="I157" s="2">
        <f>EXP(-Parameters!$B$16*'Permanent project'!B161)</f>
        <v>7.7195438768540552E-3</v>
      </c>
      <c r="J157" s="2">
        <f>EXP(-(Parameters!$B$5+Parameters!$B$6)*('Permanent project'!B161-Parameters!$B$2))*(1-EXP(-Parameters!$B$7*('Permanent project'!B161-Parameters!$B$2)*('Permanent project'!B161&gt;Parameters!$B$2)))+('Permanent project'!B161&lt;=Parameters!$B$2)</f>
        <v>0.22537265553943869</v>
      </c>
      <c r="K157" s="2">
        <f>H157*I157*('Permanent project'!B161&gt;=Parameters!$B$2)</f>
        <v>0.20639206853247555</v>
      </c>
      <c r="L157" s="2">
        <f>H157*I157*J157*('Permanent project'!B161&gt;=Parameters!$B$2)*('Permanent project'!B161&lt;=Parameters!$B$3)</f>
        <v>4.6515128567441832E-2</v>
      </c>
      <c r="M157" s="26">
        <f>'Emissions of Biomass scenarios'!H155*3.66</f>
        <v>669.88788453426889</v>
      </c>
      <c r="N157" s="14">
        <f t="shared" si="10"/>
        <v>31.159921074883147</v>
      </c>
      <c r="V157" s="4"/>
      <c r="W157" s="4"/>
      <c r="X157" s="4"/>
      <c r="Y157" s="4"/>
    </row>
    <row r="158" spans="2:25" x14ac:dyDescent="0.3">
      <c r="B158">
        <v>153</v>
      </c>
      <c r="C158" s="11">
        <f t="shared" si="11"/>
        <v>1.6779706453383088</v>
      </c>
      <c r="D158" s="11">
        <f t="shared" si="11"/>
        <v>2.720789926345387</v>
      </c>
      <c r="E158" s="11">
        <f t="shared" si="11"/>
        <v>3.4292084480011149</v>
      </c>
      <c r="F158" s="11">
        <f t="shared" si="11"/>
        <v>5.9646475032892132</v>
      </c>
      <c r="G158" s="3">
        <f>G157*(1+Parameters!$B$13)</f>
        <v>1758916.4284973983</v>
      </c>
      <c r="H158" s="5">
        <f>Parameters!$B$11*'Permanent project'!C162*Parameters!B$9*G158</f>
        <v>27.271029643906655</v>
      </c>
      <c r="I158" s="2">
        <f>EXP(-Parameters!$B$16*'Permanent project'!B162)</f>
        <v>7.4764290553823191E-3</v>
      </c>
      <c r="J158" s="2">
        <f>EXP(-(Parameters!$B$5+Parameters!$B$6)*('Permanent project'!B162-Parameters!$B$2))*(1-EXP(-Parameters!$B$7*('Permanent project'!B162-Parameters!$B$2)*('Permanent project'!B162&gt;Parameters!$B$2)))+('Permanent project'!B162&lt;=Parameters!$B$2)</f>
        <v>0.22313016014842982</v>
      </c>
      <c r="K158" s="2">
        <f>H158*I158*('Permanent project'!B162&gt;=Parameters!$B$2)</f>
        <v>0.20388991839989626</v>
      </c>
      <c r="L158" s="2">
        <f>H158*I158*J158*('Permanent project'!B162&gt;=Parameters!$B$2)*('Permanent project'!B162&lt;=Parameters!$B$3)</f>
        <v>4.549399014521914E-2</v>
      </c>
      <c r="M158" s="26">
        <f>'Emissions of Biomass scenarios'!H156*3.66</f>
        <v>669.88788453426889</v>
      </c>
      <c r="N158" s="14">
        <f t="shared" si="10"/>
        <v>30.475872817403726</v>
      </c>
      <c r="V158" s="4"/>
      <c r="W158" s="4"/>
      <c r="X158" s="4"/>
      <c r="Y158" s="4"/>
    </row>
    <row r="159" spans="2:25" x14ac:dyDescent="0.3">
      <c r="B159">
        <v>154</v>
      </c>
      <c r="C159" s="11">
        <f t="shared" si="11"/>
        <v>1.6779706453383088</v>
      </c>
      <c r="D159" s="11">
        <f t="shared" si="11"/>
        <v>2.720789926345387</v>
      </c>
      <c r="E159" s="11">
        <f t="shared" si="11"/>
        <v>3.4292084480011149</v>
      </c>
      <c r="F159" s="11">
        <f t="shared" si="11"/>
        <v>5.9646475032892132</v>
      </c>
      <c r="G159" s="3">
        <f>G158*(1+Parameters!$B$13)</f>
        <v>1794094.7570673462</v>
      </c>
      <c r="H159" s="5">
        <f>Parameters!$B$11*'Permanent project'!C163*Parameters!B$9*G159</f>
        <v>27.816450236784789</v>
      </c>
      <c r="I159" s="2">
        <f>EXP(-Parameters!$B$16*'Permanent project'!B163)</f>
        <v>7.2409707505859339E-3</v>
      </c>
      <c r="J159" s="2">
        <f>EXP(-(Parameters!$B$5+Parameters!$B$6)*('Permanent project'!B163-Parameters!$B$2))*(1-EXP(-Parameters!$B$7*('Permanent project'!B163-Parameters!$B$2)*('Permanent project'!B163&gt;Parameters!$B$2)))+('Permanent project'!B163&lt;=Parameters!$B$2)</f>
        <v>0.2209099779593782</v>
      </c>
      <c r="K159" s="2">
        <f>H159*I159*('Permanent project'!B163&gt;=Parameters!$B$2)</f>
        <v>0.20141810254968784</v>
      </c>
      <c r="L159" s="2">
        <f>H159*I159*J159*('Permanent project'!B163&gt;=Parameters!$B$2)*('Permanent project'!B163&lt;=Parameters!$B$3)</f>
        <v>4.4495268594871316E-2</v>
      </c>
      <c r="M159" s="26">
        <f>'Emissions of Biomass scenarios'!H157*3.66</f>
        <v>669.88788453426889</v>
      </c>
      <c r="N159" s="14">
        <f t="shared" si="10"/>
        <v>29.806841350802436</v>
      </c>
      <c r="V159" s="4"/>
      <c r="W159" s="4"/>
      <c r="X159" s="4"/>
      <c r="Y159" s="4"/>
    </row>
    <row r="160" spans="2:25" x14ac:dyDescent="0.3">
      <c r="B160">
        <v>155</v>
      </c>
      <c r="C160" s="11">
        <f t="shared" si="11"/>
        <v>1.6779706453383088</v>
      </c>
      <c r="D160" s="11">
        <f t="shared" si="11"/>
        <v>2.720789926345387</v>
      </c>
      <c r="E160" s="11">
        <f t="shared" si="11"/>
        <v>3.4292084480011149</v>
      </c>
      <c r="F160" s="11">
        <f t="shared" si="11"/>
        <v>5.9646475032892132</v>
      </c>
      <c r="G160" s="3">
        <f>G159*(1+Parameters!$B$13)</f>
        <v>1829976.6522086931</v>
      </c>
      <c r="H160" s="5">
        <f>Parameters!$B$11*'Permanent project'!C164*Parameters!B$9*G160</f>
        <v>28.372779241520483</v>
      </c>
      <c r="I160" s="2">
        <f>EXP(-Parameters!$B$16*'Permanent project'!B164)</f>
        <v>7.0129278325854246E-3</v>
      </c>
      <c r="J160" s="2">
        <f>EXP(-(Parameters!$B$5+Parameters!$B$6)*('Permanent project'!B164-Parameters!$B$2))*(1-EXP(-Parameters!$B$7*('Permanent project'!B164-Parameters!$B$2)*('Permanent project'!B164&gt;Parameters!$B$2)))+('Permanent project'!B164&lt;=Parameters!$B$2)</f>
        <v>0.21871188695221475</v>
      </c>
      <c r="K160" s="2">
        <f>H160*I160*('Permanent project'!B164&gt;=Parameters!$B$2)</f>
        <v>0.19897625323066098</v>
      </c>
      <c r="L160" s="2">
        <f>H160*I160*J160*('Permanent project'!B164&gt;=Parameters!$B$2)*('Permanent project'!B164&lt;=Parameters!$B$3)</f>
        <v>4.3518471802759577E-2</v>
      </c>
      <c r="M160" s="26">
        <f>'Emissions of Biomass scenarios'!H158*3.66</f>
        <v>669.88788453426889</v>
      </c>
      <c r="N160" s="14">
        <f t="shared" si="10"/>
        <v>29.152497014114843</v>
      </c>
      <c r="V160" s="4"/>
      <c r="W160" s="4"/>
      <c r="X160" s="4"/>
      <c r="Y160" s="4"/>
    </row>
    <row r="161" spans="2:25" x14ac:dyDescent="0.3">
      <c r="B161">
        <v>156</v>
      </c>
      <c r="C161" s="11">
        <f t="shared" si="11"/>
        <v>1.6779706453383088</v>
      </c>
      <c r="D161" s="11">
        <f t="shared" si="11"/>
        <v>2.720789926345387</v>
      </c>
      <c r="E161" s="11">
        <f t="shared" si="11"/>
        <v>3.4292084480011149</v>
      </c>
      <c r="F161" s="11">
        <f t="shared" si="11"/>
        <v>5.9646475032892132</v>
      </c>
      <c r="G161" s="3">
        <f>G160*(1+Parameters!$B$13)</f>
        <v>1866576.1852528669</v>
      </c>
      <c r="H161" s="5">
        <f>Parameters!$B$11*'Permanent project'!C165*Parameters!B$9*G161</f>
        <v>28.940234826350892</v>
      </c>
      <c r="I161" s="2">
        <f>EXP(-Parameters!$B$16*'Permanent project'!B165)</f>
        <v>6.7920667655053842E-3</v>
      </c>
      <c r="J161" s="2">
        <f>EXP(-(Parameters!$B$5+Parameters!$B$6)*('Permanent project'!B165-Parameters!$B$2))*(1-EXP(-Parameters!$B$7*('Permanent project'!B165-Parameters!$B$2)*('Permanent project'!B165&gt;Parameters!$B$2)))+('Permanent project'!B165&lt;=Parameters!$B$2)</f>
        <v>0.21653566731600707</v>
      </c>
      <c r="K161" s="2">
        <f>H161*I161*('Permanent project'!B165&gt;=Parameters!$B$2)</f>
        <v>0.19656400714997938</v>
      </c>
      <c r="L161" s="2">
        <f>H161*I161*J161*('Permanent project'!B165&gt;=Parameters!$B$2)*('Permanent project'!B165&lt;=Parameters!$B$3)</f>
        <v>4.256311845852917E-2</v>
      </c>
      <c r="M161" s="26">
        <f>'Emissions of Biomass scenarios'!H159*3.66</f>
        <v>669.88788453426889</v>
      </c>
      <c r="N161" s="14">
        <f t="shared" si="10"/>
        <v>28.512517383365598</v>
      </c>
      <c r="V161" s="4"/>
      <c r="W161" s="4"/>
      <c r="X161" s="4"/>
      <c r="Y161" s="4"/>
    </row>
    <row r="162" spans="2:25" x14ac:dyDescent="0.3">
      <c r="B162">
        <v>157</v>
      </c>
      <c r="C162" s="11">
        <f t="shared" si="11"/>
        <v>1.6779706453383088</v>
      </c>
      <c r="D162" s="11">
        <f t="shared" si="11"/>
        <v>2.720789926345387</v>
      </c>
      <c r="E162" s="11">
        <f t="shared" si="11"/>
        <v>3.4292084480011149</v>
      </c>
      <c r="F162" s="11">
        <f t="shared" si="11"/>
        <v>5.9646475032892132</v>
      </c>
      <c r="G162" s="3">
        <f>G161*(1+Parameters!$B$13)</f>
        <v>1903907.7089579243</v>
      </c>
      <c r="H162" s="5">
        <f>Parameters!$B$11*'Permanent project'!C166*Parameters!B$9*G162</f>
        <v>29.519039522877911</v>
      </c>
      <c r="I162" s="2">
        <f>EXP(-Parameters!$B$16*'Permanent project'!B166)</f>
        <v>6.5781613683133303E-3</v>
      </c>
      <c r="J162" s="2">
        <f>EXP(-(Parameters!$B$5+Parameters!$B$6)*('Permanent project'!B166-Parameters!$B$2))*(1-EXP(-Parameters!$B$7*('Permanent project'!B166-Parameters!$B$2)*('Permanent project'!B166&gt;Parameters!$B$2)))+('Permanent project'!B166&lt;=Parameters!$B$2)</f>
        <v>0.21438110142697794</v>
      </c>
      <c r="K162" s="2">
        <f>H162*I162*('Permanent project'!B166&gt;=Parameters!$B$2)</f>
        <v>0.19418100541910985</v>
      </c>
      <c r="L162" s="2">
        <f>H162*I162*J162*('Permanent project'!B166&gt;=Parameters!$B$2)*('Permanent project'!B166&lt;=Parameters!$B$3)</f>
        <v>4.1628737817946744E-2</v>
      </c>
      <c r="M162" s="26">
        <f>'Emissions of Biomass scenarios'!H160*3.66</f>
        <v>669.88788453426889</v>
      </c>
      <c r="N162" s="14">
        <f t="shared" si="10"/>
        <v>27.886587112696063</v>
      </c>
      <c r="V162" s="4"/>
      <c r="W162" s="4"/>
      <c r="X162" s="4"/>
      <c r="Y162" s="4"/>
    </row>
    <row r="163" spans="2:25" x14ac:dyDescent="0.3">
      <c r="B163">
        <v>158</v>
      </c>
      <c r="C163" s="11">
        <f t="shared" si="11"/>
        <v>1.6779706453383088</v>
      </c>
      <c r="D163" s="11">
        <f t="shared" si="11"/>
        <v>2.720789926345387</v>
      </c>
      <c r="E163" s="11">
        <f t="shared" si="11"/>
        <v>3.4292084480011149</v>
      </c>
      <c r="F163" s="11">
        <f t="shared" si="11"/>
        <v>5.9646475032892132</v>
      </c>
      <c r="G163" s="3">
        <f>G162*(1+Parameters!$B$13)</f>
        <v>1941985.8631370829</v>
      </c>
      <c r="H163" s="5">
        <f>Parameters!$B$11*'Permanent project'!C167*Parameters!B$9*G163</f>
        <v>30.10942031333547</v>
      </c>
      <c r="I163" s="2">
        <f>EXP(-Parameters!$B$16*'Permanent project'!B167)</f>
        <v>6.3709925831905607E-3</v>
      </c>
      <c r="J163" s="2">
        <f>EXP(-(Parameters!$B$5+Parameters!$B$6)*('Permanent project'!B167-Parameters!$B$2))*(1-EXP(-Parameters!$B$7*('Permanent project'!B167-Parameters!$B$2)*('Permanent project'!B167&gt;Parameters!$B$2)))+('Permanent project'!B167&lt;=Parameters!$B$2)</f>
        <v>0.21224797382674304</v>
      </c>
      <c r="K163" s="2">
        <f>H163*I163*('Permanent project'!B167&gt;=Parameters!$B$2)</f>
        <v>0.19182689350042748</v>
      </c>
      <c r="L163" s="2">
        <f>H163*I163*J163*('Permanent project'!B167&gt;=Parameters!$B$2)*('Permanent project'!B167&lt;=Parameters!$B$3)</f>
        <v>4.0714869470944152E-2</v>
      </c>
      <c r="M163" s="26">
        <f>'Emissions of Biomass scenarios'!H161*3.66</f>
        <v>669.88788453426889</v>
      </c>
      <c r="N163" s="14">
        <f t="shared" si="10"/>
        <v>27.274397778979665</v>
      </c>
      <c r="V163" s="4"/>
      <c r="W163" s="4"/>
      <c r="X163" s="4"/>
      <c r="Y163" s="4"/>
    </row>
    <row r="164" spans="2:25" x14ac:dyDescent="0.3">
      <c r="B164">
        <v>159</v>
      </c>
      <c r="C164" s="11">
        <f t="shared" si="11"/>
        <v>1.6779706453383088</v>
      </c>
      <c r="D164" s="11">
        <f t="shared" si="11"/>
        <v>2.720789926345387</v>
      </c>
      <c r="E164" s="11">
        <f t="shared" si="11"/>
        <v>3.4292084480011149</v>
      </c>
      <c r="F164" s="11">
        <f t="shared" si="11"/>
        <v>5.9646475032892132</v>
      </c>
      <c r="G164" s="3">
        <f>G163*(1+Parameters!$B$13)</f>
        <v>1980825.5803998245</v>
      </c>
      <c r="H164" s="5">
        <f>Parameters!$B$11*'Permanent project'!C168*Parameters!B$9*G164</f>
        <v>30.711608719602179</v>
      </c>
      <c r="I164" s="2">
        <f>EXP(-Parameters!$B$16*'Permanent project'!B168)</f>
        <v>6.1703482511978082E-3</v>
      </c>
      <c r="J164" s="2">
        <f>EXP(-(Parameters!$B$5+Parameters!$B$6)*('Permanent project'!B168-Parameters!$B$2))*(1-EXP(-Parameters!$B$7*('Permanent project'!B168-Parameters!$B$2)*('Permanent project'!B168&gt;Parameters!$B$2)))+('Permanent project'!B168&lt;=Parameters!$B$2)</f>
        <v>0.21013607120076472</v>
      </c>
      <c r="K164" s="2">
        <f>H164*I164*('Permanent project'!B168&gt;=Parameters!$B$2)</f>
        <v>0.18950132115446866</v>
      </c>
      <c r="L164" s="2">
        <f>H164*I164*J164*('Permanent project'!B168&gt;=Parameters!$B$2)*('Permanent project'!B168&lt;=Parameters!$B$3)</f>
        <v>3.9821063114754411E-2</v>
      </c>
      <c r="M164" s="26">
        <f>'Emissions of Biomass scenarios'!H162*3.66</f>
        <v>669.88788453426889</v>
      </c>
      <c r="N164" s="14">
        <f t="shared" si="10"/>
        <v>26.675647729848436</v>
      </c>
      <c r="V164" s="4"/>
      <c r="W164" s="4"/>
      <c r="X164" s="4"/>
      <c r="Y164" s="4"/>
    </row>
    <row r="165" spans="2:25" x14ac:dyDescent="0.3">
      <c r="B165">
        <v>160</v>
      </c>
      <c r="C165" s="11">
        <f t="shared" si="11"/>
        <v>1.6779706453383088</v>
      </c>
      <c r="D165" s="11">
        <f t="shared" si="11"/>
        <v>2.720789926345387</v>
      </c>
      <c r="E165" s="11">
        <f t="shared" si="11"/>
        <v>3.4292084480011149</v>
      </c>
      <c r="F165" s="11">
        <f t="shared" si="11"/>
        <v>5.9646475032892132</v>
      </c>
      <c r="G165" s="3">
        <f>G164*(1+Parameters!$B$13)</f>
        <v>2020442.092007821</v>
      </c>
      <c r="H165" s="5">
        <f>Parameters!$B$11*'Permanent project'!C169*Parameters!B$9*G165</f>
        <v>31.325840893994222</v>
      </c>
      <c r="I165" s="2">
        <f>EXP(-Parameters!$B$16*'Permanent project'!B169)</f>
        <v>5.9760228950059427E-3</v>
      </c>
      <c r="J165" s="2">
        <f>EXP(-(Parameters!$B$5+Parameters!$B$6)*('Permanent project'!B169-Parameters!$B$2))*(1-EXP(-Parameters!$B$7*('Permanent project'!B169-Parameters!$B$2)*('Permanent project'!B169&gt;Parameters!$B$2)))+('Permanent project'!B169&lt;=Parameters!$B$2)</f>
        <v>0.20804518235702046</v>
      </c>
      <c r="K165" s="2">
        <f>H165*I165*('Permanent project'!B169&gt;=Parameters!$B$2)</f>
        <v>0.1872039423878229</v>
      </c>
      <c r="L165" s="2">
        <f>H165*I165*J165*('Permanent project'!B169&gt;=Parameters!$B$2)*('Permanent project'!B169&lt;=Parameters!$B$3)</f>
        <v>3.8946878332027771E-2</v>
      </c>
      <c r="M165" s="26">
        <f>'Emissions of Biomass scenarios'!H163*3.66</f>
        <v>669.88788453426889</v>
      </c>
      <c r="N165" s="14">
        <f t="shared" si="10"/>
        <v>26.090041935055638</v>
      </c>
      <c r="V165" s="4"/>
      <c r="W165" s="4"/>
      <c r="X165" s="4"/>
      <c r="Y165" s="4"/>
    </row>
    <row r="166" spans="2:25" x14ac:dyDescent="0.3">
      <c r="B166">
        <v>161</v>
      </c>
      <c r="C166" s="11">
        <f t="shared" si="11"/>
        <v>1.6779706453383088</v>
      </c>
      <c r="D166" s="11">
        <f t="shared" si="11"/>
        <v>2.720789926345387</v>
      </c>
      <c r="E166" s="11">
        <f t="shared" si="11"/>
        <v>3.4292084480011149</v>
      </c>
      <c r="F166" s="11">
        <f t="shared" si="11"/>
        <v>5.9646475032892132</v>
      </c>
      <c r="G166" s="3">
        <f>G165*(1+Parameters!$B$13)</f>
        <v>2060850.9338479773</v>
      </c>
      <c r="H166" s="5">
        <f>Parameters!$B$11*'Permanent project'!C170*Parameters!B$9*G166</f>
        <v>31.952357711874107</v>
      </c>
      <c r="I166" s="2">
        <f>EXP(-Parameters!$B$16*'Permanent project'!B170)</f>
        <v>5.787817508469237E-3</v>
      </c>
      <c r="J166" s="2">
        <f>EXP(-(Parameters!$B$5+Parameters!$B$6)*('Permanent project'!B170-Parameters!$B$2))*(1-EXP(-Parameters!$B$7*('Permanent project'!B170-Parameters!$B$2)*('Permanent project'!B170&gt;Parameters!$B$2)))+('Permanent project'!B170&lt;=Parameters!$B$2)</f>
        <v>0.20597509820488344</v>
      </c>
      <c r="K166" s="2">
        <f>H166*I166*('Permanent project'!B170&gt;=Parameters!$B$2)</f>
        <v>0.184934415401657</v>
      </c>
      <c r="L166" s="2">
        <f>H166*I166*J166*('Permanent project'!B170&gt;=Parameters!$B$2)*('Permanent project'!B170&lt;=Parameters!$B$3)</f>
        <v>3.809188437381901E-2</v>
      </c>
      <c r="M166" s="26">
        <f>'Emissions of Biomass scenarios'!H164*3.66</f>
        <v>669.88788453426889</v>
      </c>
      <c r="N166" s="14">
        <f t="shared" si="10"/>
        <v>25.517291841101592</v>
      </c>
      <c r="V166" s="4"/>
      <c r="W166" s="4"/>
      <c r="X166" s="4"/>
      <c r="Y166" s="4"/>
    </row>
    <row r="167" spans="2:25" x14ac:dyDescent="0.3">
      <c r="B167">
        <v>162</v>
      </c>
      <c r="C167" s="11">
        <f t="shared" si="11"/>
        <v>1.6779706453383088</v>
      </c>
      <c r="D167" s="11">
        <f t="shared" si="11"/>
        <v>2.720789926345387</v>
      </c>
      <c r="E167" s="11">
        <f t="shared" si="11"/>
        <v>3.4292084480011149</v>
      </c>
      <c r="F167" s="11">
        <f t="shared" si="11"/>
        <v>5.9646475032892132</v>
      </c>
      <c r="G167" s="3">
        <f>G166*(1+Parameters!$B$13)</f>
        <v>2102067.9525249368</v>
      </c>
      <c r="H167" s="5">
        <f>Parameters!$B$11*'Permanent project'!C171*Parameters!B$9*G167</f>
        <v>32.591404866111588</v>
      </c>
      <c r="I167" s="2">
        <f>EXP(-Parameters!$B$16*'Permanent project'!B171)</f>
        <v>5.6055393528256781E-3</v>
      </c>
      <c r="J167" s="2">
        <f>EXP(-(Parameters!$B$5+Parameters!$B$6)*('Permanent project'!B171-Parameters!$B$2))*(1-EXP(-Parameters!$B$7*('Permanent project'!B171-Parameters!$B$2)*('Permanent project'!B171&gt;Parameters!$B$2)))+('Permanent project'!B171&lt;=Parameters!$B$2)</f>
        <v>0.20392561173421342</v>
      </c>
      <c r="K167" s="2">
        <f>H167*I167*('Permanent project'!B171&gt;=Parameters!$B$2)</f>
        <v>0.1826924025408628</v>
      </c>
      <c r="L167" s="2">
        <f>H167*I167*J167*('Permanent project'!B171&gt;=Parameters!$B$2)*('Permanent project'!B171&lt;=Parameters!$B$3)</f>
        <v>3.7255659947338614E-2</v>
      </c>
      <c r="M167" s="26">
        <f>'Emissions of Biomass scenarios'!H165*3.66</f>
        <v>669.88788453426889</v>
      </c>
      <c r="N167" s="14">
        <f t="shared" si="10"/>
        <v>24.957115229050757</v>
      </c>
      <c r="V167" s="4"/>
      <c r="W167" s="4"/>
      <c r="X167" s="4"/>
      <c r="Y167" s="4"/>
    </row>
    <row r="168" spans="2:25" x14ac:dyDescent="0.3">
      <c r="B168">
        <v>163</v>
      </c>
      <c r="C168" s="11">
        <f t="shared" si="11"/>
        <v>1.6779706453383088</v>
      </c>
      <c r="D168" s="11">
        <f t="shared" si="11"/>
        <v>2.720789926345387</v>
      </c>
      <c r="E168" s="11">
        <f t="shared" si="11"/>
        <v>3.4292084480011149</v>
      </c>
      <c r="F168" s="11">
        <f t="shared" si="11"/>
        <v>5.9646475032892132</v>
      </c>
      <c r="G168" s="3">
        <f>G167*(1+Parameters!$B$13)</f>
        <v>2144109.3115754356</v>
      </c>
      <c r="H168" s="5">
        <f>Parameters!$B$11*'Permanent project'!C172*Parameters!B$9*G168</f>
        <v>33.243232963433819</v>
      </c>
      <c r="I168" s="2">
        <f>EXP(-Parameters!$B$16*'Permanent project'!B172)</f>
        <v>5.4290017593156339E-3</v>
      </c>
      <c r="J168" s="2">
        <f>EXP(-(Parameters!$B$5+Parameters!$B$6)*('Permanent project'!B172-Parameters!$B$2))*(1-EXP(-Parameters!$B$7*('Permanent project'!B172-Parameters!$B$2)*('Permanent project'!B172&gt;Parameters!$B$2)))+('Permanent project'!B172&lt;=Parameters!$B$2)</f>
        <v>0.20189651799465538</v>
      </c>
      <c r="K168" s="2">
        <f>H168*I168*('Permanent project'!B172&gt;=Parameters!$B$2)</f>
        <v>0.18047757024382169</v>
      </c>
      <c r="L168" s="2">
        <f>H168*I168*J168*('Permanent project'!B172&gt;=Parameters!$B$2)*('Permanent project'!B172&lt;=Parameters!$B$3)</f>
        <v>3.6437793008363424E-2</v>
      </c>
      <c r="M168" s="26">
        <f>'Emissions of Biomass scenarios'!H166*3.66</f>
        <v>669.88788453426889</v>
      </c>
      <c r="N168" s="14">
        <f t="shared" si="10"/>
        <v>24.409236075470147</v>
      </c>
      <c r="V168" s="4"/>
      <c r="W168" s="4"/>
      <c r="X168" s="4"/>
      <c r="Y168" s="4"/>
    </row>
    <row r="169" spans="2:25" x14ac:dyDescent="0.3">
      <c r="B169">
        <v>164</v>
      </c>
      <c r="C169" s="11">
        <f t="shared" si="11"/>
        <v>1.6779706453383088</v>
      </c>
      <c r="D169" s="11">
        <f t="shared" si="11"/>
        <v>2.720789926345387</v>
      </c>
      <c r="E169" s="11">
        <f t="shared" si="11"/>
        <v>3.4292084480011149</v>
      </c>
      <c r="F169" s="11">
        <f t="shared" si="11"/>
        <v>5.9646475032892132</v>
      </c>
      <c r="G169" s="3">
        <f>G168*(1+Parameters!$B$13)</f>
        <v>2186991.4978069444</v>
      </c>
      <c r="H169" s="5">
        <f>Parameters!$B$11*'Permanent project'!C173*Parameters!B$9*G169</f>
        <v>33.908097622702499</v>
      </c>
      <c r="I169" s="2">
        <f>EXP(-Parameters!$B$16*'Permanent project'!B173)</f>
        <v>5.2580239380167352E-3</v>
      </c>
      <c r="J169" s="2">
        <f>EXP(-(Parameters!$B$5+Parameters!$B$6)*('Permanent project'!B173-Parameters!$B$2))*(1-EXP(-Parameters!$B$7*('Permanent project'!B173-Parameters!$B$2)*('Permanent project'!B173&gt;Parameters!$B$2)))+('Permanent project'!B173&lt;=Parameters!$B$2)</f>
        <v>0.19988761407514449</v>
      </c>
      <c r="K169" s="2">
        <f>H169*I169*('Permanent project'!B173&gt;=Parameters!$B$2)</f>
        <v>0.17828958899277808</v>
      </c>
      <c r="L169" s="2">
        <f>H169*I169*J169*('Permanent project'!B173&gt;=Parameters!$B$2)*('Permanent project'!B173&lt;=Parameters!$B$3)</f>
        <v>3.5637880558204556E-2</v>
      </c>
      <c r="M169" s="26">
        <f>'Emissions of Biomass scenarios'!H167*3.66</f>
        <v>669.88788453426889</v>
      </c>
      <c r="N169" s="14">
        <f t="shared" si="10"/>
        <v>23.873384416420599</v>
      </c>
      <c r="V169" s="4"/>
      <c r="W169" s="4"/>
      <c r="X169" s="4"/>
      <c r="Y169" s="4"/>
    </row>
    <row r="170" spans="2:25" x14ac:dyDescent="0.3">
      <c r="B170">
        <v>165</v>
      </c>
      <c r="C170" s="11">
        <f t="shared" si="11"/>
        <v>1.6779706453383088</v>
      </c>
      <c r="D170" s="11">
        <f t="shared" si="11"/>
        <v>2.720789926345387</v>
      </c>
      <c r="E170" s="11">
        <f t="shared" si="11"/>
        <v>3.4292084480011149</v>
      </c>
      <c r="F170" s="11">
        <f t="shared" si="11"/>
        <v>5.9646475032892132</v>
      </c>
      <c r="G170" s="3">
        <f>G169*(1+Parameters!$B$13)</f>
        <v>2230731.3277630834</v>
      </c>
      <c r="H170" s="5">
        <f>Parameters!$B$11*'Permanent project'!C174*Parameters!B$9*G170</f>
        <v>34.586259575156546</v>
      </c>
      <c r="I170" s="2">
        <f>EXP(-Parameters!$B$16*'Permanent project'!B174)</f>
        <v>5.0924307926991904E-3</v>
      </c>
      <c r="J170" s="2">
        <f>EXP(-(Parameters!$B$5+Parameters!$B$6)*('Permanent project'!B174-Parameters!$B$2))*(1-EXP(-Parameters!$B$7*('Permanent project'!B174-Parameters!$B$2)*('Permanent project'!B174&gt;Parameters!$B$2)))+('Permanent project'!B174&lt;=Parameters!$B$2)</f>
        <v>0.19789869908361465</v>
      </c>
      <c r="K170" s="2">
        <f>H170*I170*('Permanent project'!B174&gt;=Parameters!$B$2)</f>
        <v>0.17612813326481441</v>
      </c>
      <c r="L170" s="2">
        <f>H170*I170*J170*('Permanent project'!B174&gt;=Parameters!$B$2)*('Permanent project'!B174&lt;=Parameters!$B$3)</f>
        <v>3.4855528445132289E-2</v>
      </c>
      <c r="M170" s="26">
        <f>'Emissions of Biomass scenarios'!H168*3.66</f>
        <v>669.88788453426889</v>
      </c>
      <c r="N170" s="14">
        <f t="shared" si="10"/>
        <v>23.349296214433704</v>
      </c>
      <c r="V170" s="4"/>
      <c r="W170" s="4"/>
      <c r="X170" s="4"/>
      <c r="Y170" s="4"/>
    </row>
    <row r="171" spans="2:25" x14ac:dyDescent="0.3">
      <c r="B171">
        <v>166</v>
      </c>
      <c r="C171" s="11">
        <f t="shared" ref="C171:F186" si="12">C170</f>
        <v>1.6779706453383088</v>
      </c>
      <c r="D171" s="11">
        <f t="shared" si="12"/>
        <v>2.720789926345387</v>
      </c>
      <c r="E171" s="11">
        <f t="shared" si="12"/>
        <v>3.4292084480011149</v>
      </c>
      <c r="F171" s="11">
        <f t="shared" si="12"/>
        <v>5.9646475032892132</v>
      </c>
      <c r="G171" s="3">
        <f>G170*(1+Parameters!$B$13)</f>
        <v>2275345.9543183451</v>
      </c>
      <c r="H171" s="5">
        <f>Parameters!$B$11*'Permanent project'!C175*Parameters!B$9*G171</f>
        <v>35.277984766659678</v>
      </c>
      <c r="I171" s="2">
        <f>EXP(-Parameters!$B$16*'Permanent project'!B175)</f>
        <v>4.9320527415119518E-3</v>
      </c>
      <c r="J171" s="2">
        <f>EXP(-(Parameters!$B$5+Parameters!$B$6)*('Permanent project'!B175-Parameters!$B$2))*(1-EXP(-Parameters!$B$7*('Permanent project'!B175-Parameters!$B$2)*('Permanent project'!B175&gt;Parameters!$B$2)))+('Permanent project'!B175&lt;=Parameters!$B$2)</f>
        <v>0.19592957412690934</v>
      </c>
      <c r="K171" s="2">
        <f>H171*I171*('Permanent project'!B175&gt;=Parameters!$B$2)</f>
        <v>0.17399288148342074</v>
      </c>
      <c r="L171" s="2">
        <f>H171*I171*J171*('Permanent project'!B175&gt;=Parameters!$B$2)*('Permanent project'!B175&lt;=Parameters!$B$3)</f>
        <v>3.4090351170160432E-2</v>
      </c>
      <c r="M171" s="26">
        <f>'Emissions of Biomass scenarios'!H169*3.66</f>
        <v>669.88788453426889</v>
      </c>
      <c r="N171" s="14">
        <f t="shared" si="10"/>
        <v>22.83671322840911</v>
      </c>
      <c r="V171" s="4"/>
      <c r="W171" s="4"/>
      <c r="X171" s="4"/>
      <c r="Y171" s="4"/>
    </row>
    <row r="172" spans="2:25" x14ac:dyDescent="0.3">
      <c r="B172">
        <v>167</v>
      </c>
      <c r="C172" s="11">
        <f t="shared" si="12"/>
        <v>1.6779706453383088</v>
      </c>
      <c r="D172" s="11">
        <f t="shared" si="12"/>
        <v>2.720789926345387</v>
      </c>
      <c r="E172" s="11">
        <f t="shared" si="12"/>
        <v>3.4292084480011149</v>
      </c>
      <c r="F172" s="11">
        <f t="shared" si="12"/>
        <v>5.9646475032892132</v>
      </c>
      <c r="G172" s="3">
        <f>G171*(1+Parameters!$B$13)</f>
        <v>2320852.873404712</v>
      </c>
      <c r="H172" s="5">
        <f>Parameters!$B$11*'Permanent project'!C176*Parameters!B$9*G172</f>
        <v>35.983544461992871</v>
      </c>
      <c r="I172" s="2">
        <f>EXP(-Parameters!$B$16*'Permanent project'!B176)</f>
        <v>4.7767255433160769E-3</v>
      </c>
      <c r="J172" s="2">
        <f>EXP(-(Parameters!$B$5+Parameters!$B$6)*('Permanent project'!B176-Parameters!$B$2))*(1-EXP(-Parameters!$B$7*('Permanent project'!B176-Parameters!$B$2)*('Permanent project'!B176&gt;Parameters!$B$2)))+('Permanent project'!B176&lt;=Parameters!$B$2)</f>
        <v>0.19398004229089189</v>
      </c>
      <c r="K172" s="2">
        <f>H172*I172*('Permanent project'!B176&gt;=Parameters!$B$2)</f>
        <v>0.1718835159706511</v>
      </c>
      <c r="L172" s="2">
        <f>H172*I172*J172*('Permanent project'!B176&gt;=Parameters!$B$2)*('Permanent project'!B176&lt;=Parameters!$B$3)</f>
        <v>3.3341971697094089E-2</v>
      </c>
      <c r="M172" s="26">
        <f>'Emissions of Biomass scenarios'!H170*3.66</f>
        <v>669.88788453426889</v>
      </c>
      <c r="N172" s="14">
        <f t="shared" si="10"/>
        <v>22.335382886367828</v>
      </c>
      <c r="V172" s="4"/>
      <c r="W172" s="4"/>
      <c r="X172" s="4"/>
      <c r="Y172" s="4"/>
    </row>
    <row r="173" spans="2:25" x14ac:dyDescent="0.3">
      <c r="B173">
        <v>168</v>
      </c>
      <c r="C173" s="11">
        <f t="shared" si="12"/>
        <v>1.6779706453383088</v>
      </c>
      <c r="D173" s="11">
        <f t="shared" si="12"/>
        <v>2.720789926345387</v>
      </c>
      <c r="E173" s="11">
        <f t="shared" si="12"/>
        <v>3.4292084480011149</v>
      </c>
      <c r="F173" s="11">
        <f t="shared" si="12"/>
        <v>5.9646475032892132</v>
      </c>
      <c r="G173" s="3">
        <f>G172*(1+Parameters!$B$13)</f>
        <v>2367269.9308728063</v>
      </c>
      <c r="H173" s="5">
        <f>Parameters!$B$11*'Permanent project'!C177*Parameters!B$9*G173</f>
        <v>36.703215351232735</v>
      </c>
      <c r="I173" s="2">
        <f>EXP(-Parameters!$B$16*'Permanent project'!B177)</f>
        <v>4.6262901294874511E-3</v>
      </c>
      <c r="J173" s="2">
        <f>EXP(-(Parameters!$B$5+Parameters!$B$6)*('Permanent project'!B177-Parameters!$B$2))*(1-EXP(-Parameters!$B$7*('Permanent project'!B177-Parameters!$B$2)*('Permanent project'!B177&gt;Parameters!$B$2)))+('Permanent project'!B177&lt;=Parameters!$B$2)</f>
        <v>0.19204990862075408</v>
      </c>
      <c r="K173" s="2">
        <f>H173*I173*('Permanent project'!B177&gt;=Parameters!$B$2)</f>
        <v>0.16979972289986028</v>
      </c>
      <c r="L173" s="2">
        <f>H173*I173*J173*('Permanent project'!B177&gt;=Parameters!$B$2)*('Permanent project'!B177&lt;=Parameters!$B$3)</f>
        <v>3.261002126674753E-2</v>
      </c>
      <c r="M173" s="26">
        <f>'Emissions of Biomass scenarios'!H171*3.66</f>
        <v>669.88788453426889</v>
      </c>
      <c r="N173" s="14">
        <f t="shared" si="10"/>
        <v>21.845058160999024</v>
      </c>
      <c r="V173" s="4"/>
      <c r="W173" s="4"/>
      <c r="X173" s="4"/>
      <c r="Y173" s="4"/>
    </row>
    <row r="174" spans="2:25" x14ac:dyDescent="0.3">
      <c r="B174">
        <v>169</v>
      </c>
      <c r="C174" s="11">
        <f t="shared" si="12"/>
        <v>1.6779706453383088</v>
      </c>
      <c r="D174" s="11">
        <f t="shared" si="12"/>
        <v>2.720789926345387</v>
      </c>
      <c r="E174" s="11">
        <f t="shared" si="12"/>
        <v>3.4292084480011149</v>
      </c>
      <c r="F174" s="11">
        <f t="shared" si="12"/>
        <v>5.9646475032892132</v>
      </c>
      <c r="G174" s="3">
        <f>G173*(1+Parameters!$B$13)</f>
        <v>2414615.3294902625</v>
      </c>
      <c r="H174" s="5">
        <f>Parameters!$B$11*'Permanent project'!C178*Parameters!B$9*G174</f>
        <v>37.437279658257388</v>
      </c>
      <c r="I174" s="2">
        <f>EXP(-Parameters!$B$16*'Permanent project'!B178)</f>
        <v>4.4805924410166193E-3</v>
      </c>
      <c r="J174" s="2">
        <f>EXP(-(Parameters!$B$5+Parameters!$B$6)*('Permanent project'!B178-Parameters!$B$2))*(1-EXP(-Parameters!$B$7*('Permanent project'!B178-Parameters!$B$2)*('Permanent project'!B178&gt;Parameters!$B$2)))+('Permanent project'!B178&lt;=Parameters!$B$2)</f>
        <v>0.1901389801015205</v>
      </c>
      <c r="K174" s="2">
        <f>H174*I174*('Permanent project'!B178&gt;=Parameters!$B$2)</f>
        <v>0.16774119224901329</v>
      </c>
      <c r="L174" s="2">
        <f>H174*I174*J174*('Permanent project'!B178&gt;=Parameters!$B$2)*('Permanent project'!B178&lt;=Parameters!$B$3)</f>
        <v>3.1894139215240466E-2</v>
      </c>
      <c r="M174" s="26">
        <f>'Emissions of Biomass scenarios'!H172*3.66</f>
        <v>669.88788453426889</v>
      </c>
      <c r="N174" s="14">
        <f t="shared" si="10"/>
        <v>21.365497447938903</v>
      </c>
      <c r="V174" s="4"/>
      <c r="W174" s="4"/>
      <c r="X174" s="4"/>
      <c r="Y174" s="4"/>
    </row>
    <row r="175" spans="2:25" x14ac:dyDescent="0.3">
      <c r="B175">
        <v>170</v>
      </c>
      <c r="C175" s="11">
        <f t="shared" si="12"/>
        <v>1.6779706453383088</v>
      </c>
      <c r="D175" s="11">
        <f t="shared" si="12"/>
        <v>2.720789926345387</v>
      </c>
      <c r="E175" s="11">
        <f t="shared" si="12"/>
        <v>3.4292084480011149</v>
      </c>
      <c r="F175" s="11">
        <f t="shared" si="12"/>
        <v>5.9646475032892132</v>
      </c>
      <c r="G175" s="3">
        <f>G174*(1+Parameters!$B$13)</f>
        <v>2462907.6360800681</v>
      </c>
      <c r="H175" s="5">
        <f>Parameters!$B$11*'Permanent project'!C179*Parameters!B$9*G175</f>
        <v>38.186025251422542</v>
      </c>
      <c r="I175" s="2">
        <f>EXP(-Parameters!$B$16*'Permanent project'!B179)</f>
        <v>4.3394832707388947E-3</v>
      </c>
      <c r="J175" s="2">
        <f>EXP(-(Parameters!$B$5+Parameters!$B$6)*('Permanent project'!B179-Parameters!$B$2))*(1-EXP(-Parameters!$B$7*('Permanent project'!B179-Parameters!$B$2)*('Permanent project'!B179&gt;Parameters!$B$2)))+('Permanent project'!B179&lt;=Parameters!$B$2)</f>
        <v>0.1882470656387468</v>
      </c>
      <c r="K175" s="2">
        <f>H175*I175*('Permanent project'!B179&gt;=Parameters!$B$2)</f>
        <v>0.16570761775456111</v>
      </c>
      <c r="L175" s="2">
        <f>H175*I175*J175*('Permanent project'!B179&gt;=Parameters!$B$2)*('Permanent project'!B179&lt;=Parameters!$B$3)</f>
        <v>3.1193972796283231E-2</v>
      </c>
      <c r="M175" s="26">
        <f>'Emissions of Biomass scenarios'!H173*3.66</f>
        <v>669.88788453426889</v>
      </c>
      <c r="N175" s="14">
        <f t="shared" si="10"/>
        <v>20.896464446721705</v>
      </c>
      <c r="V175" s="4"/>
      <c r="W175" s="4"/>
      <c r="X175" s="4"/>
      <c r="Y175" s="4"/>
    </row>
    <row r="176" spans="2:25" x14ac:dyDescent="0.3">
      <c r="B176">
        <v>171</v>
      </c>
      <c r="C176" s="11">
        <f t="shared" si="12"/>
        <v>1.6779706453383088</v>
      </c>
      <c r="D176" s="11">
        <f t="shared" si="12"/>
        <v>2.720789926345387</v>
      </c>
      <c r="E176" s="11">
        <f t="shared" si="12"/>
        <v>3.4292084480011149</v>
      </c>
      <c r="F176" s="11">
        <f t="shared" si="12"/>
        <v>5.9646475032892132</v>
      </c>
      <c r="G176" s="3">
        <f>G175*(1+Parameters!$B$13)</f>
        <v>2512165.7888016696</v>
      </c>
      <c r="H176" s="5">
        <f>Parameters!$B$11*'Permanent project'!C180*Parameters!B$9*G176</f>
        <v>38.949745756450994</v>
      </c>
      <c r="I176" s="2">
        <f>EXP(-Parameters!$B$16*'Permanent project'!B180)</f>
        <v>4.2028181105331838E-3</v>
      </c>
      <c r="J176" s="2">
        <f>EXP(-(Parameters!$B$5+Parameters!$B$6)*('Permanent project'!B180-Parameters!$B$2))*(1-EXP(-Parameters!$B$7*('Permanent project'!B180-Parameters!$B$2)*('Permanent project'!B180&gt;Parameters!$B$2)))+('Permanent project'!B180&lt;=Parameters!$B$2)</f>
        <v>0.18637397603940997</v>
      </c>
      <c r="K176" s="2">
        <f>H176*I176*('Permanent project'!B180&gt;=Parameters!$B$2)</f>
        <v>0.16369869686587527</v>
      </c>
      <c r="L176" s="2">
        <f>H176*I176*J176*('Permanent project'!B180&gt;=Parameters!$B$2)*('Permanent project'!B180&lt;=Parameters!$B$3)</f>
        <v>3.0509177007363272E-2</v>
      </c>
      <c r="M176" s="26">
        <f>'Emissions of Biomass scenarios'!H174*3.66</f>
        <v>669.88788453426889</v>
      </c>
      <c r="N176" s="14">
        <f t="shared" si="10"/>
        <v>20.437728044344137</v>
      </c>
      <c r="V176" s="4"/>
      <c r="W176" s="4"/>
      <c r="X176" s="4"/>
      <c r="Y176" s="4"/>
    </row>
    <row r="177" spans="2:25" x14ac:dyDescent="0.3">
      <c r="B177">
        <v>172</v>
      </c>
      <c r="C177" s="11">
        <f t="shared" si="12"/>
        <v>1.6779706453383088</v>
      </c>
      <c r="D177" s="11">
        <f t="shared" si="12"/>
        <v>2.720789926345387</v>
      </c>
      <c r="E177" s="11">
        <f t="shared" si="12"/>
        <v>3.4292084480011149</v>
      </c>
      <c r="F177" s="11">
        <f t="shared" si="12"/>
        <v>5.9646475032892132</v>
      </c>
      <c r="G177" s="3">
        <f>G176*(1+Parameters!$B$13)</f>
        <v>2562409.1045777029</v>
      </c>
      <c r="H177" s="5">
        <f>Parameters!$B$11*'Permanent project'!C181*Parameters!B$9*G177</f>
        <v>39.728740671580013</v>
      </c>
      <c r="I177" s="2">
        <f>EXP(-Parameters!$B$16*'Permanent project'!B181)</f>
        <v>4.0704570033330452E-3</v>
      </c>
      <c r="J177" s="2">
        <f>EXP(-(Parameters!$B$5+Parameters!$B$6)*('Permanent project'!B181-Parameters!$B$2))*(1-EXP(-Parameters!$B$7*('Permanent project'!B181-Parameters!$B$2)*('Permanent project'!B181&gt;Parameters!$B$2)))+('Permanent project'!B181&lt;=Parameters!$B$2)</f>
        <v>0.18451952399298926</v>
      </c>
      <c r="K177" s="2">
        <f>H177*I177*('Permanent project'!B181&gt;=Parameters!$B$2)</f>
        <v>0.16171413070023524</v>
      </c>
      <c r="L177" s="2">
        <f>H177*I177*J177*('Permanent project'!B181&gt;=Parameters!$B$2)*('Permanent project'!B181&lt;=Parameters!$B$3)</f>
        <v>2.9839414419747457E-2</v>
      </c>
      <c r="M177" s="26">
        <f>'Emissions of Biomass scenarios'!H175*3.66</f>
        <v>669.88788453426889</v>
      </c>
      <c r="N177" s="14">
        <f t="shared" si="10"/>
        <v>19.989062201385984</v>
      </c>
      <c r="V177" s="4"/>
      <c r="W177" s="4"/>
      <c r="X177" s="4"/>
      <c r="Y177" s="4"/>
    </row>
    <row r="178" spans="2:25" x14ac:dyDescent="0.3">
      <c r="B178">
        <v>173</v>
      </c>
      <c r="C178" s="11">
        <f t="shared" si="12"/>
        <v>1.6779706453383088</v>
      </c>
      <c r="D178" s="11">
        <f t="shared" si="12"/>
        <v>2.720789926345387</v>
      </c>
      <c r="E178" s="11">
        <f t="shared" si="12"/>
        <v>3.4292084480011149</v>
      </c>
      <c r="F178" s="11">
        <f t="shared" si="12"/>
        <v>5.9646475032892132</v>
      </c>
      <c r="G178" s="3">
        <f>G177*(1+Parameters!$B$13)</f>
        <v>2613657.2866692571</v>
      </c>
      <c r="H178" s="5">
        <f>Parameters!$B$11*'Permanent project'!C182*Parameters!B$9*G178</f>
        <v>40.523315485011615</v>
      </c>
      <c r="I178" s="2">
        <f>EXP(-Parameters!$B$16*'Permanent project'!B182)</f>
        <v>3.9422643997984209E-3</v>
      </c>
      <c r="J178" s="2">
        <f>EXP(-(Parameters!$B$5+Parameters!$B$6)*('Permanent project'!B182-Parameters!$B$2))*(1-EXP(-Parameters!$B$7*('Permanent project'!B182-Parameters!$B$2)*('Permanent project'!B182&gt;Parameters!$B$2)))+('Permanent project'!B182&lt;=Parameters!$B$2)</f>
        <v>0.18268352405273466</v>
      </c>
      <c r="K178" s="2">
        <f>H178*I178*('Permanent project'!B182&gt;=Parameters!$B$2)</f>
        <v>0.15975362399836138</v>
      </c>
      <c r="L178" s="2">
        <f>H178*I178*J178*('Permanent project'!B182&gt;=Parameters!$B$2)*('Permanent project'!B182&lt;=Parameters!$B$3)</f>
        <v>2.9184355012216182E-2</v>
      </c>
      <c r="M178" s="26">
        <f>'Emissions of Biomass scenarios'!H176*3.66</f>
        <v>669.88788453426889</v>
      </c>
      <c r="N178" s="14">
        <f t="shared" si="10"/>
        <v>19.550245840630584</v>
      </c>
      <c r="V178" s="4"/>
      <c r="W178" s="4"/>
      <c r="X178" s="4"/>
      <c r="Y178" s="4"/>
    </row>
    <row r="179" spans="2:25" x14ac:dyDescent="0.3">
      <c r="B179">
        <v>174</v>
      </c>
      <c r="C179" s="11">
        <f t="shared" si="12"/>
        <v>1.6779706453383088</v>
      </c>
      <c r="D179" s="11">
        <f t="shared" si="12"/>
        <v>2.720789926345387</v>
      </c>
      <c r="E179" s="11">
        <f t="shared" si="12"/>
        <v>3.4292084480011149</v>
      </c>
      <c r="F179" s="11">
        <f t="shared" si="12"/>
        <v>5.9646475032892132</v>
      </c>
      <c r="G179" s="3">
        <f>G178*(1+Parameters!$B$13)</f>
        <v>2665930.4324026424</v>
      </c>
      <c r="H179" s="5">
        <f>Parameters!$B$11*'Permanent project'!C183*Parameters!B$9*G179</f>
        <v>41.333781794711854</v>
      </c>
      <c r="I179" s="2">
        <f>EXP(-Parameters!$B$16*'Permanent project'!B183)</f>
        <v>3.8181090195012674E-3</v>
      </c>
      <c r="J179" s="2">
        <f>EXP(-(Parameters!$B$5+Parameters!$B$6)*('Permanent project'!B183-Parameters!$B$2))*(1-EXP(-Parameters!$B$7*('Permanent project'!B183-Parameters!$B$2)*('Permanent project'!B183&gt;Parameters!$B$2)))+('Permanent project'!B183&lt;=Parameters!$B$2)</f>
        <v>0.1808657926171221</v>
      </c>
      <c r="K179" s="2">
        <f>H179*I179*('Permanent project'!B183&gt;=Parameters!$B$2)</f>
        <v>0.15781688508048661</v>
      </c>
      <c r="L179" s="2">
        <f>H179*I179*J179*('Permanent project'!B183&gt;=Parameters!$B$2)*('Permanent project'!B183&lt;=Parameters!$B$3)</f>
        <v>2.8543676008447483E-2</v>
      </c>
      <c r="M179" s="26">
        <f>'Emissions of Biomass scenarios'!H177*3.66</f>
        <v>669.88788453426889</v>
      </c>
      <c r="N179" s="14">
        <f t="shared" si="10"/>
        <v>19.121062738130448</v>
      </c>
      <c r="V179" s="4"/>
      <c r="W179" s="4"/>
      <c r="X179" s="4"/>
      <c r="Y179" s="4"/>
    </row>
    <row r="180" spans="2:25" x14ac:dyDescent="0.3">
      <c r="B180">
        <v>175</v>
      </c>
      <c r="C180" s="11">
        <f t="shared" si="12"/>
        <v>1.6779706453383088</v>
      </c>
      <c r="D180" s="11">
        <f t="shared" si="12"/>
        <v>2.720789926345387</v>
      </c>
      <c r="E180" s="11">
        <f t="shared" si="12"/>
        <v>3.4292084480011149</v>
      </c>
      <c r="F180" s="11">
        <f t="shared" si="12"/>
        <v>5.9646475032892132</v>
      </c>
      <c r="G180" s="3">
        <f>G179*(1+Parameters!$B$13)</f>
        <v>2719249.0410506953</v>
      </c>
      <c r="H180" s="5">
        <f>Parameters!$B$11*'Permanent project'!C184*Parameters!B$9*G180</f>
        <v>42.160457430606087</v>
      </c>
      <c r="I180" s="2">
        <f>EXP(-Parameters!$B$16*'Permanent project'!B184)</f>
        <v>3.697863716482929E-3</v>
      </c>
      <c r="J180" s="2">
        <f>EXP(-(Parameters!$B$5+Parameters!$B$6)*('Permanent project'!B184-Parameters!$B$2))*(1-EXP(-Parameters!$B$7*('Permanent project'!B184-Parameters!$B$2)*('Permanent project'!B184&gt;Parameters!$B$2)))+('Permanent project'!B184&lt;=Parameters!$B$2)</f>
        <v>0.17906614791149322</v>
      </c>
      <c r="K180" s="2">
        <f>H180*I180*('Permanent project'!B184&gt;=Parameters!$B$2)</f>
        <v>0.15590362580296135</v>
      </c>
      <c r="L180" s="2">
        <f>H180*I180*J180*('Permanent project'!B184&gt;=Parameters!$B$2)*('Permanent project'!B184&lt;=Parameters!$B$3)</f>
        <v>2.7917061717971169E-2</v>
      </c>
      <c r="M180" s="26">
        <f>'Emissions of Biomass scenarios'!H178*3.66</f>
        <v>669.88788453426889</v>
      </c>
      <c r="N180" s="14">
        <f t="shared" si="10"/>
        <v>18.701301416664329</v>
      </c>
      <c r="V180" s="4"/>
      <c r="W180" s="4"/>
      <c r="X180" s="4"/>
      <c r="Y180" s="4"/>
    </row>
    <row r="181" spans="2:25" x14ac:dyDescent="0.3">
      <c r="B181">
        <v>176</v>
      </c>
      <c r="C181" s="11">
        <f t="shared" si="12"/>
        <v>1.6779706453383088</v>
      </c>
      <c r="D181" s="11">
        <f t="shared" si="12"/>
        <v>2.720789926345387</v>
      </c>
      <c r="E181" s="11">
        <f t="shared" si="12"/>
        <v>3.4292084480011149</v>
      </c>
      <c r="F181" s="11">
        <f t="shared" si="12"/>
        <v>5.9646475032892132</v>
      </c>
      <c r="G181" s="3">
        <f>G180*(1+Parameters!$B$13)</f>
        <v>2773634.0218717093</v>
      </c>
      <c r="H181" s="5">
        <f>Parameters!$B$11*'Permanent project'!C185*Parameters!B$9*G181</f>
        <v>43.003666579218212</v>
      </c>
      <c r="I181" s="2">
        <f>EXP(-Parameters!$B$16*'Permanent project'!B185)</f>
        <v>3.5814053490455635E-3</v>
      </c>
      <c r="J181" s="2">
        <f>EXP(-(Parameters!$B$5+Parameters!$B$6)*('Permanent project'!B185-Parameters!$B$2))*(1-EXP(-Parameters!$B$7*('Permanent project'!B185-Parameters!$B$2)*('Permanent project'!B185&gt;Parameters!$B$2)))+('Permanent project'!B185&lt;=Parameters!$B$2)</f>
        <v>0.17728440996987782</v>
      </c>
      <c r="K181" s="2">
        <f>H181*I181*('Permanent project'!B185&gt;=Parameters!$B$2)</f>
        <v>0.15401356151538403</v>
      </c>
      <c r="L181" s="2">
        <f>H181*I181*J181*('Permanent project'!B185&gt;=Parameters!$B$2)*('Permanent project'!B185&lt;=Parameters!$B$3)</f>
        <v>2.7304203380614341E-2</v>
      </c>
      <c r="M181" s="26">
        <f>'Emissions of Biomass scenarios'!H179*3.66</f>
        <v>669.88788453426889</v>
      </c>
      <c r="N181" s="14">
        <f t="shared" si="10"/>
        <v>18.290755041533174</v>
      </c>
      <c r="V181" s="4"/>
      <c r="W181" s="4"/>
      <c r="X181" s="4"/>
      <c r="Y181" s="4"/>
    </row>
    <row r="182" spans="2:25" x14ac:dyDescent="0.3">
      <c r="B182">
        <v>177</v>
      </c>
      <c r="C182" s="11">
        <f t="shared" si="12"/>
        <v>1.6779706453383088</v>
      </c>
      <c r="D182" s="11">
        <f t="shared" si="12"/>
        <v>2.720789926345387</v>
      </c>
      <c r="E182" s="11">
        <f t="shared" si="12"/>
        <v>3.4292084480011149</v>
      </c>
      <c r="F182" s="11">
        <f t="shared" si="12"/>
        <v>5.9646475032892132</v>
      </c>
      <c r="G182" s="3">
        <f>G181*(1+Parameters!$B$13)</f>
        <v>2829106.7023091437</v>
      </c>
      <c r="H182" s="5">
        <f>Parameters!$B$11*'Permanent project'!C186*Parameters!B$9*G182</f>
        <v>43.863739910802579</v>
      </c>
      <c r="I182" s="2">
        <f>EXP(-Parameters!$B$16*'Permanent project'!B186)</f>
        <v>3.4686146536442742E-3</v>
      </c>
      <c r="J182" s="2">
        <f>EXP(-(Parameters!$B$5+Parameters!$B$6)*('Permanent project'!B186-Parameters!$B$2))*(1-EXP(-Parameters!$B$7*('Permanent project'!B186-Parameters!$B$2)*('Permanent project'!B186&gt;Parameters!$B$2)))+('Permanent project'!B186&lt;=Parameters!$B$2)</f>
        <v>0.17552040061699686</v>
      </c>
      <c r="K182" s="2">
        <f>H182*I182*('Permanent project'!B186&gt;=Parameters!$B$2)</f>
        <v>0.15214641101825102</v>
      </c>
      <c r="L182" s="2">
        <f>H182*I182*J182*('Permanent project'!B186&gt;=Parameters!$B$2)*('Permanent project'!B186&lt;=Parameters!$B$3)</f>
        <v>2.6704799014361683E-2</v>
      </c>
      <c r="M182" s="26">
        <f>'Emissions of Biomass scenarios'!H180*3.66</f>
        <v>669.88788453426889</v>
      </c>
      <c r="N182" s="14">
        <f t="shared" si="10"/>
        <v>17.889221318643578</v>
      </c>
      <c r="V182" s="4"/>
      <c r="W182" s="4"/>
      <c r="X182" s="4"/>
      <c r="Y182" s="4"/>
    </row>
    <row r="183" spans="2:25" x14ac:dyDescent="0.3">
      <c r="B183">
        <v>178</v>
      </c>
      <c r="C183" s="11">
        <f t="shared" si="12"/>
        <v>1.6779706453383088</v>
      </c>
      <c r="D183" s="11">
        <f t="shared" si="12"/>
        <v>2.720789926345387</v>
      </c>
      <c r="E183" s="11">
        <f t="shared" si="12"/>
        <v>3.4292084480011149</v>
      </c>
      <c r="F183" s="11">
        <f t="shared" si="12"/>
        <v>5.9646475032892132</v>
      </c>
      <c r="G183" s="3">
        <f>G182*(1+Parameters!$B$13)</f>
        <v>2885688.8363553267</v>
      </c>
      <c r="H183" s="5">
        <f>Parameters!$B$11*'Permanent project'!C187*Parameters!B$9*G183</f>
        <v>44.741014709018636</v>
      </c>
      <c r="I183" s="2">
        <f>EXP(-Parameters!$B$16*'Permanent project'!B187)</f>
        <v>3.3593761227508358E-3</v>
      </c>
      <c r="J183" s="2">
        <f>EXP(-(Parameters!$B$5+Parameters!$B$6)*('Permanent project'!B187-Parameters!$B$2))*(1-EXP(-Parameters!$B$7*('Permanent project'!B187-Parameters!$B$2)*('Permanent project'!B187&gt;Parameters!$B$2)))+('Permanent project'!B187&lt;=Parameters!$B$2)</f>
        <v>0.17377394345044514</v>
      </c>
      <c r="K183" s="2">
        <f>H183*I183*('Permanent project'!B187&gt;=Parameters!$B$2)</f>
        <v>0.15030189652112114</v>
      </c>
      <c r="L183" s="2">
        <f>H183*I183*J183*('Permanent project'!B187&gt;=Parameters!$B$2)*('Permanent project'!B187&lt;=Parameters!$B$3)</f>
        <v>2.6118553266555961E-2</v>
      </c>
      <c r="M183" s="26">
        <f>'Emissions of Biomass scenarios'!H181*3.66</f>
        <v>669.88788453426889</v>
      </c>
      <c r="N183" s="14">
        <f t="shared" si="10"/>
        <v>17.496502394828791</v>
      </c>
      <c r="V183" s="4"/>
      <c r="W183" s="4"/>
      <c r="X183" s="4"/>
      <c r="Y183" s="4"/>
    </row>
    <row r="184" spans="2:25" x14ac:dyDescent="0.3">
      <c r="B184">
        <v>179</v>
      </c>
      <c r="C184" s="11">
        <f t="shared" si="12"/>
        <v>1.6779706453383088</v>
      </c>
      <c r="D184" s="11">
        <f t="shared" si="12"/>
        <v>2.720789926345387</v>
      </c>
      <c r="E184" s="11">
        <f t="shared" si="12"/>
        <v>3.4292084480011149</v>
      </c>
      <c r="F184" s="11">
        <f t="shared" si="12"/>
        <v>5.9646475032892132</v>
      </c>
      <c r="G184" s="3">
        <f>G183*(1+Parameters!$B$13)</f>
        <v>2943402.6130824331</v>
      </c>
      <c r="H184" s="5">
        <f>Parameters!$B$11*'Permanent project'!C188*Parameters!B$9*G184</f>
        <v>45.635835003199006</v>
      </c>
      <c r="I184" s="2">
        <f>EXP(-Parameters!$B$16*'Permanent project'!B188)</f>
        <v>3.2535778865638784E-3</v>
      </c>
      <c r="J184" s="2">
        <f>EXP(-(Parameters!$B$5+Parameters!$B$6)*('Permanent project'!B188-Parameters!$B$2))*(1-EXP(-Parameters!$B$7*('Permanent project'!B188-Parameters!$B$2)*('Permanent project'!B188&gt;Parameters!$B$2)))+('Permanent project'!B188&lt;=Parameters!$B$2)</f>
        <v>0.17204486382305054</v>
      </c>
      <c r="K184" s="2">
        <f>H184*I184*('Permanent project'!B188&gt;=Parameters!$B$2)</f>
        <v>0.14847974360128607</v>
      </c>
      <c r="L184" s="2">
        <f>H184*I184*J184*('Permanent project'!B188&gt;=Parameters!$B$2)*('Permanent project'!B188&lt;=Parameters!$B$3)</f>
        <v>2.5545177268364722E-2</v>
      </c>
      <c r="M184" s="26">
        <f>'Emissions of Biomass scenarios'!H182*3.66</f>
        <v>669.88788453426889</v>
      </c>
      <c r="N184" s="14">
        <f t="shared" si="10"/>
        <v>17.112404760357737</v>
      </c>
      <c r="V184" s="4"/>
      <c r="W184" s="4"/>
      <c r="X184" s="4"/>
      <c r="Y184" s="4"/>
    </row>
    <row r="185" spans="2:25" x14ac:dyDescent="0.3">
      <c r="B185">
        <v>180</v>
      </c>
      <c r="C185" s="11">
        <f t="shared" si="12"/>
        <v>1.6779706453383088</v>
      </c>
      <c r="D185" s="11">
        <f t="shared" si="12"/>
        <v>2.720789926345387</v>
      </c>
      <c r="E185" s="11">
        <f t="shared" si="12"/>
        <v>3.4292084480011149</v>
      </c>
      <c r="F185" s="11">
        <f t="shared" si="12"/>
        <v>5.9646475032892132</v>
      </c>
      <c r="G185" s="3">
        <f>G184*(1+Parameters!$B$13)</f>
        <v>3002270.6653440818</v>
      </c>
      <c r="H185" s="5">
        <f>Parameters!$B$11*'Permanent project'!C189*Parameters!B$9*G185</f>
        <v>46.548551703262987</v>
      </c>
      <c r="I185" s="2">
        <f>EXP(-Parameters!$B$16*'Permanent project'!B189)</f>
        <v>3.1511115984444414E-3</v>
      </c>
      <c r="J185" s="2">
        <f>EXP(-(Parameters!$B$5+Parameters!$B$6)*('Permanent project'!B189-Parameters!$B$2))*(1-EXP(-Parameters!$B$7*('Permanent project'!B189-Parameters!$B$2)*('Permanent project'!B189&gt;Parameters!$B$2)))+('Permanent project'!B189&lt;=Parameters!$B$2)</f>
        <v>0.17033298882540943</v>
      </c>
      <c r="K185" s="2">
        <f>H185*I185*('Permanent project'!B189&gt;=Parameters!$B$2)</f>
        <v>0.14667968116294275</v>
      </c>
      <c r="L185" s="2">
        <f>H185*I185*J185*('Permanent project'!B189&gt;=Parameters!$B$2)*('Permanent project'!B189&lt;=Parameters!$B$3)</f>
        <v>2.4984388492442146E-2</v>
      </c>
      <c r="M185" s="26">
        <f>'Emissions of Biomass scenarios'!H183*3.66</f>
        <v>669.88788453426889</v>
      </c>
      <c r="N185" s="14">
        <f t="shared" si="10"/>
        <v>16.736739153584402</v>
      </c>
      <c r="V185" s="4"/>
      <c r="W185" s="4"/>
      <c r="X185" s="4"/>
      <c r="Y185" s="4"/>
    </row>
    <row r="186" spans="2:25" x14ac:dyDescent="0.3">
      <c r="B186">
        <v>181</v>
      </c>
      <c r="C186" s="11">
        <f t="shared" si="12"/>
        <v>1.6779706453383088</v>
      </c>
      <c r="D186" s="11">
        <f t="shared" si="12"/>
        <v>2.720789926345387</v>
      </c>
      <c r="E186" s="11">
        <f t="shared" si="12"/>
        <v>3.4292084480011149</v>
      </c>
      <c r="F186" s="11">
        <f t="shared" si="12"/>
        <v>5.9646475032892132</v>
      </c>
      <c r="G186" s="3">
        <f>G185*(1+Parameters!$B$13)</f>
        <v>3062316.0786509635</v>
      </c>
      <c r="H186" s="5">
        <f>Parameters!$B$11*'Permanent project'!C190*Parameters!B$9*G186</f>
        <v>47.479522737328246</v>
      </c>
      <c r="I186" s="2">
        <f>EXP(-Parameters!$B$16*'Permanent project'!B190)</f>
        <v>3.0518723239595425E-3</v>
      </c>
      <c r="J186" s="2">
        <f>EXP(-(Parameters!$B$5+Parameters!$B$6)*('Permanent project'!B190-Parameters!$B$2))*(1-EXP(-Parameters!$B$7*('Permanent project'!B190-Parameters!$B$2)*('Permanent project'!B190&gt;Parameters!$B$2)))+('Permanent project'!B190&lt;=Parameters!$B$2)</f>
        <v>0.1686381472685955</v>
      </c>
      <c r="K186" s="2">
        <f>H186*I186*('Permanent project'!B190&gt;=Parameters!$B$2)</f>
        <v>0.1449014413968599</v>
      </c>
      <c r="L186" s="2">
        <f>H186*I186*J186*('Permanent project'!B190&gt;=Parameters!$B$2)*('Permanent project'!B190&lt;=Parameters!$B$3)</f>
        <v>2.443591061371542E-2</v>
      </c>
      <c r="M186" s="26">
        <f>'Emissions of Biomass scenarios'!H184*3.66</f>
        <v>669.88788453426889</v>
      </c>
      <c r="N186" s="14">
        <f t="shared" si="10"/>
        <v>16.369320467690311</v>
      </c>
      <c r="V186" s="4"/>
      <c r="W186" s="4"/>
      <c r="X186" s="4"/>
      <c r="Y186" s="4"/>
    </row>
    <row r="187" spans="2:25" x14ac:dyDescent="0.3">
      <c r="B187">
        <v>182</v>
      </c>
      <c r="C187" s="11">
        <f t="shared" ref="C187:F202" si="13">C186</f>
        <v>1.6779706453383088</v>
      </c>
      <c r="D187" s="11">
        <f t="shared" si="13"/>
        <v>2.720789926345387</v>
      </c>
      <c r="E187" s="11">
        <f t="shared" si="13"/>
        <v>3.4292084480011149</v>
      </c>
      <c r="F187" s="11">
        <f t="shared" si="13"/>
        <v>5.9646475032892132</v>
      </c>
      <c r="G187" s="3">
        <f>G186*(1+Parameters!$B$13)</f>
        <v>3123562.400223983</v>
      </c>
      <c r="H187" s="5">
        <f>Parameters!$B$11*'Permanent project'!C191*Parameters!B$9*G187</f>
        <v>48.429113192074816</v>
      </c>
      <c r="I187" s="2">
        <f>EXP(-Parameters!$B$16*'Permanent project'!B191)</f>
        <v>2.9557584334201541E-3</v>
      </c>
      <c r="J187" s="2">
        <f>EXP(-(Parameters!$B$5+Parameters!$B$6)*('Permanent project'!B191-Parameters!$B$2))*(1-EXP(-Parameters!$B$7*('Permanent project'!B191-Parameters!$B$2)*('Permanent project'!B191&gt;Parameters!$B$2)))+('Permanent project'!B191&lt;=Parameters!$B$2)</f>
        <v>0.16696016966704069</v>
      </c>
      <c r="K187" s="2">
        <f>H187*I187*('Permanent project'!B191&gt;=Parameters!$B$2)</f>
        <v>0.14314475974053437</v>
      </c>
      <c r="L187" s="2">
        <f>H187*I187*J187*('Permanent project'!B191&gt;=Parameters!$B$2)*('Permanent project'!B191&lt;=Parameters!$B$3)</f>
        <v>2.3899473373227394E-2</v>
      </c>
      <c r="M187" s="26">
        <f>'Emissions of Biomass scenarios'!H185*3.66</f>
        <v>669.88788453426889</v>
      </c>
      <c r="N187" s="14">
        <f t="shared" si="10"/>
        <v>16.009967659474388</v>
      </c>
      <c r="V187" s="4"/>
      <c r="W187" s="4"/>
      <c r="X187" s="4"/>
      <c r="Y187" s="4"/>
    </row>
    <row r="188" spans="2:25" x14ac:dyDescent="0.3">
      <c r="B188">
        <v>183</v>
      </c>
      <c r="C188" s="11">
        <f t="shared" si="13"/>
        <v>1.6779706453383088</v>
      </c>
      <c r="D188" s="11">
        <f t="shared" si="13"/>
        <v>2.720789926345387</v>
      </c>
      <c r="E188" s="11">
        <f t="shared" si="13"/>
        <v>3.4292084480011149</v>
      </c>
      <c r="F188" s="11">
        <f t="shared" si="13"/>
        <v>5.9646475032892132</v>
      </c>
      <c r="G188" s="3">
        <f>G187*(1+Parameters!$B$13)</f>
        <v>3186033.6482284628</v>
      </c>
      <c r="H188" s="5">
        <f>Parameters!$B$11*'Permanent project'!C192*Parameters!B$9*G188</f>
        <v>49.397695455916313</v>
      </c>
      <c r="I188" s="2">
        <f>EXP(-Parameters!$B$16*'Permanent project'!B192)</f>
        <v>2.8626714978035169E-3</v>
      </c>
      <c r="J188" s="2">
        <f>EXP(-(Parameters!$B$5+Parameters!$B$6)*('Permanent project'!B192-Parameters!$B$2))*(1-EXP(-Parameters!$B$7*('Permanent project'!B192-Parameters!$B$2)*('Permanent project'!B192&gt;Parameters!$B$2)))+('Permanent project'!B192&lt;=Parameters!$B$2)</f>
        <v>0.16529888822158653</v>
      </c>
      <c r="K188" s="2">
        <f>H188*I188*('Permanent project'!B192&gt;=Parameters!$B$2)</f>
        <v>0.14140937483882993</v>
      </c>
      <c r="L188" s="2">
        <f>H188*I188*J188*('Permanent project'!B192&gt;=Parameters!$B$2)*('Permanent project'!B192&lt;=Parameters!$B$3)</f>
        <v>2.3374812444968179E-2</v>
      </c>
      <c r="M188" s="26">
        <f>'Emissions of Biomass scenarios'!H186*3.66</f>
        <v>669.88788453426889</v>
      </c>
      <c r="N188" s="14">
        <f t="shared" si="10"/>
        <v>15.658503660145035</v>
      </c>
      <c r="V188" s="4"/>
      <c r="W188" s="4"/>
      <c r="X188" s="4"/>
      <c r="Y188" s="4"/>
    </row>
    <row r="189" spans="2:25" x14ac:dyDescent="0.3">
      <c r="B189">
        <v>184</v>
      </c>
      <c r="C189" s="11">
        <f t="shared" si="13"/>
        <v>1.6779706453383088</v>
      </c>
      <c r="D189" s="11">
        <f t="shared" si="13"/>
        <v>2.720789926345387</v>
      </c>
      <c r="E189" s="11">
        <f t="shared" si="13"/>
        <v>3.4292084480011149</v>
      </c>
      <c r="F189" s="11">
        <f t="shared" si="13"/>
        <v>5.9646475032892132</v>
      </c>
      <c r="G189" s="3">
        <f>G188*(1+Parameters!$B$13)</f>
        <v>3249754.321193032</v>
      </c>
      <c r="H189" s="5">
        <f>Parameters!$B$11*'Permanent project'!C193*Parameters!B$9*G189</f>
        <v>50.385649365034638</v>
      </c>
      <c r="I189" s="2">
        <f>EXP(-Parameters!$B$16*'Permanent project'!B193)</f>
        <v>2.7725161879532212E-3</v>
      </c>
      <c r="J189" s="2">
        <f>EXP(-(Parameters!$B$5+Parameters!$B$6)*('Permanent project'!B193-Parameters!$B$2))*(1-EXP(-Parameters!$B$7*('Permanent project'!B193-Parameters!$B$2)*('Permanent project'!B193&gt;Parameters!$B$2)))+('Permanent project'!B193&lt;=Parameters!$B$2)</f>
        <v>0.16365413680270405</v>
      </c>
      <c r="K189" s="2">
        <f>H189*I189*('Permanent project'!B193&gt;=Parameters!$B$2)</f>
        <v>0.13969502850509347</v>
      </c>
      <c r="L189" s="2">
        <f>H189*I189*J189*('Permanent project'!B193&gt;=Parameters!$B$2)*('Permanent project'!B193&lt;=Parameters!$B$3)</f>
        <v>2.2861669305630206E-2</v>
      </c>
      <c r="M189" s="26">
        <f>'Emissions of Biomass scenarios'!H187*3.66</f>
        <v>669.88788453426889</v>
      </c>
      <c r="N189" s="14">
        <f t="shared" si="10"/>
        <v>15.314755288070646</v>
      </c>
      <c r="V189" s="4"/>
      <c r="W189" s="4"/>
      <c r="X189" s="4"/>
      <c r="Y189" s="4"/>
    </row>
    <row r="190" spans="2:25" x14ac:dyDescent="0.3">
      <c r="B190">
        <v>185</v>
      </c>
      <c r="C190" s="11">
        <f t="shared" si="13"/>
        <v>1.6779706453383088</v>
      </c>
      <c r="D190" s="11">
        <f t="shared" si="13"/>
        <v>2.720789926345387</v>
      </c>
      <c r="E190" s="11">
        <f t="shared" si="13"/>
        <v>3.4292084480011149</v>
      </c>
      <c r="F190" s="11">
        <f t="shared" si="13"/>
        <v>5.9646475032892132</v>
      </c>
      <c r="G190" s="3">
        <f>G189*(1+Parameters!$B$13)</f>
        <v>3314749.4076168928</v>
      </c>
      <c r="H190" s="5">
        <f>Parameters!$B$11*'Permanent project'!C194*Parameters!B$9*G190</f>
        <v>51.39336235233533</v>
      </c>
      <c r="I190" s="2">
        <f>EXP(-Parameters!$B$16*'Permanent project'!B194)</f>
        <v>2.6852001769538205E-3</v>
      </c>
      <c r="J190" s="2">
        <f>EXP(-(Parameters!$B$5+Parameters!$B$6)*('Permanent project'!B194-Parameters!$B$2))*(1-EXP(-Parameters!$B$7*('Permanent project'!B194-Parameters!$B$2)*('Permanent project'!B194&gt;Parameters!$B$2)))+('Permanent project'!B194&lt;=Parameters!$B$2)</f>
        <v>0.16202575093388075</v>
      </c>
      <c r="K190" s="2">
        <f>H190*I190*('Permanent project'!B194&gt;=Parameters!$B$2)</f>
        <v>0.13800146568274266</v>
      </c>
      <c r="L190" s="2">
        <f>H190*I190*J190*('Permanent project'!B194&gt;=Parameters!$B$2)*('Permanent project'!B194&lt;=Parameters!$B$3)</f>
        <v>2.2359791107222554E-2</v>
      </c>
      <c r="M190" s="26">
        <f>'Emissions of Biomass scenarios'!H188*3.66</f>
        <v>669.88788453426889</v>
      </c>
      <c r="N190" s="14">
        <f t="shared" si="10"/>
        <v>14.978553163445476</v>
      </c>
      <c r="V190" s="4"/>
      <c r="W190" s="4"/>
      <c r="X190" s="4"/>
      <c r="Y190" s="4"/>
    </row>
    <row r="191" spans="2:25" x14ac:dyDescent="0.3">
      <c r="B191">
        <v>186</v>
      </c>
      <c r="C191" s="11">
        <f t="shared" si="13"/>
        <v>1.6779706453383088</v>
      </c>
      <c r="D191" s="11">
        <f t="shared" si="13"/>
        <v>2.720789926345387</v>
      </c>
      <c r="E191" s="11">
        <f t="shared" si="13"/>
        <v>3.4292084480011149</v>
      </c>
      <c r="F191" s="11">
        <f t="shared" si="13"/>
        <v>5.9646475032892132</v>
      </c>
      <c r="G191" s="3">
        <f>G190*(1+Parameters!$B$13)</f>
        <v>3381044.3957692306</v>
      </c>
      <c r="H191" s="5">
        <f>Parameters!$B$11*'Permanent project'!C195*Parameters!B$9*G191</f>
        <v>52.421229599382038</v>
      </c>
      <c r="I191" s="2">
        <f>EXP(-Parameters!$B$16*'Permanent project'!B195)</f>
        <v>2.6006340455800013E-3</v>
      </c>
      <c r="J191" s="2">
        <f>EXP(-(Parameters!$B$5+Parameters!$B$6)*('Permanent project'!B195-Parameters!$B$2))*(1-EXP(-Parameters!$B$7*('Permanent project'!B195-Parameters!$B$2)*('Permanent project'!B195&gt;Parameters!$B$2)))+('Permanent project'!B195&lt;=Parameters!$B$2)</f>
        <v>0.16041356777517274</v>
      </c>
      <c r="K191" s="2">
        <f>H191*I191*('Permanent project'!B195&gt;=Parameters!$B$2)</f>
        <v>0.13632843440731901</v>
      </c>
      <c r="L191" s="2">
        <f>H191*I191*J191*('Permanent project'!B195&gt;=Parameters!$B$2)*('Permanent project'!B195&lt;=Parameters!$B$3)</f>
        <v>2.1868930552481659E-2</v>
      </c>
      <c r="M191" s="26">
        <f>'Emissions of Biomass scenarios'!H189*3.66</f>
        <v>669.88788453426889</v>
      </c>
      <c r="N191" s="14">
        <f t="shared" si="10"/>
        <v>14.64973162482878</v>
      </c>
      <c r="V191" s="4"/>
      <c r="W191" s="4"/>
      <c r="X191" s="4"/>
      <c r="Y191" s="4"/>
    </row>
    <row r="192" spans="2:25" x14ac:dyDescent="0.3">
      <c r="B192">
        <v>187</v>
      </c>
      <c r="C192" s="11">
        <f t="shared" si="13"/>
        <v>1.6779706453383088</v>
      </c>
      <c r="D192" s="11">
        <f t="shared" si="13"/>
        <v>2.720789926345387</v>
      </c>
      <c r="E192" s="11">
        <f t="shared" si="13"/>
        <v>3.4292084480011149</v>
      </c>
      <c r="F192" s="11">
        <f t="shared" si="13"/>
        <v>5.9646475032892132</v>
      </c>
      <c r="G192" s="3">
        <f>G191*(1+Parameters!$B$13)</f>
        <v>3448665.283684615</v>
      </c>
      <c r="H192" s="5">
        <f>Parameters!$B$11*'Permanent project'!C196*Parameters!B$9*G192</f>
        <v>53.469654191369678</v>
      </c>
      <c r="I192" s="2">
        <f>EXP(-Parameters!$B$16*'Permanent project'!B196)</f>
        <v>2.5187311907234828E-3</v>
      </c>
      <c r="J192" s="2">
        <f>EXP(-(Parameters!$B$5+Parameters!$B$6)*('Permanent project'!B196-Parameters!$B$2))*(1-EXP(-Parameters!$B$7*('Permanent project'!B196-Parameters!$B$2)*('Permanent project'!B196&gt;Parameters!$B$2)))+('Permanent project'!B196&lt;=Parameters!$B$2)</f>
        <v>0.15881742610692068</v>
      </c>
      <c r="K192" s="2">
        <f>H192*I192*('Permanent project'!B196&gt;=Parameters!$B$2)</f>
        <v>0.13467568576900141</v>
      </c>
      <c r="L192" s="2">
        <f>H192*I192*J192*('Permanent project'!B196&gt;=Parameters!$B$2)*('Permanent project'!B196&lt;=Parameters!$B$3)</f>
        <v>2.1388845773017251E-2</v>
      </c>
      <c r="M192" s="26">
        <f>'Emissions of Biomass scenarios'!H190*3.66</f>
        <v>669.88788453426889</v>
      </c>
      <c r="N192" s="14">
        <f t="shared" si="10"/>
        <v>14.328128647516266</v>
      </c>
      <c r="V192" s="4"/>
      <c r="W192" s="4"/>
      <c r="X192" s="4"/>
      <c r="Y192" s="4"/>
    </row>
    <row r="193" spans="2:25" x14ac:dyDescent="0.3">
      <c r="B193">
        <v>188</v>
      </c>
      <c r="C193" s="11">
        <f t="shared" si="13"/>
        <v>1.6779706453383088</v>
      </c>
      <c r="D193" s="11">
        <f t="shared" si="13"/>
        <v>2.720789926345387</v>
      </c>
      <c r="E193" s="11">
        <f t="shared" si="13"/>
        <v>3.4292084480011149</v>
      </c>
      <c r="F193" s="11">
        <f t="shared" si="13"/>
        <v>5.9646475032892132</v>
      </c>
      <c r="G193" s="3">
        <f>G192*(1+Parameters!$B$13)</f>
        <v>3517638.5893583074</v>
      </c>
      <c r="H193" s="5">
        <f>Parameters!$B$11*'Permanent project'!C197*Parameters!B$9*G193</f>
        <v>54.539047275197071</v>
      </c>
      <c r="I193" s="2">
        <f>EXP(-Parameters!$B$16*'Permanent project'!B197)</f>
        <v>2.4394077367038678E-3</v>
      </c>
      <c r="J193" s="2">
        <f>EXP(-(Parameters!$B$5+Parameters!$B$6)*('Permanent project'!B197-Parameters!$B$2))*(1-EXP(-Parameters!$B$7*('Permanent project'!B197-Parameters!$B$2)*('Permanent project'!B197&gt;Parameters!$B$2)))+('Permanent project'!B197&lt;=Parameters!$B$2)</f>
        <v>0.15723716631362761</v>
      </c>
      <c r="K193" s="2">
        <f>H193*I193*('Permanent project'!B197&gt;=Parameters!$B$2)</f>
        <v>0.13304297387557373</v>
      </c>
      <c r="L193" s="2">
        <f>H193*I193*J193*('Permanent project'!B197&gt;=Parameters!$B$2)*('Permanent project'!B197&lt;=Parameters!$B$3)</f>
        <v>2.0919300210133201E-2</v>
      </c>
      <c r="M193" s="26">
        <f>'Emissions of Biomass scenarios'!H191*3.66</f>
        <v>669.88788453426889</v>
      </c>
      <c r="N193" s="14">
        <f t="shared" si="10"/>
        <v>14.013585763703416</v>
      </c>
      <c r="V193" s="4"/>
      <c r="W193" s="4"/>
      <c r="X193" s="4"/>
      <c r="Y193" s="4"/>
    </row>
    <row r="194" spans="2:25" x14ac:dyDescent="0.3">
      <c r="B194">
        <v>189</v>
      </c>
      <c r="C194" s="11">
        <f t="shared" si="13"/>
        <v>1.6779706453383088</v>
      </c>
      <c r="D194" s="11">
        <f t="shared" si="13"/>
        <v>2.720789926345387</v>
      </c>
      <c r="E194" s="11">
        <f t="shared" si="13"/>
        <v>3.4292084480011149</v>
      </c>
      <c r="F194" s="11">
        <f t="shared" si="13"/>
        <v>5.9646475032892132</v>
      </c>
      <c r="G194" s="3">
        <f>G193*(1+Parameters!$B$13)</f>
        <v>3587991.3611454736</v>
      </c>
      <c r="H194" s="5">
        <f>Parameters!$B$11*'Permanent project'!C198*Parameters!B$9*G194</f>
        <v>55.629828220701015</v>
      </c>
      <c r="I194" s="2">
        <f>EXP(-Parameters!$B$16*'Permanent project'!B198)</f>
        <v>2.362582449372614E-3</v>
      </c>
      <c r="J194" s="2">
        <f>EXP(-(Parameters!$B$5+Parameters!$B$6)*('Permanent project'!B198-Parameters!$B$2))*(1-EXP(-Parameters!$B$7*('Permanent project'!B198-Parameters!$B$2)*('Permanent project'!B198&gt;Parameters!$B$2)))+('Permanent project'!B198&lt;=Parameters!$B$2)</f>
        <v>0.15567263036799731</v>
      </c>
      <c r="K194" s="2">
        <f>H194*I194*('Permanent project'!B198&gt;=Parameters!$B$2)</f>
        <v>0.13143005581584158</v>
      </c>
      <c r="L194" s="2">
        <f>H194*I194*J194*('Permanent project'!B198&gt;=Parameters!$B$2)*('Permanent project'!B198&lt;=Parameters!$B$3)</f>
        <v>2.046006249826476E-2</v>
      </c>
      <c r="M194" s="26">
        <f>'Emissions of Biomass scenarios'!H192*3.66</f>
        <v>669.88788453426889</v>
      </c>
      <c r="N194" s="14">
        <f t="shared" si="10"/>
        <v>13.70594798440151</v>
      </c>
      <c r="V194" s="4"/>
      <c r="W194" s="4"/>
      <c r="X194" s="4"/>
      <c r="Y194" s="4"/>
    </row>
    <row r="195" spans="2:25" x14ac:dyDescent="0.3">
      <c r="B195">
        <v>190</v>
      </c>
      <c r="C195" s="11">
        <f t="shared" si="13"/>
        <v>1.6779706453383088</v>
      </c>
      <c r="D195" s="11">
        <f t="shared" si="13"/>
        <v>2.720789926345387</v>
      </c>
      <c r="E195" s="11">
        <f t="shared" si="13"/>
        <v>3.4292084480011149</v>
      </c>
      <c r="F195" s="11">
        <f t="shared" si="13"/>
        <v>5.9646475032892132</v>
      </c>
      <c r="G195" s="3">
        <f>G194*(1+Parameters!$B$13)</f>
        <v>3659751.1883683829</v>
      </c>
      <c r="H195" s="5">
        <f>Parameters!$B$11*'Permanent project'!C199*Parameters!B$9*G195</f>
        <v>56.742424785115027</v>
      </c>
      <c r="I195" s="2">
        <f>EXP(-Parameters!$B$16*'Permanent project'!B199)</f>
        <v>2.2881766529221693E-3</v>
      </c>
      <c r="J195" s="2">
        <f>EXP(-(Parameters!$B$5+Parameters!$B$6)*('Permanent project'!B199-Parameters!$B$2))*(1-EXP(-Parameters!$B$7*('Permanent project'!B199-Parameters!$B$2)*('Permanent project'!B199&gt;Parameters!$B$2)))+('Permanent project'!B199&lt;=Parameters!$B$2)</f>
        <v>0.1541236618151314</v>
      </c>
      <c r="K195" s="2">
        <f>H195*I195*('Permanent project'!B199&gt;=Parameters!$B$2)</f>
        <v>0.12983669162349246</v>
      </c>
      <c r="L195" s="2">
        <f>H195*I195*J195*('Permanent project'!B199&gt;=Parameters!$B$2)*('Permanent project'!B199&lt;=Parameters!$B$3)</f>
        <v>2.0010906350974654E-2</v>
      </c>
      <c r="M195" s="26">
        <f>'Emissions of Biomass scenarios'!H193*3.66</f>
        <v>669.88788453426889</v>
      </c>
      <c r="N195" s="14">
        <f t="shared" si="10"/>
        <v>13.405063723067776</v>
      </c>
      <c r="V195" s="4"/>
      <c r="W195" s="4"/>
      <c r="X195" s="4"/>
      <c r="Y195" s="4"/>
    </row>
    <row r="196" spans="2:25" x14ac:dyDescent="0.3">
      <c r="B196">
        <v>191</v>
      </c>
      <c r="C196" s="11">
        <f t="shared" si="13"/>
        <v>1.6779706453383088</v>
      </c>
      <c r="D196" s="11">
        <f t="shared" si="13"/>
        <v>2.720789926345387</v>
      </c>
      <c r="E196" s="11">
        <f t="shared" si="13"/>
        <v>3.4292084480011149</v>
      </c>
      <c r="F196" s="11">
        <f t="shared" si="13"/>
        <v>5.9646475032892132</v>
      </c>
      <c r="G196" s="3">
        <f>G195*(1+Parameters!$B$13)</f>
        <v>3732946.2121357508</v>
      </c>
      <c r="H196" s="5">
        <f>Parameters!$B$11*'Permanent project'!C200*Parameters!B$9*G196</f>
        <v>57.877273280817334</v>
      </c>
      <c r="I196" s="2">
        <f>EXP(-Parameters!$B$16*'Permanent project'!B200)</f>
        <v>2.2161141493150685E-3</v>
      </c>
      <c r="J196" s="2">
        <f>EXP(-(Parameters!$B$5+Parameters!$B$6)*('Permanent project'!B200-Parameters!$B$2))*(1-EXP(-Parameters!$B$7*('Permanent project'!B200-Parameters!$B$2)*('Permanent project'!B200&gt;Parameters!$B$2)))+('Permanent project'!B200&lt;=Parameters!$B$2)</f>
        <v>0.15259010575688386</v>
      </c>
      <c r="K196" s="2">
        <f>H196*I196*('Permanent project'!B200&gt;=Parameters!$B$2)</f>
        <v>0.12826264424139425</v>
      </c>
      <c r="L196" s="2">
        <f>H196*I196*J196*('Permanent project'!B200&gt;=Parameters!$B$2)*('Permanent project'!B200&lt;=Parameters!$B$3)</f>
        <v>1.957161044945192E-2</v>
      </c>
      <c r="M196" s="26">
        <f>'Emissions of Biomass scenarios'!H194*3.66</f>
        <v>669.88788453426889</v>
      </c>
      <c r="N196" s="14">
        <f t="shared" si="10"/>
        <v>13.110784720912138</v>
      </c>
      <c r="V196" s="4"/>
      <c r="W196" s="4"/>
      <c r="X196" s="4"/>
      <c r="Y196" s="4"/>
    </row>
    <row r="197" spans="2:25" x14ac:dyDescent="0.3">
      <c r="B197">
        <v>192</v>
      </c>
      <c r="C197" s="11">
        <f t="shared" si="13"/>
        <v>1.6779706453383088</v>
      </c>
      <c r="D197" s="11">
        <f t="shared" si="13"/>
        <v>2.720789926345387</v>
      </c>
      <c r="E197" s="11">
        <f t="shared" si="13"/>
        <v>3.4292084480011149</v>
      </c>
      <c r="F197" s="11">
        <f t="shared" si="13"/>
        <v>5.9646475032892132</v>
      </c>
      <c r="G197" s="3">
        <f>G196*(1+Parameters!$B$13)</f>
        <v>3807605.1363784657</v>
      </c>
      <c r="H197" s="5">
        <f>Parameters!$B$11*'Permanent project'!C201*Parameters!B$9*G197</f>
        <v>59.034818746433679</v>
      </c>
      <c r="I197" s="2">
        <f>EXP(-Parameters!$B$16*'Permanent project'!B201)</f>
        <v>2.1463211402504854E-3</v>
      </c>
      <c r="J197" s="2">
        <f>EXP(-(Parameters!$B$5+Parameters!$B$6)*('Permanent project'!B201-Parameters!$B$2))*(1-EXP(-Parameters!$B$7*('Permanent project'!B201-Parameters!$B$2)*('Permanent project'!B201&gt;Parameters!$B$2)))+('Permanent project'!B201&lt;=Parameters!$B$2)</f>
        <v>0.15107180883637084</v>
      </c>
      <c r="K197" s="2">
        <f>H197*I197*('Permanent project'!B201&gt;=Parameters!$B$2)</f>
        <v>0.12670767948632627</v>
      </c>
      <c r="L197" s="2">
        <f>H197*I197*J197*('Permanent project'!B201&gt;=Parameters!$B$2)*('Permanent project'!B201&lt;=Parameters!$B$3)</f>
        <v>1.9141958333458428E-2</v>
      </c>
      <c r="M197" s="26">
        <f>'Emissions of Biomass scenarios'!H195*3.66</f>
        <v>669.88788453426889</v>
      </c>
      <c r="N197" s="14">
        <f t="shared" si="10"/>
        <v>12.822965973843585</v>
      </c>
      <c r="V197" s="4"/>
      <c r="W197" s="4"/>
      <c r="X197" s="4"/>
      <c r="Y197" s="4"/>
    </row>
    <row r="198" spans="2:25" x14ac:dyDescent="0.3">
      <c r="B198">
        <v>193</v>
      </c>
      <c r="C198" s="11">
        <f t="shared" si="13"/>
        <v>1.6779706453383088</v>
      </c>
      <c r="D198" s="11">
        <f t="shared" si="13"/>
        <v>2.720789926345387</v>
      </c>
      <c r="E198" s="11">
        <f t="shared" si="13"/>
        <v>3.4292084480011149</v>
      </c>
      <c r="F198" s="11">
        <f t="shared" si="13"/>
        <v>5.9646475032892132</v>
      </c>
      <c r="G198" s="3">
        <f>G197*(1+Parameters!$B$13)</f>
        <v>3883757.2391060349</v>
      </c>
      <c r="H198" s="5">
        <f>Parameters!$B$11*'Permanent project'!C202*Parameters!B$9*G198</f>
        <v>60.215515121362351</v>
      </c>
      <c r="I198" s="2">
        <f>EXP(-Parameters!$B$16*'Permanent project'!B202)</f>
        <v>2.0787261515883238E-3</v>
      </c>
      <c r="J198" s="2">
        <f>EXP(-(Parameters!$B$5+Parameters!$B$6)*('Permanent project'!B202-Parameters!$B$2))*(1-EXP(-Parameters!$B$7*('Permanent project'!B202-Parameters!$B$2)*('Permanent project'!B202&gt;Parameters!$B$2)))+('Permanent project'!B202&lt;=Parameters!$B$2)</f>
        <v>0.14956861922263504</v>
      </c>
      <c r="K198" s="2">
        <f>H198*I198*('Permanent project'!B202&gt;=Parameters!$B$2)</f>
        <v>0.12517156601413809</v>
      </c>
      <c r="L198" s="2">
        <f>H198*I198*J198*('Permanent project'!B202&gt;=Parameters!$B$2)*('Permanent project'!B202&lt;=Parameters!$B$3)</f>
        <v>1.8721738294669544E-2</v>
      </c>
      <c r="M198" s="26">
        <f>'Emissions of Biomass scenarios'!H196*3.66</f>
        <v>669.88788453426889</v>
      </c>
      <c r="N198" s="14">
        <f t="shared" si="10"/>
        <v>12.541465661020391</v>
      </c>
      <c r="V198" s="4"/>
      <c r="W198" s="4"/>
      <c r="X198" s="4"/>
      <c r="Y198" s="4"/>
    </row>
    <row r="199" spans="2:25" x14ac:dyDescent="0.3">
      <c r="B199">
        <v>194</v>
      </c>
      <c r="C199" s="11">
        <f t="shared" si="13"/>
        <v>1.6779706453383088</v>
      </c>
      <c r="D199" s="11">
        <f t="shared" si="13"/>
        <v>2.720789926345387</v>
      </c>
      <c r="E199" s="11">
        <f t="shared" si="13"/>
        <v>3.4292084480011149</v>
      </c>
      <c r="F199" s="11">
        <f t="shared" si="13"/>
        <v>5.9646475032892132</v>
      </c>
      <c r="G199" s="3">
        <f>G198*(1+Parameters!$B$13)</f>
        <v>3961432.3838881557</v>
      </c>
      <c r="H199" s="5">
        <f>Parameters!$B$11*'Permanent project'!C203*Parameters!B$9*G199</f>
        <v>61.419825423789597</v>
      </c>
      <c r="I199" s="2">
        <f>EXP(-Parameters!$B$16*'Permanent project'!B203)</f>
        <v>2.0132599601534514E-3</v>
      </c>
      <c r="J199" s="2">
        <f>EXP(-(Parameters!$B$5+Parameters!$B$6)*('Permanent project'!B203-Parameters!$B$2))*(1-EXP(-Parameters!$B$7*('Permanent project'!B203-Parameters!$B$2)*('Permanent project'!B203&gt;Parameters!$B$2)))+('Permanent project'!B203&lt;=Parameters!$B$2)</f>
        <v>0.14808038659546244</v>
      </c>
      <c r="K199" s="2">
        <f>H199*I199*('Permanent project'!B203&gt;=Parameters!$B$2)</f>
        <v>0.12365407528533058</v>
      </c>
      <c r="L199" s="2">
        <f>H199*I199*J199*('Permanent project'!B203&gt;=Parameters!$B$2)*('Permanent project'!B203&lt;=Parameters!$B$3)</f>
        <v>1.831074327235617E-2</v>
      </c>
      <c r="M199" s="26">
        <f>'Emissions of Biomass scenarios'!H197*3.66</f>
        <v>669.88788453426889</v>
      </c>
      <c r="N199" s="14">
        <f t="shared" si="10"/>
        <v>12.266145074968771</v>
      </c>
      <c r="V199" s="4"/>
      <c r="W199" s="4"/>
      <c r="X199" s="4"/>
      <c r="Y199" s="4"/>
    </row>
    <row r="200" spans="2:25" x14ac:dyDescent="0.3">
      <c r="B200">
        <v>195</v>
      </c>
      <c r="C200" s="11">
        <f t="shared" si="13"/>
        <v>1.6779706453383088</v>
      </c>
      <c r="D200" s="11">
        <f t="shared" si="13"/>
        <v>2.720789926345387</v>
      </c>
      <c r="E200" s="11">
        <f t="shared" si="13"/>
        <v>3.4292084480011149</v>
      </c>
      <c r="F200" s="11">
        <f t="shared" si="13"/>
        <v>5.9646475032892132</v>
      </c>
      <c r="G200" s="3">
        <f>G199*(1+Parameters!$B$13)</f>
        <v>4040661.0315659191</v>
      </c>
      <c r="H200" s="5">
        <f>Parameters!$B$11*'Permanent project'!C204*Parameters!B$9*G200</f>
        <v>62.648221932265393</v>
      </c>
      <c r="I200" s="2">
        <f>EXP(-Parameters!$B$16*'Permanent project'!B204)</f>
        <v>1.9498555228451206E-3</v>
      </c>
      <c r="J200" s="2">
        <f>EXP(-(Parameters!$B$5+Parameters!$B$6)*('Permanent project'!B204-Parameters!$B$2))*(1-EXP(-Parameters!$B$7*('Permanent project'!B204-Parameters!$B$2)*('Permanent project'!B204&gt;Parameters!$B$2)))+('Permanent project'!B204&lt;=Parameters!$B$2)</f>
        <v>0.14660696213035015</v>
      </c>
      <c r="K200" s="2">
        <f>H200*I200*('Permanent project'!B204&gt;=Parameters!$B$2)</f>
        <v>0.12215498153105449</v>
      </c>
      <c r="L200" s="2">
        <f>H200*I200*J200*('Permanent project'!B204&gt;=Parameters!$B$2)*('Permanent project'!B204&lt;=Parameters!$B$3)</f>
        <v>1.7908770751356929E-2</v>
      </c>
      <c r="M200" s="26">
        <f>'Emissions of Biomass scenarios'!H198*3.66</f>
        <v>669.88788453426889</v>
      </c>
      <c r="N200" s="14">
        <f t="shared" si="10"/>
        <v>11.996868553235682</v>
      </c>
      <c r="V200" s="4"/>
      <c r="W200" s="4"/>
      <c r="X200" s="4"/>
      <c r="Y200" s="4"/>
    </row>
    <row r="201" spans="2:25" x14ac:dyDescent="0.3">
      <c r="B201">
        <v>196</v>
      </c>
      <c r="C201" s="11">
        <f t="shared" si="13"/>
        <v>1.6779706453383088</v>
      </c>
      <c r="D201" s="11">
        <f t="shared" si="13"/>
        <v>2.720789926345387</v>
      </c>
      <c r="E201" s="11">
        <f t="shared" si="13"/>
        <v>3.4292084480011149</v>
      </c>
      <c r="F201" s="11">
        <f t="shared" si="13"/>
        <v>5.9646475032892132</v>
      </c>
      <c r="G201" s="3">
        <f>G200*(1+Parameters!$B$13)</f>
        <v>4121474.2521972377</v>
      </c>
      <c r="H201" s="5">
        <f>Parameters!$B$11*'Permanent project'!C205*Parameters!B$9*G201</f>
        <v>63.901186370910708</v>
      </c>
      <c r="I201" s="2">
        <f>EXP(-Parameters!$B$16*'Permanent project'!B205)</f>
        <v>1.8884479079789745E-3</v>
      </c>
      <c r="J201" s="2">
        <f>EXP(-(Parameters!$B$5+Parameters!$B$6)*('Permanent project'!B205-Parameters!$B$2))*(1-EXP(-Parameters!$B$7*('Permanent project'!B205-Parameters!$B$2)*('Permanent project'!B205&gt;Parameters!$B$2)))+('Permanent project'!B205&lt;=Parameters!$B$2)</f>
        <v>0.14514819848362373</v>
      </c>
      <c r="K201" s="2">
        <f>H201*I201*('Permanent project'!B205&gt;=Parameters!$B$2)</f>
        <v>0.12067406171952089</v>
      </c>
      <c r="L201" s="2">
        <f>H201*I201*J201*('Permanent project'!B205&gt;=Parameters!$B$2)*('Permanent project'!B205&lt;=Parameters!$B$3)</f>
        <v>1.7515622662290078E-2</v>
      </c>
      <c r="M201" s="26">
        <f>'Emissions of Biomass scenarios'!H199*3.66</f>
        <v>669.88788453426889</v>
      </c>
      <c r="N201" s="14">
        <f t="shared" si="10"/>
        <v>11.733503411541999</v>
      </c>
      <c r="V201" s="4"/>
      <c r="W201" s="4"/>
      <c r="X201" s="4"/>
      <c r="Y201" s="4"/>
    </row>
    <row r="202" spans="2:25" x14ac:dyDescent="0.3">
      <c r="B202">
        <v>197</v>
      </c>
      <c r="C202" s="11">
        <f t="shared" si="13"/>
        <v>1.6779706453383088</v>
      </c>
      <c r="D202" s="11">
        <f t="shared" si="13"/>
        <v>2.720789926345387</v>
      </c>
      <c r="E202" s="11">
        <f t="shared" si="13"/>
        <v>3.4292084480011149</v>
      </c>
      <c r="F202" s="11">
        <f t="shared" si="13"/>
        <v>5.9646475032892132</v>
      </c>
      <c r="G202" s="3">
        <f>G201*(1+Parameters!$B$13)</f>
        <v>4203903.7372411825</v>
      </c>
      <c r="H202" s="5">
        <f>Parameters!$B$11*'Permanent project'!C206*Parameters!B$9*G202</f>
        <v>65.179210098328923</v>
      </c>
      <c r="I202" s="2">
        <f>EXP(-Parameters!$B$16*'Permanent project'!B206)</f>
        <v>1.8289742287913276E-3</v>
      </c>
      <c r="J202" s="2">
        <f>EXP(-(Parameters!$B$5+Parameters!$B$6)*('Permanent project'!B206-Parameters!$B$2))*(1-EXP(-Parameters!$B$7*('Permanent project'!B206-Parameters!$B$2)*('Permanent project'!B206&gt;Parameters!$B$2)))+('Permanent project'!B206&lt;=Parameters!$B$2)</f>
        <v>0.14370394977770293</v>
      </c>
      <c r="K202" s="2">
        <f>H202*I202*('Permanent project'!B206&gt;=Parameters!$B$2)</f>
        <v>0.11921109552281905</v>
      </c>
      <c r="L202" s="2">
        <f>H202*I202*J202*('Permanent project'!B206&gt;=Parameters!$B$2)*('Permanent project'!B206&lt;=Parameters!$B$3)</f>
        <v>1.7131105283956137E-2</v>
      </c>
      <c r="M202" s="26">
        <f>'Emissions of Biomass scenarios'!H200*3.66</f>
        <v>669.88788453426889</v>
      </c>
      <c r="N202" s="14">
        <f t="shared" si="10"/>
        <v>11.475919878403213</v>
      </c>
      <c r="V202" s="4"/>
      <c r="W202" s="4"/>
      <c r="X202" s="4"/>
      <c r="Y202" s="4"/>
    </row>
    <row r="203" spans="2:25" x14ac:dyDescent="0.3">
      <c r="B203">
        <v>198</v>
      </c>
      <c r="C203" s="11">
        <f t="shared" ref="C203:F218" si="14">C202</f>
        <v>1.6779706453383088</v>
      </c>
      <c r="D203" s="11">
        <f t="shared" si="14"/>
        <v>2.720789926345387</v>
      </c>
      <c r="E203" s="11">
        <f t="shared" si="14"/>
        <v>3.4292084480011149</v>
      </c>
      <c r="F203" s="11">
        <f t="shared" si="14"/>
        <v>5.9646475032892132</v>
      </c>
      <c r="G203" s="3">
        <f>G202*(1+Parameters!$B$13)</f>
        <v>4287981.8119860059</v>
      </c>
      <c r="H203" s="5">
        <f>Parameters!$B$11*'Permanent project'!C207*Parameters!B$9*G203</f>
        <v>66.482794300295495</v>
      </c>
      <c r="I203" s="2">
        <f>EXP(-Parameters!$B$16*'Permanent project'!B207)</f>
        <v>1.7713735790376251E-3</v>
      </c>
      <c r="J203" s="2">
        <f>EXP(-(Parameters!$B$5+Parameters!$B$6)*('Permanent project'!B207-Parameters!$B$2))*(1-EXP(-Parameters!$B$7*('Permanent project'!B207-Parameters!$B$2)*('Permanent project'!B207&gt;Parameters!$B$2)))+('Permanent project'!B207&lt;=Parameters!$B$2)</f>
        <v>0.14227407158651359</v>
      </c>
      <c r="K203" s="2">
        <f>H203*I203*('Permanent project'!B207&gt;=Parameters!$B$2)</f>
        <v>0.11776586528413666</v>
      </c>
      <c r="L203" s="2">
        <f>H203*I203*J203*('Permanent project'!B207&gt;=Parameters!$B$2)*('Permanent project'!B207&lt;=Parameters!$B$3)</f>
        <v>1.6755029147882974E-2</v>
      </c>
      <c r="M203" s="26">
        <f>'Emissions of Biomass scenarios'!H201*3.66</f>
        <v>669.88788453426889</v>
      </c>
      <c r="N203" s="14">
        <f t="shared" si="10"/>
        <v>11.22399103118534</v>
      </c>
      <c r="V203" s="4"/>
      <c r="W203" s="4"/>
      <c r="X203" s="4"/>
      <c r="Y203" s="4"/>
    </row>
    <row r="204" spans="2:25" x14ac:dyDescent="0.3">
      <c r="B204">
        <v>199</v>
      </c>
      <c r="C204" s="11">
        <f t="shared" si="14"/>
        <v>1.6779706453383088</v>
      </c>
      <c r="D204" s="11">
        <f t="shared" si="14"/>
        <v>2.720789926345387</v>
      </c>
      <c r="E204" s="11">
        <f t="shared" si="14"/>
        <v>3.4292084480011149</v>
      </c>
      <c r="F204" s="11">
        <f t="shared" si="14"/>
        <v>5.9646475032892132</v>
      </c>
      <c r="G204" s="3">
        <f>G203*(1+Parameters!$B$13)</f>
        <v>4373741.4482257264</v>
      </c>
      <c r="H204" s="5">
        <f>Parameters!$B$11*'Permanent project'!C208*Parameters!B$9*G204</f>
        <v>67.812450186301419</v>
      </c>
      <c r="I204" s="2">
        <f>EXP(-Parameters!$B$16*'Permanent project'!B208)</f>
        <v>1.7155869706191255E-3</v>
      </c>
      <c r="J204" s="2">
        <f>EXP(-(Parameters!$B$5+Parameters!$B$6)*('Permanent project'!B208-Parameters!$B$2))*(1-EXP(-Parameters!$B$7*('Permanent project'!B208-Parameters!$B$2)*('Permanent project'!B208&gt;Parameters!$B$2)))+('Permanent project'!B208&lt;=Parameters!$B$2)</f>
        <v>0.140858420921045</v>
      </c>
      <c r="K204" s="2">
        <f>H204*I204*('Permanent project'!B208&gt;=Parameters!$B$2)</f>
        <v>0.11633815598537721</v>
      </c>
      <c r="L204" s="2">
        <f>H204*I204*J204*('Permanent project'!B208&gt;=Parameters!$B$2)*('Permanent project'!B208&lt;=Parameters!$B$3)</f>
        <v>1.6387208944966453E-2</v>
      </c>
      <c r="M204" s="26">
        <f>'Emissions of Biomass scenarios'!H202*3.66</f>
        <v>669.88788453426889</v>
      </c>
      <c r="N204" s="14">
        <f t="shared" si="10"/>
        <v>10.977592733564626</v>
      </c>
      <c r="V204" s="4"/>
      <c r="W204" s="4"/>
      <c r="X204" s="4"/>
      <c r="Y204" s="4"/>
    </row>
    <row r="205" spans="2:25" x14ac:dyDescent="0.3">
      <c r="B205">
        <v>200</v>
      </c>
      <c r="C205" s="11">
        <f t="shared" si="14"/>
        <v>1.6779706453383088</v>
      </c>
      <c r="D205" s="11">
        <f t="shared" si="14"/>
        <v>2.720789926345387</v>
      </c>
      <c r="E205" s="11">
        <f t="shared" si="14"/>
        <v>3.4292084480011149</v>
      </c>
      <c r="F205" s="11">
        <f t="shared" si="14"/>
        <v>5.9646475032892132</v>
      </c>
      <c r="G205" s="3">
        <f>G204*(1+Parameters!$B$13)</f>
        <v>4461216.277190241</v>
      </c>
      <c r="H205" s="5">
        <f>Parameters!$B$11*'Permanent project'!C209*Parameters!B$9*G205</f>
        <v>69.168699190027439</v>
      </c>
      <c r="I205" s="2">
        <f>EXP(-Parameters!$B$16*'Permanent project'!B209)</f>
        <v>1.6615572731739339E-3</v>
      </c>
      <c r="J205" s="2">
        <f>EXP(-(Parameters!$B$5+Parameters!$B$6)*('Permanent project'!B209-Parameters!$B$2))*(1-EXP(-Parameters!$B$7*('Permanent project'!B209-Parameters!$B$2)*('Permanent project'!B209&gt;Parameters!$B$2)))+('Permanent project'!B209&lt;=Parameters!$B$2)</f>
        <v>0.13945685621505094</v>
      </c>
      <c r="K205" s="2">
        <f>H205*I205*('Permanent project'!B209&gt;=Parameters!$B$2)</f>
        <v>0.11492775521517008</v>
      </c>
      <c r="L205" s="2">
        <f>H205*I205*J205*('Permanent project'!B209&gt;=Parameters!$B$2)*('Permanent project'!B209&lt;=Parameters!$B$3)</f>
        <v>1.6027463434160547E-2</v>
      </c>
      <c r="M205" s="26">
        <f>'Emissions of Biomass scenarios'!H203*3.66</f>
        <v>669.88788453426889</v>
      </c>
      <c r="N205" s="14">
        <f t="shared" si="10"/>
        <v>10.736603574360156</v>
      </c>
      <c r="V205" s="4"/>
      <c r="W205" s="4"/>
      <c r="X205" s="4"/>
      <c r="Y205" s="4"/>
    </row>
    <row r="206" spans="2:25" x14ac:dyDescent="0.3">
      <c r="B206">
        <v>201</v>
      </c>
      <c r="C206" s="11">
        <f t="shared" si="14"/>
        <v>1.6779706453383088</v>
      </c>
      <c r="D206" s="11">
        <f t="shared" si="14"/>
        <v>2.720789926345387</v>
      </c>
      <c r="E206" s="11">
        <f t="shared" si="14"/>
        <v>3.4292084480011149</v>
      </c>
      <c r="F206" s="11">
        <f t="shared" si="14"/>
        <v>5.9646475032892132</v>
      </c>
      <c r="G206" s="3">
        <f>G205*(1+Parameters!$B$13)</f>
        <v>4550440.6027340461</v>
      </c>
      <c r="H206" s="5">
        <f>Parameters!$B$11*'Permanent project'!C210*Parameters!B$9*G206</f>
        <v>70.552073173827992</v>
      </c>
      <c r="I206" s="2">
        <f>EXP(-Parameters!$B$16*'Permanent project'!B210)</f>
        <v>1.6092291555705183E-3</v>
      </c>
      <c r="J206" s="2">
        <f>EXP(-(Parameters!$B$5+Parameters!$B$6)*('Permanent project'!B210-Parameters!$B$2))*(1-EXP(-Parameters!$B$7*('Permanent project'!B210-Parameters!$B$2)*('Permanent project'!B210&gt;Parameters!$B$2)))+('Permanent project'!B210&lt;=Parameters!$B$2)</f>
        <v>0.13806923731089282</v>
      </c>
      <c r="K206" s="2">
        <f>H206*I206*('Permanent project'!B210&gt;=Parameters!$B$2)</f>
        <v>0.11353445313726863</v>
      </c>
      <c r="L206" s="2">
        <f>H206*I206*J206*('Permanent project'!B210&gt;=Parameters!$B$2)*('Permanent project'!B210&lt;=Parameters!$B$3)</f>
        <v>1.5675615353171982E-2</v>
      </c>
      <c r="M206" s="26">
        <f>'Emissions of Biomass scenarios'!H204*3.66</f>
        <v>669.88788453426889</v>
      </c>
      <c r="N206" s="14">
        <f t="shared" si="10"/>
        <v>10.500904807709285</v>
      </c>
      <c r="V206" s="4"/>
      <c r="W206" s="4"/>
      <c r="X206" s="4"/>
      <c r="Y206" s="4"/>
    </row>
    <row r="207" spans="2:25" x14ac:dyDescent="0.3">
      <c r="B207">
        <v>202</v>
      </c>
      <c r="C207" s="11">
        <f t="shared" si="14"/>
        <v>1.6779706453383088</v>
      </c>
      <c r="D207" s="11">
        <f t="shared" si="14"/>
        <v>2.720789926345387</v>
      </c>
      <c r="E207" s="11">
        <f t="shared" si="14"/>
        <v>3.4292084480011149</v>
      </c>
      <c r="F207" s="11">
        <f t="shared" si="14"/>
        <v>5.9646475032892132</v>
      </c>
      <c r="G207" s="3">
        <f>G206*(1+Parameters!$B$13)</f>
        <v>4641449.4147887267</v>
      </c>
      <c r="H207" s="5">
        <f>Parameters!$B$11*'Permanent project'!C211*Parameters!B$9*G207</f>
        <v>71.963114637304557</v>
      </c>
      <c r="I207" s="2">
        <f>EXP(-Parameters!$B$16*'Permanent project'!B211)</f>
        <v>1.558549029243796E-3</v>
      </c>
      <c r="J207" s="2">
        <f>EXP(-(Parameters!$B$5+Parameters!$B$6)*('Permanent project'!B211-Parameters!$B$2))*(1-EXP(-Parameters!$B$7*('Permanent project'!B211-Parameters!$B$2)*('Permanent project'!B211&gt;Parameters!$B$2)))+('Permanent project'!B211&lt;=Parameters!$B$2)</f>
        <v>0.13669542544552385</v>
      </c>
      <c r="K207" s="2">
        <f>H207*I207*('Permanent project'!B211&gt;=Parameters!$B$2)</f>
        <v>0.11215804245933102</v>
      </c>
      <c r="L207" s="2">
        <f>H207*I207*J207*('Permanent project'!B211&gt;=Parameters!$B$2)*('Permanent project'!B211&lt;=Parameters!$B$3)</f>
        <v>1.5331491331115381E-2</v>
      </c>
      <c r="M207" s="26">
        <f>'Emissions of Biomass scenarios'!H205*3.66</f>
        <v>669.88788453426889</v>
      </c>
      <c r="N207" s="14">
        <f t="shared" si="10"/>
        <v>10.270380294556364</v>
      </c>
      <c r="V207" s="4"/>
      <c r="W207" s="4"/>
      <c r="X207" s="4"/>
      <c r="Y207" s="4"/>
    </row>
    <row r="208" spans="2:25" x14ac:dyDescent="0.3">
      <c r="B208">
        <v>203</v>
      </c>
      <c r="C208" s="11">
        <f t="shared" si="14"/>
        <v>1.6779706453383088</v>
      </c>
      <c r="D208" s="11">
        <f t="shared" si="14"/>
        <v>2.720789926345387</v>
      </c>
      <c r="E208" s="11">
        <f t="shared" si="14"/>
        <v>3.4292084480011149</v>
      </c>
      <c r="F208" s="11">
        <f t="shared" si="14"/>
        <v>5.9646475032892132</v>
      </c>
      <c r="G208" s="3">
        <f>G207*(1+Parameters!$B$13)</f>
        <v>4734278.4030845016</v>
      </c>
      <c r="H208" s="5">
        <f>Parameters!$B$11*'Permanent project'!C212*Parameters!B$9*G208</f>
        <v>73.40237693005065</v>
      </c>
      <c r="I208" s="2">
        <f>EXP(-Parameters!$B$16*'Permanent project'!B212)</f>
        <v>1.5094649933157602E-3</v>
      </c>
      <c r="J208" s="2">
        <f>EXP(-(Parameters!$B$5+Parameters!$B$6)*('Permanent project'!B212-Parameters!$B$2))*(1-EXP(-Parameters!$B$7*('Permanent project'!B212-Parameters!$B$2)*('Permanent project'!B212&gt;Parameters!$B$2)))+('Permanent project'!B212&lt;=Parameters!$B$2)</f>
        <v>0.1353352832366127</v>
      </c>
      <c r="K208" s="2">
        <f>H208*I208*('Permanent project'!B212&gt;=Parameters!$B$2)</f>
        <v>0.11079831840207982</v>
      </c>
      <c r="L208" s="2">
        <f>H208*I208*J208*('Permanent project'!B212&gt;=Parameters!$B$2)*('Permanent project'!B212&lt;=Parameters!$B$3)</f>
        <v>1.499492180308587E-2</v>
      </c>
      <c r="M208" s="26">
        <f>'Emissions of Biomass scenarios'!H206*3.66</f>
        <v>669.88788453426889</v>
      </c>
      <c r="N208" s="14">
        <f t="shared" si="10"/>
        <v>10.044916445425978</v>
      </c>
      <c r="V208" s="4"/>
      <c r="W208" s="4"/>
      <c r="X208" s="4"/>
      <c r="Y208" s="4"/>
    </row>
    <row r="209" spans="2:25" x14ac:dyDescent="0.3">
      <c r="B209">
        <v>204</v>
      </c>
      <c r="C209" s="11">
        <f t="shared" si="14"/>
        <v>1.6779706453383088</v>
      </c>
      <c r="D209" s="11">
        <f t="shared" si="14"/>
        <v>2.720789926345387</v>
      </c>
      <c r="E209" s="11">
        <f t="shared" si="14"/>
        <v>3.4292084480011149</v>
      </c>
      <c r="F209" s="11">
        <f t="shared" si="14"/>
        <v>5.9646475032892132</v>
      </c>
      <c r="G209" s="3">
        <f>G208*(1+Parameters!$B$13)</f>
        <v>4828963.9711461915</v>
      </c>
      <c r="H209" s="5">
        <f>Parameters!$B$11*'Permanent project'!C213*Parameters!B$9*G209</f>
        <v>74.870424468651663</v>
      </c>
      <c r="I209" s="2">
        <f>EXP(-Parameters!$B$16*'Permanent project'!B213)</f>
        <v>1.4619267814444457E-3</v>
      </c>
      <c r="J209" s="2">
        <f>EXP(-(Parameters!$B$5+Parameters!$B$6)*('Permanent project'!B213-Parameters!$B$2))*(1-EXP(-Parameters!$B$7*('Permanent project'!B213-Parameters!$B$2)*('Permanent project'!B213&gt;Parameters!$B$2)))+('Permanent project'!B213&lt;=Parameters!$B$2)</f>
        <v>0.13398867466880493</v>
      </c>
      <c r="K209" s="2">
        <f>H209*I209*('Permanent project'!B213&gt;=Parameters!$B$2)</f>
        <v>0.1094550786688354</v>
      </c>
      <c r="L209" s="2">
        <f>H209*I209*J209*('Permanent project'!B213&gt;=Parameters!$B$2)*('Permanent project'!B213&lt;=Parameters!$B$3)</f>
        <v>1.4665740926607036E-2</v>
      </c>
      <c r="M209" s="26">
        <f>'Emissions of Biomass scenarios'!H207*3.66</f>
        <v>0</v>
      </c>
      <c r="N209" s="14">
        <f t="shared" si="10"/>
        <v>0</v>
      </c>
      <c r="V209" s="4"/>
      <c r="W209" s="4"/>
      <c r="X209" s="4"/>
      <c r="Y209" s="4"/>
    </row>
    <row r="210" spans="2:25" x14ac:dyDescent="0.3">
      <c r="B210">
        <v>205</v>
      </c>
      <c r="C210" s="11">
        <f t="shared" si="14"/>
        <v>1.6779706453383088</v>
      </c>
      <c r="D210" s="11">
        <f t="shared" si="14"/>
        <v>2.720789926345387</v>
      </c>
      <c r="E210" s="11">
        <f t="shared" si="14"/>
        <v>3.4292084480011149</v>
      </c>
      <c r="F210" s="11">
        <f t="shared" si="14"/>
        <v>5.9646475032892132</v>
      </c>
      <c r="G210" s="3">
        <f>G209*(1+Parameters!$B$13)</f>
        <v>4925543.2505691154</v>
      </c>
      <c r="H210" s="5">
        <f>Parameters!$B$11*'Permanent project'!C214*Parameters!B$9*G210</f>
        <v>76.367832958024692</v>
      </c>
      <c r="I210" s="2">
        <f>EXP(-Parameters!$B$16*'Permanent project'!B214)</f>
        <v>1.4158857103468022E-3</v>
      </c>
      <c r="J210" s="2">
        <f>EXP(-(Parameters!$B$5+Parameters!$B$6)*('Permanent project'!B214-Parameters!$B$2))*(1-EXP(-Parameters!$B$7*('Permanent project'!B214-Parameters!$B$2)*('Permanent project'!B214&gt;Parameters!$B$2)))+('Permanent project'!B214&lt;=Parameters!$B$2)</f>
        <v>0.13265546508012172</v>
      </c>
      <c r="K210" s="2">
        <f>H210*I210*('Permanent project'!B214&gt;=Parameters!$B$2)</f>
        <v>0.10812812341541872</v>
      </c>
      <c r="L210" s="2">
        <f>H210*I210*J210*('Permanent project'!B214&gt;=Parameters!$B$2)*('Permanent project'!B214&lt;=Parameters!$B$3)</f>
        <v>1.4343786499913169E-2</v>
      </c>
      <c r="M210" s="26">
        <f>'Emissions of Biomass scenarios'!H208*3.66</f>
        <v>0</v>
      </c>
      <c r="N210" s="14">
        <f t="shared" si="10"/>
        <v>0</v>
      </c>
      <c r="V210" s="4"/>
      <c r="W210" s="4"/>
      <c r="X210" s="4"/>
      <c r="Y210" s="4"/>
    </row>
    <row r="211" spans="2:25" x14ac:dyDescent="0.3">
      <c r="B211">
        <v>206</v>
      </c>
      <c r="C211" s="11">
        <f t="shared" si="14"/>
        <v>1.6779706453383088</v>
      </c>
      <c r="D211" s="11">
        <f t="shared" si="14"/>
        <v>2.720789926345387</v>
      </c>
      <c r="E211" s="11">
        <f t="shared" si="14"/>
        <v>3.4292084480011149</v>
      </c>
      <c r="F211" s="11">
        <f t="shared" si="14"/>
        <v>5.9646475032892132</v>
      </c>
      <c r="G211" s="3">
        <f>G210*(1+Parameters!$B$13)</f>
        <v>5024054.1155804982</v>
      </c>
      <c r="H211" s="5">
        <f>Parameters!$B$11*'Permanent project'!C215*Parameters!B$9*G211</f>
        <v>77.895189617185196</v>
      </c>
      <c r="I211" s="2">
        <f>EXP(-Parameters!$B$16*'Permanent project'!B215)</f>
        <v>1.371294629942758E-3</v>
      </c>
      <c r="J211" s="2">
        <f>EXP(-(Parameters!$B$5+Parameters!$B$6)*('Permanent project'!B215-Parameters!$B$2))*(1-EXP(-Parameters!$B$7*('Permanent project'!B215-Parameters!$B$2)*('Permanent project'!B215&gt;Parameters!$B$2)))+('Permanent project'!B215&lt;=Parameters!$B$2)</f>
        <v>0.13133552114849303</v>
      </c>
      <c r="K211" s="2">
        <f>H211*I211*('Permanent project'!B215&gt;=Parameters!$B$2)</f>
        <v>0.10681725522041893</v>
      </c>
      <c r="L211" s="2">
        <f>H211*I211*J211*('Permanent project'!B215&gt;=Parameters!$B$2)*('Permanent project'!B215&lt;=Parameters!$B$3)</f>
        <v>1.4028899882025308E-2</v>
      </c>
      <c r="M211" s="26">
        <f>'Emissions of Biomass scenarios'!H209*3.66</f>
        <v>0</v>
      </c>
      <c r="N211" s="14">
        <f t="shared" si="10"/>
        <v>0</v>
      </c>
      <c r="V211" s="4"/>
      <c r="W211" s="4"/>
      <c r="X211" s="4"/>
      <c r="Y211" s="4"/>
    </row>
    <row r="212" spans="2:25" x14ac:dyDescent="0.3">
      <c r="B212">
        <v>207</v>
      </c>
      <c r="C212" s="11">
        <f t="shared" si="14"/>
        <v>1.6779706453383088</v>
      </c>
      <c r="D212" s="11">
        <f t="shared" si="14"/>
        <v>2.720789926345387</v>
      </c>
      <c r="E212" s="11">
        <f t="shared" si="14"/>
        <v>3.4292084480011149</v>
      </c>
      <c r="F212" s="11">
        <f t="shared" si="14"/>
        <v>5.9646475032892132</v>
      </c>
      <c r="G212" s="3">
        <f>G211*(1+Parameters!$B$13)</f>
        <v>5124535.197892108</v>
      </c>
      <c r="H212" s="5">
        <f>Parameters!$B$11*'Permanent project'!C216*Parameters!B$9*G212</f>
        <v>79.45309340952889</v>
      </c>
      <c r="I212" s="2">
        <f>EXP(-Parameters!$B$16*'Permanent project'!B216)</f>
        <v>1.3281078750694186E-3</v>
      </c>
      <c r="J212" s="2">
        <f>EXP(-(Parameters!$B$5+Parameters!$B$6)*('Permanent project'!B216-Parameters!$B$2))*(1-EXP(-Parameters!$B$7*('Permanent project'!B216-Parameters!$B$2)*('Permanent project'!B216&gt;Parameters!$B$2)))+('Permanent project'!B216&lt;=Parameters!$B$2)</f>
        <v>0.13002871087842591</v>
      </c>
      <c r="K212" s="2">
        <f>H212*I212*('Permanent project'!B216&gt;=Parameters!$B$2)</f>
        <v>0.10552227905582144</v>
      </c>
      <c r="L212" s="2">
        <f>H212*I212*J212*('Permanent project'!B216&gt;=Parameters!$B$2)*('Permanent project'!B216&lt;=Parameters!$B$3)</f>
        <v>1.3720925914581983E-2</v>
      </c>
      <c r="M212" s="26">
        <f>'Emissions of Biomass scenarios'!H210*3.66</f>
        <v>0</v>
      </c>
      <c r="N212" s="14">
        <f t="shared" si="10"/>
        <v>0</v>
      </c>
      <c r="V212" s="4"/>
      <c r="W212" s="4"/>
      <c r="X212" s="4"/>
      <c r="Y212" s="4"/>
    </row>
    <row r="213" spans="2:25" x14ac:dyDescent="0.3">
      <c r="B213">
        <v>208</v>
      </c>
      <c r="C213" s="11">
        <f t="shared" si="14"/>
        <v>1.6779706453383088</v>
      </c>
      <c r="D213" s="11">
        <f t="shared" si="14"/>
        <v>2.720789926345387</v>
      </c>
      <c r="E213" s="11">
        <f t="shared" si="14"/>
        <v>3.4292084480011149</v>
      </c>
      <c r="F213" s="11">
        <f t="shared" si="14"/>
        <v>5.9646475032892132</v>
      </c>
      <c r="G213" s="3">
        <f>G212*(1+Parameters!$B$13)</f>
        <v>5227025.9018499507</v>
      </c>
      <c r="H213" s="5">
        <f>Parameters!$B$11*'Permanent project'!C217*Parameters!B$9*G213</f>
        <v>81.042155277719488</v>
      </c>
      <c r="I213" s="2">
        <f>EXP(-Parameters!$B$16*'Permanent project'!B217)</f>
        <v>1.2862812187159486E-3</v>
      </c>
      <c r="J213" s="2">
        <f>EXP(-(Parameters!$B$5+Parameters!$B$6)*('Permanent project'!B217-Parameters!$B$2))*(1-EXP(-Parameters!$B$7*('Permanent project'!B217-Parameters!$B$2)*('Permanent project'!B217&gt;Parameters!$B$2)))+('Permanent project'!B217&lt;=Parameters!$B$2)</f>
        <v>0.12873490358780423</v>
      </c>
      <c r="K213" s="2">
        <f>H213*I213*('Permanent project'!B217&gt;=Parameters!$B$2)</f>
        <v>0.10424300225799217</v>
      </c>
      <c r="L213" s="2">
        <f>H213*I213*J213*('Permanent project'!B217&gt;=Parameters!$B$2)*('Permanent project'!B217&lt;=Parameters!$B$3)</f>
        <v>1.3419712845385881E-2</v>
      </c>
      <c r="M213" s="26">
        <f>'Emissions of Biomass scenarios'!H211*3.66</f>
        <v>0</v>
      </c>
      <c r="N213" s="14">
        <f t="shared" si="10"/>
        <v>0</v>
      </c>
      <c r="V213" s="4"/>
      <c r="W213" s="4"/>
      <c r="X213" s="4"/>
      <c r="Y213" s="4"/>
    </row>
    <row r="214" spans="2:25" x14ac:dyDescent="0.3">
      <c r="B214">
        <v>209</v>
      </c>
      <c r="C214" s="11">
        <f t="shared" si="14"/>
        <v>1.6779706453383088</v>
      </c>
      <c r="D214" s="11">
        <f t="shared" si="14"/>
        <v>2.720789926345387</v>
      </c>
      <c r="E214" s="11">
        <f t="shared" si="14"/>
        <v>3.4292084480011149</v>
      </c>
      <c r="F214" s="11">
        <f t="shared" si="14"/>
        <v>5.9646475032892132</v>
      </c>
      <c r="G214" s="3">
        <f>G213*(1+Parameters!$B$13)</f>
        <v>5331566.4198869495</v>
      </c>
      <c r="H214" s="5">
        <f>Parameters!$B$11*'Permanent project'!C218*Parameters!B$9*G214</f>
        <v>82.662998383273873</v>
      </c>
      <c r="I214" s="2">
        <f>EXP(-Parameters!$B$16*'Permanent project'!B218)</f>
        <v>1.2457718267312491E-3</v>
      </c>
      <c r="J214" s="2">
        <f>EXP(-(Parameters!$B$5+Parameters!$B$6)*('Permanent project'!B218-Parameters!$B$2))*(1-EXP(-Parameters!$B$7*('Permanent project'!B218-Parameters!$B$2)*('Permanent project'!B218&gt;Parameters!$B$2)))+('Permanent project'!B218&lt;=Parameters!$B$2)</f>
        <v>0.12745396989482075</v>
      </c>
      <c r="K214" s="2">
        <f>H214*I214*('Permanent project'!B218&gt;=Parameters!$B$2)</f>
        <v>0.10297923449901339</v>
      </c>
      <c r="L214" s="2">
        <f>H214*I214*J214*('Permanent project'!B218&gt;=Parameters!$B$2)*('Permanent project'!B218&lt;=Parameters!$B$3)</f>
        <v>1.3125112253628939E-2</v>
      </c>
      <c r="M214" s="26">
        <f>'Emissions of Biomass scenarios'!H212*3.66</f>
        <v>0</v>
      </c>
      <c r="N214" s="14">
        <f t="shared" ref="N214:N277" si="15">L214*M214</f>
        <v>0</v>
      </c>
      <c r="V214" s="4"/>
      <c r="W214" s="4"/>
      <c r="X214" s="4"/>
      <c r="Y214" s="4"/>
    </row>
    <row r="215" spans="2:25" x14ac:dyDescent="0.3">
      <c r="B215">
        <v>210</v>
      </c>
      <c r="C215" s="11">
        <f t="shared" si="14"/>
        <v>1.6779706453383088</v>
      </c>
      <c r="D215" s="11">
        <f t="shared" si="14"/>
        <v>2.720789926345387</v>
      </c>
      <c r="E215" s="11">
        <f t="shared" si="14"/>
        <v>3.4292084480011149</v>
      </c>
      <c r="F215" s="11">
        <f t="shared" si="14"/>
        <v>5.9646475032892132</v>
      </c>
      <c r="G215" s="3">
        <f>G214*(1+Parameters!$B$13)</f>
        <v>5438197.7482846882</v>
      </c>
      <c r="H215" s="5">
        <f>Parameters!$B$11*'Permanent project'!C219*Parameters!B$9*G215</f>
        <v>84.316258350939336</v>
      </c>
      <c r="I215" s="2">
        <f>EXP(-Parameters!$B$16*'Permanent project'!B219)</f>
        <v>1.2065382139580404E-3</v>
      </c>
      <c r="J215" s="2">
        <f>EXP(-(Parameters!$B$5+Parameters!$B$6)*('Permanent project'!B219-Parameters!$B$2))*(1-EXP(-Parameters!$B$7*('Permanent project'!B219-Parameters!$B$2)*('Permanent project'!B219&gt;Parameters!$B$2)))+('Permanent project'!B219&lt;=Parameters!$B$2)</f>
        <v>0.12618578170503877</v>
      </c>
      <c r="K215" s="2">
        <f>H215*I215*('Permanent project'!B219&gt;=Parameters!$B$2)</f>
        <v>0.10173078775836705</v>
      </c>
      <c r="L215" s="2">
        <f>H215*I215*J215*('Permanent project'!B219&gt;=Parameters!$B$2)*('Permanent project'!B219&lt;=Parameters!$B$3)</f>
        <v>1.2836978976758937E-2</v>
      </c>
      <c r="M215" s="26">
        <f>'Emissions of Biomass scenarios'!H213*3.66</f>
        <v>0</v>
      </c>
      <c r="N215" s="14">
        <f t="shared" si="15"/>
        <v>0</v>
      </c>
      <c r="V215" s="4"/>
      <c r="W215" s="4"/>
      <c r="X215" s="4"/>
      <c r="Y215" s="4"/>
    </row>
    <row r="216" spans="2:25" x14ac:dyDescent="0.3">
      <c r="B216">
        <v>211</v>
      </c>
      <c r="C216" s="11">
        <f t="shared" si="14"/>
        <v>1.6779706453383088</v>
      </c>
      <c r="D216" s="11">
        <f t="shared" si="14"/>
        <v>2.720789926345387</v>
      </c>
      <c r="E216" s="11">
        <f t="shared" si="14"/>
        <v>3.4292084480011149</v>
      </c>
      <c r="F216" s="11">
        <f t="shared" si="14"/>
        <v>5.9646475032892132</v>
      </c>
      <c r="G216" s="3">
        <f>G215*(1+Parameters!$B$13)</f>
        <v>5546961.7032503821</v>
      </c>
      <c r="H216" s="5">
        <f>Parameters!$B$11*'Permanent project'!C220*Parameters!B$9*G216</f>
        <v>86.002583517958129</v>
      </c>
      <c r="I216" s="2">
        <f>EXP(-Parameters!$B$16*'Permanent project'!B220)</f>
        <v>1.1685402017484413E-3</v>
      </c>
      <c r="J216" s="2">
        <f>EXP(-(Parameters!$B$5+Parameters!$B$6)*('Permanent project'!B220-Parameters!$B$2))*(1-EXP(-Parameters!$B$7*('Permanent project'!B220-Parameters!$B$2)*('Permanent project'!B220&gt;Parameters!$B$2)))+('Permanent project'!B220&lt;=Parameters!$B$2)</f>
        <v>0.12493021219858241</v>
      </c>
      <c r="K216" s="2">
        <f>H216*I216*('Permanent project'!B220&gt;=Parameters!$B$2)</f>
        <v>0.10049747629496197</v>
      </c>
      <c r="L216" s="2">
        <f>H216*I216*J216*('Permanent project'!B220&gt;=Parameters!$B$2)*('Permanent project'!B220&lt;=Parameters!$B$3)</f>
        <v>1.2555171038951604E-2</v>
      </c>
      <c r="M216" s="26">
        <f>'Emissions of Biomass scenarios'!H214*3.66</f>
        <v>0</v>
      </c>
      <c r="N216" s="14">
        <f t="shared" si="15"/>
        <v>0</v>
      </c>
      <c r="V216" s="4"/>
      <c r="W216" s="4"/>
      <c r="X216" s="4"/>
      <c r="Y216" s="4"/>
    </row>
    <row r="217" spans="2:25" x14ac:dyDescent="0.3">
      <c r="B217">
        <v>212</v>
      </c>
      <c r="C217" s="11">
        <f t="shared" si="14"/>
        <v>1.6779706453383088</v>
      </c>
      <c r="D217" s="11">
        <f t="shared" si="14"/>
        <v>2.720789926345387</v>
      </c>
      <c r="E217" s="11">
        <f t="shared" si="14"/>
        <v>3.4292084480011149</v>
      </c>
      <c r="F217" s="11">
        <f t="shared" si="14"/>
        <v>5.9646475032892132</v>
      </c>
      <c r="G217" s="3">
        <f>G216*(1+Parameters!$B$13)</f>
        <v>5657900.9373153895</v>
      </c>
      <c r="H217" s="5">
        <f>Parameters!$B$11*'Permanent project'!C221*Parameters!B$9*G217</f>
        <v>87.722635188317284</v>
      </c>
      <c r="I217" s="2">
        <f>EXP(-Parameters!$B$16*'Permanent project'!B221)</f>
        <v>1.131738876817519E-3</v>
      </c>
      <c r="J217" s="2">
        <f>EXP(-(Parameters!$B$5+Parameters!$B$6)*('Permanent project'!B221-Parameters!$B$2))*(1-EXP(-Parameters!$B$7*('Permanent project'!B221-Parameters!$B$2)*('Permanent project'!B221&gt;Parameters!$B$2)))+('Permanent project'!B221&lt;=Parameters!$B$2)</f>
        <v>0.12368713581745483</v>
      </c>
      <c r="K217" s="2">
        <f>H217*I217*('Permanent project'!B221&gt;=Parameters!$B$2)</f>
        <v>9.9279116619499175E-2</v>
      </c>
      <c r="L217" s="2">
        <f>H217*I217*J217*('Permanent project'!B221&gt;=Parameters!$B$2)*('Permanent project'!B221&lt;=Parameters!$B$3)</f>
        <v>1.2279549581152932E-2</v>
      </c>
      <c r="M217" s="26">
        <f>'Emissions of Biomass scenarios'!H215*3.66</f>
        <v>0</v>
      </c>
      <c r="N217" s="14">
        <f t="shared" si="15"/>
        <v>0</v>
      </c>
      <c r="V217" s="4"/>
      <c r="W217" s="4"/>
      <c r="X217" s="4"/>
      <c r="Y217" s="4"/>
    </row>
    <row r="218" spans="2:25" x14ac:dyDescent="0.3">
      <c r="B218">
        <v>213</v>
      </c>
      <c r="C218" s="11">
        <f t="shared" si="14"/>
        <v>1.6779706453383088</v>
      </c>
      <c r="D218" s="11">
        <f t="shared" si="14"/>
        <v>2.720789926345387</v>
      </c>
      <c r="E218" s="11">
        <f t="shared" si="14"/>
        <v>3.4292084480011149</v>
      </c>
      <c r="F218" s="11">
        <f t="shared" si="14"/>
        <v>5.9646475032892132</v>
      </c>
      <c r="G218" s="3">
        <f>G217*(1+Parameters!$B$13)</f>
        <v>5771058.9560616976</v>
      </c>
      <c r="H218" s="5">
        <f>Parameters!$B$11*'Permanent project'!C222*Parameters!B$9*G218</f>
        <v>89.477087892083645</v>
      </c>
      <c r="I218" s="2">
        <f>EXP(-Parameters!$B$16*'Permanent project'!B222)</f>
        <v>1.0960965513926852E-3</v>
      </c>
      <c r="J218" s="2">
        <f>EXP(-(Parameters!$B$5+Parameters!$B$6)*('Permanent project'!B222-Parameters!$B$2))*(1-EXP(-Parameters!$B$7*('Permanent project'!B222-Parameters!$B$2)*('Permanent project'!B222&gt;Parameters!$B$2)))+('Permanent project'!B222&lt;=Parameters!$B$2)</f>
        <v>0.12245642825298191</v>
      </c>
      <c r="K218" s="2">
        <f>H218*I218*('Permanent project'!B222&gt;=Parameters!$B$2)</f>
        <v>9.8075527467173074E-2</v>
      </c>
      <c r="L218" s="2">
        <f>H218*I218*J218*('Permanent project'!B222&gt;=Parameters!$B$2)*('Permanent project'!B222&lt;=Parameters!$B$3)</f>
        <v>1.2009978792657236E-2</v>
      </c>
      <c r="M218" s="26">
        <f>'Emissions of Biomass scenarios'!H216*3.66</f>
        <v>0</v>
      </c>
      <c r="N218" s="14">
        <f t="shared" si="15"/>
        <v>0</v>
      </c>
      <c r="V218" s="4"/>
      <c r="W218" s="4"/>
      <c r="X218" s="4"/>
      <c r="Y218" s="4"/>
    </row>
    <row r="219" spans="2:25" x14ac:dyDescent="0.3">
      <c r="B219">
        <v>214</v>
      </c>
      <c r="C219" s="11">
        <f t="shared" ref="C219:F234" si="16">C218</f>
        <v>1.6779706453383088</v>
      </c>
      <c r="D219" s="11">
        <f t="shared" si="16"/>
        <v>2.720789926345387</v>
      </c>
      <c r="E219" s="11">
        <f t="shared" si="16"/>
        <v>3.4292084480011149</v>
      </c>
      <c r="F219" s="11">
        <f t="shared" si="16"/>
        <v>5.9646475032892132</v>
      </c>
      <c r="G219" s="3">
        <f>G218*(1+Parameters!$B$13)</f>
        <v>5886480.135182932</v>
      </c>
      <c r="H219" s="5">
        <f>Parameters!$B$11*'Permanent project'!C223*Parameters!B$9*G219</f>
        <v>91.266629649925321</v>
      </c>
      <c r="I219" s="2">
        <f>EXP(-Parameters!$B$16*'Permanent project'!B223)</f>
        <v>1.0615767246181251E-3</v>
      </c>
      <c r="J219" s="2">
        <f>EXP(-(Parameters!$B$5+Parameters!$B$6)*('Permanent project'!B223-Parameters!$B$2))*(1-EXP(-Parameters!$B$7*('Permanent project'!B223-Parameters!$B$2)*('Permanent project'!B223&gt;Parameters!$B$2)))+('Permanent project'!B223&lt;=Parameters!$B$2)</f>
        <v>0.12123796643338168</v>
      </c>
      <c r="K219" s="2">
        <f>H219*I219*('Permanent project'!B223&gt;=Parameters!$B$2)</f>
        <v>9.6886529770703181E-2</v>
      </c>
      <c r="L219" s="2">
        <f>H219*I219*J219*('Permanent project'!B223&gt;=Parameters!$B$2)*('Permanent project'!B223&lt;=Parameters!$B$3)</f>
        <v>1.1746325844187347E-2</v>
      </c>
      <c r="M219" s="26">
        <f>'Emissions of Biomass scenarios'!H217*3.66</f>
        <v>0</v>
      </c>
      <c r="N219" s="14">
        <f t="shared" si="15"/>
        <v>0</v>
      </c>
      <c r="V219" s="4"/>
      <c r="W219" s="4"/>
      <c r="X219" s="4"/>
      <c r="Y219" s="4"/>
    </row>
    <row r="220" spans="2:25" x14ac:dyDescent="0.3">
      <c r="B220">
        <v>215</v>
      </c>
      <c r="C220" s="11">
        <f t="shared" si="16"/>
        <v>1.6779706453383088</v>
      </c>
      <c r="D220" s="11">
        <f t="shared" si="16"/>
        <v>2.720789926345387</v>
      </c>
      <c r="E220" s="11">
        <f t="shared" si="16"/>
        <v>3.4292084480011149</v>
      </c>
      <c r="F220" s="11">
        <f t="shared" si="16"/>
        <v>5.9646475032892132</v>
      </c>
      <c r="G220" s="3">
        <f>G219*(1+Parameters!$B$13)</f>
        <v>6004209.7378865909</v>
      </c>
      <c r="H220" s="5">
        <f>Parameters!$B$11*'Permanent project'!C224*Parameters!B$9*G220</f>
        <v>93.091962242923827</v>
      </c>
      <c r="I220" s="2">
        <f>EXP(-Parameters!$B$16*'Permanent project'!B224)</f>
        <v>1.0281440451747298E-3</v>
      </c>
      <c r="J220" s="2">
        <f>EXP(-(Parameters!$B$5+Parameters!$B$6)*('Permanent project'!B224-Parameters!$B$2))*(1-EXP(-Parameters!$B$7*('Permanent project'!B224-Parameters!$B$2)*('Permanent project'!B224&gt;Parameters!$B$2)))+('Permanent project'!B224&lt;=Parameters!$B$2)</f>
        <v>0.12003162851145673</v>
      </c>
      <c r="K220" s="2">
        <f>H220*I220*('Permanent project'!B224&gt;=Parameters!$B$2)</f>
        <v>9.571194663369291E-2</v>
      </c>
      <c r="L220" s="2">
        <f>H220*I220*J220*('Permanent project'!B224&gt;=Parameters!$B$2)*('Permanent project'!B224&lt;=Parameters!$B$3)</f>
        <v>1.1488460822443798E-2</v>
      </c>
      <c r="M220" s="26">
        <f>'Emissions of Biomass scenarios'!H218*3.66</f>
        <v>0</v>
      </c>
      <c r="N220" s="14">
        <f t="shared" si="15"/>
        <v>0</v>
      </c>
      <c r="V220" s="4"/>
      <c r="W220" s="4"/>
      <c r="X220" s="4"/>
      <c r="Y220" s="4"/>
    </row>
    <row r="221" spans="2:25" x14ac:dyDescent="0.3">
      <c r="B221">
        <v>216</v>
      </c>
      <c r="C221" s="11">
        <f t="shared" si="16"/>
        <v>1.6779706453383088</v>
      </c>
      <c r="D221" s="11">
        <f t="shared" si="16"/>
        <v>2.720789926345387</v>
      </c>
      <c r="E221" s="11">
        <f t="shared" si="16"/>
        <v>3.4292084480011149</v>
      </c>
      <c r="F221" s="11">
        <f t="shared" si="16"/>
        <v>5.9646475032892132</v>
      </c>
      <c r="G221" s="3">
        <f>G220*(1+Parameters!$B$13)</f>
        <v>6124293.9326443225</v>
      </c>
      <c r="H221" s="5">
        <f>Parameters!$B$11*'Permanent project'!C225*Parameters!B$9*G221</f>
        <v>94.9538014877823</v>
      </c>
      <c r="I221" s="2">
        <f>EXP(-Parameters!$B$16*'Permanent project'!B225)</f>
        <v>9.9576427507725774E-4</v>
      </c>
      <c r="J221" s="2">
        <f>EXP(-(Parameters!$B$5+Parameters!$B$6)*('Permanent project'!B225-Parameters!$B$2))*(1-EXP(-Parameters!$B$7*('Permanent project'!B225-Parameters!$B$2)*('Permanent project'!B225&gt;Parameters!$B$2)))+('Permanent project'!B225&lt;=Parameters!$B$2)</f>
        <v>0.11883729385240965</v>
      </c>
      <c r="K221" s="2">
        <f>H221*I221*('Permanent project'!B225&gt;=Parameters!$B$2)</f>
        <v>9.455160330431138E-2</v>
      </c>
      <c r="L221" s="2">
        <f>H221*I221*J221*('Permanent project'!B225&gt;=Parameters!$B$2)*('Permanent project'!B225&lt;=Parameters!$B$3)</f>
        <v>1.1236256666090919E-2</v>
      </c>
      <c r="M221" s="26">
        <f>'Emissions of Biomass scenarios'!H219*3.66</f>
        <v>0</v>
      </c>
      <c r="N221" s="14">
        <f t="shared" si="15"/>
        <v>0</v>
      </c>
      <c r="V221" s="4"/>
      <c r="W221" s="4"/>
      <c r="X221" s="4"/>
      <c r="Y221" s="4"/>
    </row>
    <row r="222" spans="2:25" x14ac:dyDescent="0.3">
      <c r="B222">
        <v>217</v>
      </c>
      <c r="C222" s="11">
        <f t="shared" si="16"/>
        <v>1.6779706453383088</v>
      </c>
      <c r="D222" s="11">
        <f t="shared" si="16"/>
        <v>2.720789926345387</v>
      </c>
      <c r="E222" s="11">
        <f t="shared" si="16"/>
        <v>3.4292084480011149</v>
      </c>
      <c r="F222" s="11">
        <f t="shared" si="16"/>
        <v>5.9646475032892132</v>
      </c>
      <c r="G222" s="3">
        <f>G221*(1+Parameters!$B$13)</f>
        <v>6246779.811297209</v>
      </c>
      <c r="H222" s="5">
        <f>Parameters!$B$11*'Permanent project'!C226*Parameters!B$9*G222</f>
        <v>96.852877517537948</v>
      </c>
      <c r="I222" s="2">
        <f>EXP(-Parameters!$B$16*'Permanent project'!B226)</f>
        <v>9.6440425461164468E-4</v>
      </c>
      <c r="J222" s="2">
        <f>EXP(-(Parameters!$B$5+Parameters!$B$6)*('Permanent project'!B226-Parameters!$B$2))*(1-EXP(-Parameters!$B$7*('Permanent project'!B226-Parameters!$B$2)*('Permanent project'!B226&gt;Parameters!$B$2)))+('Permanent project'!B226&lt;=Parameters!$B$2)</f>
        <v>0.11765484302177918</v>
      </c>
      <c r="K222" s="2">
        <f>H222*I222*('Permanent project'!B226&gt;=Parameters!$B$2)</f>
        <v>9.3405327149294101E-2</v>
      </c>
      <c r="L222" s="2">
        <f>H222*I222*J222*('Permanent project'!B226&gt;=Parameters!$B$2)*('Permanent project'!B226&lt;=Parameters!$B$3)</f>
        <v>1.0989589103148126E-2</v>
      </c>
      <c r="M222" s="26">
        <f>'Emissions of Biomass scenarios'!H220*3.66</f>
        <v>0</v>
      </c>
      <c r="N222" s="14">
        <f t="shared" si="15"/>
        <v>0</v>
      </c>
      <c r="V222" s="4"/>
      <c r="W222" s="4"/>
      <c r="X222" s="4"/>
      <c r="Y222" s="4"/>
    </row>
    <row r="223" spans="2:25" x14ac:dyDescent="0.3">
      <c r="B223">
        <v>218</v>
      </c>
      <c r="C223" s="11">
        <f t="shared" si="16"/>
        <v>1.6779706453383088</v>
      </c>
      <c r="D223" s="11">
        <f t="shared" si="16"/>
        <v>2.720789926345387</v>
      </c>
      <c r="E223" s="11">
        <f t="shared" si="16"/>
        <v>3.4292084480011149</v>
      </c>
      <c r="F223" s="11">
        <f t="shared" si="16"/>
        <v>5.9646475032892132</v>
      </c>
      <c r="G223" s="3">
        <f>G222*(1+Parameters!$B$13)</f>
        <v>6371715.4075231533</v>
      </c>
      <c r="H223" s="5">
        <f>Parameters!$B$11*'Permanent project'!C227*Parameters!B$9*G223</f>
        <v>98.789935067888706</v>
      </c>
      <c r="I223" s="2">
        <f>EXP(-Parameters!$B$16*'Permanent project'!B227)</f>
        <v>9.3403186837656021E-4</v>
      </c>
      <c r="J223" s="2">
        <f>EXP(-(Parameters!$B$5+Parameters!$B$6)*('Permanent project'!B227-Parameters!$B$2))*(1-EXP(-Parameters!$B$7*('Permanent project'!B227-Parameters!$B$2)*('Permanent project'!B227&gt;Parameters!$B$2)))+('Permanent project'!B227&lt;=Parameters!$B$2)</f>
        <v>0.11648415777349697</v>
      </c>
      <c r="K223" s="2">
        <f>H223*I223*('Permanent project'!B227&gt;=Parameters!$B$2)</f>
        <v>9.2272947628259147E-2</v>
      </c>
      <c r="L223" s="2">
        <f>H223*I223*J223*('Permanent project'!B227&gt;=Parameters!$B$2)*('Permanent project'!B227&lt;=Parameters!$B$3)</f>
        <v>1.0748336589755761E-2</v>
      </c>
      <c r="M223" s="26">
        <f>'Emissions of Biomass scenarios'!H221*3.66</f>
        <v>0</v>
      </c>
      <c r="N223" s="14">
        <f t="shared" si="15"/>
        <v>0</v>
      </c>
      <c r="V223" s="4"/>
      <c r="W223" s="4"/>
      <c r="X223" s="4"/>
      <c r="Y223" s="4"/>
    </row>
    <row r="224" spans="2:25" x14ac:dyDescent="0.3">
      <c r="B224">
        <v>219</v>
      </c>
      <c r="C224" s="11">
        <f t="shared" si="16"/>
        <v>1.6779706453383088</v>
      </c>
      <c r="D224" s="11">
        <f t="shared" si="16"/>
        <v>2.720789926345387</v>
      </c>
      <c r="E224" s="11">
        <f t="shared" si="16"/>
        <v>3.4292084480011149</v>
      </c>
      <c r="F224" s="11">
        <f t="shared" si="16"/>
        <v>5.9646475032892132</v>
      </c>
      <c r="G224" s="3">
        <f>G223*(1+Parameters!$B$13)</f>
        <v>6499149.7156736162</v>
      </c>
      <c r="H224" s="5">
        <f>Parameters!$B$11*'Permanent project'!C228*Parameters!B$9*G224</f>
        <v>100.76573376924648</v>
      </c>
      <c r="I224" s="2">
        <f>EXP(-Parameters!$B$16*'Permanent project'!B228)</f>
        <v>9.0461601239442925E-4</v>
      </c>
      <c r="J224" s="2">
        <f>EXP(-(Parameters!$B$5+Parameters!$B$6)*('Permanent project'!B228-Parameters!$B$2))*(1-EXP(-Parameters!$B$7*('Permanent project'!B228-Parameters!$B$2)*('Permanent project'!B228&gt;Parameters!$B$2)))+('Permanent project'!B228&lt;=Parameters!$B$2)</f>
        <v>0.11532512103806251</v>
      </c>
      <c r="K224" s="2">
        <f>H224*I224*('Permanent project'!B228&gt;=Parameters!$B$2)</f>
        <v>9.1154296268334434E-2</v>
      </c>
      <c r="L224" s="2">
        <f>H224*I224*J224*('Permanent project'!B228&gt;=Parameters!$B$2)*('Permanent project'!B228&lt;=Parameters!$B$3)</f>
        <v>1.0512380250285079E-2</v>
      </c>
      <c r="M224" s="26">
        <f>'Emissions of Biomass scenarios'!H222*3.66</f>
        <v>0</v>
      </c>
      <c r="N224" s="14">
        <f t="shared" si="15"/>
        <v>0</v>
      </c>
      <c r="V224" s="4"/>
      <c r="W224" s="4"/>
      <c r="X224" s="4"/>
      <c r="Y224" s="4"/>
    </row>
    <row r="225" spans="2:25" x14ac:dyDescent="0.3">
      <c r="B225">
        <v>220</v>
      </c>
      <c r="C225" s="11">
        <f t="shared" si="16"/>
        <v>1.6779706453383088</v>
      </c>
      <c r="D225" s="11">
        <f t="shared" si="16"/>
        <v>2.720789926345387</v>
      </c>
      <c r="E225" s="11">
        <f t="shared" si="16"/>
        <v>3.4292084480011149</v>
      </c>
      <c r="F225" s="11">
        <f t="shared" si="16"/>
        <v>5.9646475032892132</v>
      </c>
      <c r="G225" s="3">
        <f>G224*(1+Parameters!$B$13)</f>
        <v>6629132.709987089</v>
      </c>
      <c r="H225" s="5">
        <f>Parameters!$B$11*'Permanent project'!C229*Parameters!B$9*G225</f>
        <v>102.78104844463142</v>
      </c>
      <c r="I225" s="2">
        <f>EXP(-Parameters!$B$16*'Permanent project'!B229)</f>
        <v>8.7612656225824167E-4</v>
      </c>
      <c r="J225" s="2">
        <f>EXP(-(Parameters!$B$5+Parameters!$B$6)*('Permanent project'!B229-Parameters!$B$2))*(1-EXP(-Parameters!$B$7*('Permanent project'!B229-Parameters!$B$2)*('Permanent project'!B229&gt;Parameters!$B$2)))+('Permanent project'!B229&lt;=Parameters!$B$2)</f>
        <v>0.1141776169108365</v>
      </c>
      <c r="K225" s="2">
        <f>H225*I225*('Permanent project'!B229&gt;=Parameters!$B$2)</f>
        <v>9.004920663909273E-2</v>
      </c>
      <c r="L225" s="2">
        <f>H225*I225*J225*('Permanent project'!B229&gt;=Parameters!$B$2)*('Permanent project'!B229&lt;=Parameters!$B$3)</f>
        <v>1.0281603818763084E-2</v>
      </c>
      <c r="M225" s="26">
        <f>'Emissions of Biomass scenarios'!H223*3.66</f>
        <v>0</v>
      </c>
      <c r="N225" s="14">
        <f t="shared" si="15"/>
        <v>0</v>
      </c>
      <c r="V225" s="4"/>
      <c r="W225" s="4"/>
      <c r="X225" s="4"/>
      <c r="Y225" s="4"/>
    </row>
    <row r="226" spans="2:25" x14ac:dyDescent="0.3">
      <c r="B226">
        <v>221</v>
      </c>
      <c r="C226" s="11">
        <f t="shared" si="16"/>
        <v>1.6779706453383088</v>
      </c>
      <c r="D226" s="11">
        <f t="shared" si="16"/>
        <v>2.720789926345387</v>
      </c>
      <c r="E226" s="11">
        <f t="shared" si="16"/>
        <v>3.4292084480011149</v>
      </c>
      <c r="F226" s="11">
        <f t="shared" si="16"/>
        <v>5.9646475032892132</v>
      </c>
      <c r="G226" s="3">
        <f>G225*(1+Parameters!$B$13)</f>
        <v>6761715.3641868308</v>
      </c>
      <c r="H226" s="5">
        <f>Parameters!$B$11*'Permanent project'!C230*Parameters!B$9*G226</f>
        <v>104.83666941352405</v>
      </c>
      <c r="I226" s="2">
        <f>EXP(-Parameters!$B$16*'Permanent project'!B230)</f>
        <v>8.4853434228152698E-4</v>
      </c>
      <c r="J226" s="2">
        <f>EXP(-(Parameters!$B$5+Parameters!$B$6)*('Permanent project'!B230-Parameters!$B$2))*(1-EXP(-Parameters!$B$7*('Permanent project'!B230-Parameters!$B$2)*('Permanent project'!B230&gt;Parameters!$B$2)))+('Permanent project'!B230&lt;=Parameters!$B$2)</f>
        <v>0.11304153064044985</v>
      </c>
      <c r="K226" s="2">
        <f>H226*I226*('Permanent project'!B230&gt;=Parameters!$B$2)</f>
        <v>8.8957514327790504E-2</v>
      </c>
      <c r="L226" s="2">
        <f>H226*I226*J226*('Permanent project'!B230&gt;=Parameters!$B$2)*('Permanent project'!B230&lt;=Parameters!$B$3)</f>
        <v>1.0055893581583186E-2</v>
      </c>
      <c r="M226" s="26">
        <f>'Emissions of Biomass scenarios'!H224*3.66</f>
        <v>0</v>
      </c>
      <c r="N226" s="14">
        <f t="shared" si="15"/>
        <v>0</v>
      </c>
      <c r="V226" s="4"/>
      <c r="W226" s="4"/>
      <c r="X226" s="4"/>
      <c r="Y226" s="4"/>
    </row>
    <row r="227" spans="2:25" x14ac:dyDescent="0.3">
      <c r="B227">
        <v>222</v>
      </c>
      <c r="C227" s="11">
        <f t="shared" si="16"/>
        <v>1.6779706453383088</v>
      </c>
      <c r="D227" s="11">
        <f t="shared" si="16"/>
        <v>2.720789926345387</v>
      </c>
      <c r="E227" s="11">
        <f t="shared" si="16"/>
        <v>3.4292084480011149</v>
      </c>
      <c r="F227" s="11">
        <f t="shared" si="16"/>
        <v>5.9646475032892132</v>
      </c>
      <c r="G227" s="3">
        <f>G226*(1+Parameters!$B$13)</f>
        <v>6896949.6714705676</v>
      </c>
      <c r="H227" s="5">
        <f>Parameters!$B$11*'Permanent project'!C231*Parameters!B$9*G227</f>
        <v>106.93340280179453</v>
      </c>
      <c r="I227" s="2">
        <f>EXP(-Parameters!$B$16*'Permanent project'!B231)</f>
        <v>8.2181109561990163E-4</v>
      </c>
      <c r="J227" s="2">
        <f>EXP(-(Parameters!$B$5+Parameters!$B$6)*('Permanent project'!B231-Parameters!$B$2))*(1-EXP(-Parameters!$B$7*('Permanent project'!B231-Parameters!$B$2)*('Permanent project'!B231&gt;Parameters!$B$2)))+('Permanent project'!B231&lt;=Parameters!$B$2)</f>
        <v>0.11191674861732888</v>
      </c>
      <c r="K227" s="2">
        <f>H227*I227*('Permanent project'!B231&gt;=Parameters!$B$2)</f>
        <v>8.7879056914907022E-2</v>
      </c>
      <c r="L227" s="2">
        <f>H227*I227*J227*('Permanent project'!B231&gt;=Parameters!$B$2)*('Permanent project'!B231&lt;=Parameters!$B$3)</f>
        <v>9.8351383214735858E-3</v>
      </c>
      <c r="M227" s="26">
        <f>'Emissions of Biomass scenarios'!H225*3.66</f>
        <v>0</v>
      </c>
      <c r="N227" s="14">
        <f t="shared" si="15"/>
        <v>0</v>
      </c>
      <c r="V227" s="4"/>
      <c r="W227" s="4"/>
      <c r="X227" s="4"/>
      <c r="Y227" s="4"/>
    </row>
    <row r="228" spans="2:25" x14ac:dyDescent="0.3">
      <c r="B228">
        <v>223</v>
      </c>
      <c r="C228" s="11">
        <f t="shared" si="16"/>
        <v>1.6779706453383088</v>
      </c>
      <c r="D228" s="11">
        <f t="shared" si="16"/>
        <v>2.720789926345387</v>
      </c>
      <c r="E228" s="11">
        <f t="shared" si="16"/>
        <v>3.4292084480011149</v>
      </c>
      <c r="F228" s="11">
        <f t="shared" si="16"/>
        <v>5.9646475032892132</v>
      </c>
      <c r="G228" s="3">
        <f>G227*(1+Parameters!$B$13)</f>
        <v>7034888.6648999788</v>
      </c>
      <c r="H228" s="5">
        <f>Parameters!$B$11*'Permanent project'!C232*Parameters!B$9*G228</f>
        <v>109.07207085783043</v>
      </c>
      <c r="I228" s="2">
        <f>EXP(-Parameters!$B$16*'Permanent project'!B232)</f>
        <v>7.9592945533359149E-4</v>
      </c>
      <c r="J228" s="2">
        <f>EXP(-(Parameters!$B$5+Parameters!$B$6)*('Permanent project'!B232-Parameters!$B$2))*(1-EXP(-Parameters!$B$7*('Permanent project'!B232-Parameters!$B$2)*('Permanent project'!B232&gt;Parameters!$B$2)))+('Permanent project'!B232&lt;=Parameters!$B$2)</f>
        <v>0.11080315836233387</v>
      </c>
      <c r="K228" s="2">
        <f>H228*I228*('Permanent project'!B232&gt;=Parameters!$B$2)</f>
        <v>8.6813673949979867E-2</v>
      </c>
      <c r="L228" s="2">
        <f>H228*I228*J228*('Permanent project'!B232&gt;=Parameters!$B$2)*('Permanent project'!B232&lt;=Parameters!$B$3)</f>
        <v>9.6192292626956378E-3</v>
      </c>
      <c r="M228" s="26">
        <f>'Emissions of Biomass scenarios'!H226*3.66</f>
        <v>0</v>
      </c>
      <c r="N228" s="14">
        <f t="shared" si="15"/>
        <v>0</v>
      </c>
      <c r="V228" s="4"/>
      <c r="W228" s="4"/>
      <c r="X228" s="4"/>
      <c r="Y228" s="4"/>
    </row>
    <row r="229" spans="2:25" x14ac:dyDescent="0.3">
      <c r="B229">
        <v>224</v>
      </c>
      <c r="C229" s="11">
        <f t="shared" si="16"/>
        <v>1.6779706453383088</v>
      </c>
      <c r="D229" s="11">
        <f t="shared" si="16"/>
        <v>2.720789926345387</v>
      </c>
      <c r="E229" s="11">
        <f t="shared" si="16"/>
        <v>3.4292084480011149</v>
      </c>
      <c r="F229" s="11">
        <f t="shared" si="16"/>
        <v>5.9646475032892132</v>
      </c>
      <c r="G229" s="3">
        <f>G228*(1+Parameters!$B$13)</f>
        <v>7175586.4381979788</v>
      </c>
      <c r="H229" s="5">
        <f>Parameters!$B$11*'Permanent project'!C233*Parameters!B$9*G229</f>
        <v>111.25351227498703</v>
      </c>
      <c r="I229" s="2">
        <f>EXP(-Parameters!$B$16*'Permanent project'!B233)</f>
        <v>7.7086291636129401E-4</v>
      </c>
      <c r="J229" s="2">
        <f>EXP(-(Parameters!$B$5+Parameters!$B$6)*('Permanent project'!B233-Parameters!$B$2))*(1-EXP(-Parameters!$B$7*('Permanent project'!B233-Parameters!$B$2)*('Permanent project'!B233&gt;Parameters!$B$2)))+('Permanent project'!B233&lt;=Parameters!$B$2)</f>
        <v>0.10970064851551141</v>
      </c>
      <c r="K229" s="2">
        <f>H229*I229*('Permanent project'!B233&gt;=Parameters!$B$2)</f>
        <v>8.5761206927733521E-2</v>
      </c>
      <c r="L229" s="2">
        <f>H229*I229*J229*('Permanent project'!B233&gt;=Parameters!$B$2)*('Permanent project'!B233&lt;=Parameters!$B$3)</f>
        <v>9.4080600174453379E-3</v>
      </c>
      <c r="M229" s="26">
        <f>'Emissions of Biomass scenarios'!H227*3.66</f>
        <v>0</v>
      </c>
      <c r="N229" s="14">
        <f t="shared" si="15"/>
        <v>0</v>
      </c>
      <c r="V229" s="4"/>
      <c r="W229" s="4"/>
      <c r="X229" s="4"/>
      <c r="Y229" s="4"/>
    </row>
    <row r="230" spans="2:25" x14ac:dyDescent="0.3">
      <c r="B230">
        <v>225</v>
      </c>
      <c r="C230" s="11">
        <f t="shared" si="16"/>
        <v>1.6779706453383088</v>
      </c>
      <c r="D230" s="11">
        <f t="shared" si="16"/>
        <v>2.720789926345387</v>
      </c>
      <c r="E230" s="11">
        <f t="shared" si="16"/>
        <v>3.4292084480011149</v>
      </c>
      <c r="F230" s="11">
        <f t="shared" si="16"/>
        <v>5.9646475032892132</v>
      </c>
      <c r="G230" s="3">
        <f>G229*(1+Parameters!$B$13)</f>
        <v>7319098.1669619381</v>
      </c>
      <c r="H230" s="5">
        <f>Parameters!$B$11*'Permanent project'!C234*Parameters!B$9*G230</f>
        <v>113.47858252048677</v>
      </c>
      <c r="I230" s="2">
        <f>EXP(-Parameters!$B$16*'Permanent project'!B234)</f>
        <v>7.465858083766792E-4</v>
      </c>
      <c r="J230" s="2">
        <f>EXP(-(Parameters!$B$5+Parameters!$B$6)*('Permanent project'!B234-Parameters!$B$2))*(1-EXP(-Parameters!$B$7*('Permanent project'!B234-Parameters!$B$2)*('Permanent project'!B234&gt;Parameters!$B$2)))+('Permanent project'!B234&lt;=Parameters!$B$2)</f>
        <v>0.10860910882495796</v>
      </c>
      <c r="K230" s="2">
        <f>H230*I230*('Permanent project'!B234&gt;=Parameters!$B$2)</f>
        <v>8.4721499264497319E-2</v>
      </c>
      <c r="L230" s="2">
        <f>H230*I230*J230*('Permanent project'!B234&gt;=Parameters!$B$2)*('Permanent project'!B234&lt;=Parameters!$B$3)</f>
        <v>9.2015265334313857E-3</v>
      </c>
      <c r="M230" s="26">
        <f>'Emissions of Biomass scenarios'!H228*3.66</f>
        <v>0</v>
      </c>
      <c r="N230" s="14">
        <f t="shared" si="15"/>
        <v>0</v>
      </c>
      <c r="V230" s="4"/>
      <c r="W230" s="4"/>
      <c r="X230" s="4"/>
      <c r="Y230" s="4"/>
    </row>
    <row r="231" spans="2:25" x14ac:dyDescent="0.3">
      <c r="B231">
        <v>226</v>
      </c>
      <c r="C231" s="11">
        <f t="shared" si="16"/>
        <v>1.6779706453383088</v>
      </c>
      <c r="D231" s="11">
        <f t="shared" si="16"/>
        <v>2.720789926345387</v>
      </c>
      <c r="E231" s="11">
        <f t="shared" si="16"/>
        <v>3.4292084480011149</v>
      </c>
      <c r="F231" s="11">
        <f t="shared" si="16"/>
        <v>5.9646475032892132</v>
      </c>
      <c r="G231" s="3">
        <f>G230*(1+Parameters!$B$13)</f>
        <v>7465480.1303011766</v>
      </c>
      <c r="H231" s="5">
        <f>Parameters!$B$11*'Permanent project'!C235*Parameters!B$9*G231</f>
        <v>115.7481541708965</v>
      </c>
      <c r="I231" s="2">
        <f>EXP(-Parameters!$B$16*'Permanent project'!B235)</f>
        <v>7.2307326949973239E-4</v>
      </c>
      <c r="J231" s="2">
        <f>EXP(-(Parameters!$B$5+Parameters!$B$6)*('Permanent project'!B235-Parameters!$B$2))*(1-EXP(-Parameters!$B$7*('Permanent project'!B235-Parameters!$B$2)*('Permanent project'!B235&gt;Parameters!$B$2)))+('Permanent project'!B235&lt;=Parameters!$B$2)</f>
        <v>0.10752843013579495</v>
      </c>
      <c r="K231" s="2">
        <f>H231*I231*('Permanent project'!B235&gt;=Parameters!$B$2)</f>
        <v>8.3694396274909225E-2</v>
      </c>
      <c r="L231" s="2">
        <f>H231*I231*J231*('Permanent project'!B235&gt;=Parameters!$B$2)*('Permanent project'!B235&lt;=Parameters!$B$3)</f>
        <v>8.9995270426041132E-3</v>
      </c>
      <c r="M231" s="26">
        <f>'Emissions of Biomass scenarios'!H229*3.66</f>
        <v>0</v>
      </c>
      <c r="N231" s="14">
        <f t="shared" si="15"/>
        <v>0</v>
      </c>
      <c r="V231" s="4"/>
      <c r="W231" s="4"/>
      <c r="X231" s="4"/>
      <c r="Y231" s="4"/>
    </row>
    <row r="232" spans="2:25" x14ac:dyDescent="0.3">
      <c r="B232">
        <v>227</v>
      </c>
      <c r="C232" s="11">
        <f t="shared" si="16"/>
        <v>1.6779706453383088</v>
      </c>
      <c r="D232" s="11">
        <f t="shared" si="16"/>
        <v>2.720789926345387</v>
      </c>
      <c r="E232" s="11">
        <f t="shared" si="16"/>
        <v>3.4292084480011149</v>
      </c>
      <c r="F232" s="11">
        <f t="shared" si="16"/>
        <v>5.9646475032892132</v>
      </c>
      <c r="G232" s="3">
        <f>G231*(1+Parameters!$B$13)</f>
        <v>7614789.7329072002</v>
      </c>
      <c r="H232" s="5">
        <f>Parameters!$B$11*'Permanent project'!C236*Parameters!B$9*G232</f>
        <v>118.06311725431443</v>
      </c>
      <c r="I232" s="2">
        <f>EXP(-Parameters!$B$16*'Permanent project'!B236)</f>
        <v>7.0030122083601621E-4</v>
      </c>
      <c r="J232" s="2">
        <f>EXP(-(Parameters!$B$5+Parameters!$B$6)*('Permanent project'!B236-Parameters!$B$2))*(1-EXP(-Parameters!$B$7*('Permanent project'!B236-Parameters!$B$2)*('Permanent project'!B236&gt;Parameters!$B$2)))+('Permanent project'!B236&lt;=Parameters!$B$2)</f>
        <v>0.10645850437925281</v>
      </c>
      <c r="K232" s="2">
        <f>H232*I232*('Permanent project'!B236&gt;=Parameters!$B$2)</f>
        <v>8.2679745148902126E-2</v>
      </c>
      <c r="L232" s="2">
        <f>H232*I232*J232*('Permanent project'!B236&gt;=Parameters!$B$2)*('Permanent project'!B236&lt;=Parameters!$B$3)</f>
        <v>8.801962011009903E-3</v>
      </c>
      <c r="M232" s="26">
        <f>'Emissions of Biomass scenarios'!H230*3.66</f>
        <v>0</v>
      </c>
      <c r="N232" s="14">
        <f t="shared" si="15"/>
        <v>0</v>
      </c>
      <c r="V232" s="4"/>
      <c r="W232" s="4"/>
      <c r="X232" s="4"/>
      <c r="Y232" s="4"/>
    </row>
    <row r="233" spans="2:25" x14ac:dyDescent="0.3">
      <c r="B233">
        <v>228</v>
      </c>
      <c r="C233" s="11">
        <f t="shared" si="16"/>
        <v>1.6779706453383088</v>
      </c>
      <c r="D233" s="11">
        <f t="shared" si="16"/>
        <v>2.720789926345387</v>
      </c>
      <c r="E233" s="11">
        <f t="shared" si="16"/>
        <v>3.4292084480011149</v>
      </c>
      <c r="F233" s="11">
        <f t="shared" si="16"/>
        <v>5.9646475032892132</v>
      </c>
      <c r="G233" s="3">
        <f>G232*(1+Parameters!$B$13)</f>
        <v>7767085.5275653442</v>
      </c>
      <c r="H233" s="5">
        <f>Parameters!$B$11*'Permanent project'!C237*Parameters!B$9*G233</f>
        <v>120.42437959940072</v>
      </c>
      <c r="I233" s="2">
        <f>EXP(-Parameters!$B$16*'Permanent project'!B237)</f>
        <v>6.7824634181777946E-4</v>
      </c>
      <c r="J233" s="2">
        <f>EXP(-(Parameters!$B$5+Parameters!$B$6)*('Permanent project'!B237-Parameters!$B$2))*(1-EXP(-Parameters!$B$7*('Permanent project'!B237-Parameters!$B$2)*('Permanent project'!B237&gt;Parameters!$B$2)))+('Permanent project'!B237&lt;=Parameters!$B$2)</f>
        <v>0.10539922456186433</v>
      </c>
      <c r="K233" s="2">
        <f>H233*I233*('Permanent project'!B237&gt;=Parameters!$B$2)</f>
        <v>8.1677394928969166E-2</v>
      </c>
      <c r="L233" s="2">
        <f>H233*I233*J233*('Permanent project'!B237&gt;=Parameters!$B$2)*('Permanent project'!B237&lt;=Parameters!$B$3)</f>
        <v>8.6087340897465E-3</v>
      </c>
      <c r="M233" s="26">
        <f>'Emissions of Biomass scenarios'!H231*3.66</f>
        <v>0</v>
      </c>
      <c r="N233" s="14">
        <f t="shared" si="15"/>
        <v>0</v>
      </c>
      <c r="V233" s="4"/>
      <c r="W233" s="4"/>
      <c r="X233" s="4"/>
      <c r="Y233" s="4"/>
    </row>
    <row r="234" spans="2:25" x14ac:dyDescent="0.3">
      <c r="B234">
        <v>229</v>
      </c>
      <c r="C234" s="11">
        <f t="shared" si="16"/>
        <v>1.6779706453383088</v>
      </c>
      <c r="D234" s="11">
        <f t="shared" si="16"/>
        <v>2.720789926345387</v>
      </c>
      <c r="E234" s="11">
        <f t="shared" si="16"/>
        <v>3.4292084480011149</v>
      </c>
      <c r="F234" s="11">
        <f t="shared" si="16"/>
        <v>5.9646475032892132</v>
      </c>
      <c r="G234" s="3">
        <f>G233*(1+Parameters!$B$13)</f>
        <v>7922427.2381166508</v>
      </c>
      <c r="H234" s="5">
        <f>Parameters!$B$11*'Permanent project'!C238*Parameters!B$9*G234</f>
        <v>122.83286719138873</v>
      </c>
      <c r="I234" s="2">
        <f>EXP(-Parameters!$B$16*'Permanent project'!B238)</f>
        <v>6.5688604632165666E-4</v>
      </c>
      <c r="J234" s="2">
        <f>EXP(-(Parameters!$B$5+Parameters!$B$6)*('Permanent project'!B238-Parameters!$B$2))*(1-EXP(-Parameters!$B$7*('Permanent project'!B238-Parameters!$B$2)*('Permanent project'!B238&gt;Parameters!$B$2)))+('Permanent project'!B238&lt;=Parameters!$B$2)</f>
        <v>0.10435048475476499</v>
      </c>
      <c r="K234" s="2">
        <f>H234*I234*('Permanent project'!B238&gt;=Parameters!$B$2)</f>
        <v>8.0687196487704477E-2</v>
      </c>
      <c r="L234" s="2">
        <f>H234*I234*J234*('Permanent project'!B238&gt;=Parameters!$B$2)*('Permanent project'!B238&lt;=Parameters!$B$3)</f>
        <v>8.4197480669949334E-3</v>
      </c>
      <c r="M234" s="26">
        <f>'Emissions of Biomass scenarios'!H232*3.66</f>
        <v>0</v>
      </c>
      <c r="N234" s="14">
        <f t="shared" si="15"/>
        <v>0</v>
      </c>
      <c r="V234" s="4"/>
      <c r="W234" s="4"/>
      <c r="X234" s="4"/>
      <c r="Y234" s="4"/>
    </row>
    <row r="235" spans="2:25" x14ac:dyDescent="0.3">
      <c r="B235">
        <v>230</v>
      </c>
      <c r="C235" s="11">
        <f t="shared" ref="C235:F250" si="17">C234</f>
        <v>1.6779706453383088</v>
      </c>
      <c r="D235" s="11">
        <f t="shared" si="17"/>
        <v>2.720789926345387</v>
      </c>
      <c r="E235" s="11">
        <f t="shared" si="17"/>
        <v>3.4292084480011149</v>
      </c>
      <c r="F235" s="11">
        <f t="shared" si="17"/>
        <v>5.9646475032892132</v>
      </c>
      <c r="G235" s="3">
        <f>G234*(1+Parameters!$B$13)</f>
        <v>8080875.7828789838</v>
      </c>
      <c r="H235" s="5">
        <f>Parameters!$B$11*'Permanent project'!C239*Parameters!B$9*G235</f>
        <v>125.2895245352165</v>
      </c>
      <c r="I235" s="2">
        <f>EXP(-Parameters!$B$16*'Permanent project'!B239)</f>
        <v>6.3619845953850516E-4</v>
      </c>
      <c r="J235" s="2">
        <f>EXP(-(Parameters!$B$5+Parameters!$B$6)*('Permanent project'!B239-Parameters!$B$2))*(1-EXP(-Parameters!$B$7*('Permanent project'!B239-Parameters!$B$2)*('Permanent project'!B239&gt;Parameters!$B$2)))+('Permanent project'!B239&lt;=Parameters!$B$2)</f>
        <v>0.1033121800831002</v>
      </c>
      <c r="K235" s="2">
        <f>H235*I235*('Permanent project'!B239&gt;=Parameters!$B$2)</f>
        <v>7.970900250561648E-2</v>
      </c>
      <c r="L235" s="2">
        <f>H235*I235*J235*('Permanent project'!B239&gt;=Parameters!$B$2)*('Permanent project'!B239&lt;=Parameters!$B$3)</f>
        <v>8.2349108211045349E-3</v>
      </c>
      <c r="M235" s="26">
        <f>'Emissions of Biomass scenarios'!H233*3.66</f>
        <v>0</v>
      </c>
      <c r="N235" s="14">
        <f t="shared" si="15"/>
        <v>0</v>
      </c>
      <c r="V235" s="4"/>
      <c r="W235" s="4"/>
      <c r="X235" s="4"/>
      <c r="Y235" s="4"/>
    </row>
    <row r="236" spans="2:25" x14ac:dyDescent="0.3">
      <c r="B236">
        <v>231</v>
      </c>
      <c r="C236" s="11">
        <f t="shared" si="17"/>
        <v>1.6779706453383088</v>
      </c>
      <c r="D236" s="11">
        <f t="shared" si="17"/>
        <v>2.720789926345387</v>
      </c>
      <c r="E236" s="11">
        <f t="shared" si="17"/>
        <v>3.4292084480011149</v>
      </c>
      <c r="F236" s="11">
        <f t="shared" si="17"/>
        <v>5.9646475032892132</v>
      </c>
      <c r="G236" s="3">
        <f>G235*(1+Parameters!$B$13)</f>
        <v>8242493.2985365633</v>
      </c>
      <c r="H236" s="5">
        <f>Parameters!$B$11*'Permanent project'!C240*Parameters!B$9*G236</f>
        <v>127.79531502592083</v>
      </c>
      <c r="I236" s="2">
        <f>EXP(-Parameters!$B$16*'Permanent project'!B240)</f>
        <v>6.1616239557168832E-4</v>
      </c>
      <c r="J236" s="2">
        <f>EXP(-(Parameters!$B$5+Parameters!$B$6)*('Permanent project'!B240-Parameters!$B$2))*(1-EXP(-Parameters!$B$7*('Permanent project'!B240-Parameters!$B$2)*('Permanent project'!B240&gt;Parameters!$B$2)))+('Permanent project'!B240&lt;=Parameters!$B$2)</f>
        <v>0.10228420671553744</v>
      </c>
      <c r="K236" s="2">
        <f>H236*I236*('Permanent project'!B240&gt;=Parameters!$B$2)</f>
        <v>7.8742667449209949E-2</v>
      </c>
      <c r="L236" s="2">
        <f>H236*I236*J236*('Permanent project'!B240&gt;=Parameters!$B$2)*('Permanent project'!B240&lt;=Parameters!$B$3)</f>
        <v>8.0541312747078112E-3</v>
      </c>
      <c r="M236" s="26">
        <f>'Emissions of Biomass scenarios'!H234*3.66</f>
        <v>0</v>
      </c>
      <c r="N236" s="14">
        <f t="shared" si="15"/>
        <v>0</v>
      </c>
      <c r="V236" s="4"/>
      <c r="W236" s="4"/>
      <c r="X236" s="4"/>
      <c r="Y236" s="4"/>
    </row>
    <row r="237" spans="2:25" x14ac:dyDescent="0.3">
      <c r="B237">
        <v>232</v>
      </c>
      <c r="C237" s="11">
        <f t="shared" si="17"/>
        <v>1.6779706453383088</v>
      </c>
      <c r="D237" s="11">
        <f t="shared" si="17"/>
        <v>2.720789926345387</v>
      </c>
      <c r="E237" s="11">
        <f t="shared" si="17"/>
        <v>3.4292084480011149</v>
      </c>
      <c r="F237" s="11">
        <f t="shared" si="17"/>
        <v>5.9646475032892132</v>
      </c>
      <c r="G237" s="3">
        <f>G236*(1+Parameters!$B$13)</f>
        <v>8407343.1645072941</v>
      </c>
      <c r="H237" s="5">
        <f>Parameters!$B$11*'Permanent project'!C241*Parameters!B$9*G237</f>
        <v>130.35122132643923</v>
      </c>
      <c r="I237" s="2">
        <f>EXP(-Parameters!$B$16*'Permanent project'!B241)</f>
        <v>5.9675733574086627E-4</v>
      </c>
      <c r="J237" s="2">
        <f>EXP(-(Parameters!$B$5+Parameters!$B$6)*('Permanent project'!B241-Parameters!$B$2))*(1-EXP(-Parameters!$B$7*('Permanent project'!B241-Parameters!$B$2)*('Permanent project'!B241&gt;Parameters!$B$2)))+('Permanent project'!B241&lt;=Parameters!$B$2)</f>
        <v>0.1012664618538834</v>
      </c>
      <c r="K237" s="2">
        <f>H237*I237*('Permanent project'!B241&gt;=Parameters!$B$2)</f>
        <v>7.7788047549333869E-2</v>
      </c>
      <c r="L237" s="2">
        <f>H237*I237*J237*('Permanent project'!B241&gt;=Parameters!$B$2)*('Permanent project'!B241&lt;=Parameters!$B$3)</f>
        <v>7.8773203498426862E-3</v>
      </c>
      <c r="M237" s="26">
        <f>'Emissions of Biomass scenarios'!H235*3.66</f>
        <v>0</v>
      </c>
      <c r="N237" s="14">
        <f t="shared" si="15"/>
        <v>0</v>
      </c>
      <c r="V237" s="4"/>
      <c r="W237" s="4"/>
      <c r="X237" s="4"/>
      <c r="Y237" s="4"/>
    </row>
    <row r="238" spans="2:25" x14ac:dyDescent="0.3">
      <c r="B238">
        <v>233</v>
      </c>
      <c r="C238" s="11">
        <f t="shared" si="17"/>
        <v>1.6779706453383088</v>
      </c>
      <c r="D238" s="11">
        <f t="shared" si="17"/>
        <v>2.720789926345387</v>
      </c>
      <c r="E238" s="11">
        <f t="shared" si="17"/>
        <v>3.4292084480011149</v>
      </c>
      <c r="F238" s="11">
        <f t="shared" si="17"/>
        <v>5.9646475032892132</v>
      </c>
      <c r="G238" s="3">
        <f>G237*(1+Parameters!$B$13)</f>
        <v>8575490.0277974401</v>
      </c>
      <c r="H238" s="5">
        <f>Parameters!$B$11*'Permanent project'!C242*Parameters!B$9*G238</f>
        <v>132.95824575296803</v>
      </c>
      <c r="I238" s="2">
        <f>EXP(-Parameters!$B$16*'Permanent project'!B242)</f>
        <v>5.7796340756907465E-4</v>
      </c>
      <c r="J238" s="2">
        <f>EXP(-(Parameters!$B$5+Parameters!$B$6)*('Permanent project'!B242-Parameters!$B$2))*(1-EXP(-Parameters!$B$7*('Permanent project'!B242-Parameters!$B$2)*('Permanent project'!B242&gt;Parameters!$B$2)))+('Permanent project'!B242&lt;=Parameters!$B$2)</f>
        <v>0.10025884372280371</v>
      </c>
      <c r="K238" s="2">
        <f>H238*I238*('Permanent project'!B242&gt;=Parameters!$B$2)</f>
        <v>7.6845000779791853E-2</v>
      </c>
      <c r="L238" s="2">
        <f>H238*I238*J238*('Permanent project'!B242&gt;=Parameters!$B$2)*('Permanent project'!B242&lt;=Parameters!$B$3)</f>
        <v>7.70439092405988E-3</v>
      </c>
      <c r="M238" s="26">
        <f>'Emissions of Biomass scenarios'!H236*3.66</f>
        <v>0</v>
      </c>
      <c r="N238" s="14">
        <f t="shared" si="15"/>
        <v>0</v>
      </c>
      <c r="V238" s="4"/>
      <c r="W238" s="4"/>
      <c r="X238" s="4"/>
      <c r="Y238" s="4"/>
    </row>
    <row r="239" spans="2:25" x14ac:dyDescent="0.3">
      <c r="B239">
        <v>234</v>
      </c>
      <c r="C239" s="11">
        <f t="shared" si="17"/>
        <v>1.6779706453383088</v>
      </c>
      <c r="D239" s="11">
        <f t="shared" si="17"/>
        <v>2.720789926345387</v>
      </c>
      <c r="E239" s="11">
        <f t="shared" si="17"/>
        <v>3.4292084480011149</v>
      </c>
      <c r="F239" s="11">
        <f t="shared" si="17"/>
        <v>5.9646475032892132</v>
      </c>
      <c r="G239" s="3">
        <f>G238*(1+Parameters!$B$13)</f>
        <v>8746999.8283533882</v>
      </c>
      <c r="H239" s="5">
        <f>Parameters!$B$11*'Permanent project'!C243*Parameters!B$9*G239</f>
        <v>135.61741066802739</v>
      </c>
      <c r="I239" s="2">
        <f>EXP(-Parameters!$B$16*'Permanent project'!B243)</f>
        <v>5.5976136443157062E-4</v>
      </c>
      <c r="J239" s="2">
        <f>EXP(-(Parameters!$B$5+Parameters!$B$6)*('Permanent project'!B243-Parameters!$B$2))*(1-EXP(-Parameters!$B$7*('Permanent project'!B243-Parameters!$B$2)*('Permanent project'!B243&gt;Parameters!$B$2)))+('Permanent project'!B243&lt;=Parameters!$B$2)</f>
        <v>9.9261251559645658E-2</v>
      </c>
      <c r="K239" s="2">
        <f>H239*I239*('Permanent project'!B243&gt;=Parameters!$B$2)</f>
        <v>7.5913386836211655E-2</v>
      </c>
      <c r="L239" s="2">
        <f>H239*I239*J239*('Permanent project'!B243&gt;=Parameters!$B$2)*('Permanent project'!B243&lt;=Parameters!$B$3)</f>
        <v>7.5352577874938983E-3</v>
      </c>
      <c r="M239" s="26">
        <f>'Emissions of Biomass scenarios'!H237*3.66</f>
        <v>0</v>
      </c>
      <c r="N239" s="14">
        <f t="shared" si="15"/>
        <v>0</v>
      </c>
      <c r="V239" s="4"/>
      <c r="W239" s="4"/>
      <c r="X239" s="4"/>
      <c r="Y239" s="4"/>
    </row>
    <row r="240" spans="2:25" x14ac:dyDescent="0.3">
      <c r="B240">
        <v>235</v>
      </c>
      <c r="C240" s="11">
        <f t="shared" si="17"/>
        <v>1.6779706453383088</v>
      </c>
      <c r="D240" s="11">
        <f t="shared" si="17"/>
        <v>2.720789926345387</v>
      </c>
      <c r="E240" s="11">
        <f t="shared" si="17"/>
        <v>3.4292084480011149</v>
      </c>
      <c r="F240" s="11">
        <f t="shared" si="17"/>
        <v>5.9646475032892132</v>
      </c>
      <c r="G240" s="3">
        <f>G239*(1+Parameters!$B$13)</f>
        <v>8921939.8249204569</v>
      </c>
      <c r="H240" s="5">
        <f>Parameters!$B$11*'Permanent project'!C244*Parameters!B$9*G240</f>
        <v>138.32975888138793</v>
      </c>
      <c r="I240" s="2">
        <f>EXP(-Parameters!$B$16*'Permanent project'!B244)</f>
        <v>5.4213256584560862E-4</v>
      </c>
      <c r="J240" s="2">
        <f>EXP(-(Parameters!$B$5+Parameters!$B$6)*('Permanent project'!B244-Parameters!$B$2))*(1-EXP(-Parameters!$B$7*('Permanent project'!B244-Parameters!$B$2)*('Permanent project'!B244&gt;Parameters!$B$2)))+('Permanent project'!B244&lt;=Parameters!$B$2)</f>
        <v>9.8273585604361544E-2</v>
      </c>
      <c r="K240" s="2">
        <f>H240*I240*('Permanent project'!B244&gt;=Parameters!$B$2)</f>
        <v>7.4993067115171202E-2</v>
      </c>
      <c r="L240" s="2">
        <f>H240*I240*J240*('Permanent project'!B244&gt;=Parameters!$B$2)*('Permanent project'!B244&lt;=Parameters!$B$3)</f>
        <v>7.3698376008764074E-3</v>
      </c>
      <c r="M240" s="26">
        <f>'Emissions of Biomass scenarios'!H238*3.66</f>
        <v>0</v>
      </c>
      <c r="N240" s="14">
        <f t="shared" si="15"/>
        <v>0</v>
      </c>
      <c r="V240" s="4"/>
      <c r="W240" s="4"/>
      <c r="X240" s="4"/>
      <c r="Y240" s="4"/>
    </row>
    <row r="241" spans="2:25" x14ac:dyDescent="0.3">
      <c r="B241">
        <v>236</v>
      </c>
      <c r="C241" s="11">
        <f t="shared" si="17"/>
        <v>1.6779706453383088</v>
      </c>
      <c r="D241" s="11">
        <f t="shared" si="17"/>
        <v>2.720789926345387</v>
      </c>
      <c r="E241" s="11">
        <f t="shared" si="17"/>
        <v>3.4292084480011149</v>
      </c>
      <c r="F241" s="11">
        <f t="shared" si="17"/>
        <v>5.9646475032892132</v>
      </c>
      <c r="G241" s="3">
        <f>G240*(1+Parameters!$B$13)</f>
        <v>9100378.6214188654</v>
      </c>
      <c r="H241" s="5">
        <f>Parameters!$B$11*'Permanent project'!C245*Parameters!B$9*G241</f>
        <v>141.09635405901568</v>
      </c>
      <c r="I241" s="2">
        <f>EXP(-Parameters!$B$16*'Permanent project'!B245)</f>
        <v>5.2505895838095588E-4</v>
      </c>
      <c r="J241" s="2">
        <f>EXP(-(Parameters!$B$5+Parameters!$B$6)*('Permanent project'!B245-Parameters!$B$2))*(1-EXP(-Parameters!$B$7*('Permanent project'!B245-Parameters!$B$2)*('Permanent project'!B245&gt;Parameters!$B$2)))+('Permanent project'!B245&lt;=Parameters!$B$2)</f>
        <v>9.7295747089532758E-2</v>
      </c>
      <c r="K241" s="2">
        <f>H241*I241*('Permanent project'!B245&gt;=Parameters!$B$2)</f>
        <v>7.4083904693577327E-2</v>
      </c>
      <c r="L241" s="2">
        <f>H241*I241*J241*('Permanent project'!B245&gt;=Parameters!$B$2)*('Permanent project'!B245&lt;=Parameters!$B$3)</f>
        <v>7.2080488544713486E-3</v>
      </c>
      <c r="M241" s="26">
        <f>'Emissions of Biomass scenarios'!H239*3.66</f>
        <v>0</v>
      </c>
      <c r="N241" s="14">
        <f t="shared" si="15"/>
        <v>0</v>
      </c>
      <c r="V241" s="4"/>
      <c r="W241" s="4"/>
      <c r="X241" s="4"/>
      <c r="Y241" s="4"/>
    </row>
    <row r="242" spans="2:25" x14ac:dyDescent="0.3">
      <c r="B242">
        <v>237</v>
      </c>
      <c r="C242" s="11">
        <f t="shared" si="17"/>
        <v>1.6779706453383088</v>
      </c>
      <c r="D242" s="11">
        <f t="shared" si="17"/>
        <v>2.720789926345387</v>
      </c>
      <c r="E242" s="11">
        <f t="shared" si="17"/>
        <v>3.4292084480011149</v>
      </c>
      <c r="F242" s="11">
        <f t="shared" si="17"/>
        <v>5.9646475032892132</v>
      </c>
      <c r="G242" s="3">
        <f>G241*(1+Parameters!$B$13)</f>
        <v>9282386.1938472427</v>
      </c>
      <c r="H242" s="5">
        <f>Parameters!$B$11*'Permanent project'!C246*Parameters!B$9*G242</f>
        <v>143.918281140196</v>
      </c>
      <c r="I242" s="2">
        <f>EXP(-Parameters!$B$16*'Permanent project'!B246)</f>
        <v>5.0852305717160326E-4</v>
      </c>
      <c r="J242" s="2">
        <f>EXP(-(Parameters!$B$5+Parameters!$B$6)*('Permanent project'!B246-Parameters!$B$2))*(1-EXP(-Parameters!$B$7*('Permanent project'!B246-Parameters!$B$2)*('Permanent project'!B246&gt;Parameters!$B$2)))+('Permanent project'!B246&lt;=Parameters!$B$2)</f>
        <v>9.6327638230493035E-2</v>
      </c>
      <c r="K242" s="2">
        <f>H242*I242*('Permanent project'!B246&gt;=Parameters!$B$2)</f>
        <v>7.3185764308294765E-2</v>
      </c>
      <c r="L242" s="2">
        <f>H242*I242*J242*('Permanent project'!B246&gt;=Parameters!$B$2)*('Permanent project'!B246&lt;=Parameters!$B$3)</f>
        <v>7.0498118279115471E-3</v>
      </c>
      <c r="M242" s="26">
        <f>'Emissions of Biomass scenarios'!H240*3.66</f>
        <v>0</v>
      </c>
      <c r="N242" s="14">
        <f t="shared" si="15"/>
        <v>0</v>
      </c>
      <c r="V242" s="4"/>
      <c r="W242" s="4"/>
      <c r="X242" s="4"/>
      <c r="Y242" s="4"/>
    </row>
    <row r="243" spans="2:25" x14ac:dyDescent="0.3">
      <c r="B243">
        <v>238</v>
      </c>
      <c r="C243" s="11">
        <f t="shared" si="17"/>
        <v>1.6779706453383088</v>
      </c>
      <c r="D243" s="11">
        <f t="shared" si="17"/>
        <v>2.720789926345387</v>
      </c>
      <c r="E243" s="11">
        <f t="shared" si="17"/>
        <v>3.4292084480011149</v>
      </c>
      <c r="F243" s="11">
        <f t="shared" si="17"/>
        <v>5.9646475032892132</v>
      </c>
      <c r="G243" s="3">
        <f>G242*(1+Parameters!$B$13)</f>
        <v>9468033.9177241884</v>
      </c>
      <c r="H243" s="5">
        <f>Parameters!$B$11*'Permanent project'!C247*Parameters!B$9*G243</f>
        <v>146.79664676299993</v>
      </c>
      <c r="I243" s="2">
        <f>EXP(-Parameters!$B$16*'Permanent project'!B247)</f>
        <v>4.9250792800973383E-4</v>
      </c>
      <c r="J243" s="2">
        <f>EXP(-(Parameters!$B$5+Parameters!$B$6)*('Permanent project'!B247-Parameters!$B$2))*(1-EXP(-Parameters!$B$7*('Permanent project'!B247-Parameters!$B$2)*('Permanent project'!B247&gt;Parameters!$B$2)))+('Permanent project'!B247&lt;=Parameters!$B$2)</f>
        <v>9.5369162215549613E-2</v>
      </c>
      <c r="K243" s="2">
        <f>H243*I243*('Permanent project'!B247&gt;=Parameters!$B$2)</f>
        <v>7.22985123360219E-2</v>
      </c>
      <c r="L243" s="2">
        <f>H243*I243*J243*('Permanent project'!B247&gt;=Parameters!$B$2)*('Permanent project'!B247&lt;=Parameters!$B$3)</f>
        <v>6.8950485509169874E-3</v>
      </c>
      <c r="M243" s="26">
        <f>'Emissions of Biomass scenarios'!H241*3.66</f>
        <v>0</v>
      </c>
      <c r="N243" s="14">
        <f t="shared" si="15"/>
        <v>0</v>
      </c>
      <c r="V243" s="4"/>
      <c r="W243" s="4"/>
      <c r="X243" s="4"/>
      <c r="Y243" s="4"/>
    </row>
    <row r="244" spans="2:25" x14ac:dyDescent="0.3">
      <c r="B244">
        <v>239</v>
      </c>
      <c r="C244" s="11">
        <f t="shared" si="17"/>
        <v>1.6779706453383088</v>
      </c>
      <c r="D244" s="11">
        <f t="shared" si="17"/>
        <v>2.720789926345387</v>
      </c>
      <c r="E244" s="11">
        <f t="shared" si="17"/>
        <v>3.4292084480011149</v>
      </c>
      <c r="F244" s="11">
        <f t="shared" si="17"/>
        <v>5.9646475032892132</v>
      </c>
      <c r="G244" s="3">
        <f>G243*(1+Parameters!$B$13)</f>
        <v>9657394.5960786715</v>
      </c>
      <c r="H244" s="5">
        <f>Parameters!$B$11*'Permanent project'!C248*Parameters!B$9*G244</f>
        <v>149.73257969825991</v>
      </c>
      <c r="I244" s="2">
        <f>EXP(-Parameters!$B$16*'Permanent project'!B248)</f>
        <v>4.7699717000361481E-4</v>
      </c>
      <c r="J244" s="2">
        <f>EXP(-(Parameters!$B$5+Parameters!$B$6)*('Permanent project'!B248-Parameters!$B$2))*(1-EXP(-Parameters!$B$7*('Permanent project'!B248-Parameters!$B$2)*('Permanent project'!B248&gt;Parameters!$B$2)))+('Permanent project'!B248&lt;=Parameters!$B$2)</f>
        <v>9.4420223196302347E-2</v>
      </c>
      <c r="K244" s="2">
        <f>H244*I244*('Permanent project'!B248&gt;=Parameters!$B$2)</f>
        <v>7.1422016773410688E-2</v>
      </c>
      <c r="L244" s="2">
        <f>H244*I244*J244*('Permanent project'!B248&gt;=Parameters!$B$2)*('Permanent project'!B248&lt;=Parameters!$B$3)</f>
        <v>6.7436827648754867E-3</v>
      </c>
      <c r="M244" s="26">
        <f>'Emissions of Biomass scenarios'!H242*3.66</f>
        <v>0</v>
      </c>
      <c r="N244" s="14">
        <f t="shared" si="15"/>
        <v>0</v>
      </c>
      <c r="V244" s="4"/>
      <c r="W244" s="4"/>
      <c r="X244" s="4"/>
      <c r="Y244" s="4"/>
    </row>
    <row r="245" spans="2:25" x14ac:dyDescent="0.3">
      <c r="B245">
        <v>240</v>
      </c>
      <c r="C245" s="11">
        <f t="shared" si="17"/>
        <v>1.6779706453383088</v>
      </c>
      <c r="D245" s="11">
        <f t="shared" si="17"/>
        <v>2.720789926345387</v>
      </c>
      <c r="E245" s="11">
        <f t="shared" si="17"/>
        <v>3.4292084480011149</v>
      </c>
      <c r="F245" s="11">
        <f t="shared" si="17"/>
        <v>5.9646475032892132</v>
      </c>
      <c r="G245" s="3">
        <f>G244*(1+Parameters!$B$13)</f>
        <v>9850542.4880002458</v>
      </c>
      <c r="H245" s="5">
        <f>Parameters!$B$11*'Permanent project'!C249*Parameters!B$9*G245</f>
        <v>152.72723129222513</v>
      </c>
      <c r="I245" s="2">
        <f>EXP(-Parameters!$B$16*'Permanent project'!B249)</f>
        <v>4.619748987816513E-4</v>
      </c>
      <c r="J245" s="2">
        <f>EXP(-(Parameters!$B$5+Parameters!$B$6)*('Permanent project'!B249-Parameters!$B$2))*(1-EXP(-Parameters!$B$7*('Permanent project'!B249-Parameters!$B$2)*('Permanent project'!B249&gt;Parameters!$B$2)))+('Permanent project'!B249&lt;=Parameters!$B$2)</f>
        <v>9.3480726278058465E-2</v>
      </c>
      <c r="K245" s="2">
        <f>H245*I245*('Permanent project'!B249&gt;=Parameters!$B$2)</f>
        <v>7.0556147217427548E-2</v>
      </c>
      <c r="L245" s="2">
        <f>H245*I245*J245*('Permanent project'!B249&gt;=Parameters!$B$2)*('Permanent project'!B249&lt;=Parameters!$B$3)</f>
        <v>6.5956398852667414E-3</v>
      </c>
      <c r="M245" s="26">
        <f>'Emissions of Biomass scenarios'!H243*3.66</f>
        <v>0</v>
      </c>
      <c r="N245" s="14">
        <f t="shared" si="15"/>
        <v>0</v>
      </c>
      <c r="V245" s="4"/>
      <c r="W245" s="4"/>
      <c r="X245" s="4"/>
      <c r="Y245" s="4"/>
    </row>
    <row r="246" spans="2:25" x14ac:dyDescent="0.3">
      <c r="B246">
        <v>241</v>
      </c>
      <c r="C246" s="11">
        <f t="shared" si="17"/>
        <v>1.6779706453383088</v>
      </c>
      <c r="D246" s="11">
        <f t="shared" si="17"/>
        <v>2.720789926345387</v>
      </c>
      <c r="E246" s="11">
        <f t="shared" si="17"/>
        <v>3.4292084480011149</v>
      </c>
      <c r="F246" s="11">
        <f t="shared" si="17"/>
        <v>5.9646475032892132</v>
      </c>
      <c r="G246" s="3">
        <f>G245*(1+Parameters!$B$13)</f>
        <v>10047553.337760251</v>
      </c>
      <c r="H246" s="5">
        <f>Parameters!$B$11*'Permanent project'!C250*Parameters!B$9*G246</f>
        <v>155.78177591806966</v>
      </c>
      <c r="I246" s="2">
        <f>EXP(-Parameters!$B$16*'Permanent project'!B250)</f>
        <v>4.4742573022540038E-4</v>
      </c>
      <c r="J246" s="2">
        <f>EXP(-(Parameters!$B$5+Parameters!$B$6)*('Permanent project'!B250-Parameters!$B$2))*(1-EXP(-Parameters!$B$7*('Permanent project'!B250-Parameters!$B$2)*('Permanent project'!B250&gt;Parameters!$B$2)))+('Permanent project'!B250&lt;=Parameters!$B$2)</f>
        <v>9.255057751034329E-2</v>
      </c>
      <c r="K246" s="2">
        <f>H246*I246*('Permanent project'!B250&gt;=Parameters!$B$2)</f>
        <v>6.970077484595201E-2</v>
      </c>
      <c r="L246" s="2">
        <f>H246*I246*J246*('Permanent project'!B250&gt;=Parameters!$B$2)*('Permanent project'!B250&lt;=Parameters!$B$3)</f>
        <v>6.4508469649112677E-3</v>
      </c>
      <c r="M246" s="26">
        <f>'Emissions of Biomass scenarios'!H244*3.66</f>
        <v>0</v>
      </c>
      <c r="N246" s="14">
        <f t="shared" si="15"/>
        <v>0</v>
      </c>
      <c r="V246" s="4"/>
      <c r="W246" s="4"/>
      <c r="X246" s="4"/>
      <c r="Y246" s="4"/>
    </row>
    <row r="247" spans="2:25" x14ac:dyDescent="0.3">
      <c r="B247">
        <v>242</v>
      </c>
      <c r="C247" s="11">
        <f t="shared" si="17"/>
        <v>1.6779706453383088</v>
      </c>
      <c r="D247" s="11">
        <f t="shared" si="17"/>
        <v>2.720789926345387</v>
      </c>
      <c r="E247" s="11">
        <f t="shared" si="17"/>
        <v>3.4292084480011149</v>
      </c>
      <c r="F247" s="11">
        <f t="shared" si="17"/>
        <v>5.9646475032892132</v>
      </c>
      <c r="G247" s="3">
        <f>G246*(1+Parameters!$B$13)</f>
        <v>10248504.404515456</v>
      </c>
      <c r="H247" s="5">
        <f>Parameters!$B$11*'Permanent project'!C251*Parameters!B$9*G247</f>
        <v>158.89741143643104</v>
      </c>
      <c r="I247" s="2">
        <f>EXP(-Parameters!$B$16*'Permanent project'!B251)</f>
        <v>4.3333476471489162E-4</v>
      </c>
      <c r="J247" s="2">
        <f>EXP(-(Parameters!$B$5+Parameters!$B$6)*('Permanent project'!B251-Parameters!$B$2))*(1-EXP(-Parameters!$B$7*('Permanent project'!B251-Parameters!$B$2)*('Permanent project'!B251&gt;Parameters!$B$2)))+('Permanent project'!B251&lt;=Parameters!$B$2)</f>
        <v>9.1629683877504836E-2</v>
      </c>
      <c r="K247" s="2">
        <f>H247*I247*('Permanent project'!B251&gt;=Parameters!$B$2)</f>
        <v>6.8855772398611181E-2</v>
      </c>
      <c r="L247" s="2">
        <f>H247*I247*J247*('Permanent project'!B251&gt;=Parameters!$B$2)*('Permanent project'!B251&lt;=Parameters!$B$3)</f>
        <v>6.3092326580261654E-3</v>
      </c>
      <c r="M247" s="26">
        <f>'Emissions of Biomass scenarios'!H245*3.66</f>
        <v>0</v>
      </c>
      <c r="N247" s="14">
        <f t="shared" si="15"/>
        <v>0</v>
      </c>
      <c r="V247" s="4"/>
      <c r="W247" s="4"/>
      <c r="X247" s="4"/>
      <c r="Y247" s="4"/>
    </row>
    <row r="248" spans="2:25" x14ac:dyDescent="0.3">
      <c r="B248">
        <v>243</v>
      </c>
      <c r="C248" s="11">
        <f t="shared" si="17"/>
        <v>1.6779706453383088</v>
      </c>
      <c r="D248" s="11">
        <f t="shared" si="17"/>
        <v>2.720789926345387</v>
      </c>
      <c r="E248" s="11">
        <f t="shared" si="17"/>
        <v>3.4292084480011149</v>
      </c>
      <c r="F248" s="11">
        <f t="shared" si="17"/>
        <v>5.9646475032892132</v>
      </c>
      <c r="G248" s="3">
        <f>G247*(1+Parameters!$B$13)</f>
        <v>10453474.492605766</v>
      </c>
      <c r="H248" s="5">
        <f>Parameters!$B$11*'Permanent project'!C252*Parameters!B$9*G248</f>
        <v>162.07535966515968</v>
      </c>
      <c r="I248" s="2">
        <f>EXP(-Parameters!$B$16*'Permanent project'!B252)</f>
        <v>4.1968757187011292E-4</v>
      </c>
      <c r="J248" s="2">
        <f>EXP(-(Parameters!$B$5+Parameters!$B$6)*('Permanent project'!B252-Parameters!$B$2))*(1-EXP(-Parameters!$B$7*('Permanent project'!B252-Parameters!$B$2)*('Permanent project'!B252&gt;Parameters!$B$2)))+('Permanent project'!B252&lt;=Parameters!$B$2)</f>
        <v>9.0717953289412512E-2</v>
      </c>
      <c r="K248" s="2">
        <f>H248*I248*('Permanent project'!B252&gt;=Parameters!$B$2)</f>
        <v>6.8021014157846102E-2</v>
      </c>
      <c r="L248" s="2">
        <f>H248*I248*J248*('Permanent project'!B252&gt;=Parameters!$B$2)*('Permanent project'!B252&lt;=Parameters!$B$3)</f>
        <v>6.1707271850699498E-3</v>
      </c>
      <c r="M248" s="26">
        <f>'Emissions of Biomass scenarios'!H246*3.66</f>
        <v>0</v>
      </c>
      <c r="N248" s="14">
        <f t="shared" si="15"/>
        <v>0</v>
      </c>
      <c r="V248" s="4"/>
      <c r="W248" s="4"/>
      <c r="X248" s="4"/>
      <c r="Y248" s="4"/>
    </row>
    <row r="249" spans="2:25" x14ac:dyDescent="0.3">
      <c r="B249">
        <v>244</v>
      </c>
      <c r="C249" s="11">
        <f t="shared" si="17"/>
        <v>1.6779706453383088</v>
      </c>
      <c r="D249" s="11">
        <f t="shared" si="17"/>
        <v>2.720789926345387</v>
      </c>
      <c r="E249" s="11">
        <f t="shared" si="17"/>
        <v>3.4292084480011149</v>
      </c>
      <c r="F249" s="11">
        <f t="shared" si="17"/>
        <v>5.9646475032892132</v>
      </c>
      <c r="G249" s="3">
        <f>G248*(1+Parameters!$B$13)</f>
        <v>10662543.982457882</v>
      </c>
      <c r="H249" s="5">
        <f>Parameters!$B$11*'Permanent project'!C253*Parameters!B$9*G249</f>
        <v>165.31686685846287</v>
      </c>
      <c r="I249" s="2">
        <f>EXP(-Parameters!$B$16*'Permanent project'!B253)</f>
        <v>4.0647017577304068E-4</v>
      </c>
      <c r="J249" s="2">
        <f>EXP(-(Parameters!$B$5+Parameters!$B$6)*('Permanent project'!B253-Parameters!$B$2))*(1-EXP(-Parameters!$B$7*('Permanent project'!B253-Parameters!$B$2)*('Permanent project'!B253&gt;Parameters!$B$2)))+('Permanent project'!B253&lt;=Parameters!$B$2)</f>
        <v>8.9815294572247628E-2</v>
      </c>
      <c r="K249" s="2">
        <f>H249*I249*('Permanent project'!B253&gt;=Parameters!$B$2)</f>
        <v>6.7196375930207775E-2</v>
      </c>
      <c r="L249" s="2">
        <f>H249*I249*J249*('Permanent project'!B253&gt;=Parameters!$B$2)*('Permanent project'!B253&lt;=Parameters!$B$3)</f>
        <v>6.0352622983591018E-3</v>
      </c>
      <c r="M249" s="26">
        <f>'Emissions of Biomass scenarios'!H247*3.66</f>
        <v>0</v>
      </c>
      <c r="N249" s="14">
        <f t="shared" si="15"/>
        <v>0</v>
      </c>
      <c r="V249" s="4"/>
      <c r="W249" s="4"/>
      <c r="X249" s="4"/>
      <c r="Y249" s="4"/>
    </row>
    <row r="250" spans="2:25" x14ac:dyDescent="0.3">
      <c r="B250">
        <v>245</v>
      </c>
      <c r="C250" s="11">
        <f t="shared" si="17"/>
        <v>1.6779706453383088</v>
      </c>
      <c r="D250" s="11">
        <f t="shared" si="17"/>
        <v>2.720789926345387</v>
      </c>
      <c r="E250" s="11">
        <f t="shared" si="17"/>
        <v>3.4292084480011149</v>
      </c>
      <c r="F250" s="11">
        <f t="shared" si="17"/>
        <v>5.9646475032892132</v>
      </c>
      <c r="G250" s="3">
        <f>G249*(1+Parameters!$B$13)</f>
        <v>10875794.86210704</v>
      </c>
      <c r="H250" s="5">
        <f>Parameters!$B$11*'Permanent project'!C254*Parameters!B$9*G250</f>
        <v>168.62320419563216</v>
      </c>
      <c r="I250" s="2">
        <f>EXP(-Parameters!$B$16*'Permanent project'!B254)</f>
        <v>3.9366904065507829E-4</v>
      </c>
      <c r="J250" s="2">
        <f>EXP(-(Parameters!$B$5+Parameters!$B$6)*('Permanent project'!B254-Parameters!$B$2))*(1-EXP(-Parameters!$B$7*('Permanent project'!B254-Parameters!$B$2)*('Permanent project'!B254&gt;Parameters!$B$2)))+('Permanent project'!B254&lt;=Parameters!$B$2)</f>
        <v>8.8921617459386343E-2</v>
      </c>
      <c r="K250" s="2">
        <f>H250*I250*('Permanent project'!B254&gt;=Parameters!$B$2)</f>
        <v>6.6381735027879876E-2</v>
      </c>
      <c r="L250" s="2">
        <f>H250*I250*J250*('Permanent project'!B254&gt;=Parameters!$B$2)*('Permanent project'!B254&lt;=Parameters!$B$3)</f>
        <v>5.902771248439481E-3</v>
      </c>
      <c r="M250" s="26">
        <f>'Emissions of Biomass scenarios'!H248*3.66</f>
        <v>0</v>
      </c>
      <c r="N250" s="14">
        <f t="shared" si="15"/>
        <v>0</v>
      </c>
      <c r="V250" s="4"/>
      <c r="W250" s="4"/>
      <c r="X250" s="4"/>
      <c r="Y250" s="4"/>
    </row>
    <row r="251" spans="2:25" x14ac:dyDescent="0.3">
      <c r="B251">
        <v>246</v>
      </c>
      <c r="C251" s="11">
        <f t="shared" ref="C251:F266" si="18">C250</f>
        <v>1.6779706453383088</v>
      </c>
      <c r="D251" s="11">
        <f t="shared" si="18"/>
        <v>2.720789926345387</v>
      </c>
      <c r="E251" s="11">
        <f t="shared" si="18"/>
        <v>3.4292084480011149</v>
      </c>
      <c r="F251" s="11">
        <f t="shared" si="18"/>
        <v>5.9646475032892132</v>
      </c>
      <c r="G251" s="3">
        <f>G250*(1+Parameters!$B$13)</f>
        <v>11093310.759349182</v>
      </c>
      <c r="H251" s="5">
        <f>Parameters!$B$11*'Permanent project'!C255*Parameters!B$9*G251</f>
        <v>171.99566827954482</v>
      </c>
      <c r="I251" s="2">
        <f>EXP(-Parameters!$B$16*'Permanent project'!B255)</f>
        <v>3.8127105703524651E-4</v>
      </c>
      <c r="J251" s="2">
        <f>EXP(-(Parameters!$B$5+Parameters!$B$6)*('Permanent project'!B255-Parameters!$B$2))*(1-EXP(-Parameters!$B$7*('Permanent project'!B255-Parameters!$B$2)*('Permanent project'!B255&gt;Parameters!$B$2)))+('Permanent project'!B255&lt;=Parameters!$B$2)</f>
        <v>8.8036832582372548E-2</v>
      </c>
      <c r="K251" s="2">
        <f>H251*I251*('Permanent project'!B255&gt;=Parameters!$B$2)</f>
        <v>6.5576970250425665E-2</v>
      </c>
      <c r="L251" s="2">
        <f>H251*I251*J251*('Permanent project'!B255&gt;=Parameters!$B$2)*('Permanent project'!B255&lt;=Parameters!$B$3)</f>
        <v>5.7731887511959495E-3</v>
      </c>
      <c r="M251" s="26">
        <f>'Emissions of Biomass scenarios'!H249*3.66</f>
        <v>0</v>
      </c>
      <c r="N251" s="14">
        <f t="shared" si="15"/>
        <v>0</v>
      </c>
      <c r="V251" s="4"/>
      <c r="W251" s="4"/>
      <c r="X251" s="4"/>
      <c r="Y251" s="4"/>
    </row>
    <row r="252" spans="2:25" x14ac:dyDescent="0.3">
      <c r="B252">
        <v>247</v>
      </c>
      <c r="C252" s="11">
        <f t="shared" si="18"/>
        <v>1.6779706453383088</v>
      </c>
      <c r="D252" s="11">
        <f t="shared" si="18"/>
        <v>2.720789926345387</v>
      </c>
      <c r="E252" s="11">
        <f t="shared" si="18"/>
        <v>3.4292084480011149</v>
      </c>
      <c r="F252" s="11">
        <f t="shared" si="18"/>
        <v>5.9646475032892132</v>
      </c>
      <c r="G252" s="3">
        <f>G251*(1+Parameters!$B$13)</f>
        <v>11315176.974536166</v>
      </c>
      <c r="H252" s="5">
        <f>Parameters!$B$11*'Permanent project'!C256*Parameters!B$9*G252</f>
        <v>175.4355816451357</v>
      </c>
      <c r="I252" s="2">
        <f>EXP(-Parameters!$B$16*'Permanent project'!B256)</f>
        <v>3.6926352829492939E-4</v>
      </c>
      <c r="J252" s="2">
        <f>EXP(-(Parameters!$B$5+Parameters!$B$6)*('Permanent project'!B256-Parameters!$B$2))*(1-EXP(-Parameters!$B$7*('Permanent project'!B256-Parameters!$B$2)*('Permanent project'!B256&gt;Parameters!$B$2)))+('Permanent project'!B256&lt;=Parameters!$B$2)</f>
        <v>8.7160851461981298E-2</v>
      </c>
      <c r="K252" s="2">
        <f>H252*I252*('Permanent project'!B256&gt;=Parameters!$B$2)</f>
        <v>6.4781961866755958E-2</v>
      </c>
      <c r="L252" s="2">
        <f>H252*I252*J252*('Permanent project'!B256&gt;=Parameters!$B$2)*('Permanent project'!B256&lt;=Parameters!$B$3)</f>
        <v>5.6464509556840526E-3</v>
      </c>
      <c r="M252" s="26">
        <f>'Emissions of Biomass scenarios'!H250*3.66</f>
        <v>0</v>
      </c>
      <c r="N252" s="14">
        <f t="shared" si="15"/>
        <v>0</v>
      </c>
      <c r="V252" s="4"/>
      <c r="W252" s="4"/>
      <c r="X252" s="4"/>
      <c r="Y252" s="4"/>
    </row>
    <row r="253" spans="2:25" x14ac:dyDescent="0.3">
      <c r="B253">
        <v>248</v>
      </c>
      <c r="C253" s="11">
        <f t="shared" si="18"/>
        <v>1.6779706453383088</v>
      </c>
      <c r="D253" s="11">
        <f t="shared" si="18"/>
        <v>2.720789926345387</v>
      </c>
      <c r="E253" s="11">
        <f t="shared" si="18"/>
        <v>3.4292084480011149</v>
      </c>
      <c r="F253" s="11">
        <f t="shared" si="18"/>
        <v>5.9646475032892132</v>
      </c>
      <c r="G253" s="3">
        <f>G252*(1+Parameters!$B$13)</f>
        <v>11541480.51402689</v>
      </c>
      <c r="H253" s="5">
        <f>Parameters!$B$11*'Permanent project'!C257*Parameters!B$9*G253</f>
        <v>178.94429327803843</v>
      </c>
      <c r="I253" s="2">
        <f>EXP(-Parameters!$B$16*'Permanent project'!B257)</f>
        <v>3.5763415767542714E-4</v>
      </c>
      <c r="J253" s="2">
        <f>EXP(-(Parameters!$B$5+Parameters!$B$6)*('Permanent project'!B257-Parameters!$B$2))*(1-EXP(-Parameters!$B$7*('Permanent project'!B257-Parameters!$B$2)*('Permanent project'!B257&gt;Parameters!$B$2)))+('Permanent project'!B257&lt;=Parameters!$B$2)</f>
        <v>8.6293586499370495E-2</v>
      </c>
      <c r="K253" s="2">
        <f>H253*I253*('Permanent project'!B257&gt;=Parameters!$B$2)</f>
        <v>6.3996591597315869E-2</v>
      </c>
      <c r="L253" s="2">
        <f>H253*I253*J253*('Permanent project'!B257&gt;=Parameters!$B$2)*('Permanent project'!B257&lt;=Parameters!$B$3)</f>
        <v>5.522495412667864E-3</v>
      </c>
      <c r="M253" s="26">
        <f>'Emissions of Biomass scenarios'!H251*3.66</f>
        <v>0</v>
      </c>
      <c r="N253" s="14">
        <f t="shared" si="15"/>
        <v>0</v>
      </c>
      <c r="V253" s="4"/>
      <c r="W253" s="4"/>
      <c r="X253" s="4"/>
      <c r="Y253" s="4"/>
    </row>
    <row r="254" spans="2:25" x14ac:dyDescent="0.3">
      <c r="B254">
        <v>249</v>
      </c>
      <c r="C254" s="11">
        <f t="shared" si="18"/>
        <v>1.6779706453383088</v>
      </c>
      <c r="D254" s="11">
        <f t="shared" si="18"/>
        <v>2.720789926345387</v>
      </c>
      <c r="E254" s="11">
        <f t="shared" si="18"/>
        <v>3.4292084480011149</v>
      </c>
      <c r="F254" s="11">
        <f t="shared" si="18"/>
        <v>5.9646475032892132</v>
      </c>
      <c r="G254" s="3">
        <f>G253*(1+Parameters!$B$13)</f>
        <v>11772310.124307428</v>
      </c>
      <c r="H254" s="5">
        <f>Parameters!$B$11*'Permanent project'!C258*Parameters!B$9*G254</f>
        <v>182.52317914359918</v>
      </c>
      <c r="I254" s="2">
        <f>EXP(-Parameters!$B$16*'Permanent project'!B258)</f>
        <v>3.4637103568500074E-4</v>
      </c>
      <c r="J254" s="2">
        <f>EXP(-(Parameters!$B$5+Parameters!$B$6)*('Permanent project'!B258-Parameters!$B$2))*(1-EXP(-Parameters!$B$7*('Permanent project'!B258-Parameters!$B$2)*('Permanent project'!B258&gt;Parameters!$B$2)))+('Permanent project'!B258&lt;=Parameters!$B$2)</f>
        <v>8.5434950967321233E-2</v>
      </c>
      <c r="K254" s="2">
        <f>H254*I254*('Permanent project'!B258&gt;=Parameters!$B$2)</f>
        <v>6.322074259648737E-2</v>
      </c>
      <c r="L254" s="2">
        <f>H254*I254*J254*('Permanent project'!B258&gt;=Parameters!$B$2)*('Permanent project'!B258&lt;=Parameters!$B$3)</f>
        <v>5.4012610438485351E-3</v>
      </c>
      <c r="M254" s="26">
        <f>'Emissions of Biomass scenarios'!H252*3.66</f>
        <v>0</v>
      </c>
      <c r="N254" s="14">
        <f t="shared" si="15"/>
        <v>0</v>
      </c>
      <c r="V254" s="4"/>
      <c r="W254" s="4"/>
      <c r="X254" s="4"/>
      <c r="Y254" s="4"/>
    </row>
    <row r="255" spans="2:25" x14ac:dyDescent="0.3">
      <c r="B255">
        <v>250</v>
      </c>
      <c r="C255" s="11">
        <f t="shared" si="18"/>
        <v>1.6779706453383088</v>
      </c>
      <c r="D255" s="11">
        <f t="shared" si="18"/>
        <v>2.720789926345387</v>
      </c>
      <c r="E255" s="11">
        <f t="shared" si="18"/>
        <v>3.4292084480011149</v>
      </c>
      <c r="F255" s="11">
        <f t="shared" si="18"/>
        <v>5.9646475032892132</v>
      </c>
      <c r="G255" s="3">
        <f>G254*(1+Parameters!$B$13)</f>
        <v>12007756.326793576</v>
      </c>
      <c r="H255" s="5">
        <f>Parameters!$B$11*'Permanent project'!C259*Parameters!B$9*G255</f>
        <v>186.17364272647117</v>
      </c>
      <c r="I255" s="2">
        <f>EXP(-Parameters!$B$16*'Permanent project'!B259)</f>
        <v>3.3546262790251185E-4</v>
      </c>
      <c r="J255" s="2">
        <f>EXP(-(Parameters!$B$5+Parameters!$B$6)*('Permanent project'!B259-Parameters!$B$2))*(1-EXP(-Parameters!$B$7*('Permanent project'!B259-Parameters!$B$2)*('Permanent project'!B259&gt;Parameters!$B$2)))+('Permanent project'!B259&lt;=Parameters!$B$2)</f>
        <v>8.4584859001564691E-2</v>
      </c>
      <c r="K255" s="2">
        <f>H255*I255*('Permanent project'!B259&gt;=Parameters!$B$2)</f>
        <v>6.2454299435205383E-2</v>
      </c>
      <c r="L255" s="2">
        <f>H255*I255*J255*('Permanent project'!B259&gt;=Parameters!$B$2)*('Permanent project'!B259&lt;=Parameters!$B$3)</f>
        <v>5.2826881117683487E-3</v>
      </c>
      <c r="M255" s="26">
        <f>'Emissions of Biomass scenarios'!H253*3.66</f>
        <v>0</v>
      </c>
      <c r="N255" s="14">
        <f t="shared" si="15"/>
        <v>0</v>
      </c>
      <c r="V255" s="4"/>
      <c r="W255" s="4"/>
      <c r="X255" s="4"/>
      <c r="Y255" s="4"/>
    </row>
    <row r="256" spans="2:25" x14ac:dyDescent="0.3">
      <c r="B256">
        <v>251</v>
      </c>
      <c r="C256" s="11">
        <f t="shared" si="18"/>
        <v>1.6779706453383088</v>
      </c>
      <c r="D256" s="11">
        <f t="shared" si="18"/>
        <v>2.720789926345387</v>
      </c>
      <c r="E256" s="11">
        <f t="shared" si="18"/>
        <v>3.4292084480011149</v>
      </c>
      <c r="F256" s="11">
        <f t="shared" si="18"/>
        <v>5.9646475032892132</v>
      </c>
      <c r="G256" s="3">
        <f>G255*(1+Parameters!$B$13)</f>
        <v>12247911.453329448</v>
      </c>
      <c r="H256" s="5">
        <f>Parameters!$B$11*'Permanent project'!C260*Parameters!B$9*G256</f>
        <v>189.89711558100061</v>
      </c>
      <c r="I256" s="2">
        <f>EXP(-Parameters!$B$16*'Permanent project'!B260)</f>
        <v>3.2489776316516739E-4</v>
      </c>
      <c r="J256" s="2">
        <f>EXP(-(Parameters!$B$5+Parameters!$B$6)*('Permanent project'!B260-Parameters!$B$2))*(1-EXP(-Parameters!$B$7*('Permanent project'!B260-Parameters!$B$2)*('Permanent project'!B260&gt;Parameters!$B$2)))+('Permanent project'!B260&lt;=Parameters!$B$2)</f>
        <v>8.3743225592195963E-2</v>
      </c>
      <c r="K256" s="2">
        <f>H256*I256*('Permanent project'!B260&gt;=Parameters!$B$2)</f>
        <v>6.1697148083784355E-2</v>
      </c>
      <c r="L256" s="2">
        <f>H256*I256*J256*('Permanent project'!B260&gt;=Parameters!$B$2)*('Permanent project'!B260&lt;=Parameters!$B$3)</f>
        <v>5.1667181903754739E-3</v>
      </c>
      <c r="M256" s="26">
        <f>'Emissions of Biomass scenarios'!H254*3.66</f>
        <v>0</v>
      </c>
      <c r="N256" s="14">
        <f t="shared" si="15"/>
        <v>0</v>
      </c>
      <c r="V256" s="4"/>
      <c r="W256" s="4"/>
      <c r="X256" s="4"/>
      <c r="Y256" s="4"/>
    </row>
    <row r="257" spans="2:25" x14ac:dyDescent="0.3">
      <c r="B257">
        <v>252</v>
      </c>
      <c r="C257" s="11">
        <f t="shared" si="18"/>
        <v>1.6779706453383088</v>
      </c>
      <c r="D257" s="11">
        <f t="shared" si="18"/>
        <v>2.720789926345387</v>
      </c>
      <c r="E257" s="11">
        <f t="shared" si="18"/>
        <v>3.4292084480011149</v>
      </c>
      <c r="F257" s="11">
        <f t="shared" si="18"/>
        <v>5.9646475032892132</v>
      </c>
      <c r="G257" s="3">
        <f>G256*(1+Parameters!$B$13)</f>
        <v>12492869.682396038</v>
      </c>
      <c r="H257" s="5">
        <f>Parameters!$B$11*'Permanent project'!C261*Parameters!B$9*G257</f>
        <v>193.69505789262061</v>
      </c>
      <c r="I257" s="2">
        <f>EXP(-Parameters!$B$16*'Permanent project'!B261)</f>
        <v>3.1466562212827289E-4</v>
      </c>
      <c r="J257" s="2">
        <f>EXP(-(Parameters!$B$5+Parameters!$B$6)*('Permanent project'!B261-Parameters!$B$2))*(1-EXP(-Parameters!$B$7*('Permanent project'!B261-Parameters!$B$2)*('Permanent project'!B261&gt;Parameters!$B$2)))+('Permanent project'!B261&lt;=Parameters!$B$2)</f>
        <v>8.2909966575172661E-2</v>
      </c>
      <c r="K257" s="2">
        <f>H257*I257*('Permanent project'!B261&gt;=Parameters!$B$2)</f>
        <v>6.09491758949533E-2</v>
      </c>
      <c r="L257" s="2">
        <f>H257*I257*J257*('Permanent project'!B261&gt;=Parameters!$B$2)*('Permanent project'!B261&lt;=Parameters!$B$3)</f>
        <v>5.0532941362348973E-3</v>
      </c>
      <c r="M257" s="26">
        <f>'Emissions of Biomass scenarios'!H255*3.66</f>
        <v>0</v>
      </c>
      <c r="N257" s="14">
        <f t="shared" si="15"/>
        <v>0</v>
      </c>
      <c r="V257" s="4"/>
      <c r="W257" s="4"/>
      <c r="X257" s="4"/>
      <c r="Y257" s="4"/>
    </row>
    <row r="258" spans="2:25" x14ac:dyDescent="0.3">
      <c r="B258">
        <v>253</v>
      </c>
      <c r="C258" s="11">
        <f t="shared" si="18"/>
        <v>1.6779706453383088</v>
      </c>
      <c r="D258" s="11">
        <f t="shared" si="18"/>
        <v>2.720789926345387</v>
      </c>
      <c r="E258" s="11">
        <f t="shared" si="18"/>
        <v>3.4292084480011149</v>
      </c>
      <c r="F258" s="11">
        <f t="shared" si="18"/>
        <v>5.9646475032892132</v>
      </c>
      <c r="G258" s="3">
        <f>G257*(1+Parameters!$B$13)</f>
        <v>12742727.076043958</v>
      </c>
      <c r="H258" s="5">
        <f>Parameters!$B$11*'Permanent project'!C262*Parameters!B$9*G258</f>
        <v>197.56895905047304</v>
      </c>
      <c r="I258" s="2">
        <f>EXP(-Parameters!$B$16*'Permanent project'!B262)</f>
        <v>3.047557261852779E-4</v>
      </c>
      <c r="J258" s="2">
        <f>EXP(-(Parameters!$B$5+Parameters!$B$6)*('Permanent project'!B262-Parameters!$B$2))*(1-EXP(-Parameters!$B$7*('Permanent project'!B262-Parameters!$B$2)*('Permanent project'!B262&gt;Parameters!$B$2)))+('Permanent project'!B262&lt;=Parameters!$B$2)</f>
        <v>8.20849986238988E-2</v>
      </c>
      <c r="K258" s="2">
        <f>H258*I258*('Permanent project'!B262&gt;=Parameters!$B$2)</f>
        <v>6.0210271587096346E-2</v>
      </c>
      <c r="L258" s="2">
        <f>H258*I258*J258*('Permanent project'!B262&gt;=Parameters!$B$2)*('Permanent project'!B262&lt;=Parameters!$B$3)</f>
        <v>4.942360060371377E-3</v>
      </c>
      <c r="M258" s="26">
        <f>'Emissions of Biomass scenarios'!H256*3.66</f>
        <v>0</v>
      </c>
      <c r="N258" s="14">
        <f t="shared" si="15"/>
        <v>0</v>
      </c>
      <c r="V258" s="4"/>
      <c r="W258" s="4"/>
      <c r="X258" s="4"/>
      <c r="Y258" s="4"/>
    </row>
    <row r="259" spans="2:25" x14ac:dyDescent="0.3">
      <c r="B259">
        <v>254</v>
      </c>
      <c r="C259" s="11">
        <f t="shared" si="18"/>
        <v>1.6779706453383088</v>
      </c>
      <c r="D259" s="11">
        <f t="shared" si="18"/>
        <v>2.720789926345387</v>
      </c>
      <c r="E259" s="11">
        <f t="shared" si="18"/>
        <v>3.4292084480011149</v>
      </c>
      <c r="F259" s="11">
        <f t="shared" si="18"/>
        <v>5.9646475032892132</v>
      </c>
      <c r="G259" s="3">
        <f>G258*(1+Parameters!$B$13)</f>
        <v>12997581.617564837</v>
      </c>
      <c r="H259" s="5">
        <f>Parameters!$B$11*'Permanent project'!C263*Parameters!B$9*G259</f>
        <v>201.52033823148247</v>
      </c>
      <c r="I259" s="2">
        <f>EXP(-Parameters!$B$16*'Permanent project'!B263)</f>
        <v>2.9515792673676729E-4</v>
      </c>
      <c r="J259" s="2">
        <f>EXP(-(Parameters!$B$5+Parameters!$B$6)*('Permanent project'!B263-Parameters!$B$2))*(1-EXP(-Parameters!$B$7*('Permanent project'!B263-Parameters!$B$2)*('Permanent project'!B263&gt;Parameters!$B$2)))+('Permanent project'!B263&lt;=Parameters!$B$2)</f>
        <v>8.1268239240891674E-2</v>
      </c>
      <c r="K259" s="2">
        <f>H259*I259*('Permanent project'!B263&gt;=Parameters!$B$2)</f>
        <v>5.9480325227696466E-2</v>
      </c>
      <c r="L259" s="2">
        <f>H259*I259*J259*('Permanent project'!B263&gt;=Parameters!$B$2)*('Permanent project'!B263&lt;=Parameters!$B$3)</f>
        <v>4.8338613007304814E-3</v>
      </c>
      <c r="M259" s="26">
        <f>'Emissions of Biomass scenarios'!H257*3.66</f>
        <v>0</v>
      </c>
      <c r="N259" s="14">
        <f t="shared" si="15"/>
        <v>0</v>
      </c>
      <c r="V259" s="4"/>
      <c r="W259" s="4"/>
      <c r="X259" s="4"/>
      <c r="Y259" s="4"/>
    </row>
    <row r="260" spans="2:25" x14ac:dyDescent="0.3">
      <c r="B260">
        <v>255</v>
      </c>
      <c r="C260" s="11">
        <f t="shared" si="18"/>
        <v>1.6779706453383088</v>
      </c>
      <c r="D260" s="11">
        <f t="shared" si="18"/>
        <v>2.720789926345387</v>
      </c>
      <c r="E260" s="11">
        <f t="shared" si="18"/>
        <v>3.4292084480011149</v>
      </c>
      <c r="F260" s="11">
        <f t="shared" si="18"/>
        <v>5.9646475032892132</v>
      </c>
      <c r="G260" s="3">
        <f>G259*(1+Parameters!$B$13)</f>
        <v>13257533.249916134</v>
      </c>
      <c r="H260" s="5">
        <f>Parameters!$B$11*'Permanent project'!C264*Parameters!B$9*G260</f>
        <v>205.55074499611214</v>
      </c>
      <c r="I260" s="2">
        <f>EXP(-Parameters!$B$16*'Permanent project'!B264)</f>
        <v>2.8586239479740869E-4</v>
      </c>
      <c r="J260" s="2">
        <f>EXP(-(Parameters!$B$5+Parameters!$B$6)*('Permanent project'!B264-Parameters!$B$2))*(1-EXP(-Parameters!$B$7*('Permanent project'!B264-Parameters!$B$2)*('Permanent project'!B264&gt;Parameters!$B$2)))+('Permanent project'!B264&lt;=Parameters!$B$2)</f>
        <v>8.0459606749532439E-2</v>
      </c>
      <c r="K260" s="2">
        <f>H260*I260*('Permanent project'!B264&gt;=Parameters!$B$2)</f>
        <v>5.875922821698009E-2</v>
      </c>
      <c r="L260" s="2">
        <f>H260*I260*J260*('Permanent project'!B264&gt;=Parameters!$B$2)*('Permanent project'!B264&lt;=Parameters!$B$3)</f>
        <v>4.7277443952442478E-3</v>
      </c>
      <c r="M260" s="26">
        <f>'Emissions of Biomass scenarios'!H258*3.66</f>
        <v>0</v>
      </c>
      <c r="N260" s="14">
        <f t="shared" si="15"/>
        <v>0</v>
      </c>
      <c r="V260" s="4"/>
      <c r="W260" s="4"/>
      <c r="X260" s="4"/>
      <c r="Y260" s="4"/>
    </row>
    <row r="261" spans="2:25" x14ac:dyDescent="0.3">
      <c r="B261">
        <v>256</v>
      </c>
      <c r="C261" s="11">
        <f t="shared" si="18"/>
        <v>1.6779706453383088</v>
      </c>
      <c r="D261" s="11">
        <f t="shared" si="18"/>
        <v>2.720789926345387</v>
      </c>
      <c r="E261" s="11">
        <f t="shared" si="18"/>
        <v>3.4292084480011149</v>
      </c>
      <c r="F261" s="11">
        <f t="shared" si="18"/>
        <v>5.9646475032892132</v>
      </c>
      <c r="G261" s="3">
        <f>G260*(1+Parameters!$B$13)</f>
        <v>13522683.914914457</v>
      </c>
      <c r="H261" s="5">
        <f>Parameters!$B$11*'Permanent project'!C265*Parameters!B$9*G261</f>
        <v>209.6617598960344</v>
      </c>
      <c r="I261" s="2">
        <f>EXP(-Parameters!$B$16*'Permanent project'!B265)</f>
        <v>2.7685961093021247E-4</v>
      </c>
      <c r="J261" s="2">
        <f>EXP(-(Parameters!$B$5+Parameters!$B$6)*('Permanent project'!B265-Parameters!$B$2))*(1-EXP(-Parameters!$B$7*('Permanent project'!B265-Parameters!$B$2)*('Permanent project'!B265&gt;Parameters!$B$2)))+('Permanent project'!B265&lt;=Parameters!$B$2)</f>
        <v>7.9659020285898011E-2</v>
      </c>
      <c r="K261" s="2">
        <f>H261*I261*('Permanent project'!B265&gt;=Parameters!$B$2)</f>
        <v>5.8046873271759704E-2</v>
      </c>
      <c r="L261" s="2">
        <f>H261*I261*J261*('Permanent project'!B265&gt;=Parameters!$B$2)*('Permanent project'!B265&lt;=Parameters!$B$3)</f>
        <v>4.6239570554880574E-3</v>
      </c>
      <c r="M261" s="26">
        <f>'Emissions of Biomass scenarios'!H259*3.66</f>
        <v>0</v>
      </c>
      <c r="N261" s="14">
        <f t="shared" si="15"/>
        <v>0</v>
      </c>
      <c r="V261" s="4"/>
      <c r="W261" s="4"/>
      <c r="X261" s="4"/>
      <c r="Y261" s="4"/>
    </row>
    <row r="262" spans="2:25" x14ac:dyDescent="0.3">
      <c r="B262">
        <v>257</v>
      </c>
      <c r="C262" s="11">
        <f t="shared" si="18"/>
        <v>1.6779706453383088</v>
      </c>
      <c r="D262" s="11">
        <f t="shared" si="18"/>
        <v>2.720789926345387</v>
      </c>
      <c r="E262" s="11">
        <f t="shared" si="18"/>
        <v>3.4292084480011149</v>
      </c>
      <c r="F262" s="11">
        <f t="shared" si="18"/>
        <v>5.9646475032892132</v>
      </c>
      <c r="G262" s="3">
        <f>G261*(1+Parameters!$B$13)</f>
        <v>13793137.593212746</v>
      </c>
      <c r="H262" s="5">
        <f>Parameters!$B$11*'Permanent project'!C266*Parameters!B$9*G262</f>
        <v>213.85499509395507</v>
      </c>
      <c r="I262" s="2">
        <f>EXP(-Parameters!$B$16*'Permanent project'!B266)</f>
        <v>2.681403554977965E-4</v>
      </c>
      <c r="J262" s="2">
        <f>EXP(-(Parameters!$B$5+Parameters!$B$6)*('Permanent project'!B266-Parameters!$B$2))*(1-EXP(-Parameters!$B$7*('Permanent project'!B266-Parameters!$B$2)*('Permanent project'!B266&gt;Parameters!$B$2)))+('Permanent project'!B266&lt;=Parameters!$B$2)</f>
        <v>7.8866399790674946E-2</v>
      </c>
      <c r="K262" s="2">
        <f>H262*I262*('Permanent project'!B266&gt;=Parameters!$B$2)</f>
        <v>5.7343154409472637E-2</v>
      </c>
      <c r="L262" s="2">
        <f>H262*I262*J262*('Permanent project'!B266&gt;=Parameters!$B$2)*('Permanent project'!B266&lt;=Parameters!$B$3)</f>
        <v>4.5224481409158737E-3</v>
      </c>
      <c r="M262" s="26">
        <f>'Emissions of Biomass scenarios'!H260*3.66</f>
        <v>0</v>
      </c>
      <c r="N262" s="14">
        <f t="shared" si="15"/>
        <v>0</v>
      </c>
      <c r="V262" s="4"/>
      <c r="W262" s="4"/>
      <c r="X262" s="4"/>
      <c r="Y262" s="4"/>
    </row>
    <row r="263" spans="2:25" x14ac:dyDescent="0.3">
      <c r="B263">
        <v>258</v>
      </c>
      <c r="C263" s="11">
        <f t="shared" si="18"/>
        <v>1.6779706453383088</v>
      </c>
      <c r="D263" s="11">
        <f t="shared" si="18"/>
        <v>2.720789926345387</v>
      </c>
      <c r="E263" s="11">
        <f t="shared" si="18"/>
        <v>3.4292084480011149</v>
      </c>
      <c r="F263" s="11">
        <f t="shared" si="18"/>
        <v>5.9646475032892132</v>
      </c>
      <c r="G263" s="3">
        <f>G262*(1+Parameters!$B$13)</f>
        <v>14069000.345077001</v>
      </c>
      <c r="H263" s="5">
        <f>Parameters!$B$11*'Permanent project'!C267*Parameters!B$9*G263</f>
        <v>218.13209499583417</v>
      </c>
      <c r="I263" s="2">
        <f>EXP(-Parameters!$B$16*'Permanent project'!B267)</f>
        <v>2.5969569922067187E-4</v>
      </c>
      <c r="J263" s="2">
        <f>EXP(-(Parameters!$B$5+Parameters!$B$6)*('Permanent project'!B267-Parameters!$B$2))*(1-EXP(-Parameters!$B$7*('Permanent project'!B267-Parameters!$B$2)*('Permanent project'!B267&gt;Parameters!$B$2)))+('Permanent project'!B267&lt;=Parameters!$B$2)</f>
        <v>7.8081666001153127E-2</v>
      </c>
      <c r="K263" s="2">
        <f>H263*I263*('Permanent project'!B267&gt;=Parameters!$B$2)</f>
        <v>5.6647966932413175E-2</v>
      </c>
      <c r="L263" s="2">
        <f>H263*I263*J263*('Permanent project'!B267&gt;=Parameters!$B$2)*('Permanent project'!B267&lt;=Parameters!$B$3)</f>
        <v>4.4231676336610529E-3</v>
      </c>
      <c r="M263" s="26">
        <f>'Emissions of Biomass scenarios'!H261*3.66</f>
        <v>0</v>
      </c>
      <c r="N263" s="14">
        <f t="shared" si="15"/>
        <v>0</v>
      </c>
      <c r="V263" s="4"/>
      <c r="W263" s="4"/>
      <c r="X263" s="4"/>
      <c r="Y263" s="4"/>
    </row>
    <row r="264" spans="2:25" x14ac:dyDescent="0.3">
      <c r="B264">
        <v>259</v>
      </c>
      <c r="C264" s="11">
        <f t="shared" si="18"/>
        <v>1.6779706453383088</v>
      </c>
      <c r="D264" s="11">
        <f t="shared" si="18"/>
        <v>2.720789926345387</v>
      </c>
      <c r="E264" s="11">
        <f t="shared" si="18"/>
        <v>3.4292084480011149</v>
      </c>
      <c r="F264" s="11">
        <f t="shared" si="18"/>
        <v>5.9646475032892132</v>
      </c>
      <c r="G264" s="3">
        <f>G263*(1+Parameters!$B$13)</f>
        <v>14350380.35197854</v>
      </c>
      <c r="H264" s="5">
        <f>Parameters!$B$11*'Permanent project'!C268*Parameters!B$9*G264</f>
        <v>222.49473689575086</v>
      </c>
      <c r="I264" s="2">
        <f>EXP(-Parameters!$B$16*'Permanent project'!B268)</f>
        <v>2.5151699403288028E-4</v>
      </c>
      <c r="J264" s="2">
        <f>EXP(-(Parameters!$B$5+Parameters!$B$6)*('Permanent project'!B268-Parameters!$B$2))*(1-EXP(-Parameters!$B$7*('Permanent project'!B268-Parameters!$B$2)*('Permanent project'!B268&gt;Parameters!$B$2)))+('Permanent project'!B268&lt;=Parameters!$B$2)</f>
        <v>7.7304740443299741E-2</v>
      </c>
      <c r="K264" s="2">
        <f>H264*I264*('Permanent project'!B268&gt;=Parameters!$B$2)</f>
        <v>5.5961207412155836E-2</v>
      </c>
      <c r="L264" s="2">
        <f>H264*I264*J264*('Permanent project'!B268&gt;=Parameters!$B$2)*('Permanent project'!B268&lt;=Parameters!$B$3)</f>
        <v>4.3260666138903682E-3</v>
      </c>
      <c r="M264" s="26">
        <f>'Emissions of Biomass scenarios'!H262*3.66</f>
        <v>0</v>
      </c>
      <c r="N264" s="14">
        <f t="shared" si="15"/>
        <v>0</v>
      </c>
      <c r="V264" s="4"/>
      <c r="W264" s="4"/>
      <c r="X264" s="4"/>
      <c r="Y264" s="4"/>
    </row>
    <row r="265" spans="2:25" x14ac:dyDescent="0.3">
      <c r="B265">
        <v>260</v>
      </c>
      <c r="C265" s="11">
        <f t="shared" si="18"/>
        <v>1.6779706453383088</v>
      </c>
      <c r="D265" s="11">
        <f t="shared" si="18"/>
        <v>2.720789926345387</v>
      </c>
      <c r="E265" s="11">
        <f t="shared" si="18"/>
        <v>3.4292084480011149</v>
      </c>
      <c r="F265" s="11">
        <f t="shared" si="18"/>
        <v>5.9646475032892132</v>
      </c>
      <c r="G265" s="3">
        <f>G264*(1+Parameters!$B$13)</f>
        <v>14637387.959018111</v>
      </c>
      <c r="H265" s="5">
        <f>Parameters!$B$11*'Permanent project'!C269*Parameters!B$9*G265</f>
        <v>226.94463163366586</v>
      </c>
      <c r="I265" s="2">
        <f>EXP(-Parameters!$B$16*'Permanent project'!B269)</f>
        <v>2.4359586422561879E-4</v>
      </c>
      <c r="J265" s="2">
        <f>EXP(-(Parameters!$B$5+Parameters!$B$6)*('Permanent project'!B269-Parameters!$B$2))*(1-EXP(-Parameters!$B$7*('Permanent project'!B269-Parameters!$B$2)*('Permanent project'!B269&gt;Parameters!$B$2)))+('Permanent project'!B269&lt;=Parameters!$B$2)</f>
        <v>7.6535545423911513E-2</v>
      </c>
      <c r="K265" s="2">
        <f>H265*I265*('Permanent project'!B269&gt;=Parameters!$B$2)</f>
        <v>5.5282773674167542E-2</v>
      </c>
      <c r="L265" s="2">
        <f>H265*I265*J265*('Permanent project'!B269&gt;=Parameters!$B$2)*('Permanent project'!B269&lt;=Parameters!$B$3)</f>
        <v>4.2310972356990693E-3</v>
      </c>
      <c r="M265" s="26">
        <f>'Emissions of Biomass scenarios'!H263*3.66</f>
        <v>0</v>
      </c>
      <c r="N265" s="14">
        <f t="shared" si="15"/>
        <v>0</v>
      </c>
      <c r="V265" s="4"/>
      <c r="W265" s="4"/>
      <c r="X265" s="4"/>
      <c r="Y265" s="4"/>
    </row>
    <row r="266" spans="2:25" x14ac:dyDescent="0.3">
      <c r="B266">
        <v>261</v>
      </c>
      <c r="C266" s="11">
        <f t="shared" si="18"/>
        <v>1.6779706453383088</v>
      </c>
      <c r="D266" s="11">
        <f t="shared" si="18"/>
        <v>2.720789926345387</v>
      </c>
      <c r="E266" s="11">
        <f t="shared" si="18"/>
        <v>3.4292084480011149</v>
      </c>
      <c r="F266" s="11">
        <f t="shared" si="18"/>
        <v>5.9646475032892132</v>
      </c>
      <c r="G266" s="3">
        <f>G265*(1+Parameters!$B$13)</f>
        <v>14930135.718198474</v>
      </c>
      <c r="H266" s="5">
        <f>Parameters!$B$11*'Permanent project'!C270*Parameters!B$9*G266</f>
        <v>231.4835242663392</v>
      </c>
      <c r="I266" s="2">
        <f>EXP(-Parameters!$B$16*'Permanent project'!B270)</f>
        <v>2.3592419786978231E-4</v>
      </c>
      <c r="J266" s="2">
        <f>EXP(-(Parameters!$B$5+Parameters!$B$6)*('Permanent project'!B270-Parameters!$B$2))*(1-EXP(-Parameters!$B$7*('Permanent project'!B270-Parameters!$B$2)*('Permanent project'!B270&gt;Parameters!$B$2)))+('Permanent project'!B270&lt;=Parameters!$B$2)</f>
        <v>7.5774004022845481E-2</v>
      </c>
      <c r="K266" s="2">
        <f>H266*I266*('Permanent project'!B270&gt;=Parameters!$B$2)</f>
        <v>5.4612564782606364E-2</v>
      </c>
      <c r="L266" s="2">
        <f>H266*I266*J266*('Permanent project'!B270&gt;=Parameters!$B$2)*('Permanent project'!B270&lt;=Parameters!$B$3)</f>
        <v>4.1382127035351239E-3</v>
      </c>
      <c r="M266" s="26">
        <f>'Emissions of Biomass scenarios'!H264*3.66</f>
        <v>0</v>
      </c>
      <c r="N266" s="14">
        <f t="shared" si="15"/>
        <v>0</v>
      </c>
      <c r="V266" s="4"/>
      <c r="W266" s="4"/>
      <c r="X266" s="4"/>
      <c r="Y266" s="4"/>
    </row>
    <row r="267" spans="2:25" x14ac:dyDescent="0.3">
      <c r="B267">
        <v>262</v>
      </c>
      <c r="C267" s="11">
        <f t="shared" ref="C267:F282" si="19">C266</f>
        <v>1.6779706453383088</v>
      </c>
      <c r="D267" s="11">
        <f t="shared" si="19"/>
        <v>2.720789926345387</v>
      </c>
      <c r="E267" s="11">
        <f t="shared" si="19"/>
        <v>3.4292084480011149</v>
      </c>
      <c r="F267" s="11">
        <f t="shared" si="19"/>
        <v>5.9646475032892132</v>
      </c>
      <c r="G267" s="3">
        <f>G266*(1+Parameters!$B$13)</f>
        <v>15228738.432562444</v>
      </c>
      <c r="H267" s="5">
        <f>Parameters!$B$11*'Permanent project'!C271*Parameters!B$9*G267</f>
        <v>236.11319475166599</v>
      </c>
      <c r="I267" s="2">
        <f>EXP(-Parameters!$B$16*'Permanent project'!B271)</f>
        <v>2.2849413850863917E-4</v>
      </c>
      <c r="J267" s="2">
        <f>EXP(-(Parameters!$B$5+Parameters!$B$6)*('Permanent project'!B271-Parameters!$B$2))*(1-EXP(-Parameters!$B$7*('Permanent project'!B271-Parameters!$B$2)*('Permanent project'!B271&gt;Parameters!$B$2)))+('Permanent project'!B271&lt;=Parameters!$B$2)</f>
        <v>7.5020040085326978E-2</v>
      </c>
      <c r="K267" s="2">
        <f>H267*I267*('Permanent project'!B271&gt;=Parameters!$B$2)</f>
        <v>5.3950481025304461E-2</v>
      </c>
      <c r="L267" s="2">
        <f>H267*I267*J267*('Permanent project'!B271&gt;=Parameters!$B$2)*('Permanent project'!B271&lt;=Parameters!$B$3)</f>
        <v>4.047367249141013E-3</v>
      </c>
      <c r="M267" s="26">
        <f>'Emissions of Biomass scenarios'!H265*3.66</f>
        <v>0</v>
      </c>
      <c r="N267" s="14">
        <f t="shared" si="15"/>
        <v>0</v>
      </c>
      <c r="V267" s="4"/>
      <c r="W267" s="4"/>
      <c r="X267" s="4"/>
      <c r="Y267" s="4"/>
    </row>
    <row r="268" spans="2:25" x14ac:dyDescent="0.3">
      <c r="B268">
        <v>263</v>
      </c>
      <c r="C268" s="11">
        <f t="shared" si="19"/>
        <v>1.6779706453383088</v>
      </c>
      <c r="D268" s="11">
        <f t="shared" si="19"/>
        <v>2.720789926345387</v>
      </c>
      <c r="E268" s="11">
        <f t="shared" si="19"/>
        <v>3.4292084480011149</v>
      </c>
      <c r="F268" s="11">
        <f t="shared" si="19"/>
        <v>5.9646475032892132</v>
      </c>
      <c r="G268" s="3">
        <f>G267*(1+Parameters!$B$13)</f>
        <v>15533313.201213693</v>
      </c>
      <c r="H268" s="5">
        <f>Parameters!$B$11*'Permanent project'!C272*Parameters!B$9*G268</f>
        <v>240.83545864669932</v>
      </c>
      <c r="I268" s="2">
        <f>EXP(-Parameters!$B$16*'Permanent project'!B272)</f>
        <v>2.2129807711213288E-4</v>
      </c>
      <c r="J268" s="2">
        <f>EXP(-(Parameters!$B$5+Parameters!$B$6)*('Permanent project'!B272-Parameters!$B$2))*(1-EXP(-Parameters!$B$7*('Permanent project'!B272-Parameters!$B$2)*('Permanent project'!B272&gt;Parameters!$B$2)))+('Permanent project'!B272&lt;=Parameters!$B$2)</f>
        <v>7.4273578214333877E-2</v>
      </c>
      <c r="K268" s="2">
        <f>H268*I268*('Permanent project'!B272&gt;=Parameters!$B$2)</f>
        <v>5.3296423898933153E-2</v>
      </c>
      <c r="L268" s="2">
        <f>H268*I268*J268*('Permanent project'!B272&gt;=Parameters!$B$2)*('Permanent project'!B272&lt;=Parameters!$B$3)</f>
        <v>3.9585161090017048E-3</v>
      </c>
      <c r="M268" s="26">
        <f>'Emissions of Biomass scenarios'!H266*3.66</f>
        <v>0</v>
      </c>
      <c r="N268" s="14">
        <f t="shared" si="15"/>
        <v>0</v>
      </c>
      <c r="V268" s="4"/>
      <c r="W268" s="4"/>
      <c r="X268" s="4"/>
      <c r="Y268" s="4"/>
    </row>
    <row r="269" spans="2:25" x14ac:dyDescent="0.3">
      <c r="B269">
        <v>264</v>
      </c>
      <c r="C269" s="11">
        <f t="shared" si="19"/>
        <v>1.6779706453383088</v>
      </c>
      <c r="D269" s="11">
        <f t="shared" si="19"/>
        <v>2.720789926345387</v>
      </c>
      <c r="E269" s="11">
        <f t="shared" si="19"/>
        <v>3.4292084480011149</v>
      </c>
      <c r="F269" s="11">
        <f t="shared" si="19"/>
        <v>5.9646475032892132</v>
      </c>
      <c r="G269" s="3">
        <f>G268*(1+Parameters!$B$13)</f>
        <v>15843979.465237968</v>
      </c>
      <c r="H269" s="5">
        <f>Parameters!$B$11*'Permanent project'!C273*Parameters!B$9*G269</f>
        <v>245.65216781963332</v>
      </c>
      <c r="I269" s="2">
        <f>EXP(-Parameters!$B$16*'Permanent project'!B273)</f>
        <v>2.1432864428457053E-4</v>
      </c>
      <c r="J269" s="2">
        <f>EXP(-(Parameters!$B$5+Parameters!$B$6)*('Permanent project'!B273-Parameters!$B$2))*(1-EXP(-Parameters!$B$7*('Permanent project'!B273-Parameters!$B$2)*('Permanent project'!B273&gt;Parameters!$B$2)))+('Permanent project'!B273&lt;=Parameters!$B$2)</f>
        <v>7.3534543763057097E-2</v>
      </c>
      <c r="K269" s="2">
        <f>H269*I269*('Permanent project'!B273&gt;=Parameters!$B$2)</f>
        <v>5.2650296094347813E-2</v>
      </c>
      <c r="L269" s="2">
        <f>H269*I269*J269*('Permanent project'!B273&gt;=Parameters!$B$2)*('Permanent project'!B273&lt;=Parameters!$B$3)</f>
        <v>3.8716155022877337E-3</v>
      </c>
      <c r="M269" s="26">
        <f>'Emissions of Biomass scenarios'!H267*3.66</f>
        <v>0</v>
      </c>
      <c r="N269" s="14">
        <f t="shared" si="15"/>
        <v>0</v>
      </c>
      <c r="V269" s="4"/>
      <c r="W269" s="4"/>
      <c r="X269" s="4"/>
      <c r="Y269" s="4"/>
    </row>
    <row r="270" spans="2:25" x14ac:dyDescent="0.3">
      <c r="B270">
        <v>265</v>
      </c>
      <c r="C270" s="11">
        <f t="shared" si="19"/>
        <v>1.6779706453383088</v>
      </c>
      <c r="D270" s="11">
        <f t="shared" si="19"/>
        <v>2.720789926345387</v>
      </c>
      <c r="E270" s="11">
        <f t="shared" si="19"/>
        <v>3.4292084480011149</v>
      </c>
      <c r="F270" s="11">
        <f t="shared" si="19"/>
        <v>5.9646475032892132</v>
      </c>
      <c r="G270" s="3">
        <f>G269*(1+Parameters!$B$13)</f>
        <v>16160859.054542728</v>
      </c>
      <c r="H270" s="5">
        <f>Parameters!$B$11*'Permanent project'!C274*Parameters!B$9*G270</f>
        <v>250.565211176026</v>
      </c>
      <c r="I270" s="2">
        <f>EXP(-Parameters!$B$16*'Permanent project'!B274)</f>
        <v>2.0757870271771752E-4</v>
      </c>
      <c r="J270" s="2">
        <f>EXP(-(Parameters!$B$5+Parameters!$B$6)*('Permanent project'!B274-Parameters!$B$2))*(1-EXP(-Parameters!$B$7*('Permanent project'!B274-Parameters!$B$2)*('Permanent project'!B274&gt;Parameters!$B$2)))+('Permanent project'!B274&lt;=Parameters!$B$2)</f>
        <v>7.2802862827435588E-2</v>
      </c>
      <c r="K270" s="2">
        <f>H270*I270*('Permanent project'!B274&gt;=Parameters!$B$2)</f>
        <v>5.2012001482110409E-2</v>
      </c>
      <c r="L270" s="2">
        <f>H270*I270*J270*('Permanent project'!B274&gt;=Parameters!$B$2)*('Permanent project'!B274&lt;=Parameters!$B$3)</f>
        <v>3.7866226092824608E-3</v>
      </c>
      <c r="M270" s="26">
        <f>'Emissions of Biomass scenarios'!H268*3.66</f>
        <v>0</v>
      </c>
      <c r="N270" s="14">
        <f t="shared" si="15"/>
        <v>0</v>
      </c>
      <c r="V270" s="4"/>
      <c r="W270" s="4"/>
      <c r="X270" s="4"/>
      <c r="Y270" s="4"/>
    </row>
    <row r="271" spans="2:25" x14ac:dyDescent="0.3">
      <c r="B271">
        <v>266</v>
      </c>
      <c r="C271" s="11">
        <f t="shared" si="19"/>
        <v>1.6779706453383088</v>
      </c>
      <c r="D271" s="11">
        <f t="shared" si="19"/>
        <v>2.720789926345387</v>
      </c>
      <c r="E271" s="11">
        <f t="shared" si="19"/>
        <v>3.4292084480011149</v>
      </c>
      <c r="F271" s="11">
        <f t="shared" si="19"/>
        <v>5.9646475032892132</v>
      </c>
      <c r="G271" s="3">
        <f>G270*(1+Parameters!$B$13)</f>
        <v>16484076.235633582</v>
      </c>
      <c r="H271" s="5">
        <f>Parameters!$B$11*'Permanent project'!C275*Parameters!B$9*G271</f>
        <v>255.57651539954651</v>
      </c>
      <c r="I271" s="2">
        <f>EXP(-Parameters!$B$16*'Permanent project'!B275)</f>
        <v>2.0104133988157045E-4</v>
      </c>
      <c r="J271" s="2">
        <f>EXP(-(Parameters!$B$5+Parameters!$B$6)*('Permanent project'!B275-Parameters!$B$2))*(1-EXP(-Parameters!$B$7*('Permanent project'!B275-Parameters!$B$2)*('Permanent project'!B275&gt;Parameters!$B$2)))+('Permanent project'!B275&lt;=Parameters!$B$2)</f>
        <v>7.20784622387661E-2</v>
      </c>
      <c r="K271" s="2">
        <f>H271*I271*('Permanent project'!B275&gt;=Parameters!$B$2)</f>
        <v>5.1381445098187657E-2</v>
      </c>
      <c r="L271" s="2">
        <f>H271*I271*J271*('Permanent project'!B275&gt;=Parameters!$B$2)*('Permanent project'!B275&lt;=Parameters!$B$3)</f>
        <v>3.7034955502829527E-3</v>
      </c>
      <c r="M271" s="26">
        <f>'Emissions of Biomass scenarios'!H269*3.66</f>
        <v>0</v>
      </c>
      <c r="N271" s="14">
        <f t="shared" si="15"/>
        <v>0</v>
      </c>
      <c r="V271" s="4"/>
      <c r="W271" s="4"/>
      <c r="X271" s="4"/>
      <c r="Y271" s="4"/>
    </row>
    <row r="272" spans="2:25" x14ac:dyDescent="0.3">
      <c r="B272">
        <v>267</v>
      </c>
      <c r="C272" s="11">
        <f t="shared" si="19"/>
        <v>1.6779706453383088</v>
      </c>
      <c r="D272" s="11">
        <f t="shared" si="19"/>
        <v>2.720789926345387</v>
      </c>
      <c r="E272" s="11">
        <f t="shared" si="19"/>
        <v>3.4292084480011149</v>
      </c>
      <c r="F272" s="11">
        <f t="shared" si="19"/>
        <v>5.9646475032892132</v>
      </c>
      <c r="G272" s="3">
        <f>G271*(1+Parameters!$B$13)</f>
        <v>16813757.760346252</v>
      </c>
      <c r="H272" s="5">
        <f>Parameters!$B$11*'Permanent project'!C276*Parameters!B$9*G272</f>
        <v>260.68804570753741</v>
      </c>
      <c r="I272" s="2">
        <f>EXP(-Parameters!$B$16*'Permanent project'!B276)</f>
        <v>1.9470986094532206E-4</v>
      </c>
      <c r="J272" s="2">
        <f>EXP(-(Parameters!$B$5+Parameters!$B$6)*('Permanent project'!B276-Parameters!$B$2))*(1-EXP(-Parameters!$B$7*('Permanent project'!B276-Parameters!$B$2)*('Permanent project'!B276&gt;Parameters!$B$2)))+('Permanent project'!B276&lt;=Parameters!$B$2)</f>
        <v>7.1361269556386053E-2</v>
      </c>
      <c r="K272" s="2">
        <f>H272*I272*('Permanent project'!B276&gt;=Parameters!$B$2)</f>
        <v>5.075853312982237E-2</v>
      </c>
      <c r="L272" s="2">
        <f>H272*I272*J272*('Permanent project'!B276&gt;=Parameters!$B$2)*('Permanent project'!B276&lt;=Parameters!$B$3)</f>
        <v>3.6221933649640057E-3</v>
      </c>
      <c r="M272" s="26">
        <f>'Emissions of Biomass scenarios'!H270*3.66</f>
        <v>0</v>
      </c>
      <c r="N272" s="14">
        <f t="shared" si="15"/>
        <v>0</v>
      </c>
      <c r="V272" s="4"/>
      <c r="W272" s="4"/>
      <c r="X272" s="4"/>
      <c r="Y272" s="4"/>
    </row>
    <row r="273" spans="2:25" x14ac:dyDescent="0.3">
      <c r="B273">
        <v>268</v>
      </c>
      <c r="C273" s="11">
        <f t="shared" si="19"/>
        <v>1.6779706453383088</v>
      </c>
      <c r="D273" s="11">
        <f t="shared" si="19"/>
        <v>2.720789926345387</v>
      </c>
      <c r="E273" s="11">
        <f t="shared" si="19"/>
        <v>3.4292084480011149</v>
      </c>
      <c r="F273" s="11">
        <f t="shared" si="19"/>
        <v>5.9646475032892132</v>
      </c>
      <c r="G273" s="3">
        <f>G272*(1+Parameters!$B$13)</f>
        <v>17150032.915553179</v>
      </c>
      <c r="H273" s="5">
        <f>Parameters!$B$11*'Permanent project'!C277*Parameters!B$9*G273</f>
        <v>265.90180662168819</v>
      </c>
      <c r="I273" s="2">
        <f>EXP(-Parameters!$B$16*'Permanent project'!B277)</f>
        <v>1.885777819212697E-4</v>
      </c>
      <c r="J273" s="2">
        <f>EXP(-(Parameters!$B$5+Parameters!$B$6)*('Permanent project'!B277-Parameters!$B$2))*(1-EXP(-Parameters!$B$7*('Permanent project'!B277-Parameters!$B$2)*('Permanent project'!B277&gt;Parameters!$B$2)))+('Permanent project'!B277&lt;=Parameters!$B$2)</f>
        <v>7.0651213060429596E-2</v>
      </c>
      <c r="K273" s="2">
        <f>H273*I273*('Permanent project'!B277&gt;=Parameters!$B$2)</f>
        <v>5.0143172901576341E-2</v>
      </c>
      <c r="L273" s="2">
        <f>H273*I273*J273*('Permanent project'!B277&gt;=Parameters!$B$2)*('Permanent project'!B277&lt;=Parameters!$B$3)</f>
        <v>3.54267599219523E-3</v>
      </c>
      <c r="M273" s="26">
        <f>'Emissions of Biomass scenarios'!H271*3.66</f>
        <v>0</v>
      </c>
      <c r="N273" s="14">
        <f t="shared" si="15"/>
        <v>0</v>
      </c>
      <c r="V273" s="4"/>
      <c r="W273" s="4"/>
      <c r="X273" s="4"/>
      <c r="Y273" s="4"/>
    </row>
    <row r="274" spans="2:25" x14ac:dyDescent="0.3">
      <c r="B274">
        <v>269</v>
      </c>
      <c r="C274" s="11">
        <f t="shared" si="19"/>
        <v>1.6779706453383088</v>
      </c>
      <c r="D274" s="11">
        <f t="shared" si="19"/>
        <v>2.720789926345387</v>
      </c>
      <c r="E274" s="11">
        <f t="shared" si="19"/>
        <v>3.4292084480011149</v>
      </c>
      <c r="F274" s="11">
        <f t="shared" si="19"/>
        <v>5.9646475032892132</v>
      </c>
      <c r="G274" s="3">
        <f>G273*(1+Parameters!$B$13)</f>
        <v>17493033.573864244</v>
      </c>
      <c r="H274" s="5">
        <f>Parameters!$B$11*'Permanent project'!C278*Parameters!B$9*G274</f>
        <v>271.219842754122</v>
      </c>
      <c r="I274" s="2">
        <f>EXP(-Parameters!$B$16*'Permanent project'!B278)</f>
        <v>1.826388230246452E-4</v>
      </c>
      <c r="J274" s="2">
        <f>EXP(-(Parameters!$B$5+Parameters!$B$6)*('Permanent project'!B278-Parameters!$B$2))*(1-EXP(-Parameters!$B$7*('Permanent project'!B278-Parameters!$B$2)*('Permanent project'!B278&gt;Parameters!$B$2)))+('Permanent project'!B278&lt;=Parameters!$B$2)</f>
        <v>6.9948221744655356E-2</v>
      </c>
      <c r="K274" s="2">
        <f>H274*I274*('Permanent project'!B278&gt;=Parameters!$B$2)</f>
        <v>4.953527286154219E-2</v>
      </c>
      <c r="L274" s="2">
        <f>H274*I274*J274*('Permanent project'!B278&gt;=Parameters!$B$2)*('Permanent project'!B278&lt;=Parameters!$B$3)</f>
        <v>3.4649042503011617E-3</v>
      </c>
      <c r="M274" s="26">
        <f>'Emissions of Biomass scenarios'!H272*3.66</f>
        <v>0</v>
      </c>
      <c r="N274" s="14">
        <f t="shared" si="15"/>
        <v>0</v>
      </c>
      <c r="V274" s="4"/>
      <c r="W274" s="4"/>
      <c r="X274" s="4"/>
      <c r="Y274" s="4"/>
    </row>
    <row r="275" spans="2:25" x14ac:dyDescent="0.3">
      <c r="B275">
        <v>270</v>
      </c>
      <c r="C275" s="11">
        <f t="shared" si="19"/>
        <v>1.6779706453383088</v>
      </c>
      <c r="D275" s="11">
        <f t="shared" si="19"/>
        <v>2.720789926345387</v>
      </c>
      <c r="E275" s="11">
        <f t="shared" si="19"/>
        <v>3.4292084480011149</v>
      </c>
      <c r="F275" s="11">
        <f t="shared" si="19"/>
        <v>5.9646475032892132</v>
      </c>
      <c r="G275" s="3">
        <f>G274*(1+Parameters!$B$13)</f>
        <v>17842894.245341528</v>
      </c>
      <c r="H275" s="5">
        <f>Parameters!$B$11*'Permanent project'!C279*Parameters!B$9*G275</f>
        <v>276.64423960920442</v>
      </c>
      <c r="I275" s="2">
        <f>EXP(-Parameters!$B$16*'Permanent project'!B279)</f>
        <v>1.7688690224256659E-4</v>
      </c>
      <c r="J275" s="2">
        <f>EXP(-(Parameters!$B$5+Parameters!$B$6)*('Permanent project'!B279-Parameters!$B$2))*(1-EXP(-Parameters!$B$7*('Permanent project'!B279-Parameters!$B$2)*('Permanent project'!B279&gt;Parameters!$B$2)))+('Permanent project'!B279&lt;=Parameters!$B$2)</f>
        <v>6.9252225309345994E-2</v>
      </c>
      <c r="K275" s="2">
        <f>H275*I275*('Permanent project'!B279&gt;=Parameters!$B$2)</f>
        <v>4.8934742567722511E-2</v>
      </c>
      <c r="L275" s="2">
        <f>H275*I275*J275*('Permanent project'!B279&gt;=Parameters!$B$2)*('Permanent project'!B279&lt;=Parameters!$B$3)</f>
        <v>3.3888398177547635E-3</v>
      </c>
      <c r="M275" s="26">
        <f>'Emissions of Biomass scenarios'!H273*3.66</f>
        <v>0</v>
      </c>
      <c r="N275" s="14">
        <f t="shared" si="15"/>
        <v>0</v>
      </c>
      <c r="V275" s="4"/>
      <c r="W275" s="4"/>
      <c r="X275" s="4"/>
      <c r="Y275" s="4"/>
    </row>
    <row r="276" spans="2:25" x14ac:dyDescent="0.3">
      <c r="B276">
        <v>271</v>
      </c>
      <c r="C276" s="11">
        <f t="shared" si="19"/>
        <v>1.6779706453383088</v>
      </c>
      <c r="D276" s="11">
        <f t="shared" si="19"/>
        <v>2.720789926345387</v>
      </c>
      <c r="E276" s="11">
        <f t="shared" si="19"/>
        <v>3.4292084480011149</v>
      </c>
      <c r="F276" s="11">
        <f t="shared" si="19"/>
        <v>5.9646475032892132</v>
      </c>
      <c r="G276" s="3">
        <f>G275*(1+Parameters!$B$13)</f>
        <v>18199752.13024836</v>
      </c>
      <c r="H276" s="5">
        <f>Parameters!$B$11*'Permanent project'!C280*Parameters!B$9*G276</f>
        <v>282.17712440138854</v>
      </c>
      <c r="I276" s="2">
        <f>EXP(-Parameters!$B$16*'Permanent project'!B280)</f>
        <v>1.7131612910552531E-4</v>
      </c>
      <c r="J276" s="2">
        <f>EXP(-(Parameters!$B$5+Parameters!$B$6)*('Permanent project'!B280-Parameters!$B$2))*(1-EXP(-Parameters!$B$7*('Permanent project'!B280-Parameters!$B$2)*('Permanent project'!B280&gt;Parameters!$B$2)))+('Permanent project'!B280&lt;=Parameters!$B$2)</f>
        <v>6.8563154154277911E-2</v>
      </c>
      <c r="K276" s="2">
        <f>H276*I276*('Permanent project'!B280&gt;=Parameters!$B$2)</f>
        <v>4.8341492674574153E-2</v>
      </c>
      <c r="L276" s="2">
        <f>H276*I276*J276*('Permanent project'!B280&gt;=Parameters!$B$2)*('Permanent project'!B280&lt;=Parameters!$B$3)</f>
        <v>3.314445214294724E-3</v>
      </c>
      <c r="M276" s="26">
        <f>'Emissions of Biomass scenarios'!H274*3.66</f>
        <v>0</v>
      </c>
      <c r="N276" s="14">
        <f t="shared" si="15"/>
        <v>0</v>
      </c>
      <c r="V276" s="4"/>
      <c r="W276" s="4"/>
      <c r="X276" s="4"/>
      <c r="Y276" s="4"/>
    </row>
    <row r="277" spans="2:25" x14ac:dyDescent="0.3">
      <c r="B277">
        <v>272</v>
      </c>
      <c r="C277" s="11">
        <f t="shared" si="19"/>
        <v>1.6779706453383088</v>
      </c>
      <c r="D277" s="11">
        <f t="shared" si="19"/>
        <v>2.720789926345387</v>
      </c>
      <c r="E277" s="11">
        <f t="shared" si="19"/>
        <v>3.4292084480011149</v>
      </c>
      <c r="F277" s="11">
        <f t="shared" si="19"/>
        <v>5.9646475032892132</v>
      </c>
      <c r="G277" s="3">
        <f>G276*(1+Parameters!$B$13)</f>
        <v>18563747.172853328</v>
      </c>
      <c r="H277" s="5">
        <f>Parameters!$B$11*'Permanent project'!C281*Parameters!B$9*G277</f>
        <v>287.82066688941632</v>
      </c>
      <c r="I277" s="2">
        <f>EXP(-Parameters!$B$16*'Permanent project'!B281)</f>
        <v>1.6592079865503085E-4</v>
      </c>
      <c r="J277" s="2">
        <f>EXP(-(Parameters!$B$5+Parameters!$B$6)*('Permanent project'!B281-Parameters!$B$2))*(1-EXP(-Parameters!$B$7*('Permanent project'!B281-Parameters!$B$2)*('Permanent project'!B281&gt;Parameters!$B$2)))+('Permanent project'!B281&lt;=Parameters!$B$2)</f>
        <v>6.7880939371761442E-2</v>
      </c>
      <c r="K277" s="2">
        <f>H277*I277*('Permanent project'!B281&gt;=Parameters!$B$2)</f>
        <v>4.7755434919715546E-2</v>
      </c>
      <c r="L277" s="2">
        <f>H277*I277*J277*('Permanent project'!B281&gt;=Parameters!$B$2)*('Permanent project'!B281&lt;=Parameters!$B$3)</f>
        <v>3.2416837824573103E-3</v>
      </c>
      <c r="M277" s="26">
        <f>'Emissions of Biomass scenarios'!H275*3.66</f>
        <v>0</v>
      </c>
      <c r="N277" s="14">
        <f t="shared" si="15"/>
        <v>0</v>
      </c>
      <c r="V277" s="4"/>
      <c r="W277" s="4"/>
      <c r="X277" s="4"/>
      <c r="Y277" s="4"/>
    </row>
    <row r="278" spans="2:25" x14ac:dyDescent="0.3">
      <c r="B278">
        <v>273</v>
      </c>
      <c r="C278" s="11">
        <f t="shared" si="19"/>
        <v>1.6779706453383088</v>
      </c>
      <c r="D278" s="11">
        <f t="shared" si="19"/>
        <v>2.720789926345387</v>
      </c>
      <c r="E278" s="11">
        <f t="shared" si="19"/>
        <v>3.4292084480011149</v>
      </c>
      <c r="F278" s="11">
        <f t="shared" si="19"/>
        <v>5.9646475032892132</v>
      </c>
      <c r="G278" s="3">
        <f>G277*(1+Parameters!$B$13)</f>
        <v>18935022.116310395</v>
      </c>
      <c r="H278" s="5">
        <f>Parameters!$B$11*'Permanent project'!C282*Parameters!B$9*G278</f>
        <v>293.57708022720465</v>
      </c>
      <c r="I278" s="2">
        <f>EXP(-Parameters!$B$16*'Permanent project'!B282)</f>
        <v>1.6069538560123465E-4</v>
      </c>
      <c r="J278" s="2">
        <f>EXP(-(Parameters!$B$5+Parameters!$B$6)*('Permanent project'!B282-Parameters!$B$2))*(1-EXP(-Parameters!$B$7*('Permanent project'!B282-Parameters!$B$2)*('Permanent project'!B282&gt;Parameters!$B$2)))+('Permanent project'!B282&lt;=Parameters!$B$2)</f>
        <v>6.7205512739749756E-2</v>
      </c>
      <c r="K278" s="2">
        <f>H278*I278*('Permanent project'!B282&gt;=Parameters!$B$2)</f>
        <v>4.7176482110795254E-2</v>
      </c>
      <c r="L278" s="2">
        <f>H278*I278*J278*('Permanent project'!B282&gt;=Parameters!$B$2)*('Permanent project'!B282&lt;=Parameters!$B$3)</f>
        <v>3.1705196695136269E-3</v>
      </c>
      <c r="M278" s="26">
        <f>'Emissions of Biomass scenarios'!H276*3.66</f>
        <v>0</v>
      </c>
      <c r="N278" s="14">
        <f t="shared" ref="N278:N341" si="20">L278*M278</f>
        <v>0</v>
      </c>
      <c r="V278" s="4"/>
      <c r="W278" s="4"/>
      <c r="X278" s="4"/>
      <c r="Y278" s="4"/>
    </row>
    <row r="279" spans="2:25" x14ac:dyDescent="0.3">
      <c r="B279">
        <v>274</v>
      </c>
      <c r="C279" s="11">
        <f t="shared" si="19"/>
        <v>1.6779706453383088</v>
      </c>
      <c r="D279" s="11">
        <f t="shared" si="19"/>
        <v>2.720789926345387</v>
      </c>
      <c r="E279" s="11">
        <f t="shared" si="19"/>
        <v>3.4292084480011149</v>
      </c>
      <c r="F279" s="11">
        <f t="shared" si="19"/>
        <v>5.9646475032892132</v>
      </c>
      <c r="G279" s="3">
        <f>G278*(1+Parameters!$B$13)</f>
        <v>19313722.558636602</v>
      </c>
      <c r="H279" s="5">
        <f>Parameters!$B$11*'Permanent project'!C283*Parameters!B$9*G279</f>
        <v>299.44862183174871</v>
      </c>
      <c r="I279" s="2">
        <f>EXP(-Parameters!$B$16*'Permanent project'!B283)</f>
        <v>1.5563453866455047E-4</v>
      </c>
      <c r="J279" s="2">
        <f>EXP(-(Parameters!$B$5+Parameters!$B$6)*('Permanent project'!B283-Parameters!$B$2))*(1-EXP(-Parameters!$B$7*('Permanent project'!B283-Parameters!$B$2)*('Permanent project'!B283&gt;Parameters!$B$2)))+('Permanent project'!B283&lt;=Parameters!$B$2)</f>
        <v>6.6536806715016855E-2</v>
      </c>
      <c r="K279" s="2">
        <f>H279*I279*('Permanent project'!B283&gt;=Parameters!$B$2)</f>
        <v>4.6604548112519649E-2</v>
      </c>
      <c r="L279" s="2">
        <f>H279*I279*J279*('Permanent project'!B283&gt;=Parameters!$B$2)*('Permanent project'!B283&lt;=Parameters!$B$3)</f>
        <v>3.1009178098034234E-3</v>
      </c>
      <c r="M279" s="26">
        <f>'Emissions of Biomass scenarios'!H277*3.66</f>
        <v>0</v>
      </c>
      <c r="N279" s="14">
        <f t="shared" si="20"/>
        <v>0</v>
      </c>
      <c r="V279" s="4"/>
      <c r="W279" s="4"/>
      <c r="X279" s="4"/>
      <c r="Y279" s="4"/>
    </row>
    <row r="280" spans="2:25" x14ac:dyDescent="0.3">
      <c r="B280">
        <v>275</v>
      </c>
      <c r="C280" s="11">
        <f t="shared" si="19"/>
        <v>1.6779706453383088</v>
      </c>
      <c r="D280" s="11">
        <f t="shared" si="19"/>
        <v>2.720789926345387</v>
      </c>
      <c r="E280" s="11">
        <f t="shared" si="19"/>
        <v>3.4292084480011149</v>
      </c>
      <c r="F280" s="11">
        <f t="shared" si="19"/>
        <v>5.9646475032892132</v>
      </c>
      <c r="G280" s="3">
        <f>G279*(1+Parameters!$B$13)</f>
        <v>19699997.009809334</v>
      </c>
      <c r="H280" s="5">
        <f>Parameters!$B$11*'Permanent project'!C284*Parameters!B$9*G280</f>
        <v>305.43759426838369</v>
      </c>
      <c r="I280" s="2">
        <f>EXP(-Parameters!$B$16*'Permanent project'!B284)</f>
        <v>1.507330750954765E-4</v>
      </c>
      <c r="J280" s="2">
        <f>EXP(-(Parameters!$B$5+Parameters!$B$6)*('Permanent project'!B284-Parameters!$B$2))*(1-EXP(-Parameters!$B$7*('Permanent project'!B284-Parameters!$B$2)*('Permanent project'!B284&gt;Parameters!$B$2)))+('Permanent project'!B284&lt;=Parameters!$B$2)</f>
        <v>6.5874754426402948E-2</v>
      </c>
      <c r="K280" s="2">
        <f>H280*I280*('Permanent project'!B284&gt;=Parameters!$B$2)</f>
        <v>4.6039547833837964E-2</v>
      </c>
      <c r="L280" s="2">
        <f>H280*I280*J280*('Permanent project'!B284&gt;=Parameters!$B$2)*('Permanent project'!B284&lt;=Parameters!$B$3)</f>
        <v>3.0328439074567078E-3</v>
      </c>
      <c r="M280" s="26">
        <f>'Emissions of Biomass scenarios'!H278*3.66</f>
        <v>0</v>
      </c>
      <c r="N280" s="14">
        <f t="shared" si="20"/>
        <v>0</v>
      </c>
      <c r="V280" s="4"/>
      <c r="W280" s="4"/>
      <c r="X280" s="4"/>
      <c r="Y280" s="4"/>
    </row>
    <row r="281" spans="2:25" x14ac:dyDescent="0.3">
      <c r="B281">
        <v>276</v>
      </c>
      <c r="C281" s="11">
        <f t="shared" si="19"/>
        <v>1.6779706453383088</v>
      </c>
      <c r="D281" s="11">
        <f t="shared" si="19"/>
        <v>2.720789926345387</v>
      </c>
      <c r="E281" s="11">
        <f t="shared" si="19"/>
        <v>3.4292084480011149</v>
      </c>
      <c r="F281" s="11">
        <f t="shared" si="19"/>
        <v>5.9646475032892132</v>
      </c>
      <c r="G281" s="3">
        <f>G280*(1+Parameters!$B$13)</f>
        <v>20093996.95000552</v>
      </c>
      <c r="H281" s="5">
        <f>Parameters!$B$11*'Permanent project'!C285*Parameters!B$9*G281</f>
        <v>311.54634615375136</v>
      </c>
      <c r="I281" s="2">
        <f>EXP(-Parameters!$B$16*'Permanent project'!B285)</f>
        <v>1.4598597536700695E-4</v>
      </c>
      <c r="J281" s="2">
        <f>EXP(-(Parameters!$B$5+Parameters!$B$6)*('Permanent project'!B285-Parameters!$B$2))*(1-EXP(-Parameters!$B$7*('Permanent project'!B285-Parameters!$B$2)*('Permanent project'!B285&gt;Parameters!$B$2)))+('Permanent project'!B285&lt;=Parameters!$B$2)</f>
        <v>6.5219289668127525E-2</v>
      </c>
      <c r="K281" s="2">
        <f>H281*I281*('Permanent project'!B285&gt;=Parameters!$B$2)</f>
        <v>4.5481397215282562E-2</v>
      </c>
      <c r="L281" s="2">
        <f>H281*I281*J281*('Permanent project'!B285&gt;=Parameters!$B$2)*('Permanent project'!B285&lt;=Parameters!$B$3)</f>
        <v>2.9662644194946822E-3</v>
      </c>
      <c r="M281" s="26">
        <f>'Emissions of Biomass scenarios'!H279*3.66</f>
        <v>0</v>
      </c>
      <c r="N281" s="14">
        <f t="shared" si="20"/>
        <v>0</v>
      </c>
      <c r="V281" s="4"/>
      <c r="W281" s="4"/>
      <c r="X281" s="4"/>
      <c r="Y281" s="4"/>
    </row>
    <row r="282" spans="2:25" x14ac:dyDescent="0.3">
      <c r="B282">
        <v>277</v>
      </c>
      <c r="C282" s="11">
        <f t="shared" si="19"/>
        <v>1.6779706453383088</v>
      </c>
      <c r="D282" s="11">
        <f t="shared" si="19"/>
        <v>2.720789926345387</v>
      </c>
      <c r="E282" s="11">
        <f t="shared" si="19"/>
        <v>3.4292084480011149</v>
      </c>
      <c r="F282" s="11">
        <f t="shared" si="19"/>
        <v>5.9646475032892132</v>
      </c>
      <c r="G282" s="3">
        <f>G281*(1+Parameters!$B$13)</f>
        <v>20495876.889005631</v>
      </c>
      <c r="H282" s="5">
        <f>Parameters!$B$11*'Permanent project'!C286*Parameters!B$9*G282</f>
        <v>317.77727307682636</v>
      </c>
      <c r="I282" s="2">
        <f>EXP(-Parameters!$B$16*'Permanent project'!B286)</f>
        <v>1.4138837803419783E-4</v>
      </c>
      <c r="J282" s="2">
        <f>EXP(-(Parameters!$B$5+Parameters!$B$6)*('Permanent project'!B286-Parameters!$B$2))*(1-EXP(-Parameters!$B$7*('Permanent project'!B286-Parameters!$B$2)*('Permanent project'!B286&gt;Parameters!$B$2)))+('Permanent project'!B286&lt;=Parameters!$B$2)</f>
        <v>6.457034689316847E-2</v>
      </c>
      <c r="K282" s="2">
        <f>H282*I282*('Permanent project'!B286&gt;=Parameters!$B$2)</f>
        <v>4.4930013216462839E-2</v>
      </c>
      <c r="L282" s="2">
        <f>H282*I282*J282*('Permanent project'!B286&gt;=Parameters!$B$2)*('Permanent project'!B286&lt;=Parameters!$B$3)</f>
        <v>2.9011465393016496E-3</v>
      </c>
      <c r="M282" s="26">
        <f>'Emissions of Biomass scenarios'!H280*3.66</f>
        <v>0</v>
      </c>
      <c r="N282" s="14">
        <f t="shared" si="20"/>
        <v>0</v>
      </c>
      <c r="V282" s="4"/>
      <c r="W282" s="4"/>
      <c r="X282" s="4"/>
      <c r="Y282" s="4"/>
    </row>
    <row r="283" spans="2:25" x14ac:dyDescent="0.3">
      <c r="B283">
        <v>278</v>
      </c>
      <c r="C283" s="11">
        <f t="shared" ref="C283:F298" si="21">C282</f>
        <v>1.6779706453383088</v>
      </c>
      <c r="D283" s="11">
        <f t="shared" si="21"/>
        <v>2.720789926345387</v>
      </c>
      <c r="E283" s="11">
        <f t="shared" si="21"/>
        <v>3.4292084480011149</v>
      </c>
      <c r="F283" s="11">
        <f t="shared" si="21"/>
        <v>5.9646475032892132</v>
      </c>
      <c r="G283" s="3">
        <f>G282*(1+Parameters!$B$13)</f>
        <v>20905794.426785745</v>
      </c>
      <c r="H283" s="5">
        <f>Parameters!$B$11*'Permanent project'!C287*Parameters!B$9*G283</f>
        <v>324.13281853836293</v>
      </c>
      <c r="I283" s="2">
        <f>EXP(-Parameters!$B$16*'Permanent project'!B287)</f>
        <v>1.3693557475562244E-4</v>
      </c>
      <c r="J283" s="2">
        <f>EXP(-(Parameters!$B$5+Parameters!$B$6)*('Permanent project'!B287-Parameters!$B$2))*(1-EXP(-Parameters!$B$7*('Permanent project'!B287-Parameters!$B$2)*('Permanent project'!B287&gt;Parameters!$B$2)))+('Permanent project'!B287&lt;=Parameters!$B$2)</f>
        <v>6.392786120670757E-2</v>
      </c>
      <c r="K283" s="2">
        <f>H283*I283*('Permanent project'!B287&gt;=Parameters!$B$2)</f>
        <v>4.4385313803710601E-2</v>
      </c>
      <c r="L283" s="2">
        <f>H283*I283*J283*('Permanent project'!B287&gt;=Parameters!$B$2)*('Permanent project'!B287&lt;=Parameters!$B$3)</f>
        <v>2.8374581804597727E-3</v>
      </c>
      <c r="M283" s="26">
        <f>'Emissions of Biomass scenarios'!H281*3.66</f>
        <v>0</v>
      </c>
      <c r="N283" s="14">
        <f t="shared" si="20"/>
        <v>0</v>
      </c>
      <c r="V283" s="4"/>
      <c r="W283" s="4"/>
      <c r="X283" s="4"/>
      <c r="Y283" s="4"/>
    </row>
    <row r="284" spans="2:25" x14ac:dyDescent="0.3">
      <c r="B284">
        <v>279</v>
      </c>
      <c r="C284" s="11">
        <f t="shared" si="21"/>
        <v>1.6779706453383088</v>
      </c>
      <c r="D284" s="11">
        <f t="shared" si="21"/>
        <v>2.720789926345387</v>
      </c>
      <c r="E284" s="11">
        <f t="shared" si="21"/>
        <v>3.4292084480011149</v>
      </c>
      <c r="F284" s="11">
        <f t="shared" si="21"/>
        <v>5.9646475032892132</v>
      </c>
      <c r="G284" s="3">
        <f>G283*(1+Parameters!$B$13)</f>
        <v>21323910.31532146</v>
      </c>
      <c r="H284" s="5">
        <f>Parameters!$B$11*'Permanent project'!C288*Parameters!B$9*G284</f>
        <v>330.61547490913017</v>
      </c>
      <c r="I284" s="2">
        <f>EXP(-Parameters!$B$16*'Permanent project'!B288)</f>
        <v>1.3262300547161834E-4</v>
      </c>
      <c r="J284" s="2">
        <f>EXP(-(Parameters!$B$5+Parameters!$B$6)*('Permanent project'!B288-Parameters!$B$2))*(1-EXP(-Parameters!$B$7*('Permanent project'!B288-Parameters!$B$2)*('Permanent project'!B288&gt;Parameters!$B$2)))+('Permanent project'!B288&lt;=Parameters!$B$2)</f>
        <v>6.3291768359640704E-2</v>
      </c>
      <c r="K284" s="2">
        <f>H284*I284*('Permanent project'!B288&gt;=Parameters!$B$2)</f>
        <v>4.3847217937875264E-2</v>
      </c>
      <c r="L284" s="2">
        <f>H284*I284*J284*('Permanent project'!B288&gt;=Parameters!$B$2)*('Permanent project'!B288&lt;=Parameters!$B$3)</f>
        <v>2.7751679609386839E-3</v>
      </c>
      <c r="M284" s="26">
        <f>'Emissions of Biomass scenarios'!H282*3.66</f>
        <v>0</v>
      </c>
      <c r="N284" s="14">
        <f t="shared" si="20"/>
        <v>0</v>
      </c>
      <c r="V284" s="4"/>
      <c r="W284" s="4"/>
      <c r="X284" s="4"/>
      <c r="Y284" s="4"/>
    </row>
    <row r="285" spans="2:25" x14ac:dyDescent="0.3">
      <c r="B285">
        <v>280</v>
      </c>
      <c r="C285" s="11">
        <f t="shared" si="21"/>
        <v>1.6779706453383088</v>
      </c>
      <c r="D285" s="11">
        <f t="shared" si="21"/>
        <v>2.720789926345387</v>
      </c>
      <c r="E285" s="11">
        <f t="shared" si="21"/>
        <v>3.4292084480011149</v>
      </c>
      <c r="F285" s="11">
        <f t="shared" si="21"/>
        <v>5.9646475032892132</v>
      </c>
      <c r="G285" s="3">
        <f>G284*(1+Parameters!$B$13)</f>
        <v>21750388.521627892</v>
      </c>
      <c r="H285" s="5">
        <f>Parameters!$B$11*'Permanent project'!C289*Parameters!B$9*G285</f>
        <v>337.22778440731281</v>
      </c>
      <c r="I285" s="2">
        <f>EXP(-Parameters!$B$16*'Permanent project'!B289)</f>
        <v>1.284462537343878E-4</v>
      </c>
      <c r="J285" s="2">
        <f>EXP(-(Parameters!$B$5+Parameters!$B$6)*('Permanent project'!B289-Parameters!$B$2))*(1-EXP(-Parameters!$B$7*('Permanent project'!B289-Parameters!$B$2)*('Permanent project'!B289&gt;Parameters!$B$2)))+('Permanent project'!B289&lt;=Parameters!$B$2)</f>
        <v>6.2662004742153152E-2</v>
      </c>
      <c r="K285" s="2">
        <f>H285*I285*('Permanent project'!B289&gt;=Parameters!$B$2)</f>
        <v>4.3315645562267129E-2</v>
      </c>
      <c r="L285" s="2">
        <f>H285*I285*J285*('Permanent project'!B289&gt;=Parameters!$B$2)*('Permanent project'!B289&lt;=Parameters!$B$3)</f>
        <v>2.7142451876322081E-3</v>
      </c>
      <c r="M285" s="26">
        <f>'Emissions of Biomass scenarios'!H283*3.66</f>
        <v>0</v>
      </c>
      <c r="N285" s="14">
        <f t="shared" si="20"/>
        <v>0</v>
      </c>
      <c r="V285" s="4"/>
      <c r="W285" s="4"/>
      <c r="X285" s="4"/>
      <c r="Y285" s="4"/>
    </row>
    <row r="286" spans="2:25" x14ac:dyDescent="0.3">
      <c r="B286">
        <v>281</v>
      </c>
      <c r="C286" s="11">
        <f t="shared" si="21"/>
        <v>1.6779706453383088</v>
      </c>
      <c r="D286" s="11">
        <f t="shared" si="21"/>
        <v>2.720789926345387</v>
      </c>
      <c r="E286" s="11">
        <f t="shared" si="21"/>
        <v>3.4292084480011149</v>
      </c>
      <c r="F286" s="11">
        <f t="shared" si="21"/>
        <v>5.9646475032892132</v>
      </c>
      <c r="G286" s="3">
        <f>G285*(1+Parameters!$B$13)</f>
        <v>22185396.29206045</v>
      </c>
      <c r="H286" s="5">
        <f>Parameters!$B$11*'Permanent project'!C290*Parameters!B$9*G286</f>
        <v>343.97234009545906</v>
      </c>
      <c r="I286" s="2">
        <f>EXP(-Parameters!$B$16*'Permanent project'!B290)</f>
        <v>1.2440104218516929E-4</v>
      </c>
      <c r="J286" s="2">
        <f>EXP(-(Parameters!$B$5+Parameters!$B$6)*('Permanent project'!B290-Parameters!$B$2))*(1-EXP(-Parameters!$B$7*('Permanent project'!B290-Parameters!$B$2)*('Permanent project'!B290&gt;Parameters!$B$2)))+('Permanent project'!B290&lt;=Parameters!$B$2)</f>
        <v>6.203850737735829E-2</v>
      </c>
      <c r="K286" s="2">
        <f>H286*I286*('Permanent project'!B290&gt;=Parameters!$B$2)</f>
        <v>4.2790517590746598E-2</v>
      </c>
      <c r="L286" s="2">
        <f>H286*I286*J286*('Permanent project'!B290&gt;=Parameters!$B$2)*('Permanent project'!B290&lt;=Parameters!$B$3)</f>
        <v>2.6546598412345124E-3</v>
      </c>
      <c r="M286" s="26">
        <f>'Emissions of Biomass scenarios'!H284*3.66</f>
        <v>0</v>
      </c>
      <c r="N286" s="14">
        <f t="shared" si="20"/>
        <v>0</v>
      </c>
      <c r="V286" s="4"/>
      <c r="W286" s="4"/>
      <c r="X286" s="4"/>
      <c r="Y286" s="4"/>
    </row>
    <row r="287" spans="2:25" x14ac:dyDescent="0.3">
      <c r="B287">
        <v>282</v>
      </c>
      <c r="C287" s="11">
        <f t="shared" si="21"/>
        <v>1.6779706453383088</v>
      </c>
      <c r="D287" s="11">
        <f t="shared" si="21"/>
        <v>2.720789926345387</v>
      </c>
      <c r="E287" s="11">
        <f t="shared" si="21"/>
        <v>3.4292084480011149</v>
      </c>
      <c r="F287" s="11">
        <f t="shared" si="21"/>
        <v>5.9646475032892132</v>
      </c>
      <c r="G287" s="3">
        <f>G286*(1+Parameters!$B$13)</f>
        <v>22629104.217901658</v>
      </c>
      <c r="H287" s="5">
        <f>Parameters!$B$11*'Permanent project'!C291*Parameters!B$9*G287</f>
        <v>350.85178689736824</v>
      </c>
      <c r="I287" s="2">
        <f>EXP(-Parameters!$B$16*'Permanent project'!B291)</f>
        <v>1.2048322817384838E-4</v>
      </c>
      <c r="J287" s="2">
        <f>EXP(-(Parameters!$B$5+Parameters!$B$6)*('Permanent project'!B291-Parameters!$B$2))*(1-EXP(-Parameters!$B$7*('Permanent project'!B291-Parameters!$B$2)*('Permanent project'!B291&gt;Parameters!$B$2)))+('Permanent project'!B291&lt;=Parameters!$B$2)</f>
        <v>6.1421213915000127E-2</v>
      </c>
      <c r="K287" s="2">
        <f>H287*I287*('Permanent project'!B291&gt;=Parameters!$B$2)</f>
        <v>4.2271755895958045E-2</v>
      </c>
      <c r="L287" s="2">
        <f>H287*I287*J287*('Permanent project'!B291&gt;=Parameters!$B$2)*('Permanent project'!B291&lt;=Parameters!$B$3)</f>
        <v>2.5963825614483071E-3</v>
      </c>
      <c r="M287" s="26">
        <f>'Emissions of Biomass scenarios'!H285*3.66</f>
        <v>0</v>
      </c>
      <c r="N287" s="14">
        <f t="shared" si="20"/>
        <v>0</v>
      </c>
      <c r="V287" s="4"/>
      <c r="W287" s="4"/>
      <c r="X287" s="4"/>
      <c r="Y287" s="4"/>
    </row>
    <row r="288" spans="2:25" x14ac:dyDescent="0.3">
      <c r="B288">
        <v>283</v>
      </c>
      <c r="C288" s="11">
        <f t="shared" si="21"/>
        <v>1.6779706453383088</v>
      </c>
      <c r="D288" s="11">
        <f t="shared" si="21"/>
        <v>2.720789926345387</v>
      </c>
      <c r="E288" s="11">
        <f t="shared" si="21"/>
        <v>3.4292084480011149</v>
      </c>
      <c r="F288" s="11">
        <f t="shared" si="21"/>
        <v>5.9646475032892132</v>
      </c>
      <c r="G288" s="3">
        <f>G287*(1+Parameters!$B$13)</f>
        <v>23081686.302259691</v>
      </c>
      <c r="H288" s="5">
        <f>Parameters!$B$11*'Permanent project'!C292*Parameters!B$9*G288</f>
        <v>357.86882263531561</v>
      </c>
      <c r="I288" s="2">
        <f>EXP(-Parameters!$B$16*'Permanent project'!B292)</f>
        <v>1.1668879951652196E-4</v>
      </c>
      <c r="J288" s="2">
        <f>EXP(-(Parameters!$B$5+Parameters!$B$6)*('Permanent project'!B292-Parameters!$B$2))*(1-EXP(-Parameters!$B$7*('Permanent project'!B292-Parameters!$B$2)*('Permanent project'!B292&gt;Parameters!$B$2)))+('Permanent project'!B292&lt;=Parameters!$B$2)</f>
        <v>6.0810062625217952E-2</v>
      </c>
      <c r="K288" s="2">
        <f>H288*I288*('Permanent project'!B292&gt;=Parameters!$B$2)</f>
        <v>4.1759283297706097E-2</v>
      </c>
      <c r="L288" s="2">
        <f>H288*I288*J288*('Permanent project'!B292&gt;=Parameters!$B$2)*('Permanent project'!B292&lt;=Parameters!$B$3)</f>
        <v>2.5393846325177257E-3</v>
      </c>
      <c r="M288" s="26">
        <f>'Emissions of Biomass scenarios'!H286*3.66</f>
        <v>0</v>
      </c>
      <c r="N288" s="14">
        <f t="shared" si="20"/>
        <v>0</v>
      </c>
      <c r="V288" s="4"/>
      <c r="W288" s="4"/>
      <c r="X288" s="4"/>
      <c r="Y288" s="4"/>
    </row>
    <row r="289" spans="2:25" x14ac:dyDescent="0.3">
      <c r="B289">
        <v>284</v>
      </c>
      <c r="C289" s="11">
        <f t="shared" si="21"/>
        <v>1.6779706453383088</v>
      </c>
      <c r="D289" s="11">
        <f t="shared" si="21"/>
        <v>2.720789926345387</v>
      </c>
      <c r="E289" s="11">
        <f t="shared" si="21"/>
        <v>3.4292084480011149</v>
      </c>
      <c r="F289" s="11">
        <f t="shared" si="21"/>
        <v>5.9646475032892132</v>
      </c>
      <c r="G289" s="3">
        <f>G288*(1+Parameters!$B$13)</f>
        <v>23543320.028304886</v>
      </c>
      <c r="H289" s="5">
        <f>Parameters!$B$11*'Permanent project'!C293*Parameters!B$9*G289</f>
        <v>365.02619908802194</v>
      </c>
      <c r="I289" s="2">
        <f>EXP(-Parameters!$B$16*'Permanent project'!B293)</f>
        <v>1.1301387038667141E-4</v>
      </c>
      <c r="J289" s="2">
        <f>EXP(-(Parameters!$B$5+Parameters!$B$6)*('Permanent project'!B293-Parameters!$B$2))*(1-EXP(-Parameters!$B$7*('Permanent project'!B293-Parameters!$B$2)*('Permanent project'!B293&gt;Parameters!$B$2)))+('Permanent project'!B293&lt;=Parameters!$B$2)</f>
        <v>6.0204992392373542E-2</v>
      </c>
      <c r="K289" s="2">
        <f>H289*I289*('Permanent project'!B293&gt;=Parameters!$B$2)</f>
        <v>4.1253023551473027E-2</v>
      </c>
      <c r="L289" s="2">
        <f>H289*I289*J289*('Permanent project'!B293&gt;=Parameters!$B$2)*('Permanent project'!B293&lt;=Parameters!$B$3)</f>
        <v>2.4836379690788401E-3</v>
      </c>
      <c r="M289" s="26">
        <f>'Emissions of Biomass scenarios'!H287*3.66</f>
        <v>0</v>
      </c>
      <c r="N289" s="14">
        <f t="shared" si="20"/>
        <v>0</v>
      </c>
      <c r="V289" s="4"/>
      <c r="W289" s="4"/>
      <c r="X289" s="4"/>
      <c r="Y289" s="4"/>
    </row>
    <row r="290" spans="2:25" x14ac:dyDescent="0.3">
      <c r="B290">
        <v>285</v>
      </c>
      <c r="C290" s="11">
        <f t="shared" si="21"/>
        <v>1.6779706453383088</v>
      </c>
      <c r="D290" s="11">
        <f t="shared" si="21"/>
        <v>2.720789926345387</v>
      </c>
      <c r="E290" s="11">
        <f t="shared" si="21"/>
        <v>3.4292084480011149</v>
      </c>
      <c r="F290" s="11">
        <f t="shared" si="21"/>
        <v>5.9646475032892132</v>
      </c>
      <c r="G290" s="3">
        <f>G289*(1+Parameters!$B$13)</f>
        <v>24014186.428870983</v>
      </c>
      <c r="H290" s="5">
        <f>Parameters!$B$11*'Permanent project'!C294*Parameters!B$9*G290</f>
        <v>372.32672306978236</v>
      </c>
      <c r="I290" s="2">
        <f>EXP(-Parameters!$B$16*'Permanent project'!B294)</f>
        <v>1.0945467733573657E-4</v>
      </c>
      <c r="J290" s="2">
        <f>EXP(-(Parameters!$B$5+Parameters!$B$6)*('Permanent project'!B294-Parameters!$B$2))*(1-EXP(-Parameters!$B$7*('Permanent project'!B294-Parameters!$B$2)*('Permanent project'!B294&gt;Parameters!$B$2)))+('Permanent project'!B294&lt;=Parameters!$B$2)</f>
        <v>5.9605942708939368E-2</v>
      </c>
      <c r="K290" s="2">
        <f>H290*I290*('Permanent project'!B294&gt;=Parameters!$B$2)</f>
        <v>4.0752901337075174E-2</v>
      </c>
      <c r="L290" s="2">
        <f>H290*I290*J290*('Permanent project'!B294&gt;=Parameters!$B$2)*('Permanent project'!B294&lt;=Parameters!$B$3)</f>
        <v>2.4291151023207616E-3</v>
      </c>
      <c r="M290" s="26">
        <f>'Emissions of Biomass scenarios'!H288*3.66</f>
        <v>0</v>
      </c>
      <c r="N290" s="14">
        <f t="shared" si="20"/>
        <v>0</v>
      </c>
      <c r="V290" s="4"/>
      <c r="W290" s="4"/>
      <c r="X290" s="4"/>
      <c r="Y290" s="4"/>
    </row>
    <row r="291" spans="2:25" x14ac:dyDescent="0.3">
      <c r="B291">
        <v>286</v>
      </c>
      <c r="C291" s="11">
        <f t="shared" si="21"/>
        <v>1.6779706453383088</v>
      </c>
      <c r="D291" s="11">
        <f t="shared" si="21"/>
        <v>2.720789926345387</v>
      </c>
      <c r="E291" s="11">
        <f t="shared" si="21"/>
        <v>3.4292084480011149</v>
      </c>
      <c r="F291" s="11">
        <f t="shared" si="21"/>
        <v>5.9646475032892132</v>
      </c>
      <c r="G291" s="3">
        <f>G290*(1+Parameters!$B$13)</f>
        <v>24494470.157448404</v>
      </c>
      <c r="H291" s="5">
        <f>Parameters!$B$11*'Permanent project'!C295*Parameters!B$9*G291</f>
        <v>379.77325753117805</v>
      </c>
      <c r="I291" s="2">
        <f>EXP(-Parameters!$B$16*'Permanent project'!B295)</f>
        <v>1.0600757543901563E-4</v>
      </c>
      <c r="J291" s="2">
        <f>EXP(-(Parameters!$B$5+Parameters!$B$6)*('Permanent project'!B295-Parameters!$B$2))*(1-EXP(-Parameters!$B$7*('Permanent project'!B295-Parameters!$B$2)*('Permanent project'!B295&gt;Parameters!$B$2)))+('Permanent project'!B295&lt;=Parameters!$B$2)</f>
        <v>5.9012853669447841E-2</v>
      </c>
      <c r="K291" s="2">
        <f>H291*I291*('Permanent project'!B295&gt;=Parameters!$B$2)</f>
        <v>4.0258842247457065E-2</v>
      </c>
      <c r="L291" s="2">
        <f>H291*I291*J291*('Permanent project'!B295&gt;=Parameters!$B$2)*('Permanent project'!B295&lt;=Parameters!$B$3)</f>
        <v>2.3757891664505683E-3</v>
      </c>
      <c r="M291" s="26">
        <f>'Emissions of Biomass scenarios'!H289*3.66</f>
        <v>0</v>
      </c>
      <c r="N291" s="14">
        <f t="shared" si="20"/>
        <v>0</v>
      </c>
      <c r="V291" s="4"/>
      <c r="W291" s="4"/>
      <c r="X291" s="4"/>
      <c r="Y291" s="4"/>
    </row>
    <row r="292" spans="2:25" x14ac:dyDescent="0.3">
      <c r="B292">
        <v>287</v>
      </c>
      <c r="C292" s="11">
        <f t="shared" si="21"/>
        <v>1.6779706453383088</v>
      </c>
      <c r="D292" s="11">
        <f t="shared" si="21"/>
        <v>2.720789926345387</v>
      </c>
      <c r="E292" s="11">
        <f t="shared" si="21"/>
        <v>3.4292084480011149</v>
      </c>
      <c r="F292" s="11">
        <f t="shared" si="21"/>
        <v>5.9646475032892132</v>
      </c>
      <c r="G292" s="3">
        <f>G291*(1+Parameters!$B$13)</f>
        <v>24984359.560597371</v>
      </c>
      <c r="H292" s="5">
        <f>Parameters!$B$11*'Permanent project'!C296*Parameters!B$9*G292</f>
        <v>387.36872268180161</v>
      </c>
      <c r="I292" s="2">
        <f>EXP(-Parameters!$B$16*'Permanent project'!B296)</f>
        <v>1.0266903456294372E-4</v>
      </c>
      <c r="J292" s="2">
        <f>EXP(-(Parameters!$B$5+Parameters!$B$6)*('Permanent project'!B296-Parameters!$B$2))*(1-EXP(-Parameters!$B$7*('Permanent project'!B296-Parameters!$B$2)*('Permanent project'!B296&gt;Parameters!$B$2)))+('Permanent project'!B296&lt;=Parameters!$B$2)</f>
        <v>5.8425665964500828E-2</v>
      </c>
      <c r="K292" s="2">
        <f>H292*I292*('Permanent project'!B296&gt;=Parameters!$B$2)</f>
        <v>3.9770772777621255E-2</v>
      </c>
      <c r="L292" s="2">
        <f>H292*I292*J292*('Permanent project'!B296&gt;=Parameters!$B$2)*('Permanent project'!B296&lt;=Parameters!$B$3)</f>
        <v>2.3236338854553621E-3</v>
      </c>
      <c r="M292" s="26">
        <f>'Emissions of Biomass scenarios'!H290*3.66</f>
        <v>0</v>
      </c>
      <c r="N292" s="14">
        <f t="shared" si="20"/>
        <v>0</v>
      </c>
      <c r="V292" s="4"/>
      <c r="W292" s="4"/>
      <c r="X292" s="4"/>
      <c r="Y292" s="4"/>
    </row>
    <row r="293" spans="2:25" x14ac:dyDescent="0.3">
      <c r="B293">
        <v>288</v>
      </c>
      <c r="C293" s="11">
        <f t="shared" si="21"/>
        <v>1.6779706453383088</v>
      </c>
      <c r="D293" s="11">
        <f t="shared" si="21"/>
        <v>2.720789926345387</v>
      </c>
      <c r="E293" s="11">
        <f t="shared" si="21"/>
        <v>3.4292084480011149</v>
      </c>
      <c r="F293" s="11">
        <f t="shared" si="21"/>
        <v>5.9646475032892132</v>
      </c>
      <c r="G293" s="3">
        <f>G292*(1+Parameters!$B$13)</f>
        <v>25484046.751809318</v>
      </c>
      <c r="H293" s="5">
        <f>Parameters!$B$11*'Permanent project'!C297*Parameters!B$9*G293</f>
        <v>395.1160971354376</v>
      </c>
      <c r="I293" s="2">
        <f>EXP(-Parameters!$B$16*'Permanent project'!B297)</f>
        <v>9.9435635749927623E-5</v>
      </c>
      <c r="J293" s="2">
        <f>EXP(-(Parameters!$B$5+Parameters!$B$6)*('Permanent project'!B297-Parameters!$B$2))*(1-EXP(-Parameters!$B$7*('Permanent project'!B297-Parameters!$B$2)*('Permanent project'!B297&gt;Parameters!$B$2)))+('Permanent project'!B297&lt;=Parameters!$B$2)</f>
        <v>5.7844320874838456E-2</v>
      </c>
      <c r="K293" s="2">
        <f>H293*I293*('Permanent project'!B297&gt;=Parameters!$B$2)</f>
        <v>3.9288620313692395E-2</v>
      </c>
      <c r="L293" s="2">
        <f>H293*I293*J293*('Permanent project'!B297&gt;=Parameters!$B$2)*('Permanent project'!B297&lt;=Parameters!$B$3)</f>
        <v>2.2726235601549191E-3</v>
      </c>
      <c r="M293" s="26">
        <f>'Emissions of Biomass scenarios'!H291*3.66</f>
        <v>0</v>
      </c>
      <c r="N293" s="14">
        <f t="shared" si="20"/>
        <v>0</v>
      </c>
      <c r="V293" s="4"/>
      <c r="W293" s="4"/>
      <c r="X293" s="4"/>
      <c r="Y293" s="4"/>
    </row>
    <row r="294" spans="2:25" x14ac:dyDescent="0.3">
      <c r="B294">
        <v>289</v>
      </c>
      <c r="C294" s="11">
        <f t="shared" si="21"/>
        <v>1.6779706453383088</v>
      </c>
      <c r="D294" s="11">
        <f t="shared" si="21"/>
        <v>2.720789926345387</v>
      </c>
      <c r="E294" s="11">
        <f t="shared" si="21"/>
        <v>3.4292084480011149</v>
      </c>
      <c r="F294" s="11">
        <f t="shared" si="21"/>
        <v>5.9646475032892132</v>
      </c>
      <c r="G294" s="3">
        <f>G293*(1+Parameters!$B$13)</f>
        <v>25993727.686845504</v>
      </c>
      <c r="H294" s="5">
        <f>Parameters!$B$11*'Permanent project'!C298*Parameters!B$9*G294</f>
        <v>403.01841907814634</v>
      </c>
      <c r="I294" s="2">
        <f>EXP(-Parameters!$B$16*'Permanent project'!B298)</f>
        <v>9.6304067717034635E-5</v>
      </c>
      <c r="J294" s="2">
        <f>EXP(-(Parameters!$B$5+Parameters!$B$6)*('Permanent project'!B298-Parameters!$B$2))*(1-EXP(-Parameters!$B$7*('Permanent project'!B298-Parameters!$B$2)*('Permanent project'!B298&gt;Parameters!$B$2)))+('Permanent project'!B298&lt;=Parameters!$B$2)</f>
        <v>5.7268760265467358E-2</v>
      </c>
      <c r="K294" s="2">
        <f>H294*I294*('Permanent project'!B298&gt;=Parameters!$B$2)</f>
        <v>3.8812313122114049E-2</v>
      </c>
      <c r="L294" s="2">
        <f>H294*I294*J294*('Permanent project'!B298&gt;=Parameters!$B$2)*('Permanent project'!B298&lt;=Parameters!$B$3)</f>
        <v>2.2227330555386025E-3</v>
      </c>
      <c r="M294" s="26">
        <f>'Emissions of Biomass scenarios'!H292*3.66</f>
        <v>0</v>
      </c>
      <c r="N294" s="14">
        <f t="shared" si="20"/>
        <v>0</v>
      </c>
      <c r="V294" s="4"/>
      <c r="W294" s="4"/>
      <c r="X294" s="4"/>
      <c r="Y294" s="4"/>
    </row>
    <row r="295" spans="2:25" x14ac:dyDescent="0.3">
      <c r="B295">
        <v>290</v>
      </c>
      <c r="C295" s="11">
        <f t="shared" si="21"/>
        <v>1.6779706453383088</v>
      </c>
      <c r="D295" s="11">
        <f t="shared" si="21"/>
        <v>2.720789926345387</v>
      </c>
      <c r="E295" s="11">
        <f t="shared" si="21"/>
        <v>3.4292084480011149</v>
      </c>
      <c r="F295" s="11">
        <f t="shared" si="21"/>
        <v>5.9646475032892132</v>
      </c>
      <c r="G295" s="3">
        <f>G294*(1+Parameters!$B$13)</f>
        <v>26513602.240582414</v>
      </c>
      <c r="H295" s="5">
        <f>Parameters!$B$11*'Permanent project'!C299*Parameters!B$9*G295</f>
        <v>411.0787874597093</v>
      </c>
      <c r="I295" s="2">
        <f>EXP(-Parameters!$B$16*'Permanent project'!B299)</f>
        <v>9.3271123464948804E-5</v>
      </c>
      <c r="J295" s="2">
        <f>EXP(-(Parameters!$B$5+Parameters!$B$6)*('Permanent project'!B299-Parameters!$B$2))*(1-EXP(-Parameters!$B$7*('Permanent project'!B299-Parameters!$B$2)*('Permanent project'!B299&gt;Parameters!$B$2)))+('Permanent project'!B299&lt;=Parameters!$B$2)</f>
        <v>5.6698926579846903E-2</v>
      </c>
      <c r="K295" s="2">
        <f>H295*I295*('Permanent project'!B299&gt;=Parameters!$B$2)</f>
        <v>3.8341780338975992E-2</v>
      </c>
      <c r="L295" s="2">
        <f>H295*I295*J295*('Permanent project'!B299&gt;=Parameters!$B$2)*('Permanent project'!B299&lt;=Parameters!$B$3)</f>
        <v>2.1739377883802174E-3</v>
      </c>
      <c r="M295" s="26">
        <f>'Emissions of Biomass scenarios'!H293*3.66</f>
        <v>0</v>
      </c>
      <c r="N295" s="14">
        <f t="shared" si="20"/>
        <v>0</v>
      </c>
      <c r="V295" s="4"/>
      <c r="W295" s="4"/>
      <c r="X295" s="4"/>
      <c r="Y295" s="4"/>
    </row>
    <row r="296" spans="2:25" x14ac:dyDescent="0.3">
      <c r="B296">
        <v>291</v>
      </c>
      <c r="C296" s="11">
        <f t="shared" si="21"/>
        <v>1.6779706453383088</v>
      </c>
      <c r="D296" s="11">
        <f t="shared" si="21"/>
        <v>2.720789926345387</v>
      </c>
      <c r="E296" s="11">
        <f t="shared" si="21"/>
        <v>3.4292084480011149</v>
      </c>
      <c r="F296" s="11">
        <f t="shared" si="21"/>
        <v>5.9646475032892132</v>
      </c>
      <c r="G296" s="3">
        <f>G295*(1+Parameters!$B$13)</f>
        <v>27043874.285394061</v>
      </c>
      <c r="H296" s="5">
        <f>Parameters!$B$11*'Permanent project'!C300*Parameters!B$9*G296</f>
        <v>419.30036320890343</v>
      </c>
      <c r="I296" s="2">
        <f>EXP(-Parameters!$B$16*'Permanent project'!B300)</f>
        <v>9.0333696993724418E-5</v>
      </c>
      <c r="J296" s="2">
        <f>EXP(-(Parameters!$B$5+Parameters!$B$6)*('Permanent project'!B300-Parameters!$B$2))*(1-EXP(-Parameters!$B$7*('Permanent project'!B300-Parameters!$B$2)*('Permanent project'!B300&gt;Parameters!$B$2)))+('Permanent project'!B300&lt;=Parameters!$B$2)</f>
        <v>5.6134762834133725E-2</v>
      </c>
      <c r="K296" s="2">
        <f>H296*I296*('Permanent project'!B300&gt;=Parameters!$B$2)</f>
        <v>3.7876951959471675E-2</v>
      </c>
      <c r="L296" s="2">
        <f>H296*I296*J296*('Permanent project'!B300&gt;=Parameters!$B$2)*('Permanent project'!B300&lt;=Parameters!$B$3)</f>
        <v>2.1262137151248192E-3</v>
      </c>
      <c r="M296" s="26">
        <f>'Emissions of Biomass scenarios'!H294*3.66</f>
        <v>0</v>
      </c>
      <c r="N296" s="14">
        <f t="shared" si="20"/>
        <v>0</v>
      </c>
      <c r="V296" s="4"/>
      <c r="W296" s="4"/>
      <c r="X296" s="4"/>
      <c r="Y296" s="4"/>
    </row>
    <row r="297" spans="2:25" x14ac:dyDescent="0.3">
      <c r="B297">
        <v>292</v>
      </c>
      <c r="C297" s="11">
        <f t="shared" si="21"/>
        <v>1.6779706453383088</v>
      </c>
      <c r="D297" s="11">
        <f t="shared" si="21"/>
        <v>2.720789926345387</v>
      </c>
      <c r="E297" s="11">
        <f t="shared" si="21"/>
        <v>3.4292084480011149</v>
      </c>
      <c r="F297" s="11">
        <f t="shared" si="21"/>
        <v>5.9646475032892132</v>
      </c>
      <c r="G297" s="3">
        <f>G296*(1+Parameters!$B$13)</f>
        <v>27584751.771101944</v>
      </c>
      <c r="H297" s="5">
        <f>Parameters!$B$11*'Permanent project'!C301*Parameters!B$9*G297</f>
        <v>427.68637047308152</v>
      </c>
      <c r="I297" s="2">
        <f>EXP(-Parameters!$B$16*'Permanent project'!B301)</f>
        <v>8.7488780121969912E-5</v>
      </c>
      <c r="J297" s="2">
        <f>EXP(-(Parameters!$B$5+Parameters!$B$6)*('Permanent project'!B301-Parameters!$B$2))*(1-EXP(-Parameters!$B$7*('Permanent project'!B301-Parameters!$B$2)*('Permanent project'!B301&gt;Parameters!$B$2)))+('Permanent project'!B301&lt;=Parameters!$B$2)</f>
        <v>5.5576212611483058E-2</v>
      </c>
      <c r="K297" s="2">
        <f>H297*I297*('Permanent project'!B301&gt;=Parameters!$B$2)</f>
        <v>3.7417758827482793E-2</v>
      </c>
      <c r="L297" s="2">
        <f>H297*I297*J297*('Permanent project'!B301&gt;=Parameters!$B$2)*('Permanent project'!B301&lt;=Parameters!$B$3)</f>
        <v>2.0795373200413808E-3</v>
      </c>
      <c r="M297" s="26">
        <f>'Emissions of Biomass scenarios'!H295*3.66</f>
        <v>0</v>
      </c>
      <c r="N297" s="14">
        <f t="shared" si="20"/>
        <v>0</v>
      </c>
      <c r="V297" s="4"/>
      <c r="W297" s="4"/>
      <c r="X297" s="4"/>
      <c r="Y297" s="4"/>
    </row>
    <row r="298" spans="2:25" x14ac:dyDescent="0.3">
      <c r="B298">
        <v>293</v>
      </c>
      <c r="C298" s="11">
        <f t="shared" si="21"/>
        <v>1.6779706453383088</v>
      </c>
      <c r="D298" s="11">
        <f t="shared" si="21"/>
        <v>2.720789926345387</v>
      </c>
      <c r="E298" s="11">
        <f t="shared" si="21"/>
        <v>3.4292084480011149</v>
      </c>
      <c r="F298" s="11">
        <f t="shared" si="21"/>
        <v>5.9646475032892132</v>
      </c>
      <c r="G298" s="3">
        <f>G297*(1+Parameters!$B$13)</f>
        <v>28136446.806523982</v>
      </c>
      <c r="H298" s="5">
        <f>Parameters!$B$11*'Permanent project'!C302*Parameters!B$9*G298</f>
        <v>436.24009788254318</v>
      </c>
      <c r="I298" s="2">
        <f>EXP(-Parameters!$B$16*'Permanent project'!B302)</f>
        <v>8.4733459406207524E-5</v>
      </c>
      <c r="J298" s="2">
        <f>EXP(-(Parameters!$B$5+Parameters!$B$6)*('Permanent project'!B302-Parameters!$B$2))*(1-EXP(-Parameters!$B$7*('Permanent project'!B302-Parameters!$B$2)*('Permanent project'!B302&gt;Parameters!$B$2)))+('Permanent project'!B302&lt;=Parameters!$B$2)</f>
        <v>5.5023220056407231E-2</v>
      </c>
      <c r="K298" s="2">
        <f>H298*I298*('Permanent project'!B302&gt;=Parameters!$B$2)</f>
        <v>3.6964132625290469E-2</v>
      </c>
      <c r="L298" s="2">
        <f>H298*I298*J298*('Permanent project'!B302&gt;=Parameters!$B$2)*('Permanent project'!B302&lt;=Parameters!$B$3)</f>
        <v>2.0338856036355795E-3</v>
      </c>
      <c r="M298" s="26">
        <f>'Emissions of Biomass scenarios'!H296*3.66</f>
        <v>0</v>
      </c>
      <c r="N298" s="14">
        <f t="shared" si="20"/>
        <v>0</v>
      </c>
      <c r="V298" s="4"/>
      <c r="W298" s="4"/>
      <c r="X298" s="4"/>
      <c r="Y298" s="4"/>
    </row>
    <row r="299" spans="2:25" x14ac:dyDescent="0.3">
      <c r="B299">
        <v>294</v>
      </c>
      <c r="C299" s="11">
        <f t="shared" ref="C299:F314" si="22">C298</f>
        <v>1.6779706453383088</v>
      </c>
      <c r="D299" s="11">
        <f t="shared" si="22"/>
        <v>2.720789926345387</v>
      </c>
      <c r="E299" s="11">
        <f t="shared" si="22"/>
        <v>3.4292084480011149</v>
      </c>
      <c r="F299" s="11">
        <f t="shared" si="22"/>
        <v>5.9646475032892132</v>
      </c>
      <c r="G299" s="3">
        <f>G298*(1+Parameters!$B$13)</f>
        <v>28699175.742654461</v>
      </c>
      <c r="H299" s="5">
        <f>Parameters!$B$11*'Permanent project'!C303*Parameters!B$9*G299</f>
        <v>444.96489984019405</v>
      </c>
      <c r="I299" s="2">
        <f>EXP(-Parameters!$B$16*'Permanent project'!B303)</f>
        <v>8.2064913157252483E-5</v>
      </c>
      <c r="J299" s="2">
        <f>EXP(-(Parameters!$B$5+Parameters!$B$6)*('Permanent project'!B303-Parameters!$B$2))*(1-EXP(-Parameters!$B$7*('Permanent project'!B303-Parameters!$B$2)*('Permanent project'!B303&gt;Parameters!$B$2)))+('Permanent project'!B303&lt;=Parameters!$B$2)</f>
        <v>5.4475729869189859E-2</v>
      </c>
      <c r="K299" s="2">
        <f>H299*I299*('Permanent project'!B303&gt;=Parameters!$B$2)</f>
        <v>3.6516005863411076E-2</v>
      </c>
      <c r="L299" s="2">
        <f>H299*I299*J299*('Permanent project'!B303&gt;=Parameters!$B$2)*('Permanent project'!B303&lt;=Parameters!$B$3)</f>
        <v>1.9892360713169347E-3</v>
      </c>
      <c r="M299" s="26">
        <f>'Emissions of Biomass scenarios'!H297*3.66</f>
        <v>0</v>
      </c>
      <c r="N299" s="14">
        <f t="shared" si="20"/>
        <v>0</v>
      </c>
      <c r="V299" s="4"/>
      <c r="W299" s="4"/>
      <c r="X299" s="4"/>
      <c r="Y299" s="4"/>
    </row>
    <row r="300" spans="2:25" x14ac:dyDescent="0.3">
      <c r="B300">
        <v>295</v>
      </c>
      <c r="C300" s="11">
        <f t="shared" si="22"/>
        <v>1.6779706453383088</v>
      </c>
      <c r="D300" s="11">
        <f t="shared" si="22"/>
        <v>2.720789926345387</v>
      </c>
      <c r="E300" s="11">
        <f t="shared" si="22"/>
        <v>3.4292084480011149</v>
      </c>
      <c r="F300" s="11">
        <f t="shared" si="22"/>
        <v>5.9646475032892132</v>
      </c>
      <c r="G300" s="3">
        <f>G299*(1+Parameters!$B$13)</f>
        <v>29273159.257507551</v>
      </c>
      <c r="H300" s="5">
        <f>Parameters!$B$11*'Permanent project'!C304*Parameters!B$9*G300</f>
        <v>453.8641978369979</v>
      </c>
      <c r="I300" s="2">
        <f>EXP(-Parameters!$B$16*'Permanent project'!B304)</f>
        <v>7.9480408550556766E-5</v>
      </c>
      <c r="J300" s="2">
        <f>EXP(-(Parameters!$B$5+Parameters!$B$6)*('Permanent project'!B304-Parameters!$B$2))*(1-EXP(-Parameters!$B$7*('Permanent project'!B304-Parameters!$B$2)*('Permanent project'!B304&gt;Parameters!$B$2)))+('Permanent project'!B304&lt;=Parameters!$B$2)</f>
        <v>5.3933687300356019E-2</v>
      </c>
      <c r="K300" s="2">
        <f>H300*I300*('Permanent project'!B304&gt;=Parameters!$B$2)</f>
        <v>3.6073311870555319E-2</v>
      </c>
      <c r="L300" s="2">
        <f>H300*I300*J300*('Permanent project'!B304&gt;=Parameters!$B$2)*('Permanent project'!B304&lt;=Parameters!$B$3)</f>
        <v>1.9455667223147513E-3</v>
      </c>
      <c r="M300" s="26">
        <f>'Emissions of Biomass scenarios'!H298*3.66</f>
        <v>0</v>
      </c>
      <c r="N300" s="14">
        <f t="shared" si="20"/>
        <v>0</v>
      </c>
      <c r="V300" s="4"/>
      <c r="W300" s="4"/>
      <c r="X300" s="4"/>
      <c r="Y300" s="4"/>
    </row>
    <row r="301" spans="2:25" x14ac:dyDescent="0.3">
      <c r="B301">
        <v>296</v>
      </c>
      <c r="C301" s="11">
        <f t="shared" si="22"/>
        <v>1.6779706453383088</v>
      </c>
      <c r="D301" s="11">
        <f t="shared" si="22"/>
        <v>2.720789926345387</v>
      </c>
      <c r="E301" s="11">
        <f t="shared" si="22"/>
        <v>3.4292084480011149</v>
      </c>
      <c r="F301" s="11">
        <f t="shared" si="22"/>
        <v>5.9646475032892132</v>
      </c>
      <c r="G301" s="3">
        <f>G300*(1+Parameters!$B$13)</f>
        <v>29858622.442657702</v>
      </c>
      <c r="H301" s="5">
        <f>Parameters!$B$11*'Permanent project'!C305*Parameters!B$9*G301</f>
        <v>462.94148179373786</v>
      </c>
      <c r="I301" s="2">
        <f>EXP(-Parameters!$B$16*'Permanent project'!B305)</f>
        <v>7.6977298827557959E-5</v>
      </c>
      <c r="J301" s="2">
        <f>EXP(-(Parameters!$B$5+Parameters!$B$6)*('Permanent project'!B305-Parameters!$B$2))*(1-EXP(-Parameters!$B$7*('Permanent project'!B305-Parameters!$B$2)*('Permanent project'!B305&gt;Parameters!$B$2)))+('Permanent project'!B305&lt;=Parameters!$B$2)</f>
        <v>5.3397038145197084E-2</v>
      </c>
      <c r="K301" s="2">
        <f>H301*I301*('Permanent project'!B305&gt;=Parameters!$B$2)</f>
        <v>3.5635984783709045E-2</v>
      </c>
      <c r="L301" s="2">
        <f>H301*I301*J301*('Permanent project'!B305&gt;=Parameters!$B$2)*('Permanent project'!B305&lt;=Parameters!$B$3)</f>
        <v>1.9028560388373748E-3</v>
      </c>
      <c r="M301" s="26">
        <f>'Emissions of Biomass scenarios'!H299*3.66</f>
        <v>0</v>
      </c>
      <c r="N301" s="14">
        <f t="shared" si="20"/>
        <v>0</v>
      </c>
      <c r="V301" s="4"/>
      <c r="W301" s="4"/>
      <c r="X301" s="4"/>
      <c r="Y301" s="4"/>
    </row>
    <row r="302" spans="2:25" x14ac:dyDescent="0.3">
      <c r="B302">
        <v>297</v>
      </c>
      <c r="C302" s="11">
        <f t="shared" si="22"/>
        <v>1.6779706453383088</v>
      </c>
      <c r="D302" s="11">
        <f t="shared" si="22"/>
        <v>2.720789926345387</v>
      </c>
      <c r="E302" s="11">
        <f t="shared" si="22"/>
        <v>3.4292084480011149</v>
      </c>
      <c r="F302" s="11">
        <f t="shared" si="22"/>
        <v>5.9646475032892132</v>
      </c>
      <c r="G302" s="3">
        <f>G301*(1+Parameters!$B$13)</f>
        <v>30455794.891510855</v>
      </c>
      <c r="H302" s="5">
        <f>Parameters!$B$11*'Permanent project'!C306*Parameters!B$9*G302</f>
        <v>472.20031142961261</v>
      </c>
      <c r="I302" s="2">
        <f>EXP(-Parameters!$B$16*'Permanent project'!B306)</f>
        <v>7.4553020585167186E-5</v>
      </c>
      <c r="J302" s="2">
        <f>EXP(-(Parameters!$B$5+Parameters!$B$6)*('Permanent project'!B306-Parameters!$B$2))*(1-EXP(-Parameters!$B$7*('Permanent project'!B306-Parameters!$B$2)*('Permanent project'!B306&gt;Parameters!$B$2)))+('Permanent project'!B306&lt;=Parameters!$B$2)</f>
        <v>5.2865728738350368E-2</v>
      </c>
      <c r="K302" s="2">
        <f>H302*I302*('Permanent project'!B306&gt;=Parameters!$B$2)</f>
        <v>3.5203959538334266E-2</v>
      </c>
      <c r="L302" s="2">
        <f>H302*I302*J302*('Permanent project'!B306&gt;=Parameters!$B$2)*('Permanent project'!B306&lt;=Parameters!$B$3)</f>
        <v>1.8610829754694413E-3</v>
      </c>
      <c r="M302" s="26">
        <f>'Emissions of Biomass scenarios'!H300*3.66</f>
        <v>0</v>
      </c>
      <c r="N302" s="14">
        <f t="shared" si="20"/>
        <v>0</v>
      </c>
      <c r="V302" s="4"/>
      <c r="W302" s="4"/>
      <c r="X302" s="4"/>
      <c r="Y302" s="4"/>
    </row>
    <row r="303" spans="2:25" x14ac:dyDescent="0.3">
      <c r="B303">
        <v>298</v>
      </c>
      <c r="C303" s="11">
        <f t="shared" si="22"/>
        <v>1.6779706453383088</v>
      </c>
      <c r="D303" s="11">
        <f t="shared" si="22"/>
        <v>2.720789926345387</v>
      </c>
      <c r="E303" s="11">
        <f t="shared" si="22"/>
        <v>3.4292084480011149</v>
      </c>
      <c r="F303" s="11">
        <f t="shared" si="22"/>
        <v>5.9646475032892132</v>
      </c>
      <c r="G303" s="3">
        <f>G302*(1+Parameters!$B$13)</f>
        <v>31064910.789341073</v>
      </c>
      <c r="H303" s="5">
        <f>Parameters!$B$11*'Permanent project'!C307*Parameters!B$9*G303</f>
        <v>481.6443176582049</v>
      </c>
      <c r="I303" s="2">
        <f>EXP(-Parameters!$B$16*'Permanent project'!B307)</f>
        <v>7.2205091150620327E-5</v>
      </c>
      <c r="J303" s="2">
        <f>EXP(-(Parameters!$B$5+Parameters!$B$6)*('Permanent project'!B307-Parameters!$B$2))*(1-EXP(-Parameters!$B$7*('Permanent project'!B307-Parameters!$B$2)*('Permanent project'!B307&gt;Parameters!$B$2)))+('Permanent project'!B307&lt;=Parameters!$B$2)</f>
        <v>5.2339705948432381E-2</v>
      </c>
      <c r="K303" s="2">
        <f>H303*I303*('Permanent project'!B307&gt;=Parameters!$B$2)</f>
        <v>3.4777171858689018E-2</v>
      </c>
      <c r="L303" s="2">
        <f>H303*I303*J303*('Permanent project'!B307&gt;=Parameters!$B$2)*('Permanent project'!B307&lt;=Parameters!$B$3)</f>
        <v>1.8202269488018809E-3</v>
      </c>
      <c r="M303" s="26">
        <f>'Emissions of Biomass scenarios'!H301*3.66</f>
        <v>0</v>
      </c>
      <c r="N303" s="14">
        <f t="shared" si="20"/>
        <v>0</v>
      </c>
      <c r="V303" s="4"/>
      <c r="W303" s="4"/>
      <c r="X303" s="4"/>
      <c r="Y303" s="4"/>
    </row>
    <row r="304" spans="2:25" x14ac:dyDescent="0.3">
      <c r="B304">
        <v>299</v>
      </c>
      <c r="C304" s="11">
        <f t="shared" si="22"/>
        <v>1.6779706453383088</v>
      </c>
      <c r="D304" s="11">
        <f t="shared" si="22"/>
        <v>2.720789926345387</v>
      </c>
      <c r="E304" s="11">
        <f t="shared" si="22"/>
        <v>3.4292084480011149</v>
      </c>
      <c r="F304" s="11">
        <f t="shared" si="22"/>
        <v>5.9646475032892132</v>
      </c>
      <c r="G304" s="3">
        <f>G303*(1+Parameters!$B$13)</f>
        <v>31686209.005127896</v>
      </c>
      <c r="H304" s="5">
        <f>Parameters!$B$11*'Permanent project'!C308*Parameters!B$9*G304</f>
        <v>491.27720401136901</v>
      </c>
      <c r="I304" s="2">
        <f>EXP(-Parameters!$B$16*'Permanent project'!B308)</f>
        <v>6.9931106039004202E-5</v>
      </c>
      <c r="J304" s="2">
        <f>EXP(-(Parameters!$B$5+Parameters!$B$6)*('Permanent project'!B308-Parameters!$B$2))*(1-EXP(-Parameters!$B$7*('Permanent project'!B308-Parameters!$B$2)*('Permanent project'!B308&gt;Parameters!$B$2)))+('Permanent project'!B308&lt;=Parameters!$B$2)</f>
        <v>5.1818917172725833E-2</v>
      </c>
      <c r="K304" s="2">
        <f>H304*I304*('Permanent project'!B308&gt;=Parameters!$B$2)</f>
        <v>3.4355558248264549E-2</v>
      </c>
      <c r="L304" s="2">
        <f>H304*I304*J304*('Permanent project'!B308&gt;=Parameters!$B$2)*('Permanent project'!B308&lt;=Parameters!$B$3)</f>
        <v>1.7802678272895785E-3</v>
      </c>
      <c r="M304" s="26">
        <f>'Emissions of Biomass scenarios'!H302*3.66</f>
        <v>0</v>
      </c>
      <c r="N304" s="14">
        <f t="shared" si="20"/>
        <v>0</v>
      </c>
      <c r="V304" s="4"/>
      <c r="W304" s="4"/>
      <c r="X304" s="4"/>
      <c r="Y304" s="4"/>
    </row>
    <row r="305" spans="2:25" x14ac:dyDescent="0.3">
      <c r="B305">
        <v>300</v>
      </c>
      <c r="C305" s="11">
        <f t="shared" si="22"/>
        <v>1.6779706453383088</v>
      </c>
      <c r="D305" s="11">
        <f t="shared" si="22"/>
        <v>2.720789926345387</v>
      </c>
      <c r="E305" s="11">
        <f t="shared" si="22"/>
        <v>3.4292084480011149</v>
      </c>
      <c r="F305" s="11">
        <f t="shared" si="22"/>
        <v>5.9646475032892132</v>
      </c>
      <c r="G305" s="3">
        <f>G304*(1+Parameters!$B$13)</f>
        <v>32319933.185230453</v>
      </c>
      <c r="H305" s="5">
        <f>Parameters!$B$11*'Permanent project'!C309*Parameters!B$9*G305</f>
        <v>501.10274809159637</v>
      </c>
      <c r="I305" s="2">
        <f>EXP(-Parameters!$B$16*'Permanent project'!B309)</f>
        <v>6.7728736490853898E-5</v>
      </c>
      <c r="J305" s="2">
        <f>EXP(-(Parameters!$B$5+Parameters!$B$6)*('Permanent project'!B309-Parameters!$B$2))*(1-EXP(-Parameters!$B$7*('Permanent project'!B309-Parameters!$B$2)*('Permanent project'!B309&gt;Parameters!$B$2)))+('Permanent project'!B309&lt;=Parameters!$B$2)</f>
        <v>5.1303310331919108E-2</v>
      </c>
      <c r="K305" s="2">
        <f>H305*I305*('Permanent project'!B309&gt;=Parameters!$B$2)</f>
        <v>3.3939055980338473E-2</v>
      </c>
      <c r="L305" s="2">
        <f>H305*I305*J305*('Permanent project'!B309&gt;=Parameters!$B$2)*('Permanent project'!B309&lt;=Parameters!$B$3)</f>
        <v>1.7411859213316797E-3</v>
      </c>
      <c r="M305" s="26">
        <f>'Emissions of Biomass scenarios'!H303*3.66</f>
        <v>0</v>
      </c>
      <c r="N305" s="14">
        <f t="shared" si="20"/>
        <v>0</v>
      </c>
      <c r="V305" s="4"/>
      <c r="W305" s="4"/>
      <c r="X305" s="4"/>
      <c r="Y305" s="4"/>
    </row>
    <row r="306" spans="2:25" x14ac:dyDescent="0.3">
      <c r="B306">
        <v>301</v>
      </c>
      <c r="C306" s="11">
        <f t="shared" si="22"/>
        <v>1.6779706453383088</v>
      </c>
      <c r="D306" s="11">
        <f t="shared" si="22"/>
        <v>2.720789926345387</v>
      </c>
      <c r="E306" s="11">
        <f t="shared" si="22"/>
        <v>3.4292084480011149</v>
      </c>
      <c r="F306" s="11">
        <f t="shared" si="22"/>
        <v>5.9646475032892132</v>
      </c>
      <c r="G306" s="3">
        <f>G305*(1+Parameters!$B$13)</f>
        <v>32966331.848935064</v>
      </c>
      <c r="H306" s="5">
        <f>Parameters!$B$11*'Permanent project'!C310*Parameters!B$9*G306</f>
        <v>511.12480305342831</v>
      </c>
      <c r="I306" s="2">
        <f>EXP(-Parameters!$B$16*'Permanent project'!B310)</f>
        <v>6.5595727087299532E-5</v>
      </c>
      <c r="J306" s="2">
        <f>EXP(-(Parameters!$B$5+Parameters!$B$6)*('Permanent project'!B310-Parameters!$B$2))*(1-EXP(-Parameters!$B$7*('Permanent project'!B310-Parameters!$B$2)*('Permanent project'!B310&gt;Parameters!$B$2)))+('Permanent project'!B310&lt;=Parameters!$B$2)</f>
        <v>5.0792833864898503E-2</v>
      </c>
      <c r="K306" s="2">
        <f>H306*I306*('Permanent project'!B310&gt;=Parameters!$B$2)</f>
        <v>3.3527603088642409E-2</v>
      </c>
      <c r="L306" s="2">
        <f>H306*I306*J306*('Permanent project'!B310&gt;=Parameters!$B$2)*('Permanent project'!B310&lt;=Parameters!$B$3)</f>
        <v>1.7029619735696717E-3</v>
      </c>
      <c r="M306" s="26">
        <f>'Emissions of Biomass scenarios'!H304*3.66</f>
        <v>0</v>
      </c>
      <c r="N306" s="14">
        <f t="shared" si="20"/>
        <v>0</v>
      </c>
      <c r="V306" s="4"/>
      <c r="W306" s="4"/>
      <c r="X306" s="4"/>
      <c r="Y306" s="4"/>
    </row>
    <row r="307" spans="2:25" x14ac:dyDescent="0.3">
      <c r="B307">
        <v>302</v>
      </c>
      <c r="C307" s="11">
        <f t="shared" si="22"/>
        <v>1.6779706453383088</v>
      </c>
      <c r="D307" s="11">
        <f t="shared" si="22"/>
        <v>2.720789926345387</v>
      </c>
      <c r="E307" s="11">
        <f t="shared" si="22"/>
        <v>3.4292084480011149</v>
      </c>
      <c r="F307" s="11">
        <f t="shared" si="22"/>
        <v>5.9646475032892132</v>
      </c>
      <c r="G307" s="3">
        <f>G306*(1+Parameters!$B$13)</f>
        <v>33625658.485913768</v>
      </c>
      <c r="H307" s="5">
        <f>Parameters!$B$11*'Permanent project'!C311*Parameters!B$9*G307</f>
        <v>521.34729911449699</v>
      </c>
      <c r="I307" s="2">
        <f>EXP(-Parameters!$B$16*'Permanent project'!B311)</f>
        <v>6.352989344032031E-5</v>
      </c>
      <c r="J307" s="2">
        <f>EXP(-(Parameters!$B$5+Parameters!$B$6)*('Permanent project'!B311-Parameters!$B$2))*(1-EXP(-Parameters!$B$7*('Permanent project'!B311-Parameters!$B$2)*('Permanent project'!B311&gt;Parameters!$B$2)))+('Permanent project'!B311&lt;=Parameters!$B$2)</f>
        <v>5.0287436723591865E-2</v>
      </c>
      <c r="K307" s="2">
        <f>H307*I307*('Permanent project'!B311&gt;=Parameters!$B$2)</f>
        <v>3.3121138358142795E-2</v>
      </c>
      <c r="L307" s="2">
        <f>H307*I307*J307*('Permanent project'!B311&gt;=Parameters!$B$2)*('Permanent project'!B311&lt;=Parameters!$B$3)</f>
        <v>1.6655771493984371E-3</v>
      </c>
      <c r="M307" s="26">
        <f>'Emissions of Biomass scenarios'!H305*3.66</f>
        <v>0</v>
      </c>
      <c r="N307" s="14">
        <f t="shared" si="20"/>
        <v>0</v>
      </c>
      <c r="V307" s="4"/>
      <c r="W307" s="4"/>
      <c r="X307" s="4"/>
      <c r="Y307" s="4"/>
    </row>
    <row r="308" spans="2:25" x14ac:dyDescent="0.3">
      <c r="B308">
        <v>303</v>
      </c>
      <c r="C308" s="11">
        <f t="shared" si="22"/>
        <v>1.6779706453383088</v>
      </c>
      <c r="D308" s="11">
        <f t="shared" si="22"/>
        <v>2.720789926345387</v>
      </c>
      <c r="E308" s="11">
        <f t="shared" si="22"/>
        <v>3.4292084480011149</v>
      </c>
      <c r="F308" s="11">
        <f t="shared" si="22"/>
        <v>5.9646475032892132</v>
      </c>
      <c r="G308" s="3">
        <f>G307*(1+Parameters!$B$13)</f>
        <v>34298171.655632041</v>
      </c>
      <c r="H308" s="5">
        <f>Parameters!$B$11*'Permanent project'!C312*Parameters!B$9*G308</f>
        <v>531.77424509678679</v>
      </c>
      <c r="I308" s="2">
        <f>EXP(-Parameters!$B$16*'Permanent project'!B312)</f>
        <v>6.152911995574026E-5</v>
      </c>
      <c r="J308" s="2">
        <f>EXP(-(Parameters!$B$5+Parameters!$B$6)*('Permanent project'!B312-Parameters!$B$2))*(1-EXP(-Parameters!$B$7*('Permanent project'!B312-Parameters!$B$2)*('Permanent project'!B312&gt;Parameters!$B$2)))+('Permanent project'!B312&lt;=Parameters!$B$2)</f>
        <v>4.9787068367863944E-2</v>
      </c>
      <c r="K308" s="2">
        <f>H308*I308*('Permanent project'!B312&gt;=Parameters!$B$2)</f>
        <v>3.2719601315933419E-2</v>
      </c>
      <c r="L308" s="2">
        <f>H308*I308*J308*('Permanent project'!B312&gt;=Parameters!$B$2)*('Permanent project'!B312&lt;=Parameters!$B$3)</f>
        <v>1.6290130276856282E-3</v>
      </c>
      <c r="M308" s="26">
        <f>'Emissions of Biomass scenarios'!H306*3.66</f>
        <v>0</v>
      </c>
      <c r="N308" s="14">
        <f t="shared" si="20"/>
        <v>0</v>
      </c>
      <c r="V308" s="4"/>
      <c r="W308" s="4"/>
      <c r="X308" s="4"/>
      <c r="Y308" s="4"/>
    </row>
    <row r="309" spans="2:25" x14ac:dyDescent="0.3">
      <c r="B309">
        <v>304</v>
      </c>
      <c r="C309" s="11">
        <f t="shared" si="22"/>
        <v>1.6779706453383088</v>
      </c>
      <c r="D309" s="11">
        <f t="shared" si="22"/>
        <v>2.720789926345387</v>
      </c>
      <c r="E309" s="11">
        <f t="shared" si="22"/>
        <v>3.4292084480011149</v>
      </c>
      <c r="F309" s="11">
        <f t="shared" si="22"/>
        <v>5.9646475032892132</v>
      </c>
      <c r="G309" s="3">
        <f>G308*(1+Parameters!$B$13)</f>
        <v>34984135.088744685</v>
      </c>
      <c r="H309" s="5">
        <f>Parameters!$B$11*'Permanent project'!C313*Parameters!B$9*G309</f>
        <v>542.40972999872258</v>
      </c>
      <c r="I309" s="2">
        <f>EXP(-Parameters!$B$16*'Permanent project'!B313)</f>
        <v>5.9591357666674943E-5</v>
      </c>
      <c r="J309" s="2">
        <f>EXP(-(Parameters!$B$5+Parameters!$B$6)*('Permanent project'!B313-Parameters!$B$2))*(1-EXP(-Parameters!$B$7*('Permanent project'!B313-Parameters!$B$2)*('Permanent project'!B313&gt;Parameters!$B$2)))+('Permanent project'!B313&lt;=Parameters!$B$2)</f>
        <v>4.929167876046215E-2</v>
      </c>
      <c r="K309" s="2">
        <f>H309*I309*('Permanent project'!B313&gt;=Parameters!$B$2)</f>
        <v>3.2322932222238462E-2</v>
      </c>
      <c r="L309" s="2">
        <f>H309*I309*J309*('Permanent project'!B313&gt;=Parameters!$B$2)*('Permanent project'!B313&lt;=Parameters!$B$3)</f>
        <v>1.5932515916947693E-3</v>
      </c>
      <c r="M309" s="26">
        <f>'Emissions of Biomass scenarios'!H307*3.66</f>
        <v>0</v>
      </c>
      <c r="N309" s="14">
        <f t="shared" si="20"/>
        <v>0</v>
      </c>
      <c r="V309" s="4"/>
      <c r="W309" s="4"/>
      <c r="X309" s="4"/>
      <c r="Y309" s="4"/>
    </row>
    <row r="310" spans="2:25" x14ac:dyDescent="0.3">
      <c r="B310">
        <v>305</v>
      </c>
      <c r="C310" s="11">
        <f t="shared" si="22"/>
        <v>1.6779706453383088</v>
      </c>
      <c r="D310" s="11">
        <f t="shared" si="22"/>
        <v>2.720789926345387</v>
      </c>
      <c r="E310" s="11">
        <f t="shared" si="22"/>
        <v>3.4292084480011149</v>
      </c>
      <c r="F310" s="11">
        <f t="shared" si="22"/>
        <v>5.9646475032892132</v>
      </c>
      <c r="G310" s="3">
        <f>G309*(1+Parameters!$B$13)</f>
        <v>35683817.79051958</v>
      </c>
      <c r="H310" s="5">
        <f>Parameters!$B$11*'Permanent project'!C314*Parameters!B$9*G310</f>
        <v>553.25792459869706</v>
      </c>
      <c r="I310" s="2">
        <f>EXP(-Parameters!$B$16*'Permanent project'!B314)</f>
        <v>5.7714622135210329E-5</v>
      </c>
      <c r="J310" s="2">
        <f>EXP(-(Parameters!$B$5+Parameters!$B$6)*('Permanent project'!B314-Parameters!$B$2))*(1-EXP(-Parameters!$B$7*('Permanent project'!B314-Parameters!$B$2)*('Permanent project'!B314&gt;Parameters!$B$2)))+('Permanent project'!B314&lt;=Parameters!$B$2)</f>
        <v>4.8801218362012962E-2</v>
      </c>
      <c r="K310" s="2">
        <f>H310*I310*('Permanent project'!B314&gt;=Parameters!$B$2)</f>
        <v>3.1931072061524492E-2</v>
      </c>
      <c r="L310" s="2">
        <f>H310*I310*J310*('Permanent project'!B314&gt;=Parameters!$B$2)*('Permanent project'!B314&lt;=Parameters!$B$3)</f>
        <v>1.5582752202076282E-3</v>
      </c>
      <c r="M310" s="26">
        <f>'Emissions of Biomass scenarios'!H308*3.66</f>
        <v>0</v>
      </c>
      <c r="N310" s="14">
        <f t="shared" si="20"/>
        <v>0</v>
      </c>
      <c r="V310" s="4"/>
      <c r="W310" s="4"/>
      <c r="X310" s="4"/>
      <c r="Y310" s="4"/>
    </row>
    <row r="311" spans="2:25" x14ac:dyDescent="0.3">
      <c r="B311">
        <v>306</v>
      </c>
      <c r="C311" s="11">
        <f t="shared" si="22"/>
        <v>1.6779706453383088</v>
      </c>
      <c r="D311" s="11">
        <f t="shared" si="22"/>
        <v>2.720789926345387</v>
      </c>
      <c r="E311" s="11">
        <f t="shared" si="22"/>
        <v>3.4292084480011149</v>
      </c>
      <c r="F311" s="11">
        <f t="shared" si="22"/>
        <v>5.9646475032892132</v>
      </c>
      <c r="G311" s="3">
        <f>G310*(1+Parameters!$B$13)</f>
        <v>36397494.146329969</v>
      </c>
      <c r="H311" s="5">
        <f>Parameters!$B$11*'Permanent project'!C315*Parameters!B$9*G311</f>
        <v>564.32308309067105</v>
      </c>
      <c r="I311" s="2">
        <f>EXP(-Parameters!$B$16*'Permanent project'!B315)</f>
        <v>5.589699142016496E-5</v>
      </c>
      <c r="J311" s="2">
        <f>EXP(-(Parameters!$B$5+Parameters!$B$6)*('Permanent project'!B315-Parameters!$B$2))*(1-EXP(-Parameters!$B$7*('Permanent project'!B315-Parameters!$B$2)*('Permanent project'!B315&gt;Parameters!$B$2)))+('Permanent project'!B315&lt;=Parameters!$B$2)</f>
        <v>4.8315638126067768E-2</v>
      </c>
      <c r="K311" s="2">
        <f>H311*I311*('Permanent project'!B315&gt;=Parameters!$B$2)</f>
        <v>3.1543962533720278E-2</v>
      </c>
      <c r="L311" s="2">
        <f>H311*I311*J311*('Permanent project'!B315&gt;=Parameters!$B$2)*('Permanent project'!B315&lt;=Parameters!$B$3)</f>
        <v>1.5240666788414686E-3</v>
      </c>
      <c r="M311" s="26">
        <f>'Emissions of Biomass scenarios'!H309*3.66</f>
        <v>0</v>
      </c>
      <c r="N311" s="14">
        <f t="shared" si="20"/>
        <v>0</v>
      </c>
      <c r="V311" s="4"/>
      <c r="W311" s="4"/>
      <c r="X311" s="4"/>
      <c r="Y311" s="4"/>
    </row>
    <row r="312" spans="2:25" x14ac:dyDescent="0.3">
      <c r="B312">
        <v>307</v>
      </c>
      <c r="C312" s="11">
        <f t="shared" si="22"/>
        <v>1.6779706453383088</v>
      </c>
      <c r="D312" s="11">
        <f t="shared" si="22"/>
        <v>2.720789926345387</v>
      </c>
      <c r="E312" s="11">
        <f t="shared" si="22"/>
        <v>3.4292084480011149</v>
      </c>
      <c r="F312" s="11">
        <f t="shared" si="22"/>
        <v>5.9646475032892132</v>
      </c>
      <c r="G312" s="3">
        <f>G311*(1+Parameters!$B$13)</f>
        <v>37125444.029256567</v>
      </c>
      <c r="H312" s="5">
        <f>Parameters!$B$11*'Permanent project'!C316*Parameters!B$9*G312</f>
        <v>575.60954475248445</v>
      </c>
      <c r="I312" s="2">
        <f>EXP(-Parameters!$B$16*'Permanent project'!B316)</f>
        <v>5.4136604108854193E-5</v>
      </c>
      <c r="J312" s="2">
        <f>EXP(-(Parameters!$B$5+Parameters!$B$6)*('Permanent project'!B316-Parameters!$B$2))*(1-EXP(-Parameters!$B$7*('Permanent project'!B316-Parameters!$B$2)*('Permanent project'!B316&gt;Parameters!$B$2)))+('Permanent project'!B316&lt;=Parameters!$B$2)</f>
        <v>4.7834889494198368E-2</v>
      </c>
      <c r="K312" s="2">
        <f>H312*I312*('Permanent project'!B316&gt;=Parameters!$B$2)</f>
        <v>3.116154604554304E-2</v>
      </c>
      <c r="L312" s="2">
        <f>H312*I312*J312*('Permanent project'!B316&gt;=Parameters!$B$2)*('Permanent project'!B316&lt;=Parameters!$B$3)</f>
        <v>1.4906091115569255E-3</v>
      </c>
      <c r="M312" s="26">
        <f>'Emissions of Biomass scenarios'!H310*3.66</f>
        <v>0</v>
      </c>
      <c r="N312" s="14">
        <f t="shared" si="20"/>
        <v>0</v>
      </c>
      <c r="V312" s="4"/>
      <c r="W312" s="4"/>
      <c r="X312" s="4"/>
      <c r="Y312" s="4"/>
    </row>
    <row r="313" spans="2:25" x14ac:dyDescent="0.3">
      <c r="B313">
        <v>308</v>
      </c>
      <c r="C313" s="11">
        <f t="shared" si="22"/>
        <v>1.6779706453383088</v>
      </c>
      <c r="D313" s="11">
        <f t="shared" si="22"/>
        <v>2.720789926345387</v>
      </c>
      <c r="E313" s="11">
        <f t="shared" si="22"/>
        <v>3.4292084480011149</v>
      </c>
      <c r="F313" s="11">
        <f t="shared" si="22"/>
        <v>5.9646475032892132</v>
      </c>
      <c r="G313" s="3">
        <f>G312*(1+Parameters!$B$13)</f>
        <v>37867952.909841701</v>
      </c>
      <c r="H313" s="5">
        <f>Parameters!$B$11*'Permanent project'!C317*Parameters!B$9*G313</f>
        <v>587.12173564753414</v>
      </c>
      <c r="I313" s="2">
        <f>EXP(-Parameters!$B$16*'Permanent project'!B317)</f>
        <v>5.2431657410841016E-5</v>
      </c>
      <c r="J313" s="2">
        <f>EXP(-(Parameters!$B$5+Parameters!$B$6)*('Permanent project'!B317-Parameters!$B$2))*(1-EXP(-Parameters!$B$7*('Permanent project'!B317-Parameters!$B$2)*('Permanent project'!B317&gt;Parameters!$B$2)))+('Permanent project'!B317&lt;=Parameters!$B$2)</f>
        <v>4.7358924391140908E-2</v>
      </c>
      <c r="K313" s="2">
        <f>H313*I313*('Permanent project'!B317&gt;=Parameters!$B$2)</f>
        <v>3.0783765701929873E-2</v>
      </c>
      <c r="L313" s="2">
        <f>H313*I313*J313*('Permanent project'!B317&gt;=Parameters!$B$2)*('Permanent project'!B317&lt;=Parameters!$B$3)</f>
        <v>1.4578860323522936E-3</v>
      </c>
      <c r="M313" s="26">
        <f>'Emissions of Biomass scenarios'!H311*3.66</f>
        <v>0</v>
      </c>
      <c r="N313" s="14">
        <f t="shared" si="20"/>
        <v>0</v>
      </c>
      <c r="V313" s="4"/>
      <c r="W313" s="4"/>
      <c r="X313" s="4"/>
      <c r="Y313" s="4"/>
    </row>
    <row r="314" spans="2:25" x14ac:dyDescent="0.3">
      <c r="B314">
        <v>309</v>
      </c>
      <c r="C314" s="11">
        <f t="shared" si="22"/>
        <v>1.6779706453383088</v>
      </c>
      <c r="D314" s="11">
        <f t="shared" si="22"/>
        <v>2.720789926345387</v>
      </c>
      <c r="E314" s="11">
        <f t="shared" si="22"/>
        <v>3.4292084480011149</v>
      </c>
      <c r="F314" s="11">
        <f t="shared" si="22"/>
        <v>5.9646475032892132</v>
      </c>
      <c r="G314" s="3">
        <f>G313*(1+Parameters!$B$13)</f>
        <v>38625311.968038537</v>
      </c>
      <c r="H314" s="5">
        <f>Parameters!$B$11*'Permanent project'!C318*Parameters!B$9*G314</f>
        <v>598.86417036048488</v>
      </c>
      <c r="I314" s="2">
        <f>EXP(-Parameters!$B$16*'Permanent project'!B318)</f>
        <v>5.0780405311721067E-5</v>
      </c>
      <c r="J314" s="2">
        <f>EXP(-(Parameters!$B$5+Parameters!$B$6)*('Permanent project'!B318-Parameters!$B$2))*(1-EXP(-Parameters!$B$7*('Permanent project'!B318-Parameters!$B$2)*('Permanent project'!B318&gt;Parameters!$B$2)))+('Permanent project'!B318&lt;=Parameters!$B$2)</f>
        <v>4.6887695219988486E-2</v>
      </c>
      <c r="K314" s="2">
        <f>H314*I314*('Permanent project'!B318&gt;=Parameters!$B$2)</f>
        <v>3.0410565297572995E-2</v>
      </c>
      <c r="L314" s="2">
        <f>H314*I314*J314*('Permanent project'!B318&gt;=Parameters!$B$2)*('Permanent project'!B318&lt;=Parameters!$B$3)</f>
        <v>1.4258813171401611E-3</v>
      </c>
      <c r="M314" s="26">
        <f>'Emissions of Biomass scenarios'!H312*3.66</f>
        <v>0</v>
      </c>
      <c r="N314" s="14">
        <f t="shared" si="20"/>
        <v>0</v>
      </c>
      <c r="V314" s="4"/>
      <c r="W314" s="4"/>
      <c r="X314" s="4"/>
      <c r="Y314" s="4"/>
    </row>
    <row r="315" spans="2:25" x14ac:dyDescent="0.3">
      <c r="B315">
        <v>310</v>
      </c>
      <c r="C315" s="11">
        <f t="shared" ref="C315:F330" si="23">C314</f>
        <v>1.6779706453383088</v>
      </c>
      <c r="D315" s="11">
        <f t="shared" si="23"/>
        <v>2.720789926345387</v>
      </c>
      <c r="E315" s="11">
        <f t="shared" si="23"/>
        <v>3.4292084480011149</v>
      </c>
      <c r="F315" s="11">
        <f t="shared" si="23"/>
        <v>5.9646475032892132</v>
      </c>
      <c r="G315" s="3">
        <f>G314*(1+Parameters!$B$13)</f>
        <v>39397818.207399309</v>
      </c>
      <c r="H315" s="5">
        <f>Parameters!$B$11*'Permanent project'!C319*Parameters!B$9*G315</f>
        <v>610.84145376769459</v>
      </c>
      <c r="I315" s="2">
        <f>EXP(-Parameters!$B$16*'Permanent project'!B319)</f>
        <v>4.9181156785051293E-5</v>
      </c>
      <c r="J315" s="2">
        <f>EXP(-(Parameters!$B$5+Parameters!$B$6)*('Permanent project'!B319-Parameters!$B$2))*(1-EXP(-Parameters!$B$7*('Permanent project'!B319-Parameters!$B$2)*('Permanent project'!B319&gt;Parameters!$B$2)))+('Permanent project'!B319&lt;=Parameters!$B$2)</f>
        <v>4.642115485743125E-2</v>
      </c>
      <c r="K315" s="2">
        <f>H315*I315*('Permanent project'!B319&gt;=Parameters!$B$2)</f>
        <v>3.004188930855765E-2</v>
      </c>
      <c r="L315" s="2">
        <f>H315*I315*J315*('Permanent project'!B319&gt;=Parameters!$B$2)*('Permanent project'!B319&lt;=Parameters!$B$3)</f>
        <v>1.394579195802363E-3</v>
      </c>
      <c r="M315" s="26">
        <f>'Emissions of Biomass scenarios'!H313*3.66</f>
        <v>0</v>
      </c>
      <c r="N315" s="14">
        <f t="shared" si="20"/>
        <v>0</v>
      </c>
      <c r="V315" s="4"/>
      <c r="W315" s="4"/>
      <c r="X315" s="4"/>
      <c r="Y315" s="4"/>
    </row>
    <row r="316" spans="2:25" x14ac:dyDescent="0.3">
      <c r="B316">
        <v>311</v>
      </c>
      <c r="C316" s="11">
        <f t="shared" si="23"/>
        <v>1.6779706453383088</v>
      </c>
      <c r="D316" s="11">
        <f t="shared" si="23"/>
        <v>2.720789926345387</v>
      </c>
      <c r="E316" s="11">
        <f t="shared" si="23"/>
        <v>3.4292084480011149</v>
      </c>
      <c r="F316" s="11">
        <f t="shared" si="23"/>
        <v>5.9646475032892132</v>
      </c>
      <c r="G316" s="3">
        <f>G315*(1+Parameters!$B$13)</f>
        <v>40185774.571547292</v>
      </c>
      <c r="H316" s="5">
        <f>Parameters!$B$11*'Permanent project'!C320*Parameters!B$9*G316</f>
        <v>623.05828284304835</v>
      </c>
      <c r="I316" s="2">
        <f>EXP(-Parameters!$B$16*'Permanent project'!B320)</f>
        <v>4.7632274060591164E-5</v>
      </c>
      <c r="J316" s="2">
        <f>EXP(-(Parameters!$B$5+Parameters!$B$6)*('Permanent project'!B320-Parameters!$B$2))*(1-EXP(-Parameters!$B$7*('Permanent project'!B320-Parameters!$B$2)*('Permanent project'!B320&gt;Parameters!$B$2)))+('Permanent project'!B320&lt;=Parameters!$B$2)</f>
        <v>4.5959256649044204E-2</v>
      </c>
      <c r="K316" s="2">
        <f>H316*I316*('Permanent project'!B320&gt;=Parameters!$B$2)</f>
        <v>2.9677682884101404E-2</v>
      </c>
      <c r="L316" s="2">
        <f>H316*I316*J316*('Permanent project'!B320&gt;=Parameters!$B$2)*('Permanent project'!B320&lt;=Parameters!$B$3)</f>
        <v>1.3639642444193628E-3</v>
      </c>
      <c r="M316" s="26">
        <f>'Emissions of Biomass scenarios'!H314*3.66</f>
        <v>0</v>
      </c>
      <c r="N316" s="14">
        <f t="shared" si="20"/>
        <v>0</v>
      </c>
      <c r="V316" s="4"/>
      <c r="W316" s="4"/>
      <c r="X316" s="4"/>
      <c r="Y316" s="4"/>
    </row>
    <row r="317" spans="2:25" x14ac:dyDescent="0.3">
      <c r="B317">
        <v>312</v>
      </c>
      <c r="C317" s="11">
        <f t="shared" si="23"/>
        <v>1.6779706453383088</v>
      </c>
      <c r="D317" s="11">
        <f t="shared" si="23"/>
        <v>2.720789926345387</v>
      </c>
      <c r="E317" s="11">
        <f t="shared" si="23"/>
        <v>3.4292084480011149</v>
      </c>
      <c r="F317" s="11">
        <f t="shared" si="23"/>
        <v>5.9646475032892132</v>
      </c>
      <c r="G317" s="3">
        <f>G316*(1+Parameters!$B$13)</f>
        <v>40989490.062978238</v>
      </c>
      <c r="H317" s="5">
        <f>Parameters!$B$11*'Permanent project'!C321*Parameters!B$9*G317</f>
        <v>635.51944849990934</v>
      </c>
      <c r="I317" s="2">
        <f>EXP(-Parameters!$B$16*'Permanent project'!B321)</f>
        <v>4.6132170947082775E-5</v>
      </c>
      <c r="J317" s="2">
        <f>EXP(-(Parameters!$B$5+Parameters!$B$6)*('Permanent project'!B321-Parameters!$B$2))*(1-EXP(-Parameters!$B$7*('Permanent project'!B321-Parameters!$B$2)*('Permanent project'!B321&gt;Parameters!$B$2)))+('Permanent project'!B321&lt;=Parameters!$B$2)</f>
        <v>4.550195440462157E-2</v>
      </c>
      <c r="K317" s="2">
        <f>H317*I317*('Permanent project'!B321&gt;=Parameters!$B$2)</f>
        <v>2.9317891838393586E-2</v>
      </c>
      <c r="L317" s="2">
        <f>H317*I317*J317*('Permanent project'!B321&gt;=Parameters!$B$2)*('Permanent project'!B321&lt;=Parameters!$B$3)</f>
        <v>1.3340213776702118E-3</v>
      </c>
      <c r="M317" s="26">
        <f>'Emissions of Biomass scenarios'!H315*3.66</f>
        <v>0</v>
      </c>
      <c r="N317" s="14">
        <f t="shared" si="20"/>
        <v>0</v>
      </c>
      <c r="V317" s="4"/>
      <c r="W317" s="4"/>
      <c r="X317" s="4"/>
      <c r="Y317" s="4"/>
    </row>
    <row r="318" spans="2:25" x14ac:dyDescent="0.3">
      <c r="B318">
        <v>313</v>
      </c>
      <c r="C318" s="11">
        <f t="shared" si="23"/>
        <v>1.6779706453383088</v>
      </c>
      <c r="D318" s="11">
        <f t="shared" si="23"/>
        <v>2.720789926345387</v>
      </c>
      <c r="E318" s="11">
        <f t="shared" si="23"/>
        <v>3.4292084480011149</v>
      </c>
      <c r="F318" s="11">
        <f t="shared" si="23"/>
        <v>5.9646475032892132</v>
      </c>
      <c r="G318" s="3">
        <f>G317*(1+Parameters!$B$13)</f>
        <v>41809279.8642378</v>
      </c>
      <c r="H318" s="5">
        <f>Parameters!$B$11*'Permanent project'!C322*Parameters!B$9*G318</f>
        <v>648.22983746990747</v>
      </c>
      <c r="I318" s="2">
        <f>EXP(-Parameters!$B$16*'Permanent project'!B322)</f>
        <v>4.4679311207852393E-5</v>
      </c>
      <c r="J318" s="2">
        <f>EXP(-(Parameters!$B$5+Parameters!$B$6)*('Permanent project'!B322-Parameters!$B$2))*(1-EXP(-Parameters!$B$7*('Permanent project'!B322-Parameters!$B$2)*('Permanent project'!B322&gt;Parameters!$B$2)))+('Permanent project'!B322&lt;=Parameters!$B$2)</f>
        <v>4.5049202393557801E-2</v>
      </c>
      <c r="K318" s="2">
        <f>H318*I318*('Permanent project'!B322&gt;=Parameters!$B$2)</f>
        <v>2.8962462642533573E-2</v>
      </c>
      <c r="L318" s="2">
        <f>H318*I318*J318*('Permanent project'!B322&gt;=Parameters!$B$2)*('Permanent project'!B322&lt;=Parameters!$B$3)</f>
        <v>1.3047358413993519E-3</v>
      </c>
      <c r="M318" s="26">
        <f>'Emissions of Biomass scenarios'!H316*3.66</f>
        <v>0</v>
      </c>
      <c r="N318" s="14">
        <f t="shared" si="20"/>
        <v>0</v>
      </c>
      <c r="V318" s="4"/>
      <c r="W318" s="4"/>
      <c r="X318" s="4"/>
      <c r="Y318" s="4"/>
    </row>
    <row r="319" spans="2:25" x14ac:dyDescent="0.3">
      <c r="B319">
        <v>314</v>
      </c>
      <c r="C319" s="11">
        <f t="shared" si="23"/>
        <v>1.6779706453383088</v>
      </c>
      <c r="D319" s="11">
        <f t="shared" si="23"/>
        <v>2.720789926345387</v>
      </c>
      <c r="E319" s="11">
        <f t="shared" si="23"/>
        <v>3.4292084480011149</v>
      </c>
      <c r="F319" s="11">
        <f t="shared" si="23"/>
        <v>5.9646475032892132</v>
      </c>
      <c r="G319" s="3">
        <f>G318*(1+Parameters!$B$13)</f>
        <v>42645465.461522557</v>
      </c>
      <c r="H319" s="5">
        <f>Parameters!$B$11*'Permanent project'!C323*Parameters!B$9*G319</f>
        <v>661.19443421930566</v>
      </c>
      <c r="I319" s="2">
        <f>EXP(-Parameters!$B$16*'Permanent project'!B323)</f>
        <v>4.3272206987569908E-5</v>
      </c>
      <c r="J319" s="2">
        <f>EXP(-(Parameters!$B$5+Parameters!$B$6)*('Permanent project'!B323-Parameters!$B$2))*(1-EXP(-Parameters!$B$7*('Permanent project'!B323-Parameters!$B$2)*('Permanent project'!B323&gt;Parameters!$B$2)))+('Permanent project'!B323&lt;=Parameters!$B$2)</f>
        <v>4.4600955340274535E-2</v>
      </c>
      <c r="K319" s="2">
        <f>H319*I319*('Permanent project'!B323&gt;=Parameters!$B$2)</f>
        <v>2.861134241656697E-2</v>
      </c>
      <c r="L319" s="2">
        <f>H319*I319*J319*('Permanent project'!B323&gt;=Parameters!$B$2)*('Permanent project'!B323&lt;=Parameters!$B$3)</f>
        <v>1.2760932053466059E-3</v>
      </c>
      <c r="M319" s="26">
        <f>'Emissions of Biomass scenarios'!H317*3.66</f>
        <v>0</v>
      </c>
      <c r="N319" s="14">
        <f t="shared" si="20"/>
        <v>0</v>
      </c>
      <c r="V319" s="4"/>
      <c r="W319" s="4"/>
      <c r="X319" s="4"/>
      <c r="Y319" s="4"/>
    </row>
    <row r="320" spans="2:25" x14ac:dyDescent="0.3">
      <c r="B320">
        <v>315</v>
      </c>
      <c r="C320" s="11">
        <f t="shared" si="23"/>
        <v>1.6779706453383088</v>
      </c>
      <c r="D320" s="11">
        <f t="shared" si="23"/>
        <v>2.720789926345387</v>
      </c>
      <c r="E320" s="11">
        <f t="shared" si="23"/>
        <v>3.4292084480011149</v>
      </c>
      <c r="F320" s="11">
        <f t="shared" si="23"/>
        <v>5.9646475032892132</v>
      </c>
      <c r="G320" s="3">
        <f>G319*(1+Parameters!$B$13)</f>
        <v>43498374.770753011</v>
      </c>
      <c r="H320" s="5">
        <f>Parameters!$B$11*'Permanent project'!C324*Parameters!B$9*G320</f>
        <v>674.41832290369189</v>
      </c>
      <c r="I320" s="2">
        <f>EXP(-Parameters!$B$16*'Permanent project'!B324)</f>
        <v>4.1909417288554901E-5</v>
      </c>
      <c r="J320" s="2">
        <f>EXP(-(Parameters!$B$5+Parameters!$B$6)*('Permanent project'!B324-Parameters!$B$2))*(1-EXP(-Parameters!$B$7*('Permanent project'!B324-Parameters!$B$2)*('Permanent project'!B324&gt;Parameters!$B$2)))+('Permanent project'!B324&lt;=Parameters!$B$2)</f>
        <v>4.415716841969286E-2</v>
      </c>
      <c r="K320" s="2">
        <f>H320*I320*('Permanent project'!B324&gt;=Parameters!$B$2)</f>
        <v>2.8264478921618187E-2</v>
      </c>
      <c r="L320" s="2">
        <f>H320*I320*J320*('Permanent project'!B324&gt;=Parameters!$B$2)*('Permanent project'!B324&lt;=Parameters!$B$3)</f>
        <v>1.2480793560367531E-3</v>
      </c>
      <c r="M320" s="26">
        <f>'Emissions of Biomass scenarios'!H318*3.66</f>
        <v>0</v>
      </c>
      <c r="N320" s="14">
        <f t="shared" si="20"/>
        <v>0</v>
      </c>
      <c r="V320" s="4"/>
      <c r="W320" s="4"/>
      <c r="X320" s="4"/>
      <c r="Y320" s="4"/>
    </row>
    <row r="321" spans="2:25" x14ac:dyDescent="0.3">
      <c r="B321">
        <v>316</v>
      </c>
      <c r="C321" s="11">
        <f t="shared" si="23"/>
        <v>1.6779706453383088</v>
      </c>
      <c r="D321" s="11">
        <f t="shared" si="23"/>
        <v>2.720789926345387</v>
      </c>
      <c r="E321" s="11">
        <f t="shared" si="23"/>
        <v>3.4292084480011149</v>
      </c>
      <c r="F321" s="11">
        <f t="shared" si="23"/>
        <v>5.9646475032892132</v>
      </c>
      <c r="G321" s="3">
        <f>G320*(1+Parameters!$B$13)</f>
        <v>44368342.266168073</v>
      </c>
      <c r="H321" s="5">
        <f>Parameters!$B$11*'Permanent project'!C325*Parameters!B$9*G321</f>
        <v>687.90668936176564</v>
      </c>
      <c r="I321" s="2">
        <f>EXP(-Parameters!$B$16*'Permanent project'!B325)</f>
        <v>4.0589546495069135E-5</v>
      </c>
      <c r="J321" s="2">
        <f>EXP(-(Parameters!$B$5+Parameters!$B$6)*('Permanent project'!B325-Parameters!$B$2))*(1-EXP(-Parameters!$B$7*('Permanent project'!B325-Parameters!$B$2)*('Permanent project'!B325&gt;Parameters!$B$2)))+('Permanent project'!B325&lt;=Parameters!$B$2)</f>
        <v>4.3717797252750941E-2</v>
      </c>
      <c r="K321" s="2">
        <f>H321*I321*('Permanent project'!B325&gt;=Parameters!$B$2)</f>
        <v>2.7921820552118466E-2</v>
      </c>
      <c r="L321" s="2">
        <f>H321*I321*J321*('Permanent project'!B325&gt;=Parameters!$B$2)*('Permanent project'!B325&lt;=Parameters!$B$3)</f>
        <v>1.2206804898252095E-3</v>
      </c>
      <c r="M321" s="26">
        <f>'Emissions of Biomass scenarios'!H319*3.66</f>
        <v>0</v>
      </c>
      <c r="N321" s="14">
        <f t="shared" si="20"/>
        <v>0</v>
      </c>
      <c r="V321" s="4"/>
      <c r="W321" s="4"/>
      <c r="X321" s="4"/>
      <c r="Y321" s="4"/>
    </row>
    <row r="322" spans="2:25" x14ac:dyDescent="0.3">
      <c r="B322">
        <v>317</v>
      </c>
      <c r="C322" s="11">
        <f t="shared" si="23"/>
        <v>1.6779706453383088</v>
      </c>
      <c r="D322" s="11">
        <f t="shared" si="23"/>
        <v>2.720789926345387</v>
      </c>
      <c r="E322" s="11">
        <f t="shared" si="23"/>
        <v>3.4292084480011149</v>
      </c>
      <c r="F322" s="11">
        <f t="shared" si="23"/>
        <v>5.9646475032892132</v>
      </c>
      <c r="G322" s="3">
        <f>G321*(1+Parameters!$B$13)</f>
        <v>45255709.111491434</v>
      </c>
      <c r="H322" s="5">
        <f>Parameters!$B$11*'Permanent project'!C326*Parameters!B$9*G322</f>
        <v>701.66482314900099</v>
      </c>
      <c r="I322" s="2">
        <f>EXP(-Parameters!$B$16*'Permanent project'!B326)</f>
        <v>3.9311242944084084E-5</v>
      </c>
      <c r="J322" s="2">
        <f>EXP(-(Parameters!$B$5+Parameters!$B$6)*('Permanent project'!B326-Parameters!$B$2))*(1-EXP(-Parameters!$B$7*('Permanent project'!B326-Parameters!$B$2)*('Permanent project'!B326&gt;Parameters!$B$2)))+('Permanent project'!B326&lt;=Parameters!$B$2)</f>
        <v>4.3282797901965896E-2</v>
      </c>
      <c r="K322" s="2">
        <f>H322*I322*('Permanent project'!B326&gt;=Parameters!$B$2)</f>
        <v>2.7583316328128171E-2</v>
      </c>
      <c r="L322" s="2">
        <f>H322*I322*J322*('Permanent project'!B326&gt;=Parameters!$B$2)*('Permanent project'!B326&lt;=Parameters!$B$3)</f>
        <v>1.1938831060963676E-3</v>
      </c>
      <c r="M322" s="26">
        <f>'Emissions of Biomass scenarios'!H320*3.66</f>
        <v>0</v>
      </c>
      <c r="N322" s="14">
        <f t="shared" si="20"/>
        <v>0</v>
      </c>
      <c r="V322" s="4"/>
      <c r="W322" s="4"/>
      <c r="X322" s="4"/>
      <c r="Y322" s="4"/>
    </row>
    <row r="323" spans="2:25" x14ac:dyDescent="0.3">
      <c r="B323">
        <v>318</v>
      </c>
      <c r="C323" s="11">
        <f t="shared" si="23"/>
        <v>1.6779706453383088</v>
      </c>
      <c r="D323" s="11">
        <f t="shared" si="23"/>
        <v>2.720789926345387</v>
      </c>
      <c r="E323" s="11">
        <f t="shared" si="23"/>
        <v>3.4292084480011149</v>
      </c>
      <c r="F323" s="11">
        <f t="shared" si="23"/>
        <v>5.9646475032892132</v>
      </c>
      <c r="G323" s="3">
        <f>G322*(1+Parameters!$B$13)</f>
        <v>46160823.293721266</v>
      </c>
      <c r="H323" s="5">
        <f>Parameters!$B$11*'Permanent project'!C327*Parameters!B$9*G323</f>
        <v>715.69811961198104</v>
      </c>
      <c r="I323" s="2">
        <f>EXP(-Parameters!$B$16*'Permanent project'!B327)</f>
        <v>3.8073197541059844E-5</v>
      </c>
      <c r="J323" s="2">
        <f>EXP(-(Parameters!$B$5+Parameters!$B$6)*('Permanent project'!B327-Parameters!$B$2))*(1-EXP(-Parameters!$B$7*('Permanent project'!B327-Parameters!$B$2)*('Permanent project'!B327&gt;Parameters!$B$2)))+('Permanent project'!B327&lt;=Parameters!$B$2)</f>
        <v>4.2852126867040187E-2</v>
      </c>
      <c r="K323" s="2">
        <f>H323*I323*('Permanent project'!B327&gt;=Parameters!$B$2)</f>
        <v>2.724891588775203E-2</v>
      </c>
      <c r="L323" s="2">
        <f>H323*I323*J323*('Permanent project'!B327&gt;=Parameters!$B$2)*('Permanent project'!B327&lt;=Parameters!$B$3)</f>
        <v>1.167674000611257E-3</v>
      </c>
      <c r="M323" s="26">
        <f>'Emissions of Biomass scenarios'!H321*3.66</f>
        <v>0</v>
      </c>
      <c r="N323" s="14">
        <f t="shared" si="20"/>
        <v>0</v>
      </c>
      <c r="V323" s="4"/>
      <c r="W323" s="4"/>
      <c r="X323" s="4"/>
      <c r="Y323" s="4"/>
    </row>
    <row r="324" spans="2:25" x14ac:dyDescent="0.3">
      <c r="B324">
        <v>319</v>
      </c>
      <c r="C324" s="11">
        <f t="shared" si="23"/>
        <v>1.6779706453383088</v>
      </c>
      <c r="D324" s="11">
        <f t="shared" si="23"/>
        <v>2.720789926345387</v>
      </c>
      <c r="E324" s="11">
        <f t="shared" si="23"/>
        <v>3.4292084480011149</v>
      </c>
      <c r="F324" s="11">
        <f t="shared" si="23"/>
        <v>5.9646475032892132</v>
      </c>
      <c r="G324" s="3">
        <f>G323*(1+Parameters!$B$13)</f>
        <v>47084039.759595692</v>
      </c>
      <c r="H324" s="5">
        <f>Parameters!$B$11*'Permanent project'!C328*Parameters!B$9*G324</f>
        <v>730.0120820042207</v>
      </c>
      <c r="I324" s="2">
        <f>EXP(-Parameters!$B$16*'Permanent project'!B328)</f>
        <v>3.6874142419317977E-5</v>
      </c>
      <c r="J324" s="2">
        <f>EXP(-(Parameters!$B$5+Parameters!$B$6)*('Permanent project'!B328-Parameters!$B$2))*(1-EXP(-Parameters!$B$7*('Permanent project'!B328-Parameters!$B$2)*('Permanent project'!B328&gt;Parameters!$B$2)))+('Permanent project'!B328&lt;=Parameters!$B$2)</f>
        <v>4.2425741080511385E-2</v>
      </c>
      <c r="K324" s="2">
        <f>H324*I324*('Permanent project'!B328&gt;=Parameters!$B$2)</f>
        <v>2.6918569479646468E-2</v>
      </c>
      <c r="L324" s="2">
        <f>H324*I324*J324*('Permanent project'!B328&gt;=Parameters!$B$2)*('Permanent project'!B328&lt;=Parameters!$B$3)</f>
        <v>1.1420402590012371E-3</v>
      </c>
      <c r="M324" s="26">
        <f>'Emissions of Biomass scenarios'!H322*3.66</f>
        <v>0</v>
      </c>
      <c r="N324" s="14">
        <f t="shared" si="20"/>
        <v>0</v>
      </c>
      <c r="V324" s="4"/>
      <c r="W324" s="4"/>
      <c r="X324" s="4"/>
      <c r="Y324" s="4"/>
    </row>
    <row r="325" spans="2:25" x14ac:dyDescent="0.3">
      <c r="B325">
        <v>320</v>
      </c>
      <c r="C325" s="11">
        <f t="shared" si="23"/>
        <v>1.6779706453383088</v>
      </c>
      <c r="D325" s="11">
        <f t="shared" si="23"/>
        <v>2.720789926345387</v>
      </c>
      <c r="E325" s="11">
        <f t="shared" si="23"/>
        <v>3.4292084480011149</v>
      </c>
      <c r="F325" s="11">
        <f t="shared" si="23"/>
        <v>5.9646475032892132</v>
      </c>
      <c r="G325" s="3">
        <f>G324*(1+Parameters!$B$13)</f>
        <v>48025720.554787606</v>
      </c>
      <c r="H325" s="5">
        <f>Parameters!$B$11*'Permanent project'!C329*Parameters!B$9*G325</f>
        <v>744.61232364430509</v>
      </c>
      <c r="I325" s="2">
        <f>EXP(-Parameters!$B$16*'Permanent project'!B329)</f>
        <v>3.5712849641635212E-5</v>
      </c>
      <c r="J325" s="2">
        <f>EXP(-(Parameters!$B$5+Parameters!$B$6)*('Permanent project'!B329-Parameters!$B$2))*(1-EXP(-Parameters!$B$7*('Permanent project'!B329-Parameters!$B$2)*('Permanent project'!B329&gt;Parameters!$B$2)))+('Permanent project'!B329&lt;=Parameters!$B$2)</f>
        <v>4.2003597903445551E-2</v>
      </c>
      <c r="K325" s="2">
        <f>H325*I325*('Permanent project'!B329&gt;=Parameters!$B$2)</f>
        <v>2.6592227955617682E-2</v>
      </c>
      <c r="L325" s="2">
        <f>H325*I325*J325*('Permanent project'!B329&gt;=Parameters!$B$2)*('Permanent project'!B329&lt;=Parameters!$B$3)</f>
        <v>1.1169692504045291E-3</v>
      </c>
      <c r="M325" s="26">
        <f>'Emissions of Biomass scenarios'!H323*3.66</f>
        <v>0</v>
      </c>
      <c r="N325" s="14">
        <f t="shared" si="20"/>
        <v>0</v>
      </c>
      <c r="V325" s="4"/>
      <c r="W325" s="4"/>
      <c r="X325" s="4"/>
      <c r="Y325" s="4"/>
    </row>
    <row r="326" spans="2:25" x14ac:dyDescent="0.3">
      <c r="B326">
        <v>321</v>
      </c>
      <c r="C326" s="11">
        <f t="shared" si="23"/>
        <v>1.6779706453383088</v>
      </c>
      <c r="D326" s="11">
        <f t="shared" si="23"/>
        <v>2.720789926345387</v>
      </c>
      <c r="E326" s="11">
        <f t="shared" si="23"/>
        <v>3.4292084480011149</v>
      </c>
      <c r="F326" s="11">
        <f t="shared" si="23"/>
        <v>5.9646475032892132</v>
      </c>
      <c r="G326" s="3">
        <f>G325*(1+Parameters!$B$13)</f>
        <v>48986234.965883359</v>
      </c>
      <c r="H326" s="5">
        <f>Parameters!$B$11*'Permanent project'!C330*Parameters!B$9*G326</f>
        <v>759.50457011719129</v>
      </c>
      <c r="I326" s="2">
        <f>EXP(-Parameters!$B$16*'Permanent project'!B330)</f>
        <v>3.4588129942728413E-5</v>
      </c>
      <c r="J326" s="2">
        <f>EXP(-(Parameters!$B$5+Parameters!$B$6)*('Permanent project'!B330-Parameters!$B$2))*(1-EXP(-Parameters!$B$7*('Permanent project'!B330-Parameters!$B$2)*('Permanent project'!B330&gt;Parameters!$B$2)))+('Permanent project'!B330&lt;=Parameters!$B$2)</f>
        <v>4.1585655121173161E-2</v>
      </c>
      <c r="K326" s="2">
        <f>H326*I326*('Permanent project'!B330&gt;=Parameters!$B$2)</f>
        <v>2.6269842763309497E-2</v>
      </c>
      <c r="L326" s="2">
        <f>H326*I326*J326*('Permanent project'!B330&gt;=Parameters!$B$2)*('Permanent project'!B330&lt;=Parameters!$B$3)</f>
        <v>1.0924486212424353E-3</v>
      </c>
      <c r="M326" s="26">
        <f>'Emissions of Biomass scenarios'!H324*3.66</f>
        <v>0</v>
      </c>
      <c r="N326" s="14">
        <f t="shared" si="20"/>
        <v>0</v>
      </c>
      <c r="V326" s="4"/>
      <c r="W326" s="4"/>
      <c r="X326" s="4"/>
      <c r="Y326" s="4"/>
    </row>
    <row r="327" spans="2:25" x14ac:dyDescent="0.3">
      <c r="B327">
        <v>322</v>
      </c>
      <c r="C327" s="11">
        <f t="shared" si="23"/>
        <v>1.6779706453383088</v>
      </c>
      <c r="D327" s="11">
        <f t="shared" si="23"/>
        <v>2.720789926345387</v>
      </c>
      <c r="E327" s="11">
        <f t="shared" si="23"/>
        <v>3.4292084480011149</v>
      </c>
      <c r="F327" s="11">
        <f t="shared" si="23"/>
        <v>5.9646475032892132</v>
      </c>
      <c r="G327" s="3">
        <f>G326*(1+Parameters!$B$13)</f>
        <v>49965959.665201031</v>
      </c>
      <c r="H327" s="5">
        <f>Parameters!$B$11*'Permanent project'!C331*Parameters!B$9*G327</f>
        <v>774.69466151953509</v>
      </c>
      <c r="I327" s="2">
        <f>EXP(-Parameters!$B$16*'Permanent project'!B331)</f>
        <v>3.3498831511343046E-5</v>
      </c>
      <c r="J327" s="2">
        <f>EXP(-(Parameters!$B$5+Parameters!$B$6)*('Permanent project'!B331-Parameters!$B$2))*(1-EXP(-Parameters!$B$7*('Permanent project'!B331-Parameters!$B$2)*('Permanent project'!B331&gt;Parameters!$B$2)))+('Permanent project'!B331&lt;=Parameters!$B$2)</f>
        <v>4.117187093906774E-2</v>
      </c>
      <c r="K327" s="2">
        <f>H327*I327*('Permanent project'!B331&gt;=Parameters!$B$2)</f>
        <v>2.5951365938979839E-2</v>
      </c>
      <c r="L327" s="2">
        <f>H327*I327*J327*('Permanent project'!B331&gt;=Parameters!$B$2)*('Permanent project'!B331&lt;=Parameters!$B$3)</f>
        <v>1.0684662891321964E-3</v>
      </c>
      <c r="M327" s="26">
        <f>'Emissions of Biomass scenarios'!H325*3.66</f>
        <v>0</v>
      </c>
      <c r="N327" s="14">
        <f t="shared" si="20"/>
        <v>0</v>
      </c>
      <c r="V327" s="4"/>
      <c r="W327" s="4"/>
      <c r="X327" s="4"/>
      <c r="Y327" s="4"/>
    </row>
    <row r="328" spans="2:25" x14ac:dyDescent="0.3">
      <c r="B328">
        <v>323</v>
      </c>
      <c r="C328" s="11">
        <f t="shared" si="23"/>
        <v>1.6779706453383088</v>
      </c>
      <c r="D328" s="11">
        <f t="shared" si="23"/>
        <v>2.720789926345387</v>
      </c>
      <c r="E328" s="11">
        <f t="shared" si="23"/>
        <v>3.4292084480011149</v>
      </c>
      <c r="F328" s="11">
        <f t="shared" si="23"/>
        <v>5.9646475032892132</v>
      </c>
      <c r="G328" s="3">
        <f>G327*(1+Parameters!$B$13)</f>
        <v>50965278.858505055</v>
      </c>
      <c r="H328" s="5">
        <f>Parameters!$B$11*'Permanent project'!C332*Parameters!B$9*G328</f>
        <v>790.18855474992586</v>
      </c>
      <c r="I328" s="2">
        <f>EXP(-Parameters!$B$16*'Permanent project'!B332)</f>
        <v>3.2443838810697775E-5</v>
      </c>
      <c r="J328" s="2">
        <f>EXP(-(Parameters!$B$5+Parameters!$B$6)*('Permanent project'!B332-Parameters!$B$2))*(1-EXP(-Parameters!$B$7*('Permanent project'!B332-Parameters!$B$2)*('Permanent project'!B332&gt;Parameters!$B$2)))+('Permanent project'!B332&lt;=Parameters!$B$2)</f>
        <v>4.0762203978366211E-2</v>
      </c>
      <c r="K328" s="2">
        <f>H328*I328*('Permanent project'!B332&gt;=Parameters!$B$2)</f>
        <v>2.5636750100364827E-2</v>
      </c>
      <c r="L328" s="2">
        <f>H328*I328*J328*('Permanent project'!B332&gt;=Parameters!$B$2)*('Permanent project'!B332&lt;=Parameters!$B$3)</f>
        <v>1.0450104369334715E-3</v>
      </c>
      <c r="M328" s="26">
        <f>'Emissions of Biomass scenarios'!H326*3.66</f>
        <v>0</v>
      </c>
      <c r="N328" s="14">
        <f t="shared" si="20"/>
        <v>0</v>
      </c>
      <c r="V328" s="4"/>
      <c r="W328" s="4"/>
      <c r="X328" s="4"/>
      <c r="Y328" s="4"/>
    </row>
    <row r="329" spans="2:25" x14ac:dyDescent="0.3">
      <c r="B329">
        <v>324</v>
      </c>
      <c r="C329" s="11">
        <f t="shared" si="23"/>
        <v>1.6779706453383088</v>
      </c>
      <c r="D329" s="11">
        <f t="shared" si="23"/>
        <v>2.720789926345387</v>
      </c>
      <c r="E329" s="11">
        <f t="shared" si="23"/>
        <v>3.4292084480011149</v>
      </c>
      <c r="F329" s="11">
        <f t="shared" si="23"/>
        <v>5.9646475032892132</v>
      </c>
      <c r="G329" s="3">
        <f>G328*(1+Parameters!$B$13)</f>
        <v>51984584.435675159</v>
      </c>
      <c r="H329" s="5">
        <f>Parameters!$B$11*'Permanent project'!C333*Parameters!B$9*G329</f>
        <v>805.99232584492449</v>
      </c>
      <c r="I329" s="2">
        <f>EXP(-Parameters!$B$16*'Permanent project'!B333)</f>
        <v>3.1422071436077321E-5</v>
      </c>
      <c r="J329" s="2">
        <f>EXP(-(Parameters!$B$5+Parameters!$B$6)*('Permanent project'!B333-Parameters!$B$2))*(1-EXP(-Parameters!$B$7*('Permanent project'!B333-Parameters!$B$2)*('Permanent project'!B333&gt;Parameters!$B$2)))+('Permanent project'!B333&lt;=Parameters!$B$2)</f>
        <v>4.0356613272031147E-2</v>
      </c>
      <c r="K329" s="2">
        <f>H329*I329*('Permanent project'!B333&gt;=Parameters!$B$2)</f>
        <v>2.5325948439629327E-2</v>
      </c>
      <c r="L329" s="2">
        <f>H329*I329*J329*('Permanent project'!B333&gt;=Parameters!$B$2)*('Permanent project'!B333&lt;=Parameters!$B$3)</f>
        <v>1.0220695069255213E-3</v>
      </c>
      <c r="M329" s="26">
        <f>'Emissions of Biomass scenarios'!H327*3.66</f>
        <v>0</v>
      </c>
      <c r="N329" s="14">
        <f t="shared" si="20"/>
        <v>0</v>
      </c>
      <c r="V329" s="4"/>
      <c r="W329" s="4"/>
      <c r="X329" s="4"/>
      <c r="Y329" s="4"/>
    </row>
    <row r="330" spans="2:25" x14ac:dyDescent="0.3">
      <c r="B330">
        <v>325</v>
      </c>
      <c r="C330" s="11">
        <f t="shared" si="23"/>
        <v>1.6779706453383088</v>
      </c>
      <c r="D330" s="11">
        <f t="shared" si="23"/>
        <v>2.720789926345387</v>
      </c>
      <c r="E330" s="11">
        <f t="shared" si="23"/>
        <v>3.4292084480011149</v>
      </c>
      <c r="F330" s="11">
        <f t="shared" si="23"/>
        <v>5.9646475032892132</v>
      </c>
      <c r="G330" s="3">
        <f>G329*(1+Parameters!$B$13)</f>
        <v>53024276.124388665</v>
      </c>
      <c r="H330" s="5">
        <f>Parameters!$B$11*'Permanent project'!C334*Parameters!B$9*G330</f>
        <v>822.11217236182301</v>
      </c>
      <c r="I330" s="2">
        <f>EXP(-Parameters!$B$16*'Permanent project'!B334)</f>
        <v>3.0432483008403625E-5</v>
      </c>
      <c r="J330" s="2">
        <f>EXP(-(Parameters!$B$5+Parameters!$B$6)*('Permanent project'!B334-Parameters!$B$2))*(1-EXP(-Parameters!$B$7*('Permanent project'!B334-Parameters!$B$2)*('Permanent project'!B334&gt;Parameters!$B$2)))+('Permanent project'!B334&lt;=Parameters!$B$2)</f>
        <v>3.9955058260653896E-2</v>
      </c>
      <c r="K330" s="2">
        <f>H330*I330*('Permanent project'!B334&gt;=Parameters!$B$2)</f>
        <v>2.5018914716402971E-2</v>
      </c>
      <c r="L330" s="2">
        <f>H330*I330*J330*('Permanent project'!B334&gt;=Parameters!$B$2)*('Permanent project'!B334&lt;=Parameters!$B$3)</f>
        <v>9.9963219511221184E-4</v>
      </c>
      <c r="M330" s="26">
        <f>'Emissions of Biomass scenarios'!H328*3.66</f>
        <v>0</v>
      </c>
      <c r="N330" s="14">
        <f t="shared" si="20"/>
        <v>0</v>
      </c>
      <c r="V330" s="4"/>
      <c r="W330" s="4"/>
      <c r="X330" s="4"/>
      <c r="Y330" s="4"/>
    </row>
    <row r="331" spans="2:25" x14ac:dyDescent="0.3">
      <c r="B331">
        <v>326</v>
      </c>
      <c r="C331" s="11">
        <f t="shared" ref="C331:F346" si="24">C330</f>
        <v>1.6779706453383088</v>
      </c>
      <c r="D331" s="11">
        <f t="shared" si="24"/>
        <v>2.720789926345387</v>
      </c>
      <c r="E331" s="11">
        <f t="shared" si="24"/>
        <v>3.4292084480011149</v>
      </c>
      <c r="F331" s="11">
        <f t="shared" si="24"/>
        <v>5.9646475032892132</v>
      </c>
      <c r="G331" s="3">
        <f>G330*(1+Parameters!$B$13)</f>
        <v>54084761.646876439</v>
      </c>
      <c r="H331" s="5">
        <f>Parameters!$B$11*'Permanent project'!C335*Parameters!B$9*G331</f>
        <v>838.55441580905949</v>
      </c>
      <c r="I331" s="2">
        <f>EXP(-Parameters!$B$16*'Permanent project'!B335)</f>
        <v>2.9474060102652252E-5</v>
      </c>
      <c r="J331" s="2">
        <f>EXP(-(Parameters!$B$5+Parameters!$B$6)*('Permanent project'!B335-Parameters!$B$2))*(1-EXP(-Parameters!$B$7*('Permanent project'!B335-Parameters!$B$2)*('Permanent project'!B335&gt;Parameters!$B$2)))+('Permanent project'!B335&lt;=Parameters!$B$2)</f>
        <v>3.9557498788398725E-2</v>
      </c>
      <c r="K331" s="2">
        <f>H331*I331*('Permanent project'!B335&gt;=Parameters!$B$2)</f>
        <v>2.4715603250900667E-2</v>
      </c>
      <c r="L331" s="2">
        <f>H331*I331*J331*('Permanent project'!B335&gt;=Parameters!$B$2)*('Permanent project'!B335&lt;=Parameters!$B$3)</f>
        <v>9.7768744565204682E-4</v>
      </c>
      <c r="M331" s="26">
        <f>'Emissions of Biomass scenarios'!H329*3.66</f>
        <v>0</v>
      </c>
      <c r="N331" s="14">
        <f t="shared" si="20"/>
        <v>0</v>
      </c>
      <c r="V331" s="4"/>
      <c r="W331" s="4"/>
      <c r="X331" s="4"/>
      <c r="Y331" s="4"/>
    </row>
    <row r="332" spans="2:25" x14ac:dyDescent="0.3">
      <c r="B332">
        <v>327</v>
      </c>
      <c r="C332" s="11">
        <f t="shared" si="24"/>
        <v>1.6779706453383088</v>
      </c>
      <c r="D332" s="11">
        <f t="shared" si="24"/>
        <v>2.720789926345387</v>
      </c>
      <c r="E332" s="11">
        <f t="shared" si="24"/>
        <v>3.4292084480011149</v>
      </c>
      <c r="F332" s="11">
        <f t="shared" si="24"/>
        <v>5.9646475032892132</v>
      </c>
      <c r="G332" s="3">
        <f>G331*(1+Parameters!$B$13)</f>
        <v>55166456.879813969</v>
      </c>
      <c r="H332" s="5">
        <f>Parameters!$B$11*'Permanent project'!C336*Parameters!B$9*G332</f>
        <v>855.32550412524063</v>
      </c>
      <c r="I332" s="2">
        <f>EXP(-Parameters!$B$16*'Permanent project'!B336)</f>
        <v>2.8545821210016576E-5</v>
      </c>
      <c r="J332" s="2">
        <f>EXP(-(Parameters!$B$5+Parameters!$B$6)*('Permanent project'!B336-Parameters!$B$2))*(1-EXP(-Parameters!$B$7*('Permanent project'!B336-Parameters!$B$2)*('Permanent project'!B336&gt;Parameters!$B$2)))+('Permanent project'!B336&lt;=Parameters!$B$2)</f>
        <v>3.9163895098987066E-2</v>
      </c>
      <c r="K332" s="2">
        <f>H332*I332*('Permanent project'!B336&gt;=Parameters!$B$2)</f>
        <v>2.4415968917126413E-2</v>
      </c>
      <c r="L332" s="2">
        <f>H332*I332*J332*('Permanent project'!B336&gt;=Parameters!$B$2)*('Permanent project'!B336&lt;=Parameters!$B$3)</f>
        <v>9.5622444541046761E-4</v>
      </c>
      <c r="M332" s="26">
        <f>'Emissions of Biomass scenarios'!H330*3.66</f>
        <v>0</v>
      </c>
      <c r="N332" s="14">
        <f t="shared" si="20"/>
        <v>0</v>
      </c>
      <c r="V332" s="4"/>
      <c r="W332" s="4"/>
      <c r="X332" s="4"/>
      <c r="Y332" s="4"/>
    </row>
    <row r="333" spans="2:25" x14ac:dyDescent="0.3">
      <c r="B333">
        <v>328</v>
      </c>
      <c r="C333" s="11">
        <f t="shared" si="24"/>
        <v>1.6779706453383088</v>
      </c>
      <c r="D333" s="11">
        <f t="shared" si="24"/>
        <v>2.720789926345387</v>
      </c>
      <c r="E333" s="11">
        <f t="shared" si="24"/>
        <v>3.4292084480011149</v>
      </c>
      <c r="F333" s="11">
        <f t="shared" si="24"/>
        <v>5.9646475032892132</v>
      </c>
      <c r="G333" s="3">
        <f>G332*(1+Parameters!$B$13)</f>
        <v>56269786.017410249</v>
      </c>
      <c r="H333" s="5">
        <f>Parameters!$B$11*'Permanent project'!C337*Parameters!B$9*G333</f>
        <v>872.43201420774551</v>
      </c>
      <c r="I333" s="2">
        <f>EXP(-Parameters!$B$16*'Permanent project'!B337)</f>
        <v>2.7646815732757017E-5</v>
      </c>
      <c r="J333" s="2">
        <f>EXP(-(Parameters!$B$5+Parameters!$B$6)*('Permanent project'!B337-Parameters!$B$2))*(1-EXP(-Parameters!$B$7*('Permanent project'!B337-Parameters!$B$2)*('Permanent project'!B337&gt;Parameters!$B$2)))+('Permanent project'!B337&lt;=Parameters!$B$2)</f>
        <v>3.8774207831722009E-2</v>
      </c>
      <c r="K333" s="2">
        <f>H333*I333*('Permanent project'!B337&gt;=Parameters!$B$2)</f>
        <v>2.4119967136159593E-2</v>
      </c>
      <c r="L333" s="2">
        <f>H333*I333*J333*('Permanent project'!B337&gt;=Parameters!$B$2)*('Permanent project'!B337&lt;=Parameters!$B$3)</f>
        <v>9.3523261863175675E-4</v>
      </c>
      <c r="M333" s="26">
        <f>'Emissions of Biomass scenarios'!H331*3.66</f>
        <v>0</v>
      </c>
      <c r="N333" s="14">
        <f t="shared" si="20"/>
        <v>0</v>
      </c>
      <c r="V333" s="4"/>
      <c r="W333" s="4"/>
      <c r="X333" s="4"/>
      <c r="Y333" s="4"/>
    </row>
    <row r="334" spans="2:25" x14ac:dyDescent="0.3">
      <c r="B334">
        <v>329</v>
      </c>
      <c r="C334" s="11">
        <f t="shared" si="24"/>
        <v>1.6779706453383088</v>
      </c>
      <c r="D334" s="11">
        <f t="shared" si="24"/>
        <v>2.720789926345387</v>
      </c>
      <c r="E334" s="11">
        <f t="shared" si="24"/>
        <v>3.4292084480011149</v>
      </c>
      <c r="F334" s="11">
        <f t="shared" si="24"/>
        <v>5.9646475032892132</v>
      </c>
      <c r="G334" s="3">
        <f>G333*(1+Parameters!$B$13)</f>
        <v>57395181.737758458</v>
      </c>
      <c r="H334" s="5">
        <f>Parameters!$B$11*'Permanent project'!C338*Parameters!B$9*G334</f>
        <v>889.88065449190049</v>
      </c>
      <c r="I334" s="2">
        <f>EXP(-Parameters!$B$16*'Permanent project'!B338)</f>
        <v>2.6776123010705882E-5</v>
      </c>
      <c r="J334" s="2">
        <f>EXP(-(Parameters!$B$5+Parameters!$B$6)*('Permanent project'!B338-Parameters!$B$2))*(1-EXP(-Parameters!$B$7*('Permanent project'!B338-Parameters!$B$2)*('Permanent project'!B338&gt;Parameters!$B$2)))+('Permanent project'!B338&lt;=Parameters!$B$2)</f>
        <v>3.8388398017552054E-2</v>
      </c>
      <c r="K334" s="2">
        <f>H334*I334*('Permanent project'!B338&gt;=Parameters!$B$2)</f>
        <v>2.3827553869522587E-2</v>
      </c>
      <c r="L334" s="2">
        <f>H334*I334*J334*('Permanent project'!B338&gt;=Parameters!$B$2)*('Permanent project'!B338&lt;=Parameters!$B$3)</f>
        <v>9.147016217278957E-4</v>
      </c>
      <c r="M334" s="26">
        <f>'Emissions of Biomass scenarios'!H332*3.66</f>
        <v>0</v>
      </c>
      <c r="N334" s="14">
        <f t="shared" si="20"/>
        <v>0</v>
      </c>
      <c r="V334" s="4"/>
      <c r="W334" s="4"/>
      <c r="X334" s="4"/>
      <c r="Y334" s="4"/>
    </row>
    <row r="335" spans="2:25" x14ac:dyDescent="0.3">
      <c r="B335">
        <v>330</v>
      </c>
      <c r="C335" s="11">
        <f t="shared" si="24"/>
        <v>1.6779706453383088</v>
      </c>
      <c r="D335" s="11">
        <f t="shared" si="24"/>
        <v>2.720789926345387</v>
      </c>
      <c r="E335" s="11">
        <f t="shared" si="24"/>
        <v>3.4292084480011149</v>
      </c>
      <c r="F335" s="11">
        <f t="shared" si="24"/>
        <v>5.9646475032892132</v>
      </c>
      <c r="G335" s="3">
        <f>G334*(1+Parameters!$B$13)</f>
        <v>58543085.372513629</v>
      </c>
      <c r="H335" s="5">
        <f>Parameters!$B$11*'Permanent project'!C339*Parameters!B$9*G335</f>
        <v>907.67826758173851</v>
      </c>
      <c r="I335" s="2">
        <f>EXP(-Parameters!$B$16*'Permanent project'!B339)</f>
        <v>2.5932851378430908E-5</v>
      </c>
      <c r="J335" s="2">
        <f>EXP(-(Parameters!$B$5+Parameters!$B$6)*('Permanent project'!B339-Parameters!$B$2))*(1-EXP(-Parameters!$B$7*('Permanent project'!B339-Parameters!$B$2)*('Permanent project'!B339&gt;Parameters!$B$2)))+('Permanent project'!B339&lt;=Parameters!$B$2)</f>
        <v>3.8006427075174314E-2</v>
      </c>
      <c r="K335" s="2">
        <f>H335*I335*('Permanent project'!B339&gt;=Parameters!$B$2)</f>
        <v>2.3538685612628868E-2</v>
      </c>
      <c r="L335" s="2">
        <f>H335*I335*J335*('Permanent project'!B339&gt;=Parameters!$B$2)*('Permanent project'!B339&lt;=Parameters!$B$3)</f>
        <v>8.9462133818183384E-4</v>
      </c>
      <c r="M335" s="26">
        <f>'Emissions of Biomass scenarios'!H333*3.66</f>
        <v>0</v>
      </c>
      <c r="N335" s="14">
        <f t="shared" si="20"/>
        <v>0</v>
      </c>
      <c r="V335" s="4"/>
      <c r="W335" s="4"/>
      <c r="X335" s="4"/>
      <c r="Y335" s="4"/>
    </row>
    <row r="336" spans="2:25" x14ac:dyDescent="0.3">
      <c r="B336">
        <v>331</v>
      </c>
      <c r="C336" s="11">
        <f t="shared" si="24"/>
        <v>1.6779706453383088</v>
      </c>
      <c r="D336" s="11">
        <f t="shared" si="24"/>
        <v>2.720789926345387</v>
      </c>
      <c r="E336" s="11">
        <f t="shared" si="24"/>
        <v>3.4292084480011149</v>
      </c>
      <c r="F336" s="11">
        <f t="shared" si="24"/>
        <v>5.9646475032892132</v>
      </c>
      <c r="G336" s="3">
        <f>G335*(1+Parameters!$B$13)</f>
        <v>59713947.0799639</v>
      </c>
      <c r="H336" s="5">
        <f>Parameters!$B$11*'Permanent project'!C340*Parameters!B$9*G336</f>
        <v>925.83183293337322</v>
      </c>
      <c r="I336" s="2">
        <f>EXP(-Parameters!$B$16*'Permanent project'!B340)</f>
        <v>2.5116137252091926E-5</v>
      </c>
      <c r="J336" s="2">
        <f>EXP(-(Parameters!$B$5+Parameters!$B$6)*('Permanent project'!B340-Parameters!$B$2))*(1-EXP(-Parameters!$B$7*('Permanent project'!B340-Parameters!$B$2)*('Permanent project'!B340&gt;Parameters!$B$2)))+('Permanent project'!B340&lt;=Parameters!$B$2)</f>
        <v>3.76282568071762E-2</v>
      </c>
      <c r="K336" s="2">
        <f>H336*I336*('Permanent project'!B340&gt;=Parameters!$B$2)</f>
        <v>2.3253319388310444E-2</v>
      </c>
      <c r="L336" s="2">
        <f>H336*I336*J336*('Permanent project'!B340&gt;=Parameters!$B$2)*('Permanent project'!B340&lt;=Parameters!$B$3)</f>
        <v>8.7498187356263482E-4</v>
      </c>
      <c r="M336" s="26">
        <f>'Emissions of Biomass scenarios'!H334*3.66</f>
        <v>0</v>
      </c>
      <c r="N336" s="14">
        <f t="shared" si="20"/>
        <v>0</v>
      </c>
      <c r="V336" s="4"/>
      <c r="W336" s="4"/>
      <c r="X336" s="4"/>
      <c r="Y336" s="4"/>
    </row>
    <row r="337" spans="2:25" x14ac:dyDescent="0.3">
      <c r="B337">
        <v>332</v>
      </c>
      <c r="C337" s="11">
        <f t="shared" si="24"/>
        <v>1.6779706453383088</v>
      </c>
      <c r="D337" s="11">
        <f t="shared" si="24"/>
        <v>2.720789926345387</v>
      </c>
      <c r="E337" s="11">
        <f t="shared" si="24"/>
        <v>3.4292084480011149</v>
      </c>
      <c r="F337" s="11">
        <f t="shared" si="24"/>
        <v>5.9646475032892132</v>
      </c>
      <c r="G337" s="3">
        <f>G336*(1+Parameters!$B$13)</f>
        <v>60908226.02156318</v>
      </c>
      <c r="H337" s="5">
        <f>Parameters!$B$11*'Permanent project'!C341*Parameters!B$9*G337</f>
        <v>944.34846959204071</v>
      </c>
      <c r="I337" s="2">
        <f>EXP(-Parameters!$B$16*'Permanent project'!B341)</f>
        <v>2.4325144245055558E-5</v>
      </c>
      <c r="J337" s="2">
        <f>EXP(-(Parameters!$B$5+Parameters!$B$6)*('Permanent project'!B341-Parameters!$B$2))*(1-EXP(-Parameters!$B$7*('Permanent project'!B341-Parameters!$B$2)*('Permanent project'!B341&gt;Parameters!$B$2)))+('Permanent project'!B341&lt;=Parameters!$B$2)</f>
        <v>3.7253849396215809E-2</v>
      </c>
      <c r="K337" s="2">
        <f>H337*I337*('Permanent project'!B341&gt;=Parameters!$B$2)</f>
        <v>2.2971412740423854E-2</v>
      </c>
      <c r="L337" s="2">
        <f>H337*I337*J337*('Permanent project'!B341&gt;=Parameters!$B$2)*('Permanent project'!B341&lt;=Parameters!$B$3)</f>
        <v>8.557735506500633E-4</v>
      </c>
      <c r="M337" s="26">
        <f>'Emissions of Biomass scenarios'!H335*3.66</f>
        <v>0</v>
      </c>
      <c r="N337" s="14">
        <f t="shared" si="20"/>
        <v>0</v>
      </c>
      <c r="V337" s="4"/>
      <c r="W337" s="4"/>
      <c r="X337" s="4"/>
      <c r="Y337" s="4"/>
    </row>
    <row r="338" spans="2:25" x14ac:dyDescent="0.3">
      <c r="B338">
        <v>333</v>
      </c>
      <c r="C338" s="11">
        <f t="shared" si="24"/>
        <v>1.6779706453383088</v>
      </c>
      <c r="D338" s="11">
        <f t="shared" si="24"/>
        <v>2.720789926345387</v>
      </c>
      <c r="E338" s="11">
        <f t="shared" si="24"/>
        <v>3.4292084480011149</v>
      </c>
      <c r="F338" s="11">
        <f t="shared" si="24"/>
        <v>5.9646475032892132</v>
      </c>
      <c r="G338" s="3">
        <f>G337*(1+Parameters!$B$13)</f>
        <v>62126390.541994445</v>
      </c>
      <c r="H338" s="5">
        <f>Parameters!$B$11*'Permanent project'!C342*Parameters!B$9*G338</f>
        <v>963.23543898388164</v>
      </c>
      <c r="I338" s="2">
        <f>EXP(-Parameters!$B$16*'Permanent project'!B342)</f>
        <v>2.3559062311362222E-5</v>
      </c>
      <c r="J338" s="2">
        <f>EXP(-(Parameters!$B$5+Parameters!$B$6)*('Permanent project'!B342-Parameters!$B$2))*(1-EXP(-Parameters!$B$7*('Permanent project'!B342-Parameters!$B$2)*('Permanent project'!B342&gt;Parameters!$B$2)))+('Permanent project'!B342&lt;=Parameters!$B$2)</f>
        <v>3.6883167401239994E-2</v>
      </c>
      <c r="K338" s="2">
        <f>H338*I338*('Permanent project'!B342&gt;=Parameters!$B$2)</f>
        <v>2.269292372753361E-2</v>
      </c>
      <c r="L338" s="2">
        <f>H338*I338*J338*('Permanent project'!B342&gt;=Parameters!$B$2)*('Permanent project'!B342&lt;=Parameters!$B$3)</f>
        <v>8.3698690466619326E-4</v>
      </c>
      <c r="M338" s="26">
        <f>'Emissions of Biomass scenarios'!H336*3.66</f>
        <v>0</v>
      </c>
      <c r="N338" s="14">
        <f t="shared" si="20"/>
        <v>0</v>
      </c>
      <c r="V338" s="4"/>
      <c r="W338" s="4"/>
      <c r="X338" s="4"/>
      <c r="Y338" s="4"/>
    </row>
    <row r="339" spans="2:25" x14ac:dyDescent="0.3">
      <c r="B339">
        <v>334</v>
      </c>
      <c r="C339" s="11">
        <f t="shared" si="24"/>
        <v>1.6779706453383088</v>
      </c>
      <c r="D339" s="11">
        <f t="shared" si="24"/>
        <v>2.720789926345387</v>
      </c>
      <c r="E339" s="11">
        <f t="shared" si="24"/>
        <v>3.4292084480011149</v>
      </c>
      <c r="F339" s="11">
        <f t="shared" si="24"/>
        <v>5.9646475032892132</v>
      </c>
      <c r="G339" s="3">
        <f>G338*(1+Parameters!$B$13)</f>
        <v>63368918.352834336</v>
      </c>
      <c r="H339" s="5">
        <f>Parameters!$B$11*'Permanent project'!C343*Parameters!B$9*G339</f>
        <v>982.5001477635592</v>
      </c>
      <c r="I339" s="2">
        <f>EXP(-Parameters!$B$16*'Permanent project'!B343)</f>
        <v>2.2817106916168266E-5</v>
      </c>
      <c r="J339" s="2">
        <f>EXP(-(Parameters!$B$5+Parameters!$B$6)*('Permanent project'!B343-Parameters!$B$2))*(1-EXP(-Parameters!$B$7*('Permanent project'!B343-Parameters!$B$2)*('Permanent project'!B343&gt;Parameters!$B$2)))+('Permanent project'!B343&lt;=Parameters!$B$2)</f>
        <v>3.6516173753740402E-2</v>
      </c>
      <c r="K339" s="2">
        <f>H339*I339*('Permanent project'!B343&gt;=Parameters!$B$2)</f>
        <v>2.2417810916672252E-2</v>
      </c>
      <c r="L339" s="2">
        <f>H339*I339*J339*('Permanent project'!B343&gt;=Parameters!$B$2)*('Permanent project'!B343&lt;=Parameters!$B$3)</f>
        <v>8.1861267861170234E-4</v>
      </c>
      <c r="M339" s="26">
        <f>'Emissions of Biomass scenarios'!H337*3.66</f>
        <v>0</v>
      </c>
      <c r="N339" s="14">
        <f t="shared" si="20"/>
        <v>0</v>
      </c>
      <c r="V339" s="4"/>
      <c r="W339" s="4"/>
      <c r="X339" s="4"/>
      <c r="Y339" s="4"/>
    </row>
    <row r="340" spans="2:25" x14ac:dyDescent="0.3">
      <c r="B340">
        <v>335</v>
      </c>
      <c r="C340" s="11">
        <f t="shared" si="24"/>
        <v>1.6779706453383088</v>
      </c>
      <c r="D340" s="11">
        <f t="shared" si="24"/>
        <v>2.720789926345387</v>
      </c>
      <c r="E340" s="11">
        <f t="shared" si="24"/>
        <v>3.4292084480011149</v>
      </c>
      <c r="F340" s="11">
        <f t="shared" si="24"/>
        <v>5.9646475032892132</v>
      </c>
      <c r="G340" s="3">
        <f>G339*(1+Parameters!$B$13)</f>
        <v>64636296.719891027</v>
      </c>
      <c r="H340" s="5">
        <f>Parameters!$B$11*'Permanent project'!C344*Parameters!B$9*G340</f>
        <v>1002.1501507188304</v>
      </c>
      <c r="I340" s="2">
        <f>EXP(-Parameters!$B$16*'Permanent project'!B344)</f>
        <v>2.2098518232313746E-5</v>
      </c>
      <c r="J340" s="2">
        <f>EXP(-(Parameters!$B$5+Parameters!$B$6)*('Permanent project'!B344-Parameters!$B$2))*(1-EXP(-Parameters!$B$7*('Permanent project'!B344-Parameters!$B$2)*('Permanent project'!B344&gt;Parameters!$B$2)))+('Permanent project'!B344&lt;=Parameters!$B$2)</f>
        <v>3.6152831754046412E-2</v>
      </c>
      <c r="K340" s="2">
        <f>H340*I340*('Permanent project'!B344&gt;=Parameters!$B$2)</f>
        <v>2.2146033377176043E-2</v>
      </c>
      <c r="L340" s="2">
        <f>H340*I340*J340*('Permanent project'!B344&gt;=Parameters!$B$2)*('Permanent project'!B344&lt;=Parameters!$B$3)</f>
        <v>8.0064181870454171E-4</v>
      </c>
      <c r="M340" s="26">
        <f>'Emissions of Biomass scenarios'!H338*3.66</f>
        <v>0</v>
      </c>
      <c r="N340" s="14">
        <f t="shared" si="20"/>
        <v>0</v>
      </c>
      <c r="V340" s="4"/>
      <c r="W340" s="4"/>
      <c r="X340" s="4"/>
      <c r="Y340" s="4"/>
    </row>
    <row r="341" spans="2:25" x14ac:dyDescent="0.3">
      <c r="B341">
        <v>336</v>
      </c>
      <c r="C341" s="11">
        <f t="shared" si="24"/>
        <v>1.6779706453383088</v>
      </c>
      <c r="D341" s="11">
        <f t="shared" si="24"/>
        <v>2.720789926345387</v>
      </c>
      <c r="E341" s="11">
        <f t="shared" si="24"/>
        <v>3.4292084480011149</v>
      </c>
      <c r="F341" s="11">
        <f t="shared" si="24"/>
        <v>5.9646475032892132</v>
      </c>
      <c r="G341" s="3">
        <f>G340*(1+Parameters!$B$13)</f>
        <v>65929022.654288851</v>
      </c>
      <c r="H341" s="5">
        <f>Parameters!$B$11*'Permanent project'!C345*Parameters!B$9*G341</f>
        <v>1022.1931537332072</v>
      </c>
      <c r="I341" s="2">
        <f>EXP(-Parameters!$B$16*'Permanent project'!B345)</f>
        <v>2.1402560362193017E-5</v>
      </c>
      <c r="J341" s="2">
        <f>EXP(-(Parameters!$B$5+Parameters!$B$6)*('Permanent project'!B345-Parameters!$B$2))*(1-EXP(-Parameters!$B$7*('Permanent project'!B345-Parameters!$B$2)*('Permanent project'!B345&gt;Parameters!$B$2)))+('Permanent project'!B345&lt;=Parameters!$B$2)</f>
        <v>3.5793105067655297E-2</v>
      </c>
      <c r="K341" s="2">
        <f>H341*I341*('Permanent project'!B345&gt;=Parameters!$B$2)</f>
        <v>2.1877550674595413E-2</v>
      </c>
      <c r="L341" s="2">
        <f>H341*I341*J341*('Permanent project'!B345&gt;=Parameters!$B$2)*('Permanent project'!B345&lt;=Parameters!$B$3)</f>
        <v>7.830654699187466E-4</v>
      </c>
      <c r="M341" s="26">
        <f>'Emissions of Biomass scenarios'!H339*3.66</f>
        <v>0</v>
      </c>
      <c r="N341" s="14">
        <f t="shared" si="20"/>
        <v>0</v>
      </c>
      <c r="V341" s="4"/>
      <c r="W341" s="4"/>
      <c r="X341" s="4"/>
      <c r="Y341" s="4"/>
    </row>
    <row r="342" spans="2:25" x14ac:dyDescent="0.3">
      <c r="B342">
        <v>337</v>
      </c>
      <c r="C342" s="11">
        <f t="shared" si="24"/>
        <v>1.6779706453383088</v>
      </c>
      <c r="D342" s="11">
        <f t="shared" si="24"/>
        <v>2.720789926345387</v>
      </c>
      <c r="E342" s="11">
        <f t="shared" si="24"/>
        <v>3.4292084480011149</v>
      </c>
      <c r="F342" s="11">
        <f t="shared" si="24"/>
        <v>5.9646475032892132</v>
      </c>
      <c r="G342" s="3">
        <f>G341*(1+Parameters!$B$13)</f>
        <v>67247603.107374623</v>
      </c>
      <c r="H342" s="5">
        <f>Parameters!$B$11*'Permanent project'!C346*Parameters!B$9*G342</f>
        <v>1042.6370168078713</v>
      </c>
      <c r="I342" s="2">
        <f>EXP(-Parameters!$B$16*'Permanent project'!B346)</f>
        <v>2.0728520584131272E-5</v>
      </c>
      <c r="J342" s="2">
        <f>EXP(-(Parameters!$B$5+Parameters!$B$6)*('Permanent project'!B346-Parameters!$B$2))*(1-EXP(-Parameters!$B$7*('Permanent project'!B346-Parameters!$B$2)*('Permanent project'!B346&gt;Parameters!$B$2)))+('Permanent project'!B346&lt;=Parameters!$B$2)</f>
        <v>3.543695772159864E-2</v>
      </c>
      <c r="K342" s="2">
        <f>H342*I342*('Permanent project'!B346&gt;=Parameters!$B$2)</f>
        <v>2.1612322864679182E-2</v>
      </c>
      <c r="L342" s="2">
        <f>H342*I342*J342*('Permanent project'!B346&gt;=Parameters!$B$2)*('Permanent project'!B346&lt;=Parameters!$B$3)</f>
        <v>7.6587497162117582E-4</v>
      </c>
      <c r="M342" s="26">
        <f>'Emissions of Biomass scenarios'!H340*3.66</f>
        <v>0</v>
      </c>
      <c r="N342" s="14">
        <f t="shared" ref="N342:N405" si="25">L342*M342</f>
        <v>0</v>
      </c>
      <c r="V342" s="4"/>
      <c r="W342" s="4"/>
      <c r="X342" s="4"/>
      <c r="Y342" s="4"/>
    </row>
    <row r="343" spans="2:25" x14ac:dyDescent="0.3">
      <c r="B343">
        <v>338</v>
      </c>
      <c r="C343" s="11">
        <f t="shared" si="24"/>
        <v>1.6779706453383088</v>
      </c>
      <c r="D343" s="11">
        <f t="shared" si="24"/>
        <v>2.720789926345387</v>
      </c>
      <c r="E343" s="11">
        <f t="shared" si="24"/>
        <v>3.4292084480011149</v>
      </c>
      <c r="F343" s="11">
        <f t="shared" si="24"/>
        <v>5.9646475032892132</v>
      </c>
      <c r="G343" s="3">
        <f>G342*(1+Parameters!$B$13)</f>
        <v>68592555.169522122</v>
      </c>
      <c r="H343" s="5">
        <f>Parameters!$B$11*'Permanent project'!C347*Parameters!B$9*G343</f>
        <v>1063.4897571440288</v>
      </c>
      <c r="I343" s="2">
        <f>EXP(-Parameters!$B$16*'Permanent project'!B347)</f>
        <v>2.007570862249527E-5</v>
      </c>
      <c r="J343" s="2">
        <f>EXP(-(Parameters!$B$5+Parameters!$B$6)*('Permanent project'!B347-Parameters!$B$2))*(1-EXP(-Parameters!$B$7*('Permanent project'!B347-Parameters!$B$2)*('Permanent project'!B347&gt;Parameters!$B$2)))+('Permanent project'!B347&lt;=Parameters!$B$2)</f>
        <v>3.5084354100845025E-2</v>
      </c>
      <c r="K343" s="2">
        <f>H343*I343*('Permanent project'!B347&gt;=Parameters!$B$2)</f>
        <v>2.135031048743178E-2</v>
      </c>
      <c r="L343" s="2">
        <f>H343*I343*J343*('Permanent project'!B347&gt;=Parameters!$B$2)*('Permanent project'!B347&lt;=Parameters!$B$3)</f>
        <v>7.4906185330404166E-4</v>
      </c>
      <c r="M343" s="26">
        <f>'Emissions of Biomass scenarios'!H341*3.66</f>
        <v>0</v>
      </c>
      <c r="N343" s="14">
        <f t="shared" si="25"/>
        <v>0</v>
      </c>
      <c r="V343" s="4"/>
      <c r="W343" s="4"/>
      <c r="X343" s="4"/>
      <c r="Y343" s="4"/>
    </row>
    <row r="344" spans="2:25" x14ac:dyDescent="0.3">
      <c r="B344">
        <v>339</v>
      </c>
      <c r="C344" s="11">
        <f t="shared" si="24"/>
        <v>1.6779706453383088</v>
      </c>
      <c r="D344" s="11">
        <f t="shared" si="24"/>
        <v>2.720789926345387</v>
      </c>
      <c r="E344" s="11">
        <f t="shared" si="24"/>
        <v>3.4292084480011149</v>
      </c>
      <c r="F344" s="11">
        <f t="shared" si="24"/>
        <v>5.9646475032892132</v>
      </c>
      <c r="G344" s="3">
        <f>G343*(1+Parameters!$B$13)</f>
        <v>69964406.272912562</v>
      </c>
      <c r="H344" s="5">
        <f>Parameters!$B$11*'Permanent project'!C348*Parameters!B$9*G344</f>
        <v>1084.7595522869092</v>
      </c>
      <c r="I344" s="2">
        <f>EXP(-Parameters!$B$16*'Permanent project'!B348)</f>
        <v>1.9443455940790768E-5</v>
      </c>
      <c r="J344" s="2">
        <f>EXP(-(Parameters!$B$5+Parameters!$B$6)*('Permanent project'!B348-Parameters!$B$2))*(1-EXP(-Parameters!$B$7*('Permanent project'!B348-Parameters!$B$2)*('Permanent project'!B348&gt;Parameters!$B$2)))+('Permanent project'!B348&lt;=Parameters!$B$2)</f>
        <v>3.4735258944738563E-2</v>
      </c>
      <c r="K344" s="2">
        <f>H344*I344*('Permanent project'!B348&gt;=Parameters!$B$2)</f>
        <v>2.1091474561242437E-2</v>
      </c>
      <c r="L344" s="2">
        <f>H344*I344*J344*('Permanent project'!B348&gt;=Parameters!$B$2)*('Permanent project'!B348&lt;=Parameters!$B$3)</f>
        <v>7.3261783041112221E-4</v>
      </c>
      <c r="M344" s="26">
        <f>'Emissions of Biomass scenarios'!H342*3.66</f>
        <v>0</v>
      </c>
      <c r="N344" s="14">
        <f t="shared" si="25"/>
        <v>0</v>
      </c>
      <c r="V344" s="4"/>
      <c r="W344" s="4"/>
      <c r="X344" s="4"/>
      <c r="Y344" s="4"/>
    </row>
    <row r="345" spans="2:25" x14ac:dyDescent="0.3">
      <c r="B345">
        <v>340</v>
      </c>
      <c r="C345" s="11">
        <f t="shared" si="24"/>
        <v>1.6779706453383088</v>
      </c>
      <c r="D345" s="11">
        <f t="shared" si="24"/>
        <v>2.720789926345387</v>
      </c>
      <c r="E345" s="11">
        <f t="shared" si="24"/>
        <v>3.4292084480011149</v>
      </c>
      <c r="F345" s="11">
        <f t="shared" si="24"/>
        <v>5.9646475032892132</v>
      </c>
      <c r="G345" s="3">
        <f>G344*(1+Parameters!$B$13)</f>
        <v>71363694.398370817</v>
      </c>
      <c r="H345" s="5">
        <f>Parameters!$B$11*'Permanent project'!C349*Parameters!B$9*G345</f>
        <v>1106.4547433326475</v>
      </c>
      <c r="I345" s="2">
        <f>EXP(-Parameters!$B$16*'Permanent project'!B349)</f>
        <v>1.8831115057022737E-5</v>
      </c>
      <c r="J345" s="2">
        <f>EXP(-(Parameters!$B$5+Parameters!$B$6)*('Permanent project'!B349-Parameters!$B$2))*(1-EXP(-Parameters!$B$7*('Permanent project'!B349-Parameters!$B$2)*('Permanent project'!B349&gt;Parameters!$B$2)))+('Permanent project'!B349&lt;=Parameters!$B$2)</f>
        <v>3.4389637343472709E-2</v>
      </c>
      <c r="K345" s="2">
        <f>H345*I345*('Permanent project'!B349&gt;=Parameters!$B$2)</f>
        <v>2.0835776577085647E-2</v>
      </c>
      <c r="L345" s="2">
        <f>H345*I345*J345*('Permanent project'!B349&gt;=Parameters!$B$2)*('Permanent project'!B349&lt;=Parameters!$B$3)</f>
        <v>7.1653480025559856E-4</v>
      </c>
      <c r="M345" s="26">
        <f>'Emissions of Biomass scenarios'!H343*3.66</f>
        <v>0</v>
      </c>
      <c r="N345" s="14">
        <f t="shared" si="25"/>
        <v>0</v>
      </c>
      <c r="V345" s="4"/>
      <c r="W345" s="4"/>
      <c r="X345" s="4"/>
      <c r="Y345" s="4"/>
    </row>
    <row r="346" spans="2:25" x14ac:dyDescent="0.3">
      <c r="B346">
        <v>341</v>
      </c>
      <c r="C346" s="11">
        <f t="shared" si="24"/>
        <v>1.6779706453383088</v>
      </c>
      <c r="D346" s="11">
        <f t="shared" si="24"/>
        <v>2.720789926345387</v>
      </c>
      <c r="E346" s="11">
        <f t="shared" si="24"/>
        <v>3.4292084480011149</v>
      </c>
      <c r="F346" s="11">
        <f t="shared" si="24"/>
        <v>5.9646475032892132</v>
      </c>
      <c r="G346" s="3">
        <f>G345*(1+Parameters!$B$13)</f>
        <v>72790968.28633824</v>
      </c>
      <c r="H346" s="5">
        <f>Parameters!$B$11*'Permanent project'!C350*Parameters!B$9*G346</f>
        <v>1128.5838381993005</v>
      </c>
      <c r="I346" s="2">
        <f>EXP(-Parameters!$B$16*'Permanent project'!B350)</f>
        <v>1.8238058880617203E-5</v>
      </c>
      <c r="J346" s="2">
        <f>EXP(-(Parameters!$B$5+Parameters!$B$6)*('Permanent project'!B350-Parameters!$B$2))*(1-EXP(-Parameters!$B$7*('Permanent project'!B350-Parameters!$B$2)*('Permanent project'!B350&gt;Parameters!$B$2)))+('Permanent project'!B350&lt;=Parameters!$B$2)</f>
        <v>3.4047454734599344E-2</v>
      </c>
      <c r="K346" s="2">
        <f>H346*I346*('Permanent project'!B350&gt;=Parameters!$B$2)</f>
        <v>2.0583178492791801E-2</v>
      </c>
      <c r="L346" s="2">
        <f>H346*I346*J346*('Permanent project'!B350&gt;=Parameters!$B$2)*('Permanent project'!B350&lt;=Parameters!$B$3)</f>
        <v>7.008048380275076E-4</v>
      </c>
      <c r="M346" s="26">
        <f>'Emissions of Biomass scenarios'!H344*3.66</f>
        <v>0</v>
      </c>
      <c r="N346" s="14">
        <f t="shared" si="25"/>
        <v>0</v>
      </c>
      <c r="V346" s="4"/>
      <c r="W346" s="4"/>
      <c r="X346" s="4"/>
      <c r="Y346" s="4"/>
    </row>
    <row r="347" spans="2:25" x14ac:dyDescent="0.3">
      <c r="B347">
        <v>342</v>
      </c>
      <c r="C347" s="11">
        <f t="shared" ref="C347:F362" si="26">C346</f>
        <v>1.6779706453383088</v>
      </c>
      <c r="D347" s="11">
        <f t="shared" si="26"/>
        <v>2.720789926345387</v>
      </c>
      <c r="E347" s="11">
        <f t="shared" si="26"/>
        <v>3.4292084480011149</v>
      </c>
      <c r="F347" s="11">
        <f t="shared" si="26"/>
        <v>5.9646475032892132</v>
      </c>
      <c r="G347" s="3">
        <f>G346*(1+Parameters!$B$13)</f>
        <v>74246787.652065009</v>
      </c>
      <c r="H347" s="5">
        <f>Parameters!$B$11*'Permanent project'!C351*Parameters!B$9*G347</f>
        <v>1151.1555149632866</v>
      </c>
      <c r="I347" s="2">
        <f>EXP(-Parameters!$B$16*'Permanent project'!B351)</f>
        <v>1.7663680070225723E-5</v>
      </c>
      <c r="J347" s="2">
        <f>EXP(-(Parameters!$B$5+Parameters!$B$6)*('Permanent project'!B351-Parameters!$B$2))*(1-EXP(-Parameters!$B$7*('Permanent project'!B351-Parameters!$B$2)*('Permanent project'!B351&gt;Parameters!$B$2)))+('Permanent project'!B351&lt;=Parameters!$B$2)</f>
        <v>3.3708676899572396E-2</v>
      </c>
      <c r="K347" s="2">
        <f>H347*I347*('Permanent project'!B351&gt;=Parameters!$B$2)</f>
        <v>2.0333642727387434E-2</v>
      </c>
      <c r="L347" s="2">
        <f>H347*I347*J347*('Permanent project'!B351&gt;=Parameters!$B$2)*('Permanent project'!B351&lt;=Parameters!$B$3)</f>
        <v>6.8542019288884309E-4</v>
      </c>
      <c r="M347" s="26">
        <f>'Emissions of Biomass scenarios'!H345*3.66</f>
        <v>0</v>
      </c>
      <c r="N347" s="14">
        <f t="shared" si="25"/>
        <v>0</v>
      </c>
      <c r="V347" s="4"/>
      <c r="W347" s="4"/>
      <c r="X347" s="4"/>
      <c r="Y347" s="4"/>
    </row>
    <row r="348" spans="2:25" x14ac:dyDescent="0.3">
      <c r="B348">
        <v>343</v>
      </c>
      <c r="C348" s="11">
        <f t="shared" si="26"/>
        <v>1.6779706453383088</v>
      </c>
      <c r="D348" s="11">
        <f t="shared" si="26"/>
        <v>2.720789926345387</v>
      </c>
      <c r="E348" s="11">
        <f t="shared" si="26"/>
        <v>3.4292084480011149</v>
      </c>
      <c r="F348" s="11">
        <f t="shared" si="26"/>
        <v>5.9646475032892132</v>
      </c>
      <c r="G348" s="3">
        <f>G347*(1+Parameters!$B$13)</f>
        <v>75731723.405106306</v>
      </c>
      <c r="H348" s="5">
        <f>Parameters!$B$11*'Permanent project'!C352*Parameters!B$9*G348</f>
        <v>1174.1786252625523</v>
      </c>
      <c r="I348" s="2">
        <f>EXP(-Parameters!$B$16*'Permanent project'!B352)</f>
        <v>1.7107390411754758E-5</v>
      </c>
      <c r="J348" s="2">
        <f>EXP(-(Parameters!$B$5+Parameters!$B$6)*('Permanent project'!B352-Parameters!$B$2))*(1-EXP(-Parameters!$B$7*('Permanent project'!B352-Parameters!$B$2)*('Permanent project'!B352&gt;Parameters!$B$2)))+('Permanent project'!B352&lt;=Parameters!$B$2)</f>
        <v>3.337326996032608E-2</v>
      </c>
      <c r="K348" s="2">
        <f>H348*I348*('Permanent project'!B352&gt;=Parameters!$B$2)</f>
        <v>2.0087132155503968E-2</v>
      </c>
      <c r="L348" s="2">
        <f>H348*I348*J348*('Permanent project'!B352&gt;=Parameters!$B$2)*('Permanent project'!B352&lt;=Parameters!$B$3)</f>
        <v>6.7037328415438062E-4</v>
      </c>
      <c r="M348" s="26">
        <f>'Emissions of Biomass scenarios'!H346*3.66</f>
        <v>0</v>
      </c>
      <c r="N348" s="14">
        <f t="shared" si="25"/>
        <v>0</v>
      </c>
      <c r="V348" s="4"/>
      <c r="W348" s="4"/>
      <c r="X348" s="4"/>
      <c r="Y348" s="4"/>
    </row>
    <row r="349" spans="2:25" x14ac:dyDescent="0.3">
      <c r="B349">
        <v>344</v>
      </c>
      <c r="C349" s="11">
        <f t="shared" si="26"/>
        <v>1.6779706453383088</v>
      </c>
      <c r="D349" s="11">
        <f t="shared" si="26"/>
        <v>2.720789926345387</v>
      </c>
      <c r="E349" s="11">
        <f t="shared" si="26"/>
        <v>3.4292084480011149</v>
      </c>
      <c r="F349" s="11">
        <f t="shared" si="26"/>
        <v>5.9646475032892132</v>
      </c>
      <c r="G349" s="3">
        <f>G348*(1+Parameters!$B$13)</f>
        <v>77246357.873208433</v>
      </c>
      <c r="H349" s="5">
        <f>Parameters!$B$11*'Permanent project'!C353*Parameters!B$9*G349</f>
        <v>1197.6621977678035</v>
      </c>
      <c r="I349" s="2">
        <f>EXP(-Parameters!$B$16*'Permanent project'!B353)</f>
        <v>1.6568620215983034E-5</v>
      </c>
      <c r="J349" s="2">
        <f>EXP(-(Parameters!$B$5+Parameters!$B$6)*('Permanent project'!B353-Parameters!$B$2))*(1-EXP(-Parameters!$B$7*('Permanent project'!B353-Parameters!$B$2)*('Permanent project'!B353&gt;Parameters!$B$2)))+('Permanent project'!B353&lt;=Parameters!$B$2)</f>
        <v>3.3041200375886932E-2</v>
      </c>
      <c r="K349" s="2">
        <f>H349*I349*('Permanent project'!B353&gt;=Parameters!$B$2)</f>
        <v>1.98436101018543E-2</v>
      </c>
      <c r="L349" s="2">
        <f>H349*I349*J349*('Permanent project'!B353&gt;=Parameters!$B$2)*('Permanent project'!B353&lt;=Parameters!$B$3)</f>
        <v>6.5565669755634202E-4</v>
      </c>
      <c r="M349" s="26">
        <f>'Emissions of Biomass scenarios'!H347*3.66</f>
        <v>0</v>
      </c>
      <c r="N349" s="14">
        <f t="shared" si="25"/>
        <v>0</v>
      </c>
      <c r="V349" s="4"/>
      <c r="W349" s="4"/>
      <c r="X349" s="4"/>
      <c r="Y349" s="4"/>
    </row>
    <row r="350" spans="2:25" x14ac:dyDescent="0.3">
      <c r="B350">
        <v>345</v>
      </c>
      <c r="C350" s="11">
        <f t="shared" si="26"/>
        <v>1.6779706453383088</v>
      </c>
      <c r="D350" s="11">
        <f t="shared" si="26"/>
        <v>2.720789926345387</v>
      </c>
      <c r="E350" s="11">
        <f t="shared" si="26"/>
        <v>3.4292084480011149</v>
      </c>
      <c r="F350" s="11">
        <f t="shared" si="26"/>
        <v>5.9646475032892132</v>
      </c>
      <c r="G350" s="3">
        <f>G349*(1+Parameters!$B$13)</f>
        <v>78791285.03067261</v>
      </c>
      <c r="H350" s="5">
        <f>Parameters!$B$11*'Permanent project'!C354*Parameters!B$9*G350</f>
        <v>1221.6154417231596</v>
      </c>
      <c r="I350" s="2">
        <f>EXP(-Parameters!$B$16*'Permanent project'!B354)</f>
        <v>1.6046817735150026E-5</v>
      </c>
      <c r="J350" s="2">
        <f>EXP(-(Parameters!$B$5+Parameters!$B$6)*('Permanent project'!B354-Parameters!$B$2))*(1-EXP(-Parameters!$B$7*('Permanent project'!B354-Parameters!$B$2)*('Permanent project'!B354&gt;Parameters!$B$2)))+('Permanent project'!B354&lt;=Parameters!$B$2)</f>
        <v>3.2712434939019819E-2</v>
      </c>
      <c r="K350" s="2">
        <f>H350*I350*('Permanent project'!B354&gt;=Parameters!$B$2)</f>
        <v>1.9603040335776329E-2</v>
      </c>
      <c r="L350" s="2">
        <f>H350*I350*J350*('Permanent project'!B354&gt;=Parameters!$B$2)*('Permanent project'!B354&lt;=Parameters!$B$3)</f>
        <v>6.4126318159106433E-4</v>
      </c>
      <c r="M350" s="26">
        <f>'Emissions of Biomass scenarios'!H348*3.66</f>
        <v>0</v>
      </c>
      <c r="N350" s="14">
        <f t="shared" si="25"/>
        <v>0</v>
      </c>
      <c r="V350" s="4"/>
      <c r="W350" s="4"/>
      <c r="X350" s="4"/>
      <c r="Y350" s="4"/>
    </row>
    <row r="351" spans="2:25" x14ac:dyDescent="0.3">
      <c r="B351">
        <v>346</v>
      </c>
      <c r="C351" s="11">
        <f t="shared" si="26"/>
        <v>1.6779706453383088</v>
      </c>
      <c r="D351" s="11">
        <f t="shared" si="26"/>
        <v>2.720789926345387</v>
      </c>
      <c r="E351" s="11">
        <f t="shared" si="26"/>
        <v>3.4292084480011149</v>
      </c>
      <c r="F351" s="11">
        <f t="shared" si="26"/>
        <v>5.9646475032892132</v>
      </c>
      <c r="G351" s="3">
        <f>G350*(1+Parameters!$B$13)</f>
        <v>80367110.731286064</v>
      </c>
      <c r="H351" s="5">
        <f>Parameters!$B$11*'Permanent project'!C355*Parameters!B$9*G351</f>
        <v>1246.0477505576227</v>
      </c>
      <c r="I351" s="2">
        <f>EXP(-Parameters!$B$16*'Permanent project'!B355)</f>
        <v>1.5541448597918001E-5</v>
      </c>
      <c r="J351" s="2">
        <f>EXP(-(Parameters!$B$5+Parameters!$B$6)*('Permanent project'!B355-Parameters!$B$2))*(1-EXP(-Parameters!$B$7*('Permanent project'!B355-Parameters!$B$2)*('Permanent project'!B355&gt;Parameters!$B$2)))+('Permanent project'!B355&lt;=Parameters!$B$2)</f>
        <v>3.238694077290704E-2</v>
      </c>
      <c r="K351" s="2">
        <f>H351*I351*('Permanent project'!B355&gt;=Parameters!$B$2)</f>
        <v>1.9365387065842645E-2</v>
      </c>
      <c r="L351" s="2">
        <f>H351*I351*J351*('Permanent project'!B355&gt;=Parameters!$B$2)*('Permanent project'!B355&lt;=Parameters!$B$3)</f>
        <v>6.2718564394586575E-4</v>
      </c>
      <c r="M351" s="26">
        <f>'Emissions of Biomass scenarios'!H349*3.66</f>
        <v>0</v>
      </c>
      <c r="N351" s="14">
        <f t="shared" si="25"/>
        <v>0</v>
      </c>
      <c r="V351" s="4"/>
      <c r="W351" s="4"/>
      <c r="X351" s="4"/>
      <c r="Y351" s="4"/>
    </row>
    <row r="352" spans="2:25" x14ac:dyDescent="0.3">
      <c r="B352">
        <v>347</v>
      </c>
      <c r="C352" s="11">
        <f t="shared" si="26"/>
        <v>1.6779706453383088</v>
      </c>
      <c r="D352" s="11">
        <f t="shared" si="26"/>
        <v>2.720789926345387</v>
      </c>
      <c r="E352" s="11">
        <f t="shared" si="26"/>
        <v>3.4292084480011149</v>
      </c>
      <c r="F352" s="11">
        <f t="shared" si="26"/>
        <v>5.9646475032892132</v>
      </c>
      <c r="G352" s="3">
        <f>G351*(1+Parameters!$B$13)</f>
        <v>81974452.94591178</v>
      </c>
      <c r="H352" s="5">
        <f>Parameters!$B$11*'Permanent project'!C356*Parameters!B$9*G352</f>
        <v>1270.9687055687752</v>
      </c>
      <c r="I352" s="2">
        <f>EXP(-Parameters!$B$16*'Permanent project'!B356)</f>
        <v>1.50519952621291E-5</v>
      </c>
      <c r="J352" s="2">
        <f>EXP(-(Parameters!$B$5+Parameters!$B$6)*('Permanent project'!B356-Parameters!$B$2))*(1-EXP(-Parameters!$B$7*('Permanent project'!B356-Parameters!$B$2)*('Permanent project'!B356&gt;Parameters!$B$2)))+('Permanent project'!B356&lt;=Parameters!$B$2)</f>
        <v>3.2064685327860769E-2</v>
      </c>
      <c r="K352" s="2">
        <f>H352*I352*('Permanent project'!B356&gt;=Parameters!$B$2)</f>
        <v>1.9130614934535561E-2</v>
      </c>
      <c r="L352" s="2">
        <f>H352*I352*J352*('Permanent project'!B356&gt;=Parameters!$B$2)*('Permanent project'!B356&lt;=Parameters!$B$3)</f>
        <v>6.1341714800435649E-4</v>
      </c>
      <c r="M352" s="26">
        <f>'Emissions of Biomass scenarios'!H350*3.66</f>
        <v>0</v>
      </c>
      <c r="N352" s="14">
        <f t="shared" si="25"/>
        <v>0</v>
      </c>
      <c r="V352" s="4"/>
      <c r="W352" s="4"/>
      <c r="X352" s="4"/>
      <c r="Y352" s="4"/>
    </row>
    <row r="353" spans="2:25" x14ac:dyDescent="0.3">
      <c r="B353">
        <v>348</v>
      </c>
      <c r="C353" s="11">
        <f t="shared" si="26"/>
        <v>1.6779706453383088</v>
      </c>
      <c r="D353" s="11">
        <f t="shared" si="26"/>
        <v>2.720789926345387</v>
      </c>
      <c r="E353" s="11">
        <f t="shared" si="26"/>
        <v>3.4292084480011149</v>
      </c>
      <c r="F353" s="11">
        <f t="shared" si="26"/>
        <v>5.9646475032892132</v>
      </c>
      <c r="G353" s="3">
        <f>G352*(1+Parameters!$B$13)</f>
        <v>83613942.004830018</v>
      </c>
      <c r="H353" s="5">
        <f>Parameters!$B$11*'Permanent project'!C357*Parameters!B$9*G353</f>
        <v>1296.3880796801507</v>
      </c>
      <c r="I353" s="2">
        <f>EXP(-Parameters!$B$16*'Permanent project'!B357)</f>
        <v>1.457795648479693E-5</v>
      </c>
      <c r="J353" s="2">
        <f>EXP(-(Parameters!$B$5+Parameters!$B$6)*('Permanent project'!B357-Parameters!$B$2))*(1-EXP(-Parameters!$B$7*('Permanent project'!B357-Parameters!$B$2)*('Permanent project'!B357&gt;Parameters!$B$2)))+('Permanent project'!B357&lt;=Parameters!$B$2)</f>
        <v>3.1745636378067939E-2</v>
      </c>
      <c r="K353" s="2">
        <f>H353*I353*('Permanent project'!B357&gt;=Parameters!$B$2)</f>
        <v>1.8898689012986691E-2</v>
      </c>
      <c r="L353" s="2">
        <f>H353*I353*J353*('Permanent project'!B357&gt;=Parameters!$B$2)*('Permanent project'!B357&lt;=Parameters!$B$3)</f>
        <v>5.9995090942846323E-4</v>
      </c>
      <c r="M353" s="26">
        <f>'Emissions of Biomass scenarios'!H351*3.66</f>
        <v>0</v>
      </c>
      <c r="N353" s="14">
        <f t="shared" si="25"/>
        <v>0</v>
      </c>
      <c r="V353" s="4"/>
      <c r="W353" s="4"/>
      <c r="X353" s="4"/>
      <c r="Y353" s="4"/>
    </row>
    <row r="354" spans="2:25" x14ac:dyDescent="0.3">
      <c r="B354">
        <v>349</v>
      </c>
      <c r="C354" s="11">
        <f t="shared" si="26"/>
        <v>1.6779706453383088</v>
      </c>
      <c r="D354" s="11">
        <f t="shared" si="26"/>
        <v>2.720789926345387</v>
      </c>
      <c r="E354" s="11">
        <f t="shared" si="26"/>
        <v>3.4292084480011149</v>
      </c>
      <c r="F354" s="11">
        <f t="shared" si="26"/>
        <v>5.9646475032892132</v>
      </c>
      <c r="G354" s="3">
        <f>G353*(1+Parameters!$B$13)</f>
        <v>85286220.844926625</v>
      </c>
      <c r="H354" s="5">
        <f>Parameters!$B$11*'Permanent project'!C358*Parameters!B$9*G354</f>
        <v>1322.3158412737539</v>
      </c>
      <c r="I354" s="2">
        <f>EXP(-Parameters!$B$16*'Permanent project'!B358)</f>
        <v>1.4118846808789949E-5</v>
      </c>
      <c r="J354" s="2">
        <f>EXP(-(Parameters!$B$5+Parameters!$B$6)*('Permanent project'!B358-Parameters!$B$2))*(1-EXP(-Parameters!$B$7*('Permanent project'!B358-Parameters!$B$2)*('Permanent project'!B358&gt;Parameters!$B$2)))+('Permanent project'!B358&lt;=Parameters!$B$2)</f>
        <v>3.142976201836771E-2</v>
      </c>
      <c r="K354" s="2">
        <f>H354*I354*('Permanent project'!B358&gt;=Parameters!$B$2)</f>
        <v>1.8669574795780335E-2</v>
      </c>
      <c r="L354" s="2">
        <f>H354*I354*J354*('Permanent project'!B358&gt;=Parameters!$B$2)*('Permanent project'!B358&lt;=Parameters!$B$3)</f>
        <v>5.8678029281549187E-4</v>
      </c>
      <c r="M354" s="26">
        <f>'Emissions of Biomass scenarios'!H352*3.66</f>
        <v>0</v>
      </c>
      <c r="N354" s="14">
        <f t="shared" si="25"/>
        <v>0</v>
      </c>
      <c r="V354" s="4"/>
      <c r="W354" s="4"/>
      <c r="X354" s="4"/>
      <c r="Y354" s="4"/>
    </row>
    <row r="355" spans="2:25" x14ac:dyDescent="0.3">
      <c r="B355">
        <v>350</v>
      </c>
      <c r="C355" s="11">
        <f t="shared" si="26"/>
        <v>1.6779706453383088</v>
      </c>
      <c r="D355" s="11">
        <f t="shared" si="26"/>
        <v>2.720789926345387</v>
      </c>
      <c r="E355" s="11">
        <f t="shared" si="26"/>
        <v>3.4292084480011149</v>
      </c>
      <c r="F355" s="11">
        <f t="shared" si="26"/>
        <v>5.9646475032892132</v>
      </c>
      <c r="G355" s="3">
        <f>G354*(1+Parameters!$B$13)</f>
        <v>86991945.261825159</v>
      </c>
      <c r="H355" s="5">
        <f>Parameters!$B$11*'Permanent project'!C359*Parameters!B$9*G355</f>
        <v>1348.7621580992291</v>
      </c>
      <c r="I355" s="2">
        <f>EXP(-Parameters!$B$16*'Permanent project'!B359)</f>
        <v>1.3674196065680938E-5</v>
      </c>
      <c r="J355" s="2">
        <f>EXP(-(Parameters!$B$5+Parameters!$B$6)*('Permanent project'!B359-Parameters!$B$2))*(1-EXP(-Parameters!$B$7*('Permanent project'!B359-Parameters!$B$2)*('Permanent project'!B359&gt;Parameters!$B$2)))+('Permanent project'!B359&lt;=Parameters!$B$2)</f>
        <v>3.1117030661060859E-2</v>
      </c>
      <c r="K355" s="2">
        <f>H355*I355*('Permanent project'!B359&gt;=Parameters!$B$2)</f>
        <v>1.8443238195819809E-2</v>
      </c>
      <c r="L355" s="2">
        <f>H355*I355*J355*('Permanent project'!B359&gt;=Parameters!$B$2)*('Permanent project'!B359&lt;=Parameters!$B$3)</f>
        <v>5.7389880842857374E-4</v>
      </c>
      <c r="M355" s="26">
        <f>'Emissions of Biomass scenarios'!H353*3.66</f>
        <v>0</v>
      </c>
      <c r="N355" s="14">
        <f t="shared" si="25"/>
        <v>0</v>
      </c>
      <c r="V355" s="4"/>
      <c r="W355" s="4"/>
      <c r="X355" s="4"/>
      <c r="Y355" s="4"/>
    </row>
    <row r="356" spans="2:25" x14ac:dyDescent="0.3">
      <c r="B356">
        <v>351</v>
      </c>
      <c r="C356" s="11">
        <f t="shared" si="26"/>
        <v>1.6779706453383088</v>
      </c>
      <c r="D356" s="11">
        <f t="shared" si="26"/>
        <v>2.720789926345387</v>
      </c>
      <c r="E356" s="11">
        <f t="shared" si="26"/>
        <v>3.4292084480011149</v>
      </c>
      <c r="F356" s="11">
        <f t="shared" si="26"/>
        <v>5.9646475032892132</v>
      </c>
      <c r="G356" s="3">
        <f>G355*(1+Parameters!$B$13)</f>
        <v>88731784.167061657</v>
      </c>
      <c r="H356" s="5">
        <f>Parameters!$B$11*'Permanent project'!C360*Parameters!B$9*G356</f>
        <v>1375.7374012612136</v>
      </c>
      <c r="I356" s="2">
        <f>EXP(-Parameters!$B$16*'Permanent project'!B360)</f>
        <v>1.3243548894253456E-5</v>
      </c>
      <c r="J356" s="2">
        <f>EXP(-(Parameters!$B$5+Parameters!$B$6)*('Permanent project'!B360-Parameters!$B$2))*(1-EXP(-Parameters!$B$7*('Permanent project'!B360-Parameters!$B$2)*('Permanent project'!B360&gt;Parameters!$B$2)))+('Permanent project'!B360&lt;=Parameters!$B$2)</f>
        <v>3.0807411032751076E-2</v>
      </c>
      <c r="K356" s="2">
        <f>H356*I356*('Permanent project'!B360&gt;=Parameters!$B$2)</f>
        <v>1.8219645539256066E-2</v>
      </c>
      <c r="L356" s="2">
        <f>H356*I356*J356*('Permanent project'!B360&gt;=Parameters!$B$2)*('Permanent project'!B360&lt;=Parameters!$B$3)</f>
        <v>5.6130010899889122E-4</v>
      </c>
      <c r="M356" s="26">
        <f>'Emissions of Biomass scenarios'!H354*3.66</f>
        <v>0</v>
      </c>
      <c r="N356" s="14">
        <f t="shared" si="25"/>
        <v>0</v>
      </c>
      <c r="V356" s="4"/>
      <c r="W356" s="4"/>
      <c r="X356" s="4"/>
      <c r="Y356" s="4"/>
    </row>
    <row r="357" spans="2:25" x14ac:dyDescent="0.3">
      <c r="B357">
        <v>352</v>
      </c>
      <c r="C357" s="11">
        <f t="shared" si="26"/>
        <v>1.6779706453383088</v>
      </c>
      <c r="D357" s="11">
        <f t="shared" si="26"/>
        <v>2.720789926345387</v>
      </c>
      <c r="E357" s="11">
        <f t="shared" si="26"/>
        <v>3.4292084480011149</v>
      </c>
      <c r="F357" s="11">
        <f t="shared" si="26"/>
        <v>5.9646475032892132</v>
      </c>
      <c r="G357" s="3">
        <f>G356*(1+Parameters!$B$13)</f>
        <v>90506419.850402892</v>
      </c>
      <c r="H357" s="5">
        <f>Parameters!$B$11*'Permanent project'!C361*Parameters!B$9*G357</f>
        <v>1403.2521492864378</v>
      </c>
      <c r="I357" s="2">
        <f>EXP(-Parameters!$B$16*'Permanent project'!B361)</f>
        <v>1.2826464274172174E-5</v>
      </c>
      <c r="J357" s="2">
        <f>EXP(-(Parameters!$B$5+Parameters!$B$6)*('Permanent project'!B361-Parameters!$B$2))*(1-EXP(-Parameters!$B$7*('Permanent project'!B361-Parameters!$B$2)*('Permanent project'!B361&gt;Parameters!$B$2)))+('Permanent project'!B361&lt;=Parameters!$B$2)</f>
        <v>3.0500872171217483E-2</v>
      </c>
      <c r="K357" s="2">
        <f>H357*I357*('Permanent project'!B361&gt;=Parameters!$B$2)</f>
        <v>1.7998763560477814E-2</v>
      </c>
      <c r="L357" s="2">
        <f>H357*I357*J357*('Permanent project'!B361&gt;=Parameters!$B$2)*('Permanent project'!B361&lt;=Parameters!$B$3)</f>
        <v>5.4897798659810104E-4</v>
      </c>
      <c r="M357" s="26">
        <f>'Emissions of Biomass scenarios'!H355*3.66</f>
        <v>0</v>
      </c>
      <c r="N357" s="14">
        <f t="shared" si="25"/>
        <v>0</v>
      </c>
      <c r="V357" s="4"/>
      <c r="W357" s="4"/>
      <c r="X357" s="4"/>
      <c r="Y357" s="4"/>
    </row>
    <row r="358" spans="2:25" x14ac:dyDescent="0.3">
      <c r="B358">
        <v>353</v>
      </c>
      <c r="C358" s="11">
        <f t="shared" si="26"/>
        <v>1.6779706453383088</v>
      </c>
      <c r="D358" s="11">
        <f t="shared" si="26"/>
        <v>2.720789926345387</v>
      </c>
      <c r="E358" s="11">
        <f t="shared" si="26"/>
        <v>3.4292084480011149</v>
      </c>
      <c r="F358" s="11">
        <f t="shared" si="26"/>
        <v>5.9646475032892132</v>
      </c>
      <c r="G358" s="3">
        <f>G357*(1+Parameters!$B$13)</f>
        <v>92316548.247410953</v>
      </c>
      <c r="H358" s="5">
        <f>Parameters!$B$11*'Permanent project'!C362*Parameters!B$9*G358</f>
        <v>1431.3171922721665</v>
      </c>
      <c r="I358" s="2">
        <f>EXP(-Parameters!$B$16*'Permanent project'!B362)</f>
        <v>1.2422515074339428E-5</v>
      </c>
      <c r="J358" s="2">
        <f>EXP(-(Parameters!$B$5+Parameters!$B$6)*('Permanent project'!B362-Parameters!$B$2))*(1-EXP(-Parameters!$B$7*('Permanent project'!B362-Parameters!$B$2)*('Permanent project'!B362&gt;Parameters!$B$2)))+('Permanent project'!B362&lt;=Parameters!$B$2)</f>
        <v>3.0197383422318501E-2</v>
      </c>
      <c r="K358" s="2">
        <f>H358*I358*('Permanent project'!B362&gt;=Parameters!$B$2)</f>
        <v>1.7780559397162173E-2</v>
      </c>
      <c r="L358" s="2">
        <f>H358*I358*J358*('Permanent project'!B362&gt;=Parameters!$B$2)*('Permanent project'!B362&lt;=Parameters!$B$3)</f>
        <v>5.3692636957941445E-4</v>
      </c>
      <c r="M358" s="26">
        <f>'Emissions of Biomass scenarios'!H356*3.66</f>
        <v>0</v>
      </c>
      <c r="N358" s="14">
        <f t="shared" si="25"/>
        <v>0</v>
      </c>
      <c r="V358" s="4"/>
      <c r="W358" s="4"/>
      <c r="X358" s="4"/>
      <c r="Y358" s="4"/>
    </row>
    <row r="359" spans="2:25" x14ac:dyDescent="0.3">
      <c r="B359">
        <v>354</v>
      </c>
      <c r="C359" s="11">
        <f t="shared" si="26"/>
        <v>1.6779706453383088</v>
      </c>
      <c r="D359" s="11">
        <f t="shared" si="26"/>
        <v>2.720789926345387</v>
      </c>
      <c r="E359" s="11">
        <f t="shared" si="26"/>
        <v>3.4292084480011149</v>
      </c>
      <c r="F359" s="11">
        <f t="shared" si="26"/>
        <v>5.9646475032892132</v>
      </c>
      <c r="G359" s="3">
        <f>G358*(1+Parameters!$B$13)</f>
        <v>94162879.212359175</v>
      </c>
      <c r="H359" s="5">
        <f>Parameters!$B$11*'Permanent project'!C363*Parameters!B$9*G359</f>
        <v>1459.9435361176099</v>
      </c>
      <c r="I359" s="2">
        <f>EXP(-Parameters!$B$16*'Permanent project'!B363)</f>
        <v>1.2031287615475789E-5</v>
      </c>
      <c r="J359" s="2">
        <f>EXP(-(Parameters!$B$5+Parameters!$B$6)*('Permanent project'!B363-Parameters!$B$2))*(1-EXP(-Parameters!$B$7*('Permanent project'!B363-Parameters!$B$2)*('Permanent project'!B363&gt;Parameters!$B$2)))+('Permanent project'!B363&lt;=Parameters!$B$2)</f>
        <v>2.9896914436926308E-2</v>
      </c>
      <c r="K359" s="2">
        <f>H359*I359*('Permanent project'!B363&gt;=Parameters!$B$2)</f>
        <v>1.756500058538573E-2</v>
      </c>
      <c r="L359" s="2">
        <f>H359*I359*J359*('Permanent project'!B363&gt;=Parameters!$B$2)*('Permanent project'!B363&lt;=Parameters!$B$3)</f>
        <v>5.2513931958583771E-4</v>
      </c>
      <c r="M359" s="26">
        <f>'Emissions of Biomass scenarios'!H357*3.66</f>
        <v>0</v>
      </c>
      <c r="N359" s="14">
        <f t="shared" si="25"/>
        <v>0</v>
      </c>
      <c r="V359" s="4"/>
      <c r="W359" s="4"/>
      <c r="X359" s="4"/>
      <c r="Y359" s="4"/>
    </row>
    <row r="360" spans="2:25" x14ac:dyDescent="0.3">
      <c r="B360">
        <v>355</v>
      </c>
      <c r="C360" s="11">
        <f t="shared" si="26"/>
        <v>1.6779706453383088</v>
      </c>
      <c r="D360" s="11">
        <f t="shared" si="26"/>
        <v>2.720789926345387</v>
      </c>
      <c r="E360" s="11">
        <f t="shared" si="26"/>
        <v>3.4292084480011149</v>
      </c>
      <c r="F360" s="11">
        <f t="shared" si="26"/>
        <v>5.9646475032892132</v>
      </c>
      <c r="G360" s="3">
        <f>G359*(1+Parameters!$B$13)</f>
        <v>96046136.796606362</v>
      </c>
      <c r="H360" s="5">
        <f>Parameters!$B$11*'Permanent project'!C364*Parameters!B$9*G360</f>
        <v>1489.1424068399622</v>
      </c>
      <c r="I360" s="2">
        <f>EXP(-Parameters!$B$16*'Permanent project'!B364)</f>
        <v>1.1652381246476234E-5</v>
      </c>
      <c r="J360" s="2">
        <f>EXP(-(Parameters!$B$5+Parameters!$B$6)*('Permanent project'!B364-Parameters!$B$2))*(1-EXP(-Parameters!$B$7*('Permanent project'!B364-Parameters!$B$2)*('Permanent project'!B364&gt;Parameters!$B$2)))+('Permanent project'!B364&lt;=Parameters!$B$2)</f>
        <v>2.9599435167891999E-2</v>
      </c>
      <c r="K360" s="2">
        <f>H360*I360*('Permanent project'!B364&gt;=Parameters!$B$2)</f>
        <v>1.7352055054794459E-2</v>
      </c>
      <c r="L360" s="2">
        <f>H360*I360*J360*('Permanent project'!B364&gt;=Parameters!$B$2)*('Permanent project'!B364&lt;=Parameters!$B$3)</f>
        <v>5.1361102862408127E-4</v>
      </c>
      <c r="M360" s="26">
        <f>'Emissions of Biomass scenarios'!H358*3.66</f>
        <v>0</v>
      </c>
      <c r="N360" s="14">
        <f t="shared" si="25"/>
        <v>0</v>
      </c>
      <c r="V360" s="4"/>
      <c r="W360" s="4"/>
      <c r="X360" s="4"/>
      <c r="Y360" s="4"/>
    </row>
    <row r="361" spans="2:25" x14ac:dyDescent="0.3">
      <c r="B361">
        <v>356</v>
      </c>
      <c r="C361" s="11">
        <f t="shared" si="26"/>
        <v>1.6779706453383088</v>
      </c>
      <c r="D361" s="11">
        <f t="shared" si="26"/>
        <v>2.720789926345387</v>
      </c>
      <c r="E361" s="11">
        <f t="shared" si="26"/>
        <v>3.4292084480011149</v>
      </c>
      <c r="F361" s="11">
        <f t="shared" si="26"/>
        <v>5.9646475032892132</v>
      </c>
      <c r="G361" s="3">
        <f>G360*(1+Parameters!$B$13)</f>
        <v>97967059.532538489</v>
      </c>
      <c r="H361" s="5">
        <f>Parameters!$B$11*'Permanent project'!C365*Parameters!B$9*G361</f>
        <v>1518.9252549767614</v>
      </c>
      <c r="I361" s="2">
        <f>EXP(-Parameters!$B$16*'Permanent project'!B365)</f>
        <v>1.1285407934108437E-5</v>
      </c>
      <c r="J361" s="2">
        <f>EXP(-(Parameters!$B$5+Parameters!$B$6)*('Permanent project'!B365-Parameters!$B$2))*(1-EXP(-Parameters!$B$7*('Permanent project'!B365-Parameters!$B$2)*('Permanent project'!B365&gt;Parameters!$B$2)))+('Permanent project'!B365&lt;=Parameters!$B$2)</f>
        <v>2.9304915867040746E-2</v>
      </c>
      <c r="K361" s="2">
        <f>H361*I361*('Permanent project'!B365&gt;=Parameters!$B$2)</f>
        <v>1.7141691123832424E-2</v>
      </c>
      <c r="L361" s="2">
        <f>H361*I361*J361*('Permanent project'!B365&gt;=Parameters!$B$2)*('Permanent project'!B365&lt;=Parameters!$B$3)</f>
        <v>5.0233581620270831E-4</v>
      </c>
      <c r="M361" s="26">
        <f>'Emissions of Biomass scenarios'!H359*3.66</f>
        <v>0</v>
      </c>
      <c r="N361" s="14">
        <f t="shared" si="25"/>
        <v>0</v>
      </c>
      <c r="V361" s="4"/>
      <c r="W361" s="4"/>
      <c r="X361" s="4"/>
      <c r="Y361" s="4"/>
    </row>
    <row r="362" spans="2:25" x14ac:dyDescent="0.3">
      <c r="B362">
        <v>357</v>
      </c>
      <c r="C362" s="11">
        <f t="shared" si="26"/>
        <v>1.6779706453383088</v>
      </c>
      <c r="D362" s="11">
        <f t="shared" si="26"/>
        <v>2.720789926345387</v>
      </c>
      <c r="E362" s="11">
        <f t="shared" si="26"/>
        <v>3.4292084480011149</v>
      </c>
      <c r="F362" s="11">
        <f t="shared" si="26"/>
        <v>5.9646475032892132</v>
      </c>
      <c r="G362" s="3">
        <f>G361*(1+Parameters!$B$13)</f>
        <v>99926400.723189265</v>
      </c>
      <c r="H362" s="5">
        <f>Parameters!$B$11*'Permanent project'!C366*Parameters!B$9*G362</f>
        <v>1549.3037600762968</v>
      </c>
      <c r="I362" s="2">
        <f>EXP(-Parameters!$B$16*'Permanent project'!B366)</f>
        <v>1.0929991865632821E-5</v>
      </c>
      <c r="J362" s="2">
        <f>EXP(-(Parameters!$B$5+Parameters!$B$6)*('Permanent project'!B366-Parameters!$B$2))*(1-EXP(-Parameters!$B$7*('Permanent project'!B366-Parameters!$B$2)*('Permanent project'!B366&gt;Parameters!$B$2)))+('Permanent project'!B366&lt;=Parameters!$B$2)</f>
        <v>2.9013327082197053E-2</v>
      </c>
      <c r="K362" s="2">
        <f>H362*I362*('Permanent project'!B366&gt;=Parameters!$B$2)</f>
        <v>1.6933877495028268E-2</v>
      </c>
      <c r="L362" s="2">
        <f>H362*I362*J362*('Permanent project'!B366&gt;=Parameters!$B$2)*('Permanent project'!B366&lt;=Parameters!$B$3)</f>
        <v>4.913081265331109E-4</v>
      </c>
      <c r="M362" s="26">
        <f>'Emissions of Biomass scenarios'!H360*3.66</f>
        <v>0</v>
      </c>
      <c r="N362" s="14">
        <f t="shared" si="25"/>
        <v>0</v>
      </c>
      <c r="V362" s="4"/>
      <c r="W362" s="4"/>
      <c r="X362" s="4"/>
      <c r="Y362" s="4"/>
    </row>
    <row r="363" spans="2:25" x14ac:dyDescent="0.3">
      <c r="B363">
        <v>358</v>
      </c>
      <c r="C363" s="11">
        <f t="shared" ref="C363:F378" si="27">C362</f>
        <v>1.6779706453383088</v>
      </c>
      <c r="D363" s="11">
        <f t="shared" si="27"/>
        <v>2.720789926345387</v>
      </c>
      <c r="E363" s="11">
        <f t="shared" si="27"/>
        <v>3.4292084480011149</v>
      </c>
      <c r="F363" s="11">
        <f t="shared" si="27"/>
        <v>5.9646475032892132</v>
      </c>
      <c r="G363" s="3">
        <f>G362*(1+Parameters!$B$13)</f>
        <v>101924928.73765305</v>
      </c>
      <c r="H363" s="5">
        <f>Parameters!$B$11*'Permanent project'!C367*Parameters!B$9*G363</f>
        <v>1580.2898352778227</v>
      </c>
      <c r="I363" s="2">
        <f>EXP(-Parameters!$B$16*'Permanent project'!B367)</f>
        <v>1.0585769063937475E-5</v>
      </c>
      <c r="J363" s="2">
        <f>EXP(-(Parameters!$B$5+Parameters!$B$6)*('Permanent project'!B367-Parameters!$B$2))*(1-EXP(-Parameters!$B$7*('Permanent project'!B367-Parameters!$B$2)*('Permanent project'!B367&gt;Parameters!$B$2)))+('Permanent project'!B367&lt;=Parameters!$B$2)</f>
        <v>2.8724639654239423E-2</v>
      </c>
      <c r="K363" s="2">
        <f>H363*I363*('Permanent project'!B367&gt;=Parameters!$B$2)</f>
        <v>1.6728583250338824E-2</v>
      </c>
      <c r="L363" s="2">
        <f>H363*I363*J363*('Permanent project'!B367&gt;=Parameters!$B$2)*('Permanent project'!B367&lt;=Parameters!$B$3)</f>
        <v>4.80522525791928E-4</v>
      </c>
      <c r="M363" s="26">
        <f>'Emissions of Biomass scenarios'!H361*3.66</f>
        <v>0</v>
      </c>
      <c r="N363" s="14">
        <f t="shared" si="25"/>
        <v>0</v>
      </c>
      <c r="V363" s="4"/>
      <c r="W363" s="4"/>
      <c r="X363" s="4"/>
      <c r="Y363" s="4"/>
    </row>
    <row r="364" spans="2:25" x14ac:dyDescent="0.3">
      <c r="B364">
        <v>359</v>
      </c>
      <c r="C364" s="11">
        <f t="shared" si="27"/>
        <v>1.6779706453383088</v>
      </c>
      <c r="D364" s="11">
        <f t="shared" si="27"/>
        <v>2.720789926345387</v>
      </c>
      <c r="E364" s="11">
        <f t="shared" si="27"/>
        <v>3.4292084480011149</v>
      </c>
      <c r="F364" s="11">
        <f t="shared" si="27"/>
        <v>5.9646475032892132</v>
      </c>
      <c r="G364" s="3">
        <f>G363*(1+Parameters!$B$13)</f>
        <v>103963427.31240611</v>
      </c>
      <c r="H364" s="5">
        <f>Parameters!$B$11*'Permanent project'!C368*Parameters!B$9*G364</f>
        <v>1611.8956319833792</v>
      </c>
      <c r="I364" s="2">
        <f>EXP(-Parameters!$B$16*'Permanent project'!B368)</f>
        <v>1.0252387014793791E-5</v>
      </c>
      <c r="J364" s="2">
        <f>EXP(-(Parameters!$B$5+Parameters!$B$6)*('Permanent project'!B368-Parameters!$B$2))*(1-EXP(-Parameters!$B$7*('Permanent project'!B368-Parameters!$B$2)*('Permanent project'!B368&gt;Parameters!$B$2)))+('Permanent project'!B368&lt;=Parameters!$B$2)</f>
        <v>2.8438824714184505E-2</v>
      </c>
      <c r="K364" s="2">
        <f>H364*I364*('Permanent project'!B368&gt;=Parameters!$B$2)</f>
        <v>1.6525777846549228E-2</v>
      </c>
      <c r="L364" s="2">
        <f>H364*I364*J364*('Permanent project'!B368&gt;=Parameters!$B$2)*('Permanent project'!B368&lt;=Parameters!$B$3)</f>
        <v>4.6997369944356697E-4</v>
      </c>
      <c r="M364" s="26">
        <f>'Emissions of Biomass scenarios'!H362*3.66</f>
        <v>0</v>
      </c>
      <c r="N364" s="14">
        <f t="shared" si="25"/>
        <v>0</v>
      </c>
      <c r="V364" s="4"/>
      <c r="W364" s="4"/>
      <c r="X364" s="4"/>
      <c r="Y364" s="4"/>
    </row>
    <row r="365" spans="2:25" x14ac:dyDescent="0.3">
      <c r="B365">
        <v>360</v>
      </c>
      <c r="C365" s="11">
        <f t="shared" si="27"/>
        <v>1.6779706453383088</v>
      </c>
      <c r="D365" s="11">
        <f t="shared" si="27"/>
        <v>2.720789926345387</v>
      </c>
      <c r="E365" s="11">
        <f t="shared" si="27"/>
        <v>3.4292084480011149</v>
      </c>
      <c r="F365" s="11">
        <f t="shared" si="27"/>
        <v>5.9646475032892132</v>
      </c>
      <c r="G365" s="3">
        <f>G364*(1+Parameters!$B$13)</f>
        <v>106042695.85865423</v>
      </c>
      <c r="H365" s="5">
        <f>Parameters!$B$11*'Permanent project'!C369*Parameters!B$9*G365</f>
        <v>1644.1335446230466</v>
      </c>
      <c r="I365" s="2">
        <f>EXP(-Parameters!$B$16*'Permanent project'!B369)</f>
        <v>9.9295043058510811E-6</v>
      </c>
      <c r="J365" s="2">
        <f>EXP(-(Parameters!$B$5+Parameters!$B$6)*('Permanent project'!B369-Parameters!$B$2))*(1-EXP(-Parameters!$B$7*('Permanent project'!B369-Parameters!$B$2)*('Permanent project'!B369&gt;Parameters!$B$2)))+('Permanent project'!B369&lt;=Parameters!$B$2)</f>
        <v>2.8155853680300096E-2</v>
      </c>
      <c r="K365" s="2">
        <f>H365*I365*('Permanent project'!B369&gt;=Parameters!$B$2)</f>
        <v>1.6325431110728744E-2</v>
      </c>
      <c r="L365" s="2">
        <f>H365*I365*J365*('Permanent project'!B369&gt;=Parameters!$B$2)*('Permanent project'!B369&lt;=Parameters!$B$3)</f>
        <v>4.5965644962149755E-4</v>
      </c>
      <c r="M365" s="26">
        <f>'Emissions of Biomass scenarios'!H363*3.66</f>
        <v>0</v>
      </c>
      <c r="N365" s="14">
        <f t="shared" si="25"/>
        <v>0</v>
      </c>
      <c r="V365" s="4"/>
      <c r="W365" s="4"/>
      <c r="X365" s="4"/>
      <c r="Y365" s="4"/>
    </row>
    <row r="366" spans="2:25" x14ac:dyDescent="0.3">
      <c r="B366">
        <v>361</v>
      </c>
      <c r="C366" s="11">
        <f t="shared" si="27"/>
        <v>1.6779706453383088</v>
      </c>
      <c r="D366" s="11">
        <f t="shared" si="27"/>
        <v>2.720789926345387</v>
      </c>
      <c r="E366" s="11">
        <f t="shared" si="27"/>
        <v>3.4292084480011149</v>
      </c>
      <c r="F366" s="11">
        <f t="shared" si="27"/>
        <v>5.9646475032892132</v>
      </c>
      <c r="G366" s="3">
        <f>G365*(1+Parameters!$B$13)</f>
        <v>108163549.77582732</v>
      </c>
      <c r="H366" s="5">
        <f>Parameters!$B$11*'Permanent project'!C370*Parameters!B$9*G366</f>
        <v>1677.0162155155076</v>
      </c>
      <c r="I366" s="2">
        <f>EXP(-Parameters!$B$16*'Permanent project'!B370)</f>
        <v>9.6167902770005059E-6</v>
      </c>
      <c r="J366" s="2">
        <f>EXP(-(Parameters!$B$5+Parameters!$B$6)*('Permanent project'!B370-Parameters!$B$2))*(1-EXP(-Parameters!$B$7*('Permanent project'!B370-Parameters!$B$2)*('Permanent project'!B370&gt;Parameters!$B$2)))+('Permanent project'!B370&lt;=Parameters!$B$2)</f>
        <v>2.7875698255247015E-2</v>
      </c>
      <c r="K366" s="2">
        <f>H366*I366*('Permanent project'!B370&gt;=Parameters!$B$2)</f>
        <v>1.6127513235741717E-2</v>
      </c>
      <c r="L366" s="2">
        <f>H366*I366*J366*('Permanent project'!B370&gt;=Parameters!$B$2)*('Permanent project'!B370&lt;=Parameters!$B$3)</f>
        <v>4.4956569256703852E-4</v>
      </c>
      <c r="M366" s="26">
        <f>'Emissions of Biomass scenarios'!H364*3.66</f>
        <v>0</v>
      </c>
      <c r="N366" s="14">
        <f t="shared" si="25"/>
        <v>0</v>
      </c>
      <c r="V366" s="4"/>
      <c r="W366" s="4"/>
      <c r="X366" s="4"/>
      <c r="Y366" s="4"/>
    </row>
    <row r="367" spans="2:25" x14ac:dyDescent="0.3">
      <c r="B367">
        <v>362</v>
      </c>
      <c r="C367" s="11">
        <f t="shared" si="27"/>
        <v>1.6779706453383088</v>
      </c>
      <c r="D367" s="11">
        <f t="shared" si="27"/>
        <v>2.720789926345387</v>
      </c>
      <c r="E367" s="11">
        <f t="shared" si="27"/>
        <v>3.4292084480011149</v>
      </c>
      <c r="F367" s="11">
        <f t="shared" si="27"/>
        <v>5.9646475032892132</v>
      </c>
      <c r="G367" s="3">
        <f>G366*(1+Parameters!$B$13)</f>
        <v>110326820.77134387</v>
      </c>
      <c r="H367" s="5">
        <f>Parameters!$B$11*'Permanent project'!C371*Parameters!B$9*G367</f>
        <v>1710.5565398258179</v>
      </c>
      <c r="I367" s="2">
        <f>EXP(-Parameters!$B$16*'Permanent project'!B371)</f>
        <v>9.3139246817502187E-6</v>
      </c>
      <c r="J367" s="2">
        <f>EXP(-(Parameters!$B$5+Parameters!$B$6)*('Permanent project'!B371-Parameters!$B$2))*(1-EXP(-Parameters!$B$7*('Permanent project'!B371-Parameters!$B$2)*('Permanent project'!B371&gt;Parameters!$B$2)))+('Permanent project'!B371&lt;=Parameters!$B$2)</f>
        <v>2.7598330423249287E-2</v>
      </c>
      <c r="K367" s="2">
        <f>H367*I367*('Permanent project'!B371&gt;=Parameters!$B$2)</f>
        <v>1.5931994775812936E-2</v>
      </c>
      <c r="L367" s="2">
        <f>H367*I367*J367*('Permanent project'!B371&gt;=Parameters!$B$2)*('Permanent project'!B371&lt;=Parameters!$B$3)</f>
        <v>4.3969645612436685E-4</v>
      </c>
      <c r="M367" s="26">
        <f>'Emissions of Biomass scenarios'!H365*3.66</f>
        <v>0</v>
      </c>
      <c r="N367" s="14">
        <f t="shared" si="25"/>
        <v>0</v>
      </c>
      <c r="V367" s="4"/>
      <c r="W367" s="4"/>
      <c r="X367" s="4"/>
      <c r="Y367" s="4"/>
    </row>
    <row r="368" spans="2:25" x14ac:dyDescent="0.3">
      <c r="B368">
        <v>363</v>
      </c>
      <c r="C368" s="11">
        <f t="shared" si="27"/>
        <v>1.6779706453383088</v>
      </c>
      <c r="D368" s="11">
        <f t="shared" si="27"/>
        <v>2.720789926345387</v>
      </c>
      <c r="E368" s="11">
        <f t="shared" si="27"/>
        <v>3.4292084480011149</v>
      </c>
      <c r="F368" s="11">
        <f t="shared" si="27"/>
        <v>5.9646475032892132</v>
      </c>
      <c r="G368" s="3">
        <f>G367*(1+Parameters!$B$13)</f>
        <v>112533357.18677075</v>
      </c>
      <c r="H368" s="5">
        <f>Parameters!$B$11*'Permanent project'!C372*Parameters!B$9*G368</f>
        <v>1744.7676706223344</v>
      </c>
      <c r="I368" s="2">
        <f>EXP(-Parameters!$B$16*'Permanent project'!B372)</f>
        <v>9.0205973592649823E-6</v>
      </c>
      <c r="J368" s="2">
        <f>EXP(-(Parameters!$B$5+Parameters!$B$6)*('Permanent project'!B372-Parameters!$B$2))*(1-EXP(-Parameters!$B$7*('Permanent project'!B372-Parameters!$B$2)*('Permanent project'!B372&gt;Parameters!$B$2)))+('Permanent project'!B372&lt;=Parameters!$B$2)</f>
        <v>2.7323722447292559E-2</v>
      </c>
      <c r="K368" s="2">
        <f>H368*I368*('Permanent project'!B372&gt;=Parameters!$B$2)</f>
        <v>1.5738846642146743E-2</v>
      </c>
      <c r="L368" s="2">
        <f>H368*I368*J368*('Permanent project'!B372&gt;=Parameters!$B$2)*('Permanent project'!B372&lt;=Parameters!$B$3)</f>
        <v>4.3004387729052008E-4</v>
      </c>
      <c r="M368" s="26">
        <f>'Emissions of Biomass scenarios'!H366*3.66</f>
        <v>0</v>
      </c>
      <c r="N368" s="14">
        <f t="shared" si="25"/>
        <v>0</v>
      </c>
      <c r="V368" s="4"/>
      <c r="W368" s="4"/>
      <c r="X368" s="4"/>
      <c r="Y368" s="4"/>
    </row>
    <row r="369" spans="2:25" x14ac:dyDescent="0.3">
      <c r="B369">
        <v>364</v>
      </c>
      <c r="C369" s="11">
        <f t="shared" si="27"/>
        <v>1.6779706453383088</v>
      </c>
      <c r="D369" s="11">
        <f t="shared" si="27"/>
        <v>2.720789926345387</v>
      </c>
      <c r="E369" s="11">
        <f t="shared" si="27"/>
        <v>3.4292084480011149</v>
      </c>
      <c r="F369" s="11">
        <f t="shared" si="27"/>
        <v>5.9646475032892132</v>
      </c>
      <c r="G369" s="3">
        <f>G368*(1+Parameters!$B$13)</f>
        <v>114784024.33050618</v>
      </c>
      <c r="H369" s="5">
        <f>Parameters!$B$11*'Permanent project'!C373*Parameters!B$9*G369</f>
        <v>1779.6630240347811</v>
      </c>
      <c r="I369" s="2">
        <f>EXP(-Parameters!$B$16*'Permanent project'!B373)</f>
        <v>8.7365079167343645E-6</v>
      </c>
      <c r="J369" s="2">
        <f>EXP(-(Parameters!$B$5+Parameters!$B$6)*('Permanent project'!B373-Parameters!$B$2))*(1-EXP(-Parameters!$B$7*('Permanent project'!B373-Parameters!$B$2)*('Permanent project'!B373&gt;Parameters!$B$2)))+('Permanent project'!B373&lt;=Parameters!$B$2)</f>
        <v>2.7051846866350416E-2</v>
      </c>
      <c r="K369" s="2">
        <f>H369*I369*('Permanent project'!B373&gt;=Parameters!$B$2)</f>
        <v>1.5548040098599284E-2</v>
      </c>
      <c r="L369" s="2">
        <f>H369*I369*J369*('Permanent project'!B373&gt;=Parameters!$B$2)*('Permanent project'!B373&lt;=Parameters!$B$3)</f>
        <v>4.2060319981918363E-4</v>
      </c>
      <c r="M369" s="26">
        <f>'Emissions of Biomass scenarios'!H367*3.66</f>
        <v>0</v>
      </c>
      <c r="N369" s="14">
        <f t="shared" si="25"/>
        <v>0</v>
      </c>
      <c r="V369" s="4"/>
      <c r="W369" s="4"/>
      <c r="X369" s="4"/>
      <c r="Y369" s="4"/>
    </row>
    <row r="370" spans="2:25" x14ac:dyDescent="0.3">
      <c r="B370">
        <v>365</v>
      </c>
      <c r="C370" s="11">
        <f t="shared" si="27"/>
        <v>1.6779706453383088</v>
      </c>
      <c r="D370" s="11">
        <f t="shared" si="27"/>
        <v>2.720789926345387</v>
      </c>
      <c r="E370" s="11">
        <f t="shared" si="27"/>
        <v>3.4292084480011149</v>
      </c>
      <c r="F370" s="11">
        <f t="shared" si="27"/>
        <v>5.9646475032892132</v>
      </c>
      <c r="G370" s="3">
        <f>G369*(1+Parameters!$B$13)</f>
        <v>117079704.81711631</v>
      </c>
      <c r="H370" s="5">
        <f>Parameters!$B$11*'Permanent project'!C374*Parameters!B$9*G370</f>
        <v>1815.2562845154769</v>
      </c>
      <c r="I370" s="2">
        <f>EXP(-Parameters!$B$16*'Permanent project'!B374)</f>
        <v>8.4613654217442496E-6</v>
      </c>
      <c r="J370" s="2">
        <f>EXP(-(Parameters!$B$5+Parameters!$B$6)*('Permanent project'!B374-Parameters!$B$2))*(1-EXP(-Parameters!$B$7*('Permanent project'!B374-Parameters!$B$2)*('Permanent project'!B374&gt;Parameters!$B$2)))+('Permanent project'!B374&lt;=Parameters!$B$2)</f>
        <v>2.6782676492638175E-2</v>
      </c>
      <c r="K370" s="2">
        <f>H370*I370*('Permanent project'!B374&gt;=Parameters!$B$2)</f>
        <v>1.5359546757403197E-2</v>
      </c>
      <c r="L370" s="2">
        <f>H370*I370*J370*('Permanent project'!B374&gt;=Parameters!$B$2)*('Permanent project'!B374&lt;=Parameters!$B$3)</f>
        <v>4.1136977187707953E-4</v>
      </c>
      <c r="M370" s="26">
        <f>'Emissions of Biomass scenarios'!H368*3.66</f>
        <v>0</v>
      </c>
      <c r="N370" s="14">
        <f t="shared" si="25"/>
        <v>0</v>
      </c>
      <c r="V370" s="4"/>
      <c r="W370" s="4"/>
      <c r="X370" s="4"/>
      <c r="Y370" s="4"/>
    </row>
    <row r="371" spans="2:25" x14ac:dyDescent="0.3">
      <c r="B371">
        <v>366</v>
      </c>
      <c r="C371" s="11">
        <f t="shared" si="27"/>
        <v>1.6779706453383088</v>
      </c>
      <c r="D371" s="11">
        <f t="shared" si="27"/>
        <v>2.720789926345387</v>
      </c>
      <c r="E371" s="11">
        <f t="shared" si="27"/>
        <v>3.4292084480011149</v>
      </c>
      <c r="F371" s="11">
        <f t="shared" si="27"/>
        <v>5.9646475032892132</v>
      </c>
      <c r="G371" s="3">
        <f>G370*(1+Parameters!$B$13)</f>
        <v>119421298.91345863</v>
      </c>
      <c r="H371" s="5">
        <f>Parameters!$B$11*'Permanent project'!C375*Parameters!B$9*G371</f>
        <v>1851.5614102057864</v>
      </c>
      <c r="I371" s="2">
        <f>EXP(-Parameters!$B$16*'Permanent project'!B375)</f>
        <v>8.1948881043366314E-6</v>
      </c>
      <c r="J371" s="2">
        <f>EXP(-(Parameters!$B$5+Parameters!$B$6)*('Permanent project'!B375-Parameters!$B$2))*(1-EXP(-Parameters!$B$7*('Permanent project'!B375-Parameters!$B$2)*('Permanent project'!B375&gt;Parameters!$B$2)))+('Permanent project'!B375&lt;=Parameters!$B$2)</f>
        <v>2.6516184408894181E-2</v>
      </c>
      <c r="K371" s="2">
        <f>H371*I371*('Permanent project'!B375&gt;=Parameters!$B$2)</f>
        <v>1.5173338574944156E-2</v>
      </c>
      <c r="L371" s="2">
        <f>H371*I371*J371*('Permanent project'!B375&gt;=Parameters!$B$2)*('Permanent project'!B375&lt;=Parameters!$B$3)</f>
        <v>4.023390437518069E-4</v>
      </c>
      <c r="M371" s="26">
        <f>'Emissions of Biomass scenarios'!H369*3.66</f>
        <v>0</v>
      </c>
      <c r="N371" s="14">
        <f t="shared" si="25"/>
        <v>0</v>
      </c>
      <c r="V371" s="4"/>
      <c r="W371" s="4"/>
      <c r="X371" s="4"/>
      <c r="Y371" s="4"/>
    </row>
    <row r="372" spans="2:25" x14ac:dyDescent="0.3">
      <c r="B372">
        <v>367</v>
      </c>
      <c r="C372" s="11">
        <f t="shared" si="27"/>
        <v>1.6779706453383088</v>
      </c>
      <c r="D372" s="11">
        <f t="shared" si="27"/>
        <v>2.720789926345387</v>
      </c>
      <c r="E372" s="11">
        <f t="shared" si="27"/>
        <v>3.4292084480011149</v>
      </c>
      <c r="F372" s="11">
        <f t="shared" si="27"/>
        <v>5.9646475032892132</v>
      </c>
      <c r="G372" s="3">
        <f>G371*(1+Parameters!$B$13)</f>
        <v>121809724.89172781</v>
      </c>
      <c r="H372" s="5">
        <f>Parameters!$B$11*'Permanent project'!C376*Parameters!B$9*G372</f>
        <v>1888.5926384099021</v>
      </c>
      <c r="I372" s="2">
        <f>EXP(-Parameters!$B$16*'Permanent project'!B376)</f>
        <v>7.9368030684525457E-6</v>
      </c>
      <c r="J372" s="2">
        <f>EXP(-(Parameters!$B$5+Parameters!$B$6)*('Permanent project'!B376-Parameters!$B$2))*(1-EXP(-Parameters!$B$7*('Permanent project'!B376-Parameters!$B$2)*('Permanent project'!B376&gt;Parameters!$B$2)))+('Permanent project'!B376&lt;=Parameters!$B$2)</f>
        <v>2.6252343965687961E-2</v>
      </c>
      <c r="K372" s="2">
        <f>H372*I372*('Permanent project'!B376&gt;=Parameters!$B$2)</f>
        <v>1.49893878475886E-2</v>
      </c>
      <c r="L372" s="2">
        <f>H372*I372*J372*('Permanent project'!B376&gt;=Parameters!$B$2)*('Permanent project'!B376&lt;=Parameters!$B$3)</f>
        <v>3.9350656560999906E-4</v>
      </c>
      <c r="M372" s="26">
        <f>'Emissions of Biomass scenarios'!H370*3.66</f>
        <v>0</v>
      </c>
      <c r="N372" s="14">
        <f t="shared" si="25"/>
        <v>0</v>
      </c>
      <c r="V372" s="4"/>
      <c r="W372" s="4"/>
      <c r="X372" s="4"/>
      <c r="Y372" s="4"/>
    </row>
    <row r="373" spans="2:25" x14ac:dyDescent="0.3">
      <c r="B373">
        <v>368</v>
      </c>
      <c r="C373" s="11">
        <f t="shared" si="27"/>
        <v>1.6779706453383088</v>
      </c>
      <c r="D373" s="11">
        <f t="shared" si="27"/>
        <v>2.720789926345387</v>
      </c>
      <c r="E373" s="11">
        <f t="shared" si="27"/>
        <v>3.4292084480011149</v>
      </c>
      <c r="F373" s="11">
        <f t="shared" si="27"/>
        <v>5.9646475032892132</v>
      </c>
      <c r="G373" s="3">
        <f>G372*(1+Parameters!$B$13)</f>
        <v>124245919.38956237</v>
      </c>
      <c r="H373" s="5">
        <f>Parameters!$B$11*'Permanent project'!C377*Parameters!B$9*G373</f>
        <v>1926.3644911781003</v>
      </c>
      <c r="I373" s="2">
        <f>EXP(-Parameters!$B$16*'Permanent project'!B377)</f>
        <v>7.6868460124626615E-6</v>
      </c>
      <c r="J373" s="2">
        <f>EXP(-(Parameters!$B$5+Parameters!$B$6)*('Permanent project'!B377-Parameters!$B$2))*(1-EXP(-Parameters!$B$7*('Permanent project'!B377-Parameters!$B$2)*('Permanent project'!B377&gt;Parameters!$B$2)))+('Permanent project'!B377&lt;=Parameters!$B$2)</f>
        <v>2.5991128778755347E-2</v>
      </c>
      <c r="K373" s="2">
        <f>H373*I373*('Permanent project'!B377&gt;=Parameters!$B$2)</f>
        <v>1.4807667207562044E-2</v>
      </c>
      <c r="L373" s="2">
        <f>H373*I373*J373*('Permanent project'!B377&gt;=Parameters!$B$2)*('Permanent project'!B377&lt;=Parameters!$B$3)</f>
        <v>3.8486798530469769E-4</v>
      </c>
      <c r="M373" s="26">
        <f>'Emissions of Biomass scenarios'!H371*3.66</f>
        <v>0</v>
      </c>
      <c r="N373" s="14">
        <f t="shared" si="25"/>
        <v>0</v>
      </c>
      <c r="V373" s="4"/>
      <c r="W373" s="4"/>
      <c r="X373" s="4"/>
      <c r="Y373" s="4"/>
    </row>
    <row r="374" spans="2:25" x14ac:dyDescent="0.3">
      <c r="B374">
        <v>369</v>
      </c>
      <c r="C374" s="11">
        <f t="shared" si="27"/>
        <v>1.6779706453383088</v>
      </c>
      <c r="D374" s="11">
        <f t="shared" si="27"/>
        <v>2.720789926345387</v>
      </c>
      <c r="E374" s="11">
        <f t="shared" si="27"/>
        <v>3.4292084480011149</v>
      </c>
      <c r="F374" s="11">
        <f t="shared" si="27"/>
        <v>5.9646475032892132</v>
      </c>
      <c r="G374" s="3">
        <f>G373*(1+Parameters!$B$13)</f>
        <v>126730837.77735361</v>
      </c>
      <c r="H374" s="5">
        <f>Parameters!$B$11*'Permanent project'!C378*Parameters!B$9*G374</f>
        <v>1964.8917810016624</v>
      </c>
      <c r="I374" s="2">
        <f>EXP(-Parameters!$B$16*'Permanent project'!B378)</f>
        <v>7.4447609584993212E-6</v>
      </c>
      <c r="J374" s="2">
        <f>EXP(-(Parameters!$B$5+Parameters!$B$6)*('Permanent project'!B378-Parameters!$B$2))*(1-EXP(-Parameters!$B$7*('Permanent project'!B378-Parameters!$B$2)*('Permanent project'!B378&gt;Parameters!$B$2)))+('Permanent project'!B378&lt;=Parameters!$B$2)</f>
        <v>2.573251272635994E-2</v>
      </c>
      <c r="K374" s="2">
        <f>H374*I374*('Permanent project'!B378&gt;=Parameters!$B$2)</f>
        <v>1.4628149618877375E-2</v>
      </c>
      <c r="L374" s="2">
        <f>H374*I374*J374*('Permanent project'!B378&gt;=Parameters!$B$2)*('Permanent project'!B378&lt;=Parameters!$B$3)</f>
        <v>3.7641904623085933E-4</v>
      </c>
      <c r="M374" s="26">
        <f>'Emissions of Biomass scenarios'!H372*3.66</f>
        <v>0</v>
      </c>
      <c r="N374" s="14">
        <f t="shared" si="25"/>
        <v>0</v>
      </c>
      <c r="V374" s="4"/>
      <c r="W374" s="4"/>
      <c r="X374" s="4"/>
      <c r="Y374" s="4"/>
    </row>
    <row r="375" spans="2:25" x14ac:dyDescent="0.3">
      <c r="B375">
        <v>370</v>
      </c>
      <c r="C375" s="11">
        <f t="shared" si="27"/>
        <v>1.6779706453383088</v>
      </c>
      <c r="D375" s="11">
        <f t="shared" si="27"/>
        <v>2.720789926345387</v>
      </c>
      <c r="E375" s="11">
        <f t="shared" si="27"/>
        <v>3.4292084480011149</v>
      </c>
      <c r="F375" s="11">
        <f t="shared" si="27"/>
        <v>5.9646475032892132</v>
      </c>
      <c r="G375" s="3">
        <f>G374*(1+Parameters!$B$13)</f>
        <v>129265454.53290069</v>
      </c>
      <c r="H375" s="5">
        <f>Parameters!$B$11*'Permanent project'!C379*Parameters!B$9*G375</f>
        <v>2004.1896166216957</v>
      </c>
      <c r="I375" s="2">
        <f>EXP(-Parameters!$B$16*'Permanent project'!B379)</f>
        <v>7.2102999903128283E-6</v>
      </c>
      <c r="J375" s="2">
        <f>EXP(-(Parameters!$B$5+Parameters!$B$6)*('Permanent project'!B379-Parameters!$B$2))*(1-EXP(-Parameters!$B$7*('Permanent project'!B379-Parameters!$B$2)*('Permanent project'!B379&gt;Parameters!$B$2)))+('Permanent project'!B379&lt;=Parameters!$B$2)</f>
        <v>2.5476469946681016E-2</v>
      </c>
      <c r="K375" s="2">
        <f>H375*I375*('Permanent project'!B379&gt;=Parameters!$B$2)</f>
        <v>1.4450808373312484E-2</v>
      </c>
      <c r="L375" s="2">
        <f>H375*I375*J375*('Permanent project'!B379&gt;=Parameters!$B$2)*('Permanent project'!B379&lt;=Parameters!$B$3)</f>
        <v>3.681555852279419E-4</v>
      </c>
      <c r="M375" s="26">
        <f>'Emissions of Biomass scenarios'!H373*3.66</f>
        <v>0</v>
      </c>
      <c r="N375" s="14">
        <f t="shared" si="25"/>
        <v>0</v>
      </c>
      <c r="V375" s="4"/>
      <c r="W375" s="4"/>
      <c r="X375" s="4"/>
      <c r="Y375" s="4"/>
    </row>
    <row r="376" spans="2:25" x14ac:dyDescent="0.3">
      <c r="B376">
        <v>371</v>
      </c>
      <c r="C376" s="11">
        <f t="shared" si="27"/>
        <v>1.6779706453383088</v>
      </c>
      <c r="D376" s="11">
        <f t="shared" si="27"/>
        <v>2.720789926345387</v>
      </c>
      <c r="E376" s="11">
        <f t="shared" si="27"/>
        <v>3.4292084480011149</v>
      </c>
      <c r="F376" s="11">
        <f t="shared" si="27"/>
        <v>5.9646475032892132</v>
      </c>
      <c r="G376" s="3">
        <f>G375*(1+Parameters!$B$13)</f>
        <v>131850763.6235587</v>
      </c>
      <c r="H376" s="5">
        <f>Parameters!$B$11*'Permanent project'!C380*Parameters!B$9*G376</f>
        <v>2044.2734089541295</v>
      </c>
      <c r="I376" s="2">
        <f>EXP(-Parameters!$B$16*'Permanent project'!B380)</f>
        <v>6.9832229993835488E-6</v>
      </c>
      <c r="J376" s="2">
        <f>EXP(-(Parameters!$B$5+Parameters!$B$6)*('Permanent project'!B380-Parameters!$B$2))*(1-EXP(-Parameters!$B$7*('Permanent project'!B380-Parameters!$B$2)*('Permanent project'!B380&gt;Parameters!$B$2)))+('Permanent project'!B380&lt;=Parameters!$B$2)</f>
        <v>2.5222974835227212E-2</v>
      </c>
      <c r="K376" s="2">
        <f>H376*I376*('Permanent project'!B380&gt;=Parameters!$B$2)</f>
        <v>1.4275617086436689E-2</v>
      </c>
      <c r="L376" s="2">
        <f>H376*I376*J376*('Permanent project'!B380&gt;=Parameters!$B$2)*('Permanent project'!B380&lt;=Parameters!$B$3)</f>
        <v>3.6007353052853222E-4</v>
      </c>
      <c r="M376" s="26">
        <f>'Emissions of Biomass scenarios'!H374*3.66</f>
        <v>0</v>
      </c>
      <c r="N376" s="14">
        <f t="shared" si="25"/>
        <v>0</v>
      </c>
      <c r="V376" s="4"/>
      <c r="W376" s="4"/>
      <c r="X376" s="4"/>
      <c r="Y376" s="4"/>
    </row>
    <row r="377" spans="2:25" x14ac:dyDescent="0.3">
      <c r="B377">
        <v>372</v>
      </c>
      <c r="C377" s="11">
        <f t="shared" si="27"/>
        <v>1.6779706453383088</v>
      </c>
      <c r="D377" s="11">
        <f t="shared" si="27"/>
        <v>2.720789926345387</v>
      </c>
      <c r="E377" s="11">
        <f t="shared" si="27"/>
        <v>3.4292084480011149</v>
      </c>
      <c r="F377" s="11">
        <f t="shared" si="27"/>
        <v>5.9646475032892132</v>
      </c>
      <c r="G377" s="3">
        <f>G376*(1+Parameters!$B$13)</f>
        <v>134487778.89602989</v>
      </c>
      <c r="H377" s="5">
        <f>Parameters!$B$11*'Permanent project'!C381*Parameters!B$9*G377</f>
        <v>2085.1588771332122</v>
      </c>
      <c r="I377" s="2">
        <f>EXP(-Parameters!$B$16*'Permanent project'!B381)</f>
        <v>6.7632974390298035E-6</v>
      </c>
      <c r="J377" s="2">
        <f>EXP(-(Parameters!$B$5+Parameters!$B$6)*('Permanent project'!B381-Parameters!$B$2))*(1-EXP(-Parameters!$B$7*('Permanent project'!B381-Parameters!$B$2)*('Permanent project'!B381&gt;Parameters!$B$2)))+('Permanent project'!B381&lt;=Parameters!$B$2)</f>
        <v>2.4972002042276155E-2</v>
      </c>
      <c r="K377" s="2">
        <f>H377*I377*('Permanent project'!B381&gt;=Parameters!$B$2)</f>
        <v>1.4102549693685315E-2</v>
      </c>
      <c r="L377" s="2">
        <f>H377*I377*J377*('Permanent project'!B381&gt;=Parameters!$B$2)*('Permanent project'!B381&lt;=Parameters!$B$3)</f>
        <v>3.5216889975201062E-4</v>
      </c>
      <c r="M377" s="26">
        <f>'Emissions of Biomass scenarios'!H375*3.66</f>
        <v>0</v>
      </c>
      <c r="N377" s="14">
        <f t="shared" si="25"/>
        <v>0</v>
      </c>
      <c r="V377" s="4"/>
      <c r="W377" s="4"/>
      <c r="X377" s="4"/>
      <c r="Y377" s="4"/>
    </row>
    <row r="378" spans="2:25" x14ac:dyDescent="0.3">
      <c r="B378">
        <v>373</v>
      </c>
      <c r="C378" s="11">
        <f t="shared" si="27"/>
        <v>1.6779706453383088</v>
      </c>
      <c r="D378" s="11">
        <f t="shared" si="27"/>
        <v>2.720789926345387</v>
      </c>
      <c r="E378" s="11">
        <f t="shared" si="27"/>
        <v>3.4292084480011149</v>
      </c>
      <c r="F378" s="11">
        <f t="shared" si="27"/>
        <v>5.9646475032892132</v>
      </c>
      <c r="G378" s="3">
        <f>G377*(1+Parameters!$B$13)</f>
        <v>137177534.47395048</v>
      </c>
      <c r="H378" s="5">
        <f>Parameters!$B$11*'Permanent project'!C382*Parameters!B$9*G378</f>
        <v>2126.8620546758762</v>
      </c>
      <c r="I378" s="2">
        <f>EXP(-Parameters!$B$16*'Permanent project'!B382)</f>
        <v>6.550298086259745E-6</v>
      </c>
      <c r="J378" s="2">
        <f>EXP(-(Parameters!$B$5+Parameters!$B$6)*('Permanent project'!B382-Parameters!$B$2))*(1-EXP(-Parameters!$B$7*('Permanent project'!B382-Parameters!$B$2)*('Permanent project'!B382&gt;Parameters!$B$2)))+('Permanent project'!B382&lt;=Parameters!$B$2)</f>
        <v>2.4723526470339388E-2</v>
      </c>
      <c r="K378" s="2">
        <f>H378*I378*('Permanent project'!B382&gt;=Parameters!$B$2)</f>
        <v>1.3931580446481861E-2</v>
      </c>
      <c r="L378" s="2">
        <f>H378*I378*J378*('Permanent project'!B382&gt;=Parameters!$B$2)*('Permanent project'!B382&lt;=Parameters!$B$3)</f>
        <v>3.4443779794225693E-4</v>
      </c>
      <c r="M378" s="26">
        <f>'Emissions of Biomass scenarios'!H376*3.66</f>
        <v>0</v>
      </c>
      <c r="N378" s="14">
        <f t="shared" si="25"/>
        <v>0</v>
      </c>
      <c r="V378" s="4"/>
      <c r="W378" s="4"/>
      <c r="X378" s="4"/>
      <c r="Y378" s="4"/>
    </row>
    <row r="379" spans="2:25" x14ac:dyDescent="0.3">
      <c r="B379">
        <v>374</v>
      </c>
      <c r="C379" s="11">
        <f t="shared" ref="C379:F394" si="28">C378</f>
        <v>1.6779706453383088</v>
      </c>
      <c r="D379" s="11">
        <f t="shared" si="28"/>
        <v>2.720789926345387</v>
      </c>
      <c r="E379" s="11">
        <f t="shared" si="28"/>
        <v>3.4292084480011149</v>
      </c>
      <c r="F379" s="11">
        <f t="shared" si="28"/>
        <v>5.9646475032892132</v>
      </c>
      <c r="G379" s="3">
        <f>G378*(1+Parameters!$B$13)</f>
        <v>139921085.1634295</v>
      </c>
      <c r="H379" s="5">
        <f>Parameters!$B$11*'Permanent project'!C383*Parameters!B$9*G379</f>
        <v>2169.399295769394</v>
      </c>
      <c r="I379" s="2">
        <f>EXP(-Parameters!$B$16*'Permanent project'!B383)</f>
        <v>6.3440068111233339E-6</v>
      </c>
      <c r="J379" s="2">
        <f>EXP(-(Parameters!$B$5+Parameters!$B$6)*('Permanent project'!B383-Parameters!$B$2))*(1-EXP(-Parameters!$B$7*('Permanent project'!B383-Parameters!$B$2)*('Permanent project'!B383&gt;Parameters!$B$2)))+('Permanent project'!B383&lt;=Parameters!$B$2)</f>
        <v>2.447752327165267E-2</v>
      </c>
      <c r="K379" s="2">
        <f>H379*I379*('Permanent project'!B383&gt;=Parameters!$B$2)</f>
        <v>1.37626839084072E-2</v>
      </c>
      <c r="L379" s="2">
        <f>H379*I379*J379*('Permanent project'!B383&gt;=Parameters!$B$2)*('Permanent project'!B383&lt;=Parameters!$B$3)</f>
        <v>3.3687641564843695E-4</v>
      </c>
      <c r="M379" s="26">
        <f>'Emissions of Biomass scenarios'!H377*3.66</f>
        <v>0</v>
      </c>
      <c r="N379" s="14">
        <f t="shared" si="25"/>
        <v>0</v>
      </c>
      <c r="V379" s="4"/>
      <c r="W379" s="4"/>
      <c r="X379" s="4"/>
      <c r="Y379" s="4"/>
    </row>
    <row r="380" spans="2:25" x14ac:dyDescent="0.3">
      <c r="B380">
        <v>375</v>
      </c>
      <c r="C380" s="11">
        <f t="shared" si="28"/>
        <v>1.6779706453383088</v>
      </c>
      <c r="D380" s="11">
        <f t="shared" si="28"/>
        <v>2.720789926345387</v>
      </c>
      <c r="E380" s="11">
        <f t="shared" si="28"/>
        <v>3.4292084480011149</v>
      </c>
      <c r="F380" s="11">
        <f t="shared" si="28"/>
        <v>5.9646475032892132</v>
      </c>
      <c r="G380" s="3">
        <f>G379*(1+Parameters!$B$13)</f>
        <v>142719506.86669809</v>
      </c>
      <c r="H380" s="5">
        <f>Parameters!$B$11*'Permanent project'!C384*Parameters!B$9*G380</f>
        <v>2212.7872816847821</v>
      </c>
      <c r="I380" s="2">
        <f>EXP(-Parameters!$B$16*'Permanent project'!B384)</f>
        <v>6.1442123533282098E-6</v>
      </c>
      <c r="J380" s="2">
        <f>EXP(-(Parameters!$B$5+Parameters!$B$6)*('Permanent project'!B384-Parameters!$B$2))*(1-EXP(-Parameters!$B$7*('Permanent project'!B384-Parameters!$B$2)*('Permanent project'!B384&gt;Parameters!$B$2)))+('Permanent project'!B384&lt;=Parameters!$B$2)</f>
        <v>2.4233967845691113E-2</v>
      </c>
      <c r="K380" s="2">
        <f>H380*I380*('Permanent project'!B384&gt;=Parameters!$B$2)</f>
        <v>1.3595834951415187E-2</v>
      </c>
      <c r="L380" s="2">
        <f>H380*I380*J380*('Permanent project'!B384&gt;=Parameters!$B$2)*('Permanent project'!B384&lt;=Parameters!$B$3)</f>
        <v>3.2948102704791904E-4</v>
      </c>
      <c r="M380" s="26">
        <f>'Emissions of Biomass scenarios'!H378*3.66</f>
        <v>0</v>
      </c>
      <c r="N380" s="14">
        <f t="shared" si="25"/>
        <v>0</v>
      </c>
      <c r="V380" s="4"/>
      <c r="W380" s="4"/>
      <c r="X380" s="4"/>
      <c r="Y380" s="4"/>
    </row>
    <row r="381" spans="2:25" x14ac:dyDescent="0.3">
      <c r="B381">
        <v>376</v>
      </c>
      <c r="C381" s="11">
        <f t="shared" si="28"/>
        <v>1.6779706453383088</v>
      </c>
      <c r="D381" s="11">
        <f t="shared" si="28"/>
        <v>2.720789926345387</v>
      </c>
      <c r="E381" s="11">
        <f t="shared" si="28"/>
        <v>3.4292084480011149</v>
      </c>
      <c r="F381" s="11">
        <f t="shared" si="28"/>
        <v>5.9646475032892132</v>
      </c>
      <c r="G381" s="3">
        <f>G380*(1+Parameters!$B$13)</f>
        <v>145573897.00403205</v>
      </c>
      <c r="H381" s="5">
        <f>Parameters!$B$11*'Permanent project'!C385*Parameters!B$9*G381</f>
        <v>2257.0430273184775</v>
      </c>
      <c r="I381" s="2">
        <f>EXP(-Parameters!$B$16*'Permanent project'!B385)</f>
        <v>5.9507101058906875E-6</v>
      </c>
      <c r="J381" s="2">
        <f>EXP(-(Parameters!$B$5+Parameters!$B$6)*('Permanent project'!B385-Parameters!$B$2))*(1-EXP(-Parameters!$B$7*('Permanent project'!B385-Parameters!$B$2)*('Permanent project'!B385&gt;Parameters!$B$2)))+('Permanent project'!B385&lt;=Parameters!$B$2)</f>
        <v>2.3992835836709175E-2</v>
      </c>
      <c r="K381" s="2">
        <f>H381*I381*('Permanent project'!B385&gt;=Parameters!$B$2)</f>
        <v>1.3431008752094175E-2</v>
      </c>
      <c r="L381" s="2">
        <f>H381*I381*J381*('Permanent project'!B385&gt;=Parameters!$B$2)*('Permanent project'!B385&lt;=Parameters!$B$3)</f>
        <v>3.2224798811039966E-4</v>
      </c>
      <c r="M381" s="26">
        <f>'Emissions of Biomass scenarios'!H379*3.66</f>
        <v>0</v>
      </c>
      <c r="N381" s="14">
        <f t="shared" si="25"/>
        <v>0</v>
      </c>
      <c r="V381" s="4"/>
      <c r="W381" s="4"/>
      <c r="X381" s="4"/>
      <c r="Y381" s="4"/>
    </row>
    <row r="382" spans="2:25" x14ac:dyDescent="0.3">
      <c r="B382">
        <v>377</v>
      </c>
      <c r="C382" s="11">
        <f t="shared" si="28"/>
        <v>1.6779706453383088</v>
      </c>
      <c r="D382" s="11">
        <f t="shared" si="28"/>
        <v>2.720789926345387</v>
      </c>
      <c r="E382" s="11">
        <f t="shared" si="28"/>
        <v>3.4292084480011149</v>
      </c>
      <c r="F382" s="11">
        <f t="shared" si="28"/>
        <v>5.9646475032892132</v>
      </c>
      <c r="G382" s="3">
        <f>G381*(1+Parameters!$B$13)</f>
        <v>148485374.94411269</v>
      </c>
      <c r="H382" s="5">
        <f>Parameters!$B$11*'Permanent project'!C386*Parameters!B$9*G382</f>
        <v>2302.1838878648473</v>
      </c>
      <c r="I382" s="2">
        <f>EXP(-Parameters!$B$16*'Permanent project'!B386)</f>
        <v>5.7633019056003295E-6</v>
      </c>
      <c r="J382" s="2">
        <f>EXP(-(Parameters!$B$5+Parameters!$B$6)*('Permanent project'!B386-Parameters!$B$2))*(1-EXP(-Parameters!$B$7*('Permanent project'!B386-Parameters!$B$2)*('Permanent project'!B386&gt;Parameters!$B$2)))+('Permanent project'!B386&lt;=Parameters!$B$2)</f>
        <v>2.3754103131304997E-2</v>
      </c>
      <c r="K382" s="2">
        <f>H382*I382*('Permanent project'!B386&gt;=Parameters!$B$2)</f>
        <v>1.326818078797385E-2</v>
      </c>
      <c r="L382" s="2">
        <f>H382*I382*J382*('Permanent project'!B386&gt;=Parameters!$B$2)*('Permanent project'!B386&lt;=Parameters!$B$3)</f>
        <v>3.1517373480233045E-4</v>
      </c>
      <c r="M382" s="26">
        <f>'Emissions of Biomass scenarios'!H380*3.66</f>
        <v>0</v>
      </c>
      <c r="N382" s="14">
        <f t="shared" si="25"/>
        <v>0</v>
      </c>
      <c r="V382" s="4"/>
      <c r="W382" s="4"/>
      <c r="X382" s="4"/>
      <c r="Y382" s="4"/>
    </row>
    <row r="383" spans="2:25" x14ac:dyDescent="0.3">
      <c r="B383">
        <v>378</v>
      </c>
      <c r="C383" s="11">
        <f t="shared" si="28"/>
        <v>1.6779706453383088</v>
      </c>
      <c r="D383" s="11">
        <f t="shared" si="28"/>
        <v>2.720789926345387</v>
      </c>
      <c r="E383" s="11">
        <f t="shared" si="28"/>
        <v>3.4292084480011149</v>
      </c>
      <c r="F383" s="11">
        <f t="shared" si="28"/>
        <v>5.9646475032892132</v>
      </c>
      <c r="G383" s="3">
        <f>G382*(1+Parameters!$B$13)</f>
        <v>151455082.44299495</v>
      </c>
      <c r="H383" s="5">
        <f>Parameters!$B$11*'Permanent project'!C387*Parameters!B$9*G383</f>
        <v>2348.2275656221441</v>
      </c>
      <c r="I383" s="2">
        <f>EXP(-Parameters!$B$16*'Permanent project'!B387)</f>
        <v>5.5817958300835013E-6</v>
      </c>
      <c r="J383" s="2">
        <f>EXP(-(Parameters!$B$5+Parameters!$B$6)*('Permanent project'!B387-Parameters!$B$2))*(1-EXP(-Parameters!$B$7*('Permanent project'!B387-Parameters!$B$2)*('Permanent project'!B387&gt;Parameters!$B$2)))+('Permanent project'!B387&lt;=Parameters!$B$2)</f>
        <v>2.3517745856009107E-2</v>
      </c>
      <c r="K383" s="2">
        <f>H383*I383*('Permanent project'!B387&gt;=Parameters!$B$2)</f>
        <v>1.3107326833876816E-2</v>
      </c>
      <c r="L383" s="2">
        <f>H383*I383*J383*('Permanent project'!B387&gt;=Parameters!$B$2)*('Permanent project'!B387&lt;=Parameters!$B$3)</f>
        <v>3.0825478133076343E-4</v>
      </c>
      <c r="M383" s="26">
        <f>'Emissions of Biomass scenarios'!H381*3.66</f>
        <v>0</v>
      </c>
      <c r="N383" s="14">
        <f t="shared" si="25"/>
        <v>0</v>
      </c>
      <c r="V383" s="4"/>
      <c r="W383" s="4"/>
      <c r="X383" s="4"/>
      <c r="Y383" s="4"/>
    </row>
    <row r="384" spans="2:25" x14ac:dyDescent="0.3">
      <c r="B384">
        <v>379</v>
      </c>
      <c r="C384" s="11">
        <f t="shared" si="28"/>
        <v>1.6779706453383088</v>
      </c>
      <c r="D384" s="11">
        <f t="shared" si="28"/>
        <v>2.720789926345387</v>
      </c>
      <c r="E384" s="11">
        <f t="shared" si="28"/>
        <v>3.4292084480011149</v>
      </c>
      <c r="F384" s="11">
        <f t="shared" si="28"/>
        <v>5.9646475032892132</v>
      </c>
      <c r="G384" s="3">
        <f>G383*(1+Parameters!$B$13)</f>
        <v>154484184.09185484</v>
      </c>
      <c r="H384" s="5">
        <f>Parameters!$B$11*'Permanent project'!C388*Parameters!B$9*G384</f>
        <v>2395.1921169345869</v>
      </c>
      <c r="I384" s="2">
        <f>EXP(-Parameters!$B$16*'Permanent project'!B388)</f>
        <v>5.4060060012580889E-6</v>
      </c>
      <c r="J384" s="2">
        <f>EXP(-(Parameters!$B$5+Parameters!$B$6)*('Permanent project'!B388-Parameters!$B$2))*(1-EXP(-Parameters!$B$7*('Permanent project'!B388-Parameters!$B$2)*('Permanent project'!B388&gt;Parameters!$B$2)))+('Permanent project'!B388&lt;=Parameters!$B$2)</f>
        <v>2.3283740374897E-2</v>
      </c>
      <c r="K384" s="2">
        <f>H384*I384*('Permanent project'!B388&gt;=Parameters!$B$2)</f>
        <v>1.2948422958314443E-2</v>
      </c>
      <c r="L384" s="2">
        <f>H384*I384*J384*('Permanent project'!B388&gt;=Parameters!$B$2)*('Permanent project'!B388&lt;=Parameters!$B$3)</f>
        <v>3.0148771842574925E-4</v>
      </c>
      <c r="M384" s="26">
        <f>'Emissions of Biomass scenarios'!H382*3.66</f>
        <v>0</v>
      </c>
      <c r="N384" s="14">
        <f t="shared" si="25"/>
        <v>0</v>
      </c>
      <c r="V384" s="4"/>
      <c r="W384" s="4"/>
      <c r="X384" s="4"/>
      <c r="Y384" s="4"/>
    </row>
    <row r="385" spans="2:25" x14ac:dyDescent="0.3">
      <c r="B385">
        <v>380</v>
      </c>
      <c r="C385" s="11">
        <f t="shared" si="28"/>
        <v>1.6779706453383088</v>
      </c>
      <c r="D385" s="11">
        <f t="shared" si="28"/>
        <v>2.720789926345387</v>
      </c>
      <c r="E385" s="11">
        <f t="shared" si="28"/>
        <v>3.4292084480011149</v>
      </c>
      <c r="F385" s="11">
        <f t="shared" si="28"/>
        <v>5.9646475032892132</v>
      </c>
      <c r="G385" s="3">
        <f>G384*(1+Parameters!$B$13)</f>
        <v>157573867.77369195</v>
      </c>
      <c r="H385" s="5">
        <f>Parameters!$B$11*'Permanent project'!C389*Parameters!B$9*G385</f>
        <v>2443.0959592732788</v>
      </c>
      <c r="I385" s="2">
        <f>EXP(-Parameters!$B$16*'Permanent project'!B389)</f>
        <v>5.2357523949781018E-6</v>
      </c>
      <c r="J385" s="2">
        <f>EXP(-(Parameters!$B$5+Parameters!$B$6)*('Permanent project'!B389-Parameters!$B$2))*(1-EXP(-Parameters!$B$7*('Permanent project'!B389-Parameters!$B$2)*('Permanent project'!B389&gt;Parameters!$B$2)))+('Permanent project'!B389&lt;=Parameters!$B$2)</f>
        <v>2.3052063287225571E-2</v>
      </c>
      <c r="K385" s="2">
        <f>H385*I385*('Permanent project'!B389&gt;=Parameters!$B$2)</f>
        <v>1.2791445519926392E-2</v>
      </c>
      <c r="L385" s="2">
        <f>H385*I385*J385*('Permanent project'!B389&gt;=Parameters!$B$2)*('Permanent project'!B389&lt;=Parameters!$B$3)</f>
        <v>2.9486921166044119E-4</v>
      </c>
      <c r="M385" s="26">
        <f>'Emissions of Biomass scenarios'!H383*3.66</f>
        <v>0</v>
      </c>
      <c r="N385" s="14">
        <f t="shared" si="25"/>
        <v>0</v>
      </c>
      <c r="V385" s="4"/>
      <c r="W385" s="4"/>
      <c r="X385" s="4"/>
      <c r="Y385" s="4"/>
    </row>
    <row r="386" spans="2:25" x14ac:dyDescent="0.3">
      <c r="B386">
        <v>381</v>
      </c>
      <c r="C386" s="11">
        <f t="shared" si="28"/>
        <v>1.6779706453383088</v>
      </c>
      <c r="D386" s="11">
        <f t="shared" si="28"/>
        <v>2.720789926345387</v>
      </c>
      <c r="E386" s="11">
        <f t="shared" si="28"/>
        <v>3.4292084480011149</v>
      </c>
      <c r="F386" s="11">
        <f t="shared" si="28"/>
        <v>5.9646475032892132</v>
      </c>
      <c r="G386" s="3">
        <f>G385*(1+Parameters!$B$13)</f>
        <v>160725345.1291658</v>
      </c>
      <c r="H386" s="5">
        <f>Parameters!$B$11*'Permanent project'!C390*Parameters!B$9*G386</f>
        <v>2491.9578784587447</v>
      </c>
      <c r="I386" s="2">
        <f>EXP(-Parameters!$B$16*'Permanent project'!B390)</f>
        <v>5.0708606566732146E-6</v>
      </c>
      <c r="J386" s="2">
        <f>EXP(-(Parameters!$B$5+Parameters!$B$6)*('Permanent project'!B390-Parameters!$B$2))*(1-EXP(-Parameters!$B$7*('Permanent project'!B390-Parameters!$B$2)*('Permanent project'!B390&gt;Parameters!$B$2)))+('Permanent project'!B390&lt;=Parameters!$B$2)</f>
        <v>2.282269142509297E-2</v>
      </c>
      <c r="K386" s="2">
        <f>H386*I386*('Permanent project'!B390&gt;=Parameters!$B$2)</f>
        <v>1.2636371163963302E-2</v>
      </c>
      <c r="L386" s="2">
        <f>H386*I386*J386*('Permanent project'!B390&gt;=Parameters!$B$2)*('Permanent project'!B390&lt;=Parameters!$B$3)</f>
        <v>2.883959998080773E-4</v>
      </c>
      <c r="M386" s="26">
        <f>'Emissions of Biomass scenarios'!H384*3.66</f>
        <v>0</v>
      </c>
      <c r="N386" s="14">
        <f t="shared" si="25"/>
        <v>0</v>
      </c>
      <c r="V386" s="4"/>
      <c r="W386" s="4"/>
      <c r="X386" s="4"/>
      <c r="Y386" s="4"/>
    </row>
    <row r="387" spans="2:25" x14ac:dyDescent="0.3">
      <c r="B387">
        <v>382</v>
      </c>
      <c r="C387" s="11">
        <f t="shared" si="28"/>
        <v>1.6779706453383088</v>
      </c>
      <c r="D387" s="11">
        <f t="shared" si="28"/>
        <v>2.720789926345387</v>
      </c>
      <c r="E387" s="11">
        <f t="shared" si="28"/>
        <v>3.4292084480011149</v>
      </c>
      <c r="F387" s="11">
        <f t="shared" si="28"/>
        <v>5.9646475032892132</v>
      </c>
      <c r="G387" s="3">
        <f>G386*(1+Parameters!$B$13)</f>
        <v>163939852.03174913</v>
      </c>
      <c r="H387" s="5">
        <f>Parameters!$B$11*'Permanent project'!C391*Parameters!B$9*G387</f>
        <v>2541.7970360279196</v>
      </c>
      <c r="I387" s="2">
        <f>EXP(-Parameters!$B$16*'Permanent project'!B391)</f>
        <v>4.9111619227944502E-6</v>
      </c>
      <c r="J387" s="2">
        <f>EXP(-(Parameters!$B$5+Parameters!$B$6)*('Permanent project'!B391-Parameters!$B$2))*(1-EXP(-Parameters!$B$7*('Permanent project'!B391-Parameters!$B$2)*('Permanent project'!B391&gt;Parameters!$B$2)))+('Permanent project'!B391&lt;=Parameters!$B$2)</f>
        <v>2.2595601851121864E-2</v>
      </c>
      <c r="K387" s="2">
        <f>H387*I387*('Permanent project'!B391&gt;=Parameters!$B$2)</f>
        <v>1.2483176818812112E-2</v>
      </c>
      <c r="L387" s="2">
        <f>H387*I387*J387*('Permanent project'!B391&gt;=Parameters!$B$2)*('Permanent project'!B391&lt;=Parameters!$B$3)</f>
        <v>2.8206489323503249E-4</v>
      </c>
      <c r="M387" s="26">
        <f>'Emissions of Biomass scenarios'!H385*3.66</f>
        <v>0</v>
      </c>
      <c r="N387" s="14">
        <f t="shared" si="25"/>
        <v>0</v>
      </c>
      <c r="V387" s="4"/>
      <c r="W387" s="4"/>
      <c r="X387" s="4"/>
      <c r="Y387" s="4"/>
    </row>
    <row r="388" spans="2:25" x14ac:dyDescent="0.3">
      <c r="B388">
        <v>383</v>
      </c>
      <c r="C388" s="11">
        <f t="shared" si="28"/>
        <v>1.6779706453383088</v>
      </c>
      <c r="D388" s="11">
        <f t="shared" si="28"/>
        <v>2.720789926345387</v>
      </c>
      <c r="E388" s="11">
        <f t="shared" si="28"/>
        <v>3.4292084480011149</v>
      </c>
      <c r="F388" s="11">
        <f t="shared" si="28"/>
        <v>5.9646475032892132</v>
      </c>
      <c r="G388" s="3">
        <f>G387*(1+Parameters!$B$13)</f>
        <v>167218649.07238412</v>
      </c>
      <c r="H388" s="5">
        <f>Parameters!$B$11*'Permanent project'!C392*Parameters!B$9*G388</f>
        <v>2592.6329767484781</v>
      </c>
      <c r="I388" s="2">
        <f>EXP(-Parameters!$B$16*'Permanent project'!B392)</f>
        <v>4.7564926478831524E-6</v>
      </c>
      <c r="J388" s="2">
        <f>EXP(-(Parameters!$B$5+Parameters!$B$6)*('Permanent project'!B392-Parameters!$B$2))*(1-EXP(-Parameters!$B$7*('Permanent project'!B392-Parameters!$B$2)*('Permanent project'!B392&gt;Parameters!$B$2)))+('Permanent project'!B392&lt;=Parameters!$B$2)</f>
        <v>2.2370771856165591E-2</v>
      </c>
      <c r="K388" s="2">
        <f>H388*I388*('Permanent project'!B392&gt;=Parameters!$B$2)</f>
        <v>1.2331839692563547E-2</v>
      </c>
      <c r="L388" s="2">
        <f>H388*I388*J388*('Permanent project'!B392&gt;=Parameters!$B$2)*('Permanent project'!B392&lt;=Parameters!$B$3)</f>
        <v>2.7587277232914631E-4</v>
      </c>
      <c r="M388" s="26">
        <f>'Emissions of Biomass scenarios'!H386*3.66</f>
        <v>0</v>
      </c>
      <c r="N388" s="14">
        <f t="shared" si="25"/>
        <v>0</v>
      </c>
      <c r="V388" s="4"/>
      <c r="W388" s="4"/>
      <c r="X388" s="4"/>
      <c r="Y388" s="4"/>
    </row>
    <row r="389" spans="2:25" x14ac:dyDescent="0.3">
      <c r="B389">
        <v>384</v>
      </c>
      <c r="C389" s="11">
        <f t="shared" si="28"/>
        <v>1.6779706453383088</v>
      </c>
      <c r="D389" s="11">
        <f t="shared" si="28"/>
        <v>2.720789926345387</v>
      </c>
      <c r="E389" s="11">
        <f t="shared" si="28"/>
        <v>3.4292084480011149</v>
      </c>
      <c r="F389" s="11">
        <f t="shared" si="28"/>
        <v>5.9646475032892132</v>
      </c>
      <c r="G389" s="3">
        <f>G388*(1+Parameters!$B$13)</f>
        <v>170563022.05383182</v>
      </c>
      <c r="H389" s="5">
        <f>Parameters!$B$11*'Permanent project'!C393*Parameters!B$9*G389</f>
        <v>2644.485636283448</v>
      </c>
      <c r="I389" s="2">
        <f>EXP(-Parameters!$B$16*'Permanent project'!B393)</f>
        <v>4.6066944370861444E-6</v>
      </c>
      <c r="J389" s="2">
        <f>EXP(-(Parameters!$B$5+Parameters!$B$6)*('Permanent project'!B393-Parameters!$B$2))*(1-EXP(-Parameters!$B$7*('Permanent project'!B393-Parameters!$B$2)*('Permanent project'!B393&gt;Parameters!$B$2)))+('Permanent project'!B393&lt;=Parameters!$B$2)</f>
        <v>2.2148178957037315E-2</v>
      </c>
      <c r="K389" s="2">
        <f>H389*I389*('Permanent project'!B393&gt;=Parameters!$B$2)</f>
        <v>1.2182337269621172E-2</v>
      </c>
      <c r="L389" s="2">
        <f>H389*I389*J389*('Permanent project'!B393&gt;=Parameters!$B$2)*('Permanent project'!B393&lt;=Parameters!$B$3)</f>
        <v>2.6981658596255504E-4</v>
      </c>
      <c r="M389" s="26">
        <f>'Emissions of Biomass scenarios'!H387*3.66</f>
        <v>0</v>
      </c>
      <c r="N389" s="14">
        <f t="shared" si="25"/>
        <v>0</v>
      </c>
      <c r="V389" s="4"/>
      <c r="W389" s="4"/>
      <c r="X389" s="4"/>
      <c r="Y389" s="4"/>
    </row>
    <row r="390" spans="2:25" x14ac:dyDescent="0.3">
      <c r="B390">
        <v>385</v>
      </c>
      <c r="C390" s="11">
        <f t="shared" si="28"/>
        <v>1.6779706453383088</v>
      </c>
      <c r="D390" s="11">
        <f t="shared" si="28"/>
        <v>2.720789926345387</v>
      </c>
      <c r="E390" s="11">
        <f t="shared" si="28"/>
        <v>3.4292084480011149</v>
      </c>
      <c r="F390" s="11">
        <f t="shared" si="28"/>
        <v>5.9646475032892132</v>
      </c>
      <c r="G390" s="3">
        <f>G389*(1+Parameters!$B$13)</f>
        <v>173974282.49490845</v>
      </c>
      <c r="H390" s="5">
        <f>Parameters!$B$11*'Permanent project'!C394*Parameters!B$9*G390</f>
        <v>2697.3753490091171</v>
      </c>
      <c r="I390" s="2">
        <f>EXP(-Parameters!$B$16*'Permanent project'!B394)</f>
        <v>4.461613883945555E-6</v>
      </c>
      <c r="J390" s="2">
        <f>EXP(-(Parameters!$B$5+Parameters!$B$6)*('Permanent project'!B394-Parameters!$B$2))*(1-EXP(-Parameters!$B$7*('Permanent project'!B394-Parameters!$B$2)*('Permanent project'!B394&gt;Parameters!$B$2)))+('Permanent project'!B394&lt;=Parameters!$B$2)</f>
        <v>2.192780089426161E-2</v>
      </c>
      <c r="K390" s="2">
        <f>H390*I390*('Permanent project'!B394&gt;=Parameters!$B$2)</f>
        <v>1.2034647307351563E-2</v>
      </c>
      <c r="L390" s="2">
        <f>H390*I390*J390*('Permanent project'!B394&gt;=Parameters!$B$2)*('Permanent project'!B394&lt;=Parameters!$B$3)</f>
        <v>2.6389334998826668E-4</v>
      </c>
      <c r="M390" s="26">
        <f>'Emissions of Biomass scenarios'!H388*3.66</f>
        <v>0</v>
      </c>
      <c r="N390" s="14">
        <f t="shared" si="25"/>
        <v>0</v>
      </c>
      <c r="V390" s="4"/>
      <c r="W390" s="4"/>
      <c r="X390" s="4"/>
      <c r="Y390" s="4"/>
    </row>
    <row r="391" spans="2:25" x14ac:dyDescent="0.3">
      <c r="B391">
        <v>386</v>
      </c>
      <c r="C391" s="11">
        <f t="shared" si="28"/>
        <v>1.6779706453383088</v>
      </c>
      <c r="D391" s="11">
        <f t="shared" si="28"/>
        <v>2.720789926345387</v>
      </c>
      <c r="E391" s="11">
        <f t="shared" si="28"/>
        <v>3.4292084480011149</v>
      </c>
      <c r="F391" s="11">
        <f t="shared" si="28"/>
        <v>5.9646475032892132</v>
      </c>
      <c r="G391" s="3">
        <f>G390*(1+Parameters!$B$13)</f>
        <v>177453768.14480662</v>
      </c>
      <c r="H391" s="5">
        <f>Parameters!$B$11*'Permanent project'!C395*Parameters!B$9*G391</f>
        <v>2751.3228559892991</v>
      </c>
      <c r="I391" s="2">
        <f>EXP(-Parameters!$B$16*'Permanent project'!B395)</f>
        <v>4.3211024132972029E-6</v>
      </c>
      <c r="J391" s="2">
        <f>EXP(-(Parameters!$B$5+Parameters!$B$6)*('Permanent project'!B395-Parameters!$B$2))*(1-EXP(-Parameters!$B$7*('Permanent project'!B395-Parameters!$B$2)*('Permanent project'!B395&gt;Parameters!$B$2)))+('Permanent project'!B395&lt;=Parameters!$B$2)</f>
        <v>2.1709615629848571E-2</v>
      </c>
      <c r="K391" s="2">
        <f>H391*I391*('Permanent project'!B395&gt;=Parameters!$B$2)</f>
        <v>1.1888747832775113E-2</v>
      </c>
      <c r="L391" s="2">
        <f>H391*I391*J391*('Permanent project'!B395&gt;=Parameters!$B$2)*('Permanent project'!B395&lt;=Parameters!$B$3)</f>
        <v>2.5810014576974289E-4</v>
      </c>
      <c r="M391" s="26">
        <f>'Emissions of Biomass scenarios'!H389*3.66</f>
        <v>0</v>
      </c>
      <c r="N391" s="14">
        <f t="shared" si="25"/>
        <v>0</v>
      </c>
      <c r="V391" s="4"/>
      <c r="W391" s="4"/>
      <c r="X391" s="4"/>
      <c r="Y391" s="4"/>
    </row>
    <row r="392" spans="2:25" x14ac:dyDescent="0.3">
      <c r="B392">
        <v>387</v>
      </c>
      <c r="C392" s="11">
        <f t="shared" si="28"/>
        <v>1.6779706453383088</v>
      </c>
      <c r="D392" s="11">
        <f t="shared" si="28"/>
        <v>2.720789926345387</v>
      </c>
      <c r="E392" s="11">
        <f t="shared" si="28"/>
        <v>3.4292084480011149</v>
      </c>
      <c r="F392" s="11">
        <f t="shared" si="28"/>
        <v>5.9646475032892132</v>
      </c>
      <c r="G392" s="3">
        <f>G391*(1+Parameters!$B$13)</f>
        <v>181002843.50770277</v>
      </c>
      <c r="H392" s="5">
        <f>Parameters!$B$11*'Permanent project'!C396*Parameters!B$9*G392</f>
        <v>2806.3493131090854</v>
      </c>
      <c r="I392" s="2">
        <f>EXP(-Parameters!$B$16*'Permanent project'!B396)</f>
        <v>4.1850161291166459E-6</v>
      </c>
      <c r="J392" s="2">
        <f>EXP(-(Parameters!$B$5+Parameters!$B$6)*('Permanent project'!B396-Parameters!$B$2))*(1-EXP(-Parameters!$B$7*('Permanent project'!B396-Parameters!$B$2)*('Permanent project'!B396&gt;Parameters!$B$2)))+('Permanent project'!B396&lt;=Parameters!$B$2)</f>
        <v>2.1493601345089923E-2</v>
      </c>
      <c r="K392" s="2">
        <f>H392*I392*('Permanent project'!B396&gt;=Parameters!$B$2)</f>
        <v>1.1744617139296943E-2</v>
      </c>
      <c r="L392" s="2">
        <f>H392*I392*J392*('Permanent project'!B396&gt;=Parameters!$B$2)*('Permanent project'!B396&lt;=Parameters!$B$3)</f>
        <v>2.5243411874275895E-4</v>
      </c>
      <c r="M392" s="26">
        <f>'Emissions of Biomass scenarios'!H390*3.66</f>
        <v>0</v>
      </c>
      <c r="N392" s="14">
        <f t="shared" si="25"/>
        <v>0</v>
      </c>
      <c r="V392" s="4"/>
      <c r="W392" s="4"/>
      <c r="X392" s="4"/>
      <c r="Y392" s="4"/>
    </row>
    <row r="393" spans="2:25" x14ac:dyDescent="0.3">
      <c r="B393">
        <v>388</v>
      </c>
      <c r="C393" s="11">
        <f t="shared" si="28"/>
        <v>1.6779706453383088</v>
      </c>
      <c r="D393" s="11">
        <f t="shared" si="28"/>
        <v>2.720789926345387</v>
      </c>
      <c r="E393" s="11">
        <f t="shared" si="28"/>
        <v>3.4292084480011149</v>
      </c>
      <c r="F393" s="11">
        <f t="shared" si="28"/>
        <v>5.9646475032892132</v>
      </c>
      <c r="G393" s="3">
        <f>G392*(1+Parameters!$B$13)</f>
        <v>184622900.37785682</v>
      </c>
      <c r="H393" s="5">
        <f>Parameters!$B$11*'Permanent project'!C397*Parameters!B$9*G393</f>
        <v>2862.476299371267</v>
      </c>
      <c r="I393" s="2">
        <f>EXP(-Parameters!$B$16*'Permanent project'!B397)</f>
        <v>4.0532156671570761E-6</v>
      </c>
      <c r="J393" s="2">
        <f>EXP(-(Parameters!$B$5+Parameters!$B$6)*('Permanent project'!B397-Parameters!$B$2))*(1-EXP(-Parameters!$B$7*('Permanent project'!B397-Parameters!$B$2)*('Permanent project'!B397&gt;Parameters!$B$2)))+('Permanent project'!B397&lt;=Parameters!$B$2)</f>
        <v>2.1279736438377168E-2</v>
      </c>
      <c r="K393" s="2">
        <f>H393*I393*('Permanent project'!B397&gt;=Parameters!$B$2)</f>
        <v>1.1602233783477429E-2</v>
      </c>
      <c r="L393" s="2">
        <f>H393*I393*J393*('Permanent project'!B397&gt;=Parameters!$B$2)*('Permanent project'!B397&lt;=Parameters!$B$3)</f>
        <v>2.4689247700883523E-4</v>
      </c>
      <c r="M393" s="26">
        <f>'Emissions of Biomass scenarios'!H391*3.66</f>
        <v>0</v>
      </c>
      <c r="N393" s="14">
        <f t="shared" si="25"/>
        <v>0</v>
      </c>
      <c r="V393" s="4"/>
      <c r="W393" s="4"/>
      <c r="X393" s="4"/>
      <c r="Y393" s="4"/>
    </row>
    <row r="394" spans="2:25" x14ac:dyDescent="0.3">
      <c r="B394">
        <v>389</v>
      </c>
      <c r="C394" s="11">
        <f t="shared" si="28"/>
        <v>1.6779706453383088</v>
      </c>
      <c r="D394" s="11">
        <f t="shared" si="28"/>
        <v>2.720789926345387</v>
      </c>
      <c r="E394" s="11">
        <f t="shared" si="28"/>
        <v>3.4292084480011149</v>
      </c>
      <c r="F394" s="11">
        <f t="shared" si="28"/>
        <v>5.9646475032892132</v>
      </c>
      <c r="G394" s="3">
        <f>G393*(1+Parameters!$B$13)</f>
        <v>188315358.38541397</v>
      </c>
      <c r="H394" s="5">
        <f>Parameters!$B$11*'Permanent project'!C398*Parameters!B$9*G394</f>
        <v>2919.7258253586929</v>
      </c>
      <c r="I394" s="2">
        <f>EXP(-Parameters!$B$16*'Permanent project'!B398)</f>
        <v>3.9255660522281545E-6</v>
      </c>
      <c r="J394" s="2">
        <f>EXP(-(Parameters!$B$5+Parameters!$B$6)*('Permanent project'!B398-Parameters!$B$2))*(1-EXP(-Parameters!$B$7*('Permanent project'!B398-Parameters!$B$2)*('Permanent project'!B398&gt;Parameters!$B$2)))+('Permanent project'!B398&lt;=Parameters!$B$2)</f>
        <v>2.1067999523041434E-2</v>
      </c>
      <c r="K394" s="2">
        <f>H394*I394*('Permanent project'!B398&gt;=Parameters!$B$2)</f>
        <v>1.1461576581841914E-2</v>
      </c>
      <c r="L394" s="2">
        <f>H394*I394*J394*('Permanent project'!B398&gt;=Parameters!$B$2)*('Permanent project'!B398&lt;=Parameters!$B$3)</f>
        <v>2.4147248995954831E-4</v>
      </c>
      <c r="M394" s="26">
        <f>'Emissions of Biomass scenarios'!H392*3.66</f>
        <v>0</v>
      </c>
      <c r="N394" s="14">
        <f t="shared" si="25"/>
        <v>0</v>
      </c>
      <c r="V394" s="4"/>
      <c r="W394" s="4"/>
      <c r="X394" s="4"/>
      <c r="Y394" s="4"/>
    </row>
    <row r="395" spans="2:25" x14ac:dyDescent="0.3">
      <c r="B395">
        <v>390</v>
      </c>
      <c r="C395" s="11">
        <f t="shared" ref="C395:F410" si="29">C394</f>
        <v>1.6779706453383088</v>
      </c>
      <c r="D395" s="11">
        <f t="shared" si="29"/>
        <v>2.720789926345387</v>
      </c>
      <c r="E395" s="11">
        <f t="shared" si="29"/>
        <v>3.4292084480011149</v>
      </c>
      <c r="F395" s="11">
        <f t="shared" si="29"/>
        <v>5.9646475032892132</v>
      </c>
      <c r="G395" s="3">
        <f>G394*(1+Parameters!$B$13)</f>
        <v>192081665.55312225</v>
      </c>
      <c r="H395" s="5">
        <f>Parameters!$B$11*'Permanent project'!C399*Parameters!B$9*G395</f>
        <v>2978.1203418658665</v>
      </c>
      <c r="I395" s="2">
        <f>EXP(-Parameters!$B$16*'Permanent project'!B399)</f>
        <v>3.8019365599696187E-6</v>
      </c>
      <c r="J395" s="2">
        <f>EXP(-(Parameters!$B$5+Parameters!$B$6)*('Permanent project'!B399-Parameters!$B$2))*(1-EXP(-Parameters!$B$7*('Permanent project'!B399-Parameters!$B$2)*('Permanent project'!B399&gt;Parameters!$B$2)))+('Permanent project'!B399&lt;=Parameters!$B$2)</f>
        <v>2.0858369425214716E-2</v>
      </c>
      <c r="K395" s="2">
        <f>H395*I395*('Permanent project'!B399&gt;=Parameters!$B$2)</f>
        <v>1.1322624607729058E-2</v>
      </c>
      <c r="L395" s="2">
        <f>H395*I395*J395*('Permanent project'!B399&gt;=Parameters!$B$2)*('Permanent project'!B399&lt;=Parameters!$B$3)</f>
        <v>2.3617148693103954E-4</v>
      </c>
      <c r="M395" s="26">
        <f>'Emissions of Biomass scenarios'!H393*3.66</f>
        <v>0</v>
      </c>
      <c r="N395" s="14">
        <f t="shared" si="25"/>
        <v>0</v>
      </c>
      <c r="V395" s="4"/>
      <c r="W395" s="4"/>
      <c r="X395" s="4"/>
      <c r="Y395" s="4"/>
    </row>
    <row r="396" spans="2:25" x14ac:dyDescent="0.3">
      <c r="B396">
        <v>391</v>
      </c>
      <c r="C396" s="11">
        <f t="shared" si="29"/>
        <v>1.6779706453383088</v>
      </c>
      <c r="D396" s="11">
        <f t="shared" si="29"/>
        <v>2.720789926345387</v>
      </c>
      <c r="E396" s="11">
        <f t="shared" si="29"/>
        <v>3.4292084480011149</v>
      </c>
      <c r="F396" s="11">
        <f t="shared" si="29"/>
        <v>5.9646475032892132</v>
      </c>
      <c r="G396" s="3">
        <f>G395*(1+Parameters!$B$13)</f>
        <v>195923298.86418471</v>
      </c>
      <c r="H396" s="5">
        <f>Parameters!$B$11*'Permanent project'!C400*Parameters!B$9*G396</f>
        <v>3037.6827487031842</v>
      </c>
      <c r="I396" s="2">
        <f>EXP(-Parameters!$B$16*'Permanent project'!B400)</f>
        <v>3.6822005829781175E-6</v>
      </c>
      <c r="J396" s="2">
        <f>EXP(-(Parameters!$B$5+Parameters!$B$6)*('Permanent project'!B400-Parameters!$B$2))*(1-EXP(-Parameters!$B$7*('Permanent project'!B400-Parameters!$B$2)*('Permanent project'!B400&gt;Parameters!$B$2)))+('Permanent project'!B400&lt;=Parameters!$B$2)</f>
        <v>2.0650825181712566E-2</v>
      </c>
      <c r="K396" s="2">
        <f>H396*I396*('Permanent project'!B400&gt;=Parameters!$B$2)</f>
        <v>1.1185357188177435E-2</v>
      </c>
      <c r="L396" s="2">
        <f>H396*I396*J396*('Permanent project'!B400&gt;=Parameters!$B$2)*('Permanent project'!B400&lt;=Parameters!$B$3)</f>
        <v>2.3098685588806425E-4</v>
      </c>
      <c r="M396" s="26">
        <f>'Emissions of Biomass scenarios'!H394*3.66</f>
        <v>0</v>
      </c>
      <c r="N396" s="14">
        <f t="shared" si="25"/>
        <v>0</v>
      </c>
      <c r="V396" s="4"/>
      <c r="W396" s="4"/>
      <c r="X396" s="4"/>
      <c r="Y396" s="4"/>
    </row>
    <row r="397" spans="2:25" x14ac:dyDescent="0.3">
      <c r="B397">
        <v>392</v>
      </c>
      <c r="C397" s="11">
        <f t="shared" si="29"/>
        <v>1.6779706453383088</v>
      </c>
      <c r="D397" s="11">
        <f t="shared" si="29"/>
        <v>2.720789926345387</v>
      </c>
      <c r="E397" s="11">
        <f t="shared" si="29"/>
        <v>3.4292084480011149</v>
      </c>
      <c r="F397" s="11">
        <f t="shared" si="29"/>
        <v>5.9646475032892132</v>
      </c>
      <c r="G397" s="3">
        <f>G396*(1+Parameters!$B$13)</f>
        <v>199841764.84146839</v>
      </c>
      <c r="H397" s="5">
        <f>Parameters!$B$11*'Permanent project'!C401*Parameters!B$9*G397</f>
        <v>3098.4364036772477</v>
      </c>
      <c r="I397" s="2">
        <f>EXP(-Parameters!$B$16*'Permanent project'!B401)</f>
        <v>3.5662355011501652E-6</v>
      </c>
      <c r="J397" s="2">
        <f>EXP(-(Parameters!$B$5+Parameters!$B$6)*('Permanent project'!B401-Parameters!$B$2))*(1-EXP(-Parameters!$B$7*('Permanent project'!B401-Parameters!$B$2)*('Permanent project'!B401&gt;Parameters!$B$2)))+('Permanent project'!B401&lt;=Parameters!$B$2)</f>
        <v>2.0445346037937653E-2</v>
      </c>
      <c r="K397" s="2">
        <f>H397*I397*('Permanent project'!B401&gt;=Parameters!$B$2)</f>
        <v>1.1049753900849845E-2</v>
      </c>
      <c r="L397" s="2">
        <f>H397*I397*J397*('Permanent project'!B401&gt;=Parameters!$B$2)*('Permanent project'!B401&lt;=Parameters!$B$3)</f>
        <v>2.2591604213692651E-4</v>
      </c>
      <c r="M397" s="26">
        <f>'Emissions of Biomass scenarios'!H395*3.66</f>
        <v>0</v>
      </c>
      <c r="N397" s="14">
        <f t="shared" si="25"/>
        <v>0</v>
      </c>
      <c r="V397" s="4"/>
      <c r="W397" s="4"/>
      <c r="X397" s="4"/>
      <c r="Y397" s="4"/>
    </row>
    <row r="398" spans="2:25" x14ac:dyDescent="0.3">
      <c r="B398">
        <v>393</v>
      </c>
      <c r="C398" s="11">
        <f t="shared" si="29"/>
        <v>1.6779706453383088</v>
      </c>
      <c r="D398" s="11">
        <f t="shared" si="29"/>
        <v>2.720789926345387</v>
      </c>
      <c r="E398" s="11">
        <f t="shared" si="29"/>
        <v>3.4292084480011149</v>
      </c>
      <c r="F398" s="11">
        <f t="shared" si="29"/>
        <v>5.9646475032892132</v>
      </c>
      <c r="G398" s="3">
        <f>G397*(1+Parameters!$B$13)</f>
        <v>203838600.13829777</v>
      </c>
      <c r="H398" s="5">
        <f>Parameters!$B$11*'Permanent project'!C402*Parameters!B$9*G398</f>
        <v>3160.4051317507929</v>
      </c>
      <c r="I398" s="2">
        <f>EXP(-Parameters!$B$16*'Permanent project'!B402)</f>
        <v>3.4539225561084407E-6</v>
      </c>
      <c r="J398" s="2">
        <f>EXP(-(Parameters!$B$5+Parameters!$B$6)*('Permanent project'!B402-Parameters!$B$2))*(1-EXP(-Parameters!$B$7*('Permanent project'!B402-Parameters!$B$2)*('Permanent project'!B402&gt;Parameters!$B$2)))+('Permanent project'!B402&lt;=Parameters!$B$2)</f>
        <v>2.0241911445804391E-2</v>
      </c>
      <c r="K398" s="2">
        <f>H398*I398*('Permanent project'!B402&gt;=Parameters!$B$2)</f>
        <v>1.0915794570994931E-2</v>
      </c>
      <c r="L398" s="2">
        <f>H398*I398*J398*('Permanent project'!B402&gt;=Parameters!$B$2)*('Permanent project'!B402&lt;=Parameters!$B$3)</f>
        <v>2.2095654706667174E-4</v>
      </c>
      <c r="M398" s="26">
        <f>'Emissions of Biomass scenarios'!H396*3.66</f>
        <v>0</v>
      </c>
      <c r="N398" s="14">
        <f t="shared" si="25"/>
        <v>0</v>
      </c>
      <c r="V398" s="4"/>
      <c r="W398" s="4"/>
      <c r="X398" s="4"/>
      <c r="Y398" s="4"/>
    </row>
    <row r="399" spans="2:25" x14ac:dyDescent="0.3">
      <c r="B399">
        <v>394</v>
      </c>
      <c r="C399" s="11">
        <f t="shared" si="29"/>
        <v>1.6779706453383088</v>
      </c>
      <c r="D399" s="11">
        <f t="shared" si="29"/>
        <v>2.720789926345387</v>
      </c>
      <c r="E399" s="11">
        <f t="shared" si="29"/>
        <v>3.4292084480011149</v>
      </c>
      <c r="F399" s="11">
        <f t="shared" si="29"/>
        <v>5.9646475032892132</v>
      </c>
      <c r="G399" s="3">
        <f>G398*(1+Parameters!$B$13)</f>
        <v>207915372.14106372</v>
      </c>
      <c r="H399" s="5">
        <f>Parameters!$B$11*'Permanent project'!C403*Parameters!B$9*G399</f>
        <v>3223.6132343858085</v>
      </c>
      <c r="I399" s="2">
        <f>EXP(-Parameters!$B$16*'Permanent project'!B403)</f>
        <v>3.3451467295828315E-6</v>
      </c>
      <c r="J399" s="2">
        <f>EXP(-(Parameters!$B$5+Parameters!$B$6)*('Permanent project'!B403-Parameters!$B$2))*(1-EXP(-Parameters!$B$7*('Permanent project'!B403-Parameters!$B$2)*('Permanent project'!B403&gt;Parameters!$B$2)))+('Permanent project'!B403&lt;=Parameters!$B$2)</f>
        <v>2.0040501061684014E-2</v>
      </c>
      <c r="K399" s="2">
        <f>H399*I399*('Permanent project'!B403&gt;=Parameters!$B$2)</f>
        <v>1.078345926844562E-2</v>
      </c>
      <c r="L399" s="2">
        <f>H399*I399*J399*('Permanent project'!B403&gt;=Parameters!$B$2)*('Permanent project'!B403&lt;=Parameters!$B$3)</f>
        <v>2.1610592691791077E-4</v>
      </c>
      <c r="M399" s="26">
        <f>'Emissions of Biomass scenarios'!H397*3.66</f>
        <v>0</v>
      </c>
      <c r="N399" s="14">
        <f t="shared" si="25"/>
        <v>0</v>
      </c>
      <c r="V399" s="4"/>
      <c r="W399" s="4"/>
      <c r="X399" s="4"/>
      <c r="Y399" s="4"/>
    </row>
    <row r="400" spans="2:25" x14ac:dyDescent="0.3">
      <c r="B400">
        <v>395</v>
      </c>
      <c r="C400" s="11">
        <f t="shared" si="29"/>
        <v>1.6779706453383088</v>
      </c>
      <c r="D400" s="11">
        <f t="shared" si="29"/>
        <v>2.720789926345387</v>
      </c>
      <c r="E400" s="11">
        <f t="shared" si="29"/>
        <v>3.4292084480011149</v>
      </c>
      <c r="F400" s="11">
        <f t="shared" si="29"/>
        <v>5.9646475032892132</v>
      </c>
      <c r="G400" s="3">
        <f>G399*(1+Parameters!$B$13)</f>
        <v>212073679.58388498</v>
      </c>
      <c r="H400" s="5">
        <f>Parameters!$B$11*'Permanent project'!C404*Parameters!B$9*G400</f>
        <v>3288.0854990735247</v>
      </c>
      <c r="I400" s="2">
        <f>EXP(-Parameters!$B$16*'Permanent project'!B404)</f>
        <v>3.2397966256216737E-6</v>
      </c>
      <c r="J400" s="2">
        <f>EXP(-(Parameters!$B$5+Parameters!$B$6)*('Permanent project'!B404-Parameters!$B$2))*(1-EXP(-Parameters!$B$7*('Permanent project'!B404-Parameters!$B$2)*('Permanent project'!B404&gt;Parameters!$B$2)))+('Permanent project'!B404&lt;=Parameters!$B$2)</f>
        <v>1.9841094744370288E-2</v>
      </c>
      <c r="K400" s="2">
        <f>H400*I400*('Permanent project'!B404&gt;=Parameters!$B$2)</f>
        <v>1.0652728304653962E-2</v>
      </c>
      <c r="L400" s="2">
        <f>H400*I400*J400*('Permanent project'!B404&gt;=Parameters!$B$2)*('Permanent project'!B404&lt;=Parameters!$B$3)</f>
        <v>2.1136179157867432E-4</v>
      </c>
      <c r="M400" s="26">
        <f>'Emissions of Biomass scenarios'!H398*3.66</f>
        <v>0</v>
      </c>
      <c r="N400" s="14">
        <f t="shared" si="25"/>
        <v>0</v>
      </c>
      <c r="V400" s="4"/>
      <c r="W400" s="4"/>
      <c r="X400" s="4"/>
      <c r="Y400" s="4"/>
    </row>
    <row r="401" spans="2:25" x14ac:dyDescent="0.3">
      <c r="B401">
        <v>396</v>
      </c>
      <c r="C401" s="11">
        <f t="shared" si="29"/>
        <v>1.6779706453383088</v>
      </c>
      <c r="D401" s="11">
        <f t="shared" si="29"/>
        <v>2.720789926345387</v>
      </c>
      <c r="E401" s="11">
        <f t="shared" si="29"/>
        <v>3.4292084480011149</v>
      </c>
      <c r="F401" s="11">
        <f t="shared" si="29"/>
        <v>5.9646475032892132</v>
      </c>
      <c r="G401" s="3">
        <f>G400*(1+Parameters!$B$13)</f>
        <v>216315153.17556268</v>
      </c>
      <c r="H401" s="5">
        <f>Parameters!$B$11*'Permanent project'!C405*Parameters!B$9*G401</f>
        <v>3353.8472090549949</v>
      </c>
      <c r="I401" s="2">
        <f>EXP(-Parameters!$B$16*'Permanent project'!B405)</f>
        <v>3.1377643565125648E-6</v>
      </c>
      <c r="J401" s="2">
        <f>EXP(-(Parameters!$B$5+Parameters!$B$6)*('Permanent project'!B405-Parameters!$B$2))*(1-EXP(-Parameters!$B$7*('Permanent project'!B405-Parameters!$B$2)*('Permanent project'!B405&gt;Parameters!$B$2)))+('Permanent project'!B405&lt;=Parameters!$B$2)</f>
        <v>1.9643672553065292E-2</v>
      </c>
      <c r="K401" s="2">
        <f>H401*I401*('Permanent project'!B405&gt;=Parameters!$B$2)</f>
        <v>1.0523582229761907E-2</v>
      </c>
      <c r="L401" s="2">
        <f>H401*I401*J401*('Permanent project'!B405&gt;=Parameters!$B$2)*('Permanent project'!B405&lt;=Parameters!$B$3)</f>
        <v>2.0672180340669964E-4</v>
      </c>
      <c r="M401" s="26">
        <f>'Emissions of Biomass scenarios'!H399*3.66</f>
        <v>0</v>
      </c>
      <c r="N401" s="14">
        <f t="shared" si="25"/>
        <v>0</v>
      </c>
      <c r="V401" s="4"/>
      <c r="W401" s="4"/>
      <c r="X401" s="4"/>
      <c r="Y401" s="4"/>
    </row>
    <row r="402" spans="2:25" x14ac:dyDescent="0.3">
      <c r="B402">
        <v>397</v>
      </c>
      <c r="C402" s="11">
        <f t="shared" si="29"/>
        <v>1.6779706453383088</v>
      </c>
      <c r="D402" s="11">
        <f t="shared" si="29"/>
        <v>2.720789926345387</v>
      </c>
      <c r="E402" s="11">
        <f t="shared" si="29"/>
        <v>3.4292084480011149</v>
      </c>
      <c r="F402" s="11">
        <f t="shared" si="29"/>
        <v>5.9646475032892132</v>
      </c>
      <c r="G402" s="3">
        <f>G401*(1+Parameters!$B$13)</f>
        <v>220641456.23907393</v>
      </c>
      <c r="H402" s="5">
        <f>Parameters!$B$11*'Permanent project'!C406*Parameters!B$9*G402</f>
        <v>3420.9241532360948</v>
      </c>
      <c r="I402" s="2">
        <f>EXP(-Parameters!$B$16*'Permanent project'!B406)</f>
        <v>3.0389454322959168E-6</v>
      </c>
      <c r="J402" s="2">
        <f>EXP(-(Parameters!$B$5+Parameters!$B$6)*('Permanent project'!B406-Parameters!$B$2))*(1-EXP(-Parameters!$B$7*('Permanent project'!B406-Parameters!$B$2)*('Permanent project'!B406&gt;Parameters!$B$2)))+('Permanent project'!B406&lt;=Parameters!$B$2)</f>
        <v>1.9448214745385391E-2</v>
      </c>
      <c r="K402" s="2">
        <f>H402*I402*('Permanent project'!B406&gt;=Parameters!$B$2)</f>
        <v>1.0396001829707607E-2</v>
      </c>
      <c r="L402" s="2">
        <f>H402*I402*J402*('Permanent project'!B406&gt;=Parameters!$B$2)*('Permanent project'!B406&lt;=Parameters!$B$3)</f>
        <v>2.0218367607757298E-4</v>
      </c>
      <c r="M402" s="26">
        <f>'Emissions of Biomass scenarios'!H400*3.66</f>
        <v>0</v>
      </c>
      <c r="N402" s="14">
        <f t="shared" si="25"/>
        <v>0</v>
      </c>
      <c r="V402" s="4"/>
      <c r="W402" s="4"/>
      <c r="X402" s="4"/>
      <c r="Y402" s="4"/>
    </row>
    <row r="403" spans="2:25" x14ac:dyDescent="0.3">
      <c r="B403">
        <v>398</v>
      </c>
      <c r="C403" s="11">
        <f t="shared" si="29"/>
        <v>1.6779706453383088</v>
      </c>
      <c r="D403" s="11">
        <f t="shared" si="29"/>
        <v>2.720789926345387</v>
      </c>
      <c r="E403" s="11">
        <f t="shared" si="29"/>
        <v>3.4292084480011149</v>
      </c>
      <c r="F403" s="11">
        <f t="shared" si="29"/>
        <v>5.9646475032892132</v>
      </c>
      <c r="G403" s="3">
        <f>G402*(1+Parameters!$B$13)</f>
        <v>225054285.36385542</v>
      </c>
      <c r="H403" s="5">
        <f>Parameters!$B$11*'Permanent project'!C407*Parameters!B$9*G403</f>
        <v>3489.342636300817</v>
      </c>
      <c r="I403" s="2">
        <f>EXP(-Parameters!$B$16*'Permanent project'!B407)</f>
        <v>2.943238653758108E-6</v>
      </c>
      <c r="J403" s="2">
        <f>EXP(-(Parameters!$B$5+Parameters!$B$6)*('Permanent project'!B407-Parameters!$B$2))*(1-EXP(-Parameters!$B$7*('Permanent project'!B407-Parameters!$B$2)*('Permanent project'!B407&gt;Parameters!$B$2)))+('Permanent project'!B407&lt;=Parameters!$B$2)</f>
        <v>1.925470177538692E-2</v>
      </c>
      <c r="K403" s="2">
        <f>H403*I403*('Permanent project'!B407&gt;=Parameters!$B$2)</f>
        <v>1.0269968123366785E-2</v>
      </c>
      <c r="L403" s="2">
        <f>H403*I403*J403*('Permanent project'!B407&gt;=Parameters!$B$2)*('Permanent project'!B407&lt;=Parameters!$B$3)</f>
        <v>1.9774517345815752E-4</v>
      </c>
      <c r="M403" s="26">
        <f>'Emissions of Biomass scenarios'!H401*3.66</f>
        <v>0</v>
      </c>
      <c r="N403" s="14">
        <f t="shared" si="25"/>
        <v>0</v>
      </c>
      <c r="V403" s="4"/>
      <c r="W403" s="4"/>
      <c r="X403" s="4"/>
      <c r="Y403" s="4"/>
    </row>
    <row r="404" spans="2:25" x14ac:dyDescent="0.3">
      <c r="B404">
        <v>399</v>
      </c>
      <c r="C404" s="11">
        <f t="shared" si="29"/>
        <v>1.6779706453383088</v>
      </c>
      <c r="D404" s="11">
        <f t="shared" si="29"/>
        <v>2.720789926345387</v>
      </c>
      <c r="E404" s="11">
        <f t="shared" si="29"/>
        <v>3.4292084480011149</v>
      </c>
      <c r="F404" s="11">
        <f t="shared" si="29"/>
        <v>5.9646475032892132</v>
      </c>
      <c r="G404" s="3">
        <f>G403*(1+Parameters!$B$13)</f>
        <v>229555371.07113254</v>
      </c>
      <c r="H404" s="5">
        <f>Parameters!$B$11*'Permanent project'!C408*Parameters!B$9*G404</f>
        <v>3559.1294890268332</v>
      </c>
      <c r="I404" s="2">
        <f>EXP(-Parameters!$B$16*'Permanent project'!B408)</f>
        <v>2.8505460087946441E-6</v>
      </c>
      <c r="J404" s="2">
        <f>EXP(-(Parameters!$B$5+Parameters!$B$6)*('Permanent project'!B408-Parameters!$B$2))*(1-EXP(-Parameters!$B$7*('Permanent project'!B408-Parameters!$B$2)*('Permanent project'!B408&gt;Parameters!$B$2)))+('Permanent project'!B408&lt;=Parameters!$B$2)</f>
        <v>1.9063114291611637E-2</v>
      </c>
      <c r="K404" s="2">
        <f>H404*I404*('Permanent project'!B408&gt;=Parameters!$B$2)</f>
        <v>1.014546235972876E-2</v>
      </c>
      <c r="L404" s="2">
        <f>H404*I404*J404*('Permanent project'!B408&gt;=Parameters!$B$2)*('Permanent project'!B408&lt;=Parameters!$B$3)</f>
        <v>1.9340410850475324E-4</v>
      </c>
      <c r="M404" s="26">
        <f>'Emissions of Biomass scenarios'!H402*3.66</f>
        <v>0</v>
      </c>
      <c r="N404" s="14">
        <f t="shared" si="25"/>
        <v>0</v>
      </c>
      <c r="V404" s="4"/>
      <c r="W404" s="4"/>
      <c r="X404" s="4"/>
      <c r="Y404" s="4"/>
    </row>
    <row r="405" spans="2:25" x14ac:dyDescent="0.3">
      <c r="B405">
        <v>400</v>
      </c>
      <c r="C405" s="11">
        <f t="shared" si="29"/>
        <v>1.6779706453383088</v>
      </c>
      <c r="D405" s="11">
        <f t="shared" si="29"/>
        <v>2.720789926345387</v>
      </c>
      <c r="E405" s="11">
        <f t="shared" si="29"/>
        <v>3.4292084480011149</v>
      </c>
      <c r="F405" s="11">
        <f t="shared" si="29"/>
        <v>5.9646475032892132</v>
      </c>
      <c r="G405" s="3">
        <f>G404*(1+Parameters!$B$13)</f>
        <v>234146478.4925552</v>
      </c>
      <c r="H405" s="5">
        <f>Parameters!$B$11*'Permanent project'!C409*Parameters!B$9*G405</f>
        <v>3630.3120788073702</v>
      </c>
      <c r="I405" s="2">
        <f>EXP(-Parameters!$B$16*'Permanent project'!B409)</f>
        <v>2.7607725720371986E-6</v>
      </c>
      <c r="J405" s="2">
        <f>EXP(-(Parameters!$B$5+Parameters!$B$6)*('Permanent project'!B409-Parameters!$B$2))*(1-EXP(-Parameters!$B$7*('Permanent project'!B409-Parameters!$B$2)*('Permanent project'!B409&gt;Parameters!$B$2)))+('Permanent project'!B409&lt;=Parameters!$B$2)</f>
        <v>1.8873433135151486E-2</v>
      </c>
      <c r="K405" s="2">
        <f>H405*I405*('Permanent project'!B409&gt;=Parameters!$B$2)</f>
        <v>1.0022466015106733E-2</v>
      </c>
      <c r="L405" s="2">
        <f>H405*I405*J405*('Permanent project'!B409&gt;=Parameters!$B$2)*('Permanent project'!B409&lt;=Parameters!$B$3)</f>
        <v>1.8915834218544508E-4</v>
      </c>
      <c r="M405" s="26">
        <f>'Emissions of Biomass scenarios'!H403*3.66</f>
        <v>0</v>
      </c>
      <c r="N405" s="14">
        <f t="shared" si="25"/>
        <v>0</v>
      </c>
      <c r="V405" s="4"/>
      <c r="W405" s="4"/>
      <c r="X405" s="4"/>
      <c r="Y405" s="4"/>
    </row>
    <row r="406" spans="2:25" x14ac:dyDescent="0.3">
      <c r="B406">
        <v>401</v>
      </c>
      <c r="C406" s="11">
        <f t="shared" si="29"/>
        <v>1.6779706453383088</v>
      </c>
      <c r="D406" s="11">
        <f t="shared" si="29"/>
        <v>2.720789926345387</v>
      </c>
      <c r="E406" s="11">
        <f t="shared" si="29"/>
        <v>3.4292084480011149</v>
      </c>
      <c r="F406" s="11">
        <f t="shared" si="29"/>
        <v>5.9646475032892132</v>
      </c>
      <c r="G406" s="3">
        <f>G405*(1+Parameters!$B$13)</f>
        <v>238829408.0624063</v>
      </c>
      <c r="H406" s="5">
        <f>Parameters!$B$11*'Permanent project'!C410*Parameters!B$9*G406</f>
        <v>3702.9183203835178</v>
      </c>
      <c r="I406" s="2">
        <f>EXP(-Parameters!$B$16*'Permanent project'!B410)</f>
        <v>2.6738264076417425E-6</v>
      </c>
      <c r="J406" s="2">
        <f>EXP(-(Parameters!$B$5+Parameters!$B$6)*('Permanent project'!B410-Parameters!$B$2))*(1-EXP(-Parameters!$B$7*('Permanent project'!B410-Parameters!$B$2)*('Permanent project'!B410&gt;Parameters!$B$2)))+('Permanent project'!B410&lt;=Parameters!$B$2)</f>
        <v>1.8685639337732773E-2</v>
      </c>
      <c r="K406" s="2">
        <f>H406*I406*('Permanent project'!B410&gt;=Parameters!$B$2)</f>
        <v>9.9009607903818558E-3</v>
      </c>
      <c r="L406" s="2">
        <f>H406*I406*J406*('Permanent project'!B410&gt;=Parameters!$B$2)*('Permanent project'!B410&lt;=Parameters!$B$3)</f>
        <v>1.8500578242610898E-4</v>
      </c>
      <c r="M406" s="26">
        <f>'Emissions of Biomass scenarios'!H404*3.66</f>
        <v>0</v>
      </c>
      <c r="N406" s="14">
        <f t="shared" ref="N406:N455" si="30">L406*M406</f>
        <v>0</v>
      </c>
      <c r="V406" s="4"/>
      <c r="W406" s="4"/>
      <c r="X406" s="4"/>
      <c r="Y406" s="4"/>
    </row>
    <row r="407" spans="2:25" x14ac:dyDescent="0.3">
      <c r="B407">
        <v>402</v>
      </c>
      <c r="C407" s="11">
        <f t="shared" si="29"/>
        <v>1.6779706453383088</v>
      </c>
      <c r="D407" s="11">
        <f t="shared" si="29"/>
        <v>2.720789926345387</v>
      </c>
      <c r="E407" s="11">
        <f t="shared" si="29"/>
        <v>3.4292084480011149</v>
      </c>
      <c r="F407" s="11">
        <f t="shared" si="29"/>
        <v>5.9646475032892132</v>
      </c>
      <c r="G407" s="3">
        <f>G406*(1+Parameters!$B$13)</f>
        <v>243605996.22365442</v>
      </c>
      <c r="H407" s="5">
        <f>Parameters!$B$11*'Permanent project'!C411*Parameters!B$9*G407</f>
        <v>3776.9766867911876</v>
      </c>
      <c r="I407" s="2">
        <f>EXP(-Parameters!$B$16*'Permanent project'!B411)</f>
        <v>2.5896184751382035E-6</v>
      </c>
      <c r="J407" s="2">
        <f>EXP(-(Parameters!$B$5+Parameters!$B$6)*('Permanent project'!B411-Parameters!$B$2))*(1-EXP(-Parameters!$B$7*('Permanent project'!B411-Parameters!$B$2)*('Permanent project'!B411&gt;Parameters!$B$2)))+('Permanent project'!B411&lt;=Parameters!$B$2)</f>
        <v>1.8499714119819242E-2</v>
      </c>
      <c r="K407" s="2">
        <f>H407*I407*('Permanent project'!B411&gt;=Parameters!$B$2)</f>
        <v>9.7809286082807395E-3</v>
      </c>
      <c r="L407" s="2">
        <f>H407*I407*J407*('Permanent project'!B411&gt;=Parameters!$B$2)*('Permanent project'!B411&lt;=Parameters!$B$3)</f>
        <v>1.8094438307955516E-4</v>
      </c>
      <c r="M407" s="26">
        <f>'Emissions of Biomass scenarios'!H405*3.66</f>
        <v>0</v>
      </c>
      <c r="N407" s="14">
        <f t="shared" si="30"/>
        <v>0</v>
      </c>
      <c r="V407" s="4"/>
      <c r="W407" s="4"/>
      <c r="X407" s="4"/>
      <c r="Y407" s="4"/>
    </row>
    <row r="408" spans="2:25" x14ac:dyDescent="0.3">
      <c r="B408">
        <v>403</v>
      </c>
      <c r="C408" s="11">
        <f t="shared" si="29"/>
        <v>1.6779706453383088</v>
      </c>
      <c r="D408" s="11">
        <f t="shared" si="29"/>
        <v>2.720789926345387</v>
      </c>
      <c r="E408" s="11">
        <f t="shared" si="29"/>
        <v>3.4292084480011149</v>
      </c>
      <c r="F408" s="11">
        <f t="shared" si="29"/>
        <v>5.9646475032892132</v>
      </c>
      <c r="G408" s="3">
        <f>G407*(1+Parameters!$B$13)</f>
        <v>248478116.14812753</v>
      </c>
      <c r="H408" s="5">
        <f>Parameters!$B$11*'Permanent project'!C412*Parameters!B$9*G408</f>
        <v>3852.5162205270117</v>
      </c>
      <c r="I408" s="2">
        <f>EXP(-Parameters!$B$16*'Permanent project'!B412)</f>
        <v>2.5080625382452449E-6</v>
      </c>
      <c r="J408" s="2">
        <f>EXP(-(Parameters!$B$5+Parameters!$B$6)*('Permanent project'!B412-Parameters!$B$2))*(1-EXP(-Parameters!$B$7*('Permanent project'!B412-Parameters!$B$2)*('Permanent project'!B412&gt;Parameters!$B$2)))+('Permanent project'!B412&lt;=Parameters!$B$2)</f>
        <v>1.8315638888734179E-2</v>
      </c>
      <c r="K408" s="2">
        <f>H408*I408*('Permanent project'!B412&gt;=Parameters!$B$2)</f>
        <v>9.6623516106859545E-3</v>
      </c>
      <c r="L408" s="2">
        <f>H408*I408*J408*('Permanent project'!B412&gt;=Parameters!$B$2)*('Permanent project'!B412&lt;=Parameters!$B$3)</f>
        <v>1.76972142917303E-4</v>
      </c>
      <c r="M408" s="26">
        <f>'Emissions of Biomass scenarios'!H406*3.66</f>
        <v>0</v>
      </c>
      <c r="N408" s="14">
        <f t="shared" si="30"/>
        <v>0</v>
      </c>
      <c r="V408" s="4"/>
      <c r="W408" s="4"/>
      <c r="X408" s="4"/>
      <c r="Y408" s="4"/>
    </row>
    <row r="409" spans="2:25" x14ac:dyDescent="0.3">
      <c r="B409">
        <v>404</v>
      </c>
      <c r="C409" s="11">
        <f t="shared" si="29"/>
        <v>1.6779706453383088</v>
      </c>
      <c r="D409" s="11">
        <f t="shared" si="29"/>
        <v>2.720789926345387</v>
      </c>
      <c r="E409" s="11">
        <f t="shared" si="29"/>
        <v>3.4292084480011149</v>
      </c>
      <c r="F409" s="11">
        <f t="shared" si="29"/>
        <v>5.9646475032892132</v>
      </c>
      <c r="G409" s="3">
        <f>G408*(1+Parameters!$B$13)</f>
        <v>253447678.47109008</v>
      </c>
      <c r="H409" s="5">
        <f>Parameters!$B$11*'Permanent project'!C413*Parameters!B$9*G409</f>
        <v>3929.566544937552</v>
      </c>
      <c r="I409" s="2">
        <f>EXP(-Parameters!$B$16*'Permanent project'!B413)</f>
        <v>2.4290750765567789E-6</v>
      </c>
      <c r="J409" s="2">
        <f>EXP(-(Parameters!$B$5+Parameters!$B$6)*('Permanent project'!B413-Parameters!$B$2))*(1-EXP(-Parameters!$B$7*('Permanent project'!B413-Parameters!$B$2)*('Permanent project'!B413&gt;Parameters!$B$2)))+('Permanent project'!B413&lt;=Parameters!$B$2)</f>
        <v>1.8133395236801075E-2</v>
      </c>
      <c r="K409" s="2">
        <f>H409*I409*('Permanent project'!B413&gt;=Parameters!$B$2)</f>
        <v>9.5452121559791402E-3</v>
      </c>
      <c r="L409" s="2">
        <f>H409*I409*J409*('Permanent project'!B413&gt;=Parameters!$B$2)*('Permanent project'!B413&lt;=Parameters!$B$3)</f>
        <v>1.7308710464348788E-4</v>
      </c>
      <c r="M409" s="26">
        <f>'Emissions of Biomass scenarios'!H407*3.66</f>
        <v>0</v>
      </c>
      <c r="N409" s="14">
        <f t="shared" si="30"/>
        <v>0</v>
      </c>
      <c r="V409" s="4"/>
      <c r="W409" s="4"/>
      <c r="X409" s="4"/>
      <c r="Y409" s="4"/>
    </row>
    <row r="410" spans="2:25" x14ac:dyDescent="0.3">
      <c r="B410">
        <v>405</v>
      </c>
      <c r="C410" s="11">
        <f t="shared" si="29"/>
        <v>1.6779706453383088</v>
      </c>
      <c r="D410" s="11">
        <f t="shared" si="29"/>
        <v>2.720789926345387</v>
      </c>
      <c r="E410" s="11">
        <f t="shared" si="29"/>
        <v>3.4292084480011149</v>
      </c>
      <c r="F410" s="11">
        <f t="shared" si="29"/>
        <v>5.9646475032892132</v>
      </c>
      <c r="G410" s="3">
        <f>G409*(1+Parameters!$B$13)</f>
        <v>258516632.04051188</v>
      </c>
      <c r="H410" s="5">
        <f>Parameters!$B$11*'Permanent project'!C414*Parameters!B$9*G410</f>
        <v>4008.157875836303</v>
      </c>
      <c r="I410" s="2">
        <f>EXP(-Parameters!$B$16*'Permanent project'!B414)</f>
        <v>2.3525752000097709E-6</v>
      </c>
      <c r="J410" s="2">
        <f>EXP(-(Parameters!$B$5+Parameters!$B$6)*('Permanent project'!B414-Parameters!$B$2))*(1-EXP(-Parameters!$B$7*('Permanent project'!B414-Parameters!$B$2)*('Permanent project'!B414&gt;Parameters!$B$2)))+('Permanent project'!B414&lt;=Parameters!$B$2)</f>
        <v>1.7952964939502849E-2</v>
      </c>
      <c r="K410" s="2">
        <f>H410*I410*('Permanent project'!B414&gt;=Parameters!$B$2)</f>
        <v>9.4294928164163298E-3</v>
      </c>
      <c r="L410" s="2">
        <f>H410*I410*J410*('Permanent project'!B414&gt;=Parameters!$B$2)*('Permanent project'!B414&lt;=Parameters!$B$3)</f>
        <v>1.6928735393041634E-4</v>
      </c>
      <c r="M410" s="26">
        <f>'Emissions of Biomass scenarios'!H408*3.66</f>
        <v>0</v>
      </c>
      <c r="N410" s="14">
        <f t="shared" si="30"/>
        <v>0</v>
      </c>
    </row>
    <row r="411" spans="2:25" x14ac:dyDescent="0.3">
      <c r="B411">
        <v>406</v>
      </c>
      <c r="C411" s="11">
        <f t="shared" ref="C411:F426" si="31">C410</f>
        <v>1.6779706453383088</v>
      </c>
      <c r="D411" s="11">
        <f t="shared" si="31"/>
        <v>2.720789926345387</v>
      </c>
      <c r="E411" s="11">
        <f t="shared" si="31"/>
        <v>3.4292084480011149</v>
      </c>
      <c r="F411" s="11">
        <f t="shared" si="31"/>
        <v>5.9646475032892132</v>
      </c>
      <c r="G411" s="3">
        <f>G410*(1+Parameters!$B$13)</f>
        <v>263686964.68132213</v>
      </c>
      <c r="H411" s="5">
        <f>Parameters!$B$11*'Permanent project'!C415*Parameters!B$9*G411</f>
        <v>4088.3210333530292</v>
      </c>
      <c r="I411" s="2">
        <f>EXP(-Parameters!$B$16*'Permanent project'!B415)</f>
        <v>2.2784845660457478E-6</v>
      </c>
      <c r="J411" s="2">
        <f>EXP(-(Parameters!$B$5+Parameters!$B$6)*('Permanent project'!B415-Parameters!$B$2))*(1-EXP(-Parameters!$B$7*('Permanent project'!B415-Parameters!$B$2)*('Permanent project'!B415&gt;Parameters!$B$2)))+('Permanent project'!B415&lt;=Parameters!$B$2)</f>
        <v>1.7774329953659442E-2</v>
      </c>
      <c r="K411" s="2">
        <f>H411*I411*('Permanent project'!B415&gt;=Parameters!$B$2)</f>
        <v>9.3151763755350801E-3</v>
      </c>
      <c r="L411" s="2">
        <f>H411*I411*J411*('Permanent project'!B415&gt;=Parameters!$B$2)*('Permanent project'!B415&lt;=Parameters!$B$3)</f>
        <v>1.6557101847529396E-4</v>
      </c>
      <c r="M411" s="26">
        <f>'Emissions of Biomass scenarios'!H409*3.66</f>
        <v>0</v>
      </c>
      <c r="N411" s="14">
        <f t="shared" si="30"/>
        <v>0</v>
      </c>
    </row>
    <row r="412" spans="2:25" x14ac:dyDescent="0.3">
      <c r="B412">
        <v>407</v>
      </c>
      <c r="C412" s="11">
        <f t="shared" si="31"/>
        <v>1.6779706453383088</v>
      </c>
      <c r="D412" s="11">
        <f t="shared" si="31"/>
        <v>2.720789926345387</v>
      </c>
      <c r="E412" s="11">
        <f t="shared" si="31"/>
        <v>3.4292084480011149</v>
      </c>
      <c r="F412" s="11">
        <f t="shared" si="31"/>
        <v>5.9646475032892132</v>
      </c>
      <c r="G412" s="3">
        <f>G411*(1+Parameters!$B$13)</f>
        <v>268960703.97494859</v>
      </c>
      <c r="H412" s="5">
        <f>Parameters!$B$11*'Permanent project'!C416*Parameters!B$9*G412</f>
        <v>4170.0874540200903</v>
      </c>
      <c r="I412" s="2">
        <f>EXP(-Parameters!$B$16*'Permanent project'!B416)</f>
        <v>2.2067272993811708E-6</v>
      </c>
      <c r="J412" s="2">
        <f>EXP(-(Parameters!$B$5+Parameters!$B$6)*('Permanent project'!B416-Parameters!$B$2))*(1-EXP(-Parameters!$B$7*('Permanent project'!B416-Parameters!$B$2)*('Permanent project'!B416&gt;Parameters!$B$2)))+('Permanent project'!B416&lt;=Parameters!$B$2)</f>
        <v>1.7597472415623393E-2</v>
      </c>
      <c r="K412" s="2">
        <f>H412*I412*('Permanent project'!B416&gt;=Parameters!$B$2)</f>
        <v>9.2022458255930552E-3</v>
      </c>
      <c r="L412" s="2">
        <f>H412*I412*J412*('Permanent project'!B416&gt;=Parameters!$B$2)*('Permanent project'!B416&lt;=Parameters!$B$3)</f>
        <v>1.6193626707765931E-4</v>
      </c>
      <c r="M412" s="26">
        <f>'Emissions of Biomass scenarios'!H410*3.66</f>
        <v>0</v>
      </c>
      <c r="N412" s="14">
        <f t="shared" si="30"/>
        <v>0</v>
      </c>
    </row>
    <row r="413" spans="2:25" x14ac:dyDescent="0.3">
      <c r="B413">
        <v>408</v>
      </c>
      <c r="C413" s="11">
        <f t="shared" si="31"/>
        <v>1.6779706453383088</v>
      </c>
      <c r="D413" s="11">
        <f t="shared" si="31"/>
        <v>2.720789926345387</v>
      </c>
      <c r="E413" s="11">
        <f t="shared" si="31"/>
        <v>3.4292084480011149</v>
      </c>
      <c r="F413" s="11">
        <f t="shared" si="31"/>
        <v>5.9646475032892132</v>
      </c>
      <c r="G413" s="3">
        <f>G412*(1+Parameters!$B$13)</f>
        <v>274339918.05444753</v>
      </c>
      <c r="H413" s="5">
        <f>Parameters!$B$11*'Permanent project'!C417*Parameters!B$9*G413</f>
        <v>4253.489203100492</v>
      </c>
      <c r="I413" s="2">
        <f>EXP(-Parameters!$B$16*'Permanent project'!B417)</f>
        <v>2.1372299143045159E-6</v>
      </c>
      <c r="J413" s="2">
        <f>EXP(-(Parameters!$B$5+Parameters!$B$6)*('Permanent project'!B417-Parameters!$B$2))*(1-EXP(-Parameters!$B$7*('Permanent project'!B417-Parameters!$B$2)*('Permanent project'!B417&gt;Parameters!$B$2)))+('Permanent project'!B417&lt;=Parameters!$B$2)</f>
        <v>1.7422374639493515E-2</v>
      </c>
      <c r="K413" s="2">
        <f>H413*I413*('Permanent project'!B417&gt;=Parameters!$B$2)</f>
        <v>9.0906843650376476E-3</v>
      </c>
      <c r="L413" s="2">
        <f>H413*I413*J413*('Permanent project'!B417&gt;=Parameters!$B$2)*('Permanent project'!B417&lt;=Parameters!$B$3)</f>
        <v>1.5838130873707212E-4</v>
      </c>
      <c r="M413" s="26">
        <f>'Emissions of Biomass scenarios'!H411*3.66</f>
        <v>0</v>
      </c>
      <c r="N413" s="14">
        <f t="shared" si="30"/>
        <v>0</v>
      </c>
    </row>
    <row r="414" spans="2:25" x14ac:dyDescent="0.3">
      <c r="B414">
        <v>409</v>
      </c>
      <c r="C414" s="11">
        <f t="shared" si="31"/>
        <v>1.6779706453383088</v>
      </c>
      <c r="D414" s="11">
        <f t="shared" si="31"/>
        <v>2.720789926345387</v>
      </c>
      <c r="E414" s="11">
        <f t="shared" si="31"/>
        <v>3.4292084480011149</v>
      </c>
      <c r="F414" s="11">
        <f t="shared" si="31"/>
        <v>5.9646475032892132</v>
      </c>
      <c r="G414" s="3">
        <f>G413*(1+Parameters!$B$13)</f>
        <v>279826716.41553646</v>
      </c>
      <c r="H414" s="5">
        <f>Parameters!$B$11*'Permanent project'!C418*Parameters!B$9*G414</f>
        <v>4338.5589871625007</v>
      </c>
      <c r="I414" s="2">
        <f>EXP(-Parameters!$B$16*'Permanent project'!B418)</f>
        <v>2.0699212394204832E-6</v>
      </c>
      <c r="J414" s="2">
        <f>EXP(-(Parameters!$B$5+Parameters!$B$6)*('Permanent project'!B418-Parameters!$B$2))*(1-EXP(-Parameters!$B$7*('Permanent project'!B418-Parameters!$B$2)*('Permanent project'!B418&gt;Parameters!$B$2)))+('Permanent project'!B418&lt;=Parameters!$B$2)</f>
        <v>1.7249019115346265E-2</v>
      </c>
      <c r="K414" s="2">
        <f>H414*I414*('Permanent project'!B418&gt;=Parameters!$B$2)</f>
        <v>8.9804753960062798E-3</v>
      </c>
      <c r="L414" s="2">
        <f>H414*I414*J414*('Permanent project'!B418&gt;=Parameters!$B$2)*('Permanent project'!B418&lt;=Parameters!$B$3)</f>
        <v>1.5490439177060912E-4</v>
      </c>
      <c r="M414" s="26">
        <f>'Emissions of Biomass scenarios'!H412*3.66</f>
        <v>0</v>
      </c>
      <c r="N414" s="14">
        <f t="shared" si="30"/>
        <v>0</v>
      </c>
    </row>
    <row r="415" spans="2:25" x14ac:dyDescent="0.3">
      <c r="B415">
        <v>410</v>
      </c>
      <c r="C415" s="11">
        <f t="shared" si="31"/>
        <v>1.6779706453383088</v>
      </c>
      <c r="D415" s="11">
        <f t="shared" si="31"/>
        <v>2.720789926345387</v>
      </c>
      <c r="E415" s="11">
        <f t="shared" si="31"/>
        <v>3.4292084480011149</v>
      </c>
      <c r="F415" s="11">
        <f t="shared" si="31"/>
        <v>5.9646475032892132</v>
      </c>
      <c r="G415" s="3">
        <f>G414*(1+Parameters!$B$13)</f>
        <v>285423250.74384719</v>
      </c>
      <c r="H415" s="5">
        <f>Parameters!$B$11*'Permanent project'!C419*Parameters!B$9*G415</f>
        <v>4425.330166905751</v>
      </c>
      <c r="I415" s="2">
        <f>EXP(-Parameters!$B$16*'Permanent project'!B419)</f>
        <v>2.0047323447642686E-6</v>
      </c>
      <c r="J415" s="2">
        <f>EXP(-(Parameters!$B$5+Parameters!$B$6)*('Permanent project'!B419-Parameters!$B$2))*(1-EXP(-Parameters!$B$7*('Permanent project'!B419-Parameters!$B$2)*('Permanent project'!B419&gt;Parameters!$B$2)))+('Permanent project'!B419&lt;=Parameters!$B$2)</f>
        <v>1.7077388507484793E-2</v>
      </c>
      <c r="K415" s="2">
        <f>H415*I415*('Permanent project'!B419&gt;=Parameters!$B$2)</f>
        <v>8.8716025218570187E-3</v>
      </c>
      <c r="L415" s="2">
        <f>H415*I415*J415*('Permanent project'!B419&gt;=Parameters!$B$2)*('Permanent project'!B419&lt;=Parameters!$B$3)</f>
        <v>1.5150380294973414E-4</v>
      </c>
      <c r="M415" s="26">
        <f>'Emissions of Biomass scenarios'!H413*3.66</f>
        <v>0</v>
      </c>
      <c r="N415" s="14">
        <f t="shared" si="30"/>
        <v>0</v>
      </c>
    </row>
    <row r="416" spans="2:25" x14ac:dyDescent="0.3">
      <c r="B416">
        <v>411</v>
      </c>
      <c r="C416" s="11">
        <f t="shared" si="31"/>
        <v>1.6779706453383088</v>
      </c>
      <c r="D416" s="11">
        <f t="shared" si="31"/>
        <v>2.720789926345387</v>
      </c>
      <c r="E416" s="11">
        <f t="shared" si="31"/>
        <v>3.4292084480011149</v>
      </c>
      <c r="F416" s="11">
        <f t="shared" si="31"/>
        <v>5.9646475032892132</v>
      </c>
      <c r="G416" s="3">
        <f>G415*(1+Parameters!$B$13)</f>
        <v>291131715.75872415</v>
      </c>
      <c r="H416" s="5">
        <f>Parameters!$B$11*'Permanent project'!C420*Parameters!B$9*G416</f>
        <v>4513.8367702438663</v>
      </c>
      <c r="I416" s="2">
        <f>EXP(-Parameters!$B$16*'Permanent project'!B420)</f>
        <v>1.941596471211257E-6</v>
      </c>
      <c r="J416" s="2">
        <f>EXP(-(Parameters!$B$5+Parameters!$B$6)*('Permanent project'!B420-Parameters!$B$2))*(1-EXP(-Parameters!$B$7*('Permanent project'!B420-Parameters!$B$2)*('Permanent project'!B420&gt;Parameters!$B$2)))+('Permanent project'!B420&lt;=Parameters!$B$2)</f>
        <v>1.6907465652705279E-2</v>
      </c>
      <c r="K416" s="2">
        <f>H416*I416*('Permanent project'!B420&gt;=Parameters!$B$2)</f>
        <v>8.7640495447291085E-3</v>
      </c>
      <c r="L416" s="2">
        <f>H416*I416*J416*('Permanent project'!B420&gt;=Parameters!$B$2)*('Permanent project'!B420&lt;=Parameters!$B$3)</f>
        <v>1.4817786665611473E-4</v>
      </c>
      <c r="M416" s="26">
        <f>'Emissions of Biomass scenarios'!H414*3.66</f>
        <v>0</v>
      </c>
      <c r="N416" s="14">
        <f t="shared" si="30"/>
        <v>0</v>
      </c>
    </row>
    <row r="417" spans="2:14" x14ac:dyDescent="0.3">
      <c r="B417">
        <v>412</v>
      </c>
      <c r="C417" s="11">
        <f t="shared" si="31"/>
        <v>1.6779706453383088</v>
      </c>
      <c r="D417" s="11">
        <f t="shared" si="31"/>
        <v>2.720789926345387</v>
      </c>
      <c r="E417" s="11">
        <f t="shared" si="31"/>
        <v>3.4292084480011149</v>
      </c>
      <c r="F417" s="11">
        <f t="shared" si="31"/>
        <v>5.9646475032892132</v>
      </c>
      <c r="G417" s="3">
        <f>G416*(1+Parameters!$B$13)</f>
        <v>296954350.07389861</v>
      </c>
      <c r="H417" s="5">
        <f>Parameters!$B$11*'Permanent project'!C421*Parameters!B$9*G417</f>
        <v>4604.1135056487437</v>
      </c>
      <c r="I417" s="2">
        <f>EXP(-Parameters!$B$16*'Permanent project'!B421)</f>
        <v>1.8804489621098457E-6</v>
      </c>
      <c r="J417" s="2">
        <f>EXP(-(Parameters!$B$5+Parameters!$B$6)*('Permanent project'!B421-Parameters!$B$2))*(1-EXP(-Parameters!$B$7*('Permanent project'!B421-Parameters!$B$2)*('Permanent project'!B421&gt;Parameters!$B$2)))+('Permanent project'!B421&lt;=Parameters!$B$2)</f>
        <v>1.6739233558580632E-2</v>
      </c>
      <c r="K417" s="2">
        <f>H417*I417*('Permanent project'!B421&gt;=Parameters!$B$2)</f>
        <v>8.6578004631331033E-3</v>
      </c>
      <c r="L417" s="2">
        <f>H417*I417*J417*('Permanent project'!B421&gt;=Parameters!$B$2)*('Permanent project'!B421&lt;=Parameters!$B$3)</f>
        <v>1.4492494405597258E-4</v>
      </c>
      <c r="M417" s="26">
        <f>'Emissions of Biomass scenarios'!H415*3.66</f>
        <v>0</v>
      </c>
      <c r="N417" s="14">
        <f t="shared" si="30"/>
        <v>0</v>
      </c>
    </row>
    <row r="418" spans="2:14" x14ac:dyDescent="0.3">
      <c r="B418">
        <v>413</v>
      </c>
      <c r="C418" s="11">
        <f t="shared" si="31"/>
        <v>1.6779706453383088</v>
      </c>
      <c r="D418" s="11">
        <f t="shared" si="31"/>
        <v>2.720789926345387</v>
      </c>
      <c r="E418" s="11">
        <f t="shared" si="31"/>
        <v>3.4292084480011149</v>
      </c>
      <c r="F418" s="11">
        <f t="shared" si="31"/>
        <v>5.9646475032892132</v>
      </c>
      <c r="G418" s="3">
        <f>G417*(1+Parameters!$B$13)</f>
        <v>302893437.07537657</v>
      </c>
      <c r="H418" s="5">
        <f>Parameters!$B$11*'Permanent project'!C422*Parameters!B$9*G418</f>
        <v>4696.1957757617183</v>
      </c>
      <c r="I418" s="2">
        <f>EXP(-Parameters!$B$16*'Permanent project'!B422)</f>
        <v>1.8212271970673812E-6</v>
      </c>
      <c r="J418" s="2">
        <f>EXP(-(Parameters!$B$5+Parameters!$B$6)*('Permanent project'!B422-Parameters!$B$2))*(1-EXP(-Parameters!$B$7*('Permanent project'!B422-Parameters!$B$2)*('Permanent project'!B422&gt;Parameters!$B$2)))+('Permanent project'!B422&lt;=Parameters!$B$2)</f>
        <v>1.6572675401761255E-2</v>
      </c>
      <c r="K418" s="2">
        <f>H418*I418*('Permanent project'!B422&gt;=Parameters!$B$2)</f>
        <v>8.5528394695701896E-3</v>
      </c>
      <c r="L418" s="2">
        <f>H418*I418*J418*('Permanent project'!B422&gt;=Parameters!$B$2)*('Permanent project'!B422&lt;=Parameters!$B$3)</f>
        <v>1.4174343229255866E-4</v>
      </c>
      <c r="M418" s="26">
        <f>'Emissions of Biomass scenarios'!H416*3.66</f>
        <v>0</v>
      </c>
      <c r="N418" s="14">
        <f t="shared" si="30"/>
        <v>0</v>
      </c>
    </row>
    <row r="419" spans="2:14" x14ac:dyDescent="0.3">
      <c r="B419">
        <v>414</v>
      </c>
      <c r="C419" s="11">
        <f t="shared" si="31"/>
        <v>1.6779706453383088</v>
      </c>
      <c r="D419" s="11">
        <f t="shared" si="31"/>
        <v>2.720789926345387</v>
      </c>
      <c r="E419" s="11">
        <f t="shared" si="31"/>
        <v>3.4292084480011149</v>
      </c>
      <c r="F419" s="11">
        <f t="shared" si="31"/>
        <v>5.9646475032892132</v>
      </c>
      <c r="G419" s="3">
        <f>G418*(1+Parameters!$B$13)</f>
        <v>308951305.8168841</v>
      </c>
      <c r="H419" s="5">
        <f>Parameters!$B$11*'Permanent project'!C423*Parameters!B$9*G419</f>
        <v>4790.1196912769519</v>
      </c>
      <c r="I419" s="2">
        <f>EXP(-Parameters!$B$16*'Permanent project'!B423)</f>
        <v>1.7638705278214065E-6</v>
      </c>
      <c r="J419" s="2">
        <f>EXP(-(Parameters!$B$5+Parameters!$B$6)*('Permanent project'!B423-Parameters!$B$2))*(1-EXP(-Parameters!$B$7*('Permanent project'!B423-Parameters!$B$2)*('Permanent project'!B423&gt;Parameters!$B$2)))+('Permanent project'!B423&lt;=Parameters!$B$2)</f>
        <v>1.6407774526292645E-2</v>
      </c>
      <c r="K419" s="2">
        <f>H419*I419*('Permanent project'!B423&gt;=Parameters!$B$2)</f>
        <v>8.4491509481803891E-3</v>
      </c>
      <c r="L419" s="2">
        <f>H419*I419*J419*('Permanent project'!B423&gt;=Parameters!$B$2)*('Permanent project'!B423&lt;=Parameters!$B$3)</f>
        <v>1.3863176369635554E-4</v>
      </c>
      <c r="M419" s="26">
        <f>'Emissions of Biomass scenarios'!H417*3.66</f>
        <v>0</v>
      </c>
      <c r="N419" s="14">
        <f t="shared" si="30"/>
        <v>0</v>
      </c>
    </row>
    <row r="420" spans="2:14" x14ac:dyDescent="0.3">
      <c r="B420">
        <v>415</v>
      </c>
      <c r="C420" s="11">
        <f t="shared" si="31"/>
        <v>1.6779706453383088</v>
      </c>
      <c r="D420" s="11">
        <f t="shared" si="31"/>
        <v>2.720789926345387</v>
      </c>
      <c r="E420" s="11">
        <f t="shared" si="31"/>
        <v>3.4292084480011149</v>
      </c>
      <c r="F420" s="11">
        <f t="shared" si="31"/>
        <v>5.9646475032892132</v>
      </c>
      <c r="G420" s="3">
        <f>G419*(1+Parameters!$B$13)</f>
        <v>315130331.93322182</v>
      </c>
      <c r="H420" s="5">
        <f>Parameters!$B$11*'Permanent project'!C424*Parameters!B$9*G420</f>
        <v>4885.922085102492</v>
      </c>
      <c r="I420" s="2">
        <f>EXP(-Parameters!$B$16*'Permanent project'!B424)</f>
        <v>1.7083202161305406E-6</v>
      </c>
      <c r="J420" s="2">
        <f>EXP(-(Parameters!$B$5+Parameters!$B$6)*('Permanent project'!B424-Parameters!$B$2))*(1-EXP(-Parameters!$B$7*('Permanent project'!B424-Parameters!$B$2)*('Permanent project'!B424&gt;Parameters!$B$2)))+('Permanent project'!B424&lt;=Parameters!$B$2)</f>
        <v>1.6244514441949871E-2</v>
      </c>
      <c r="K420" s="2">
        <f>H420*I420*('Permanent project'!B424&gt;=Parameters!$B$2)</f>
        <v>8.3467194724192711E-3</v>
      </c>
      <c r="L420" s="2">
        <f>H420*I420*J420*('Permanent project'!B424&gt;=Parameters!$B$2)*('Permanent project'!B424&lt;=Parameters!$B$3)</f>
        <v>1.3558840501261905E-4</v>
      </c>
      <c r="M420" s="26">
        <f>'Emissions of Biomass scenarios'!H418*3.66</f>
        <v>0</v>
      </c>
      <c r="N420" s="14">
        <f t="shared" si="30"/>
        <v>0</v>
      </c>
    </row>
    <row r="421" spans="2:14" x14ac:dyDescent="0.3">
      <c r="B421">
        <v>416</v>
      </c>
      <c r="C421" s="11">
        <f t="shared" si="31"/>
        <v>1.6779706453383088</v>
      </c>
      <c r="D421" s="11">
        <f t="shared" si="31"/>
        <v>2.720789926345387</v>
      </c>
      <c r="E421" s="11">
        <f t="shared" si="31"/>
        <v>3.4292084480011149</v>
      </c>
      <c r="F421" s="11">
        <f t="shared" si="31"/>
        <v>5.9646475032892132</v>
      </c>
      <c r="G421" s="3">
        <f>G420*(1+Parameters!$B$13)</f>
        <v>321432938.57188624</v>
      </c>
      <c r="H421" s="5">
        <f>Parameters!$B$11*'Permanent project'!C425*Parameters!B$9*G421</f>
        <v>4983.6405268045419</v>
      </c>
      <c r="I421" s="2">
        <f>EXP(-Parameters!$B$16*'Permanent project'!B425)</f>
        <v>1.6545193736213858E-6</v>
      </c>
      <c r="J421" s="2">
        <f>EXP(-(Parameters!$B$5+Parameters!$B$6)*('Permanent project'!B425-Parameters!$B$2))*(1-EXP(-Parameters!$B$7*('Permanent project'!B425-Parameters!$B$2)*('Permanent project'!B425&gt;Parameters!$B$2)))+('Permanent project'!B425&lt;=Parameters!$B$2)</f>
        <v>1.6082878822588433E-2</v>
      </c>
      <c r="K421" s="2">
        <f>H421*I421*('Permanent project'!B425&gt;=Parameters!$B$2)</f>
        <v>8.2455298027628039E-3</v>
      </c>
      <c r="L421" s="2">
        <f>H421*I421*J421*('Permanent project'!B425&gt;=Parameters!$B$2)*('Permanent project'!B425&lt;=Parameters!$B$3)</f>
        <v>1.3261185664587569E-4</v>
      </c>
      <c r="M421" s="26">
        <f>'Emissions of Biomass scenarios'!H419*3.66</f>
        <v>0</v>
      </c>
      <c r="N421" s="14">
        <f t="shared" si="30"/>
        <v>0</v>
      </c>
    </row>
    <row r="422" spans="2:14" x14ac:dyDescent="0.3">
      <c r="B422">
        <v>417</v>
      </c>
      <c r="C422" s="11">
        <f t="shared" si="31"/>
        <v>1.6779706453383088</v>
      </c>
      <c r="D422" s="11">
        <f t="shared" si="31"/>
        <v>2.720789926345387</v>
      </c>
      <c r="E422" s="11">
        <f t="shared" si="31"/>
        <v>3.4292084480011149</v>
      </c>
      <c r="F422" s="11">
        <f t="shared" si="31"/>
        <v>5.9646475032892132</v>
      </c>
      <c r="G422" s="3">
        <f>G421*(1+Parameters!$B$13)</f>
        <v>327861597.34332395</v>
      </c>
      <c r="H422" s="5">
        <f>Parameters!$B$11*'Permanent project'!C426*Parameters!B$9*G422</f>
        <v>5083.3133373406317</v>
      </c>
      <c r="I422" s="2">
        <f>EXP(-Parameters!$B$16*'Permanent project'!B426)</f>
        <v>1.6024129035298661E-6</v>
      </c>
      <c r="J422" s="2">
        <f>EXP(-(Parameters!$B$5+Parameters!$B$6)*('Permanent project'!B426-Parameters!$B$2))*(1-EXP(-Parameters!$B$7*('Permanent project'!B426-Parameters!$B$2)*('Permanent project'!B426&gt;Parameters!$B$2)))+('Permanent project'!B426&lt;=Parameters!$B$2)</f>
        <v>1.5922851504511698E-2</v>
      </c>
      <c r="K422" s="2">
        <f>H422*I422*('Permanent project'!B426&gt;=Parameters!$B$2)</f>
        <v>8.1455668844400957E-3</v>
      </c>
      <c r="L422" s="2">
        <f>H422*I422*J422*('Permanent project'!B426&gt;=Parameters!$B$2)*('Permanent project'!B426&lt;=Parameters!$B$3)</f>
        <v>1.2970065192100764E-4</v>
      </c>
      <c r="M422" s="26">
        <f>'Emissions of Biomass scenarios'!H420*3.66</f>
        <v>0</v>
      </c>
      <c r="N422" s="14">
        <f t="shared" si="30"/>
        <v>0</v>
      </c>
    </row>
    <row r="423" spans="2:14" x14ac:dyDescent="0.3">
      <c r="B423">
        <v>418</v>
      </c>
      <c r="C423" s="11">
        <f t="shared" si="31"/>
        <v>1.6779706453383088</v>
      </c>
      <c r="D423" s="11">
        <f t="shared" si="31"/>
        <v>2.720789926345387</v>
      </c>
      <c r="E423" s="11">
        <f t="shared" si="31"/>
        <v>3.4292084480011149</v>
      </c>
      <c r="F423" s="11">
        <f t="shared" si="31"/>
        <v>5.9646475032892132</v>
      </c>
      <c r="G423" s="3">
        <f>G422*(1+Parameters!$B$13)</f>
        <v>334418829.29019046</v>
      </c>
      <c r="H423" s="5">
        <f>Parameters!$B$11*'Permanent project'!C427*Parameters!B$9*G423</f>
        <v>5184.9796040874453</v>
      </c>
      <c r="I423" s="2">
        <f>EXP(-Parameters!$B$16*'Permanent project'!B427)</f>
        <v>1.5519474442773136E-6</v>
      </c>
      <c r="J423" s="2">
        <f>EXP(-(Parameters!$B$5+Parameters!$B$6)*('Permanent project'!B427-Parameters!$B$2))*(1-EXP(-Parameters!$B$7*('Permanent project'!B427-Parameters!$B$2)*('Permanent project'!B427&gt;Parameters!$B$2)))+('Permanent project'!B427&lt;=Parameters!$B$2)</f>
        <v>1.5764416484854486E-2</v>
      </c>
      <c r="K423" s="2">
        <f>H423*I423*('Permanent project'!B427&gt;=Parameters!$B$2)</f>
        <v>8.0468158451935078E-3</v>
      </c>
      <c r="L423" s="2">
        <f>H423*I423*J423*('Permanent project'!B427&gt;=Parameters!$B$2)*('Permanent project'!B427&lt;=Parameters!$B$3)</f>
        <v>1.2685335636055683E-4</v>
      </c>
      <c r="M423" s="26">
        <f>'Emissions of Biomass scenarios'!H421*3.66</f>
        <v>0</v>
      </c>
      <c r="N423" s="14">
        <f t="shared" si="30"/>
        <v>0</v>
      </c>
    </row>
    <row r="424" spans="2:14" x14ac:dyDescent="0.3">
      <c r="B424">
        <v>419</v>
      </c>
      <c r="C424" s="11">
        <f t="shared" si="31"/>
        <v>1.6779706453383088</v>
      </c>
      <c r="D424" s="11">
        <f t="shared" si="31"/>
        <v>2.720789926345387</v>
      </c>
      <c r="E424" s="11">
        <f t="shared" si="31"/>
        <v>3.4292084480011149</v>
      </c>
      <c r="F424" s="11">
        <f t="shared" si="31"/>
        <v>5.9646475032892132</v>
      </c>
      <c r="G424" s="3">
        <f>G423*(1+Parameters!$B$13)</f>
        <v>341107205.87599427</v>
      </c>
      <c r="H424" s="5">
        <f>Parameters!$B$11*'Permanent project'!C428*Parameters!B$9*G424</f>
        <v>5288.6791961691943</v>
      </c>
      <c r="I424" s="2">
        <f>EXP(-Parameters!$B$16*'Permanent project'!B428)</f>
        <v>1.5030713148235669E-6</v>
      </c>
      <c r="J424" s="2">
        <f>EXP(-(Parameters!$B$5+Parameters!$B$6)*('Permanent project'!B428-Parameters!$B$2))*(1-EXP(-Parameters!$B$7*('Permanent project'!B428-Parameters!$B$2)*('Permanent project'!B428&gt;Parameters!$B$2)))+('Permanent project'!B428&lt;=Parameters!$B$2)</f>
        <v>1.5607557919982831E-2</v>
      </c>
      <c r="K424" s="2">
        <f>H424*I424*('Permanent project'!B428&gt;=Parameters!$B$2)</f>
        <v>7.9492619930660764E-3</v>
      </c>
      <c r="L424" s="2">
        <f>H424*I424*J424*('Permanent project'!B428&gt;=Parameters!$B$2)*('Permanent project'!B428&lt;=Parameters!$B$3)</f>
        <v>1.2406856697789694E-4</v>
      </c>
      <c r="M424" s="26">
        <f>'Emissions of Biomass scenarios'!H422*3.66</f>
        <v>0</v>
      </c>
      <c r="N424" s="14">
        <f t="shared" si="30"/>
        <v>0</v>
      </c>
    </row>
    <row r="425" spans="2:14" x14ac:dyDescent="0.3">
      <c r="B425">
        <v>420</v>
      </c>
      <c r="C425" s="11">
        <f t="shared" si="31"/>
        <v>1.6779706453383088</v>
      </c>
      <c r="D425" s="11">
        <f t="shared" si="31"/>
        <v>2.720789926345387</v>
      </c>
      <c r="E425" s="11">
        <f t="shared" si="31"/>
        <v>3.4292084480011149</v>
      </c>
      <c r="F425" s="11">
        <f t="shared" si="31"/>
        <v>5.9646475032892132</v>
      </c>
      <c r="G425" s="3">
        <f>G424*(1+Parameters!$B$13)</f>
        <v>347929349.99351418</v>
      </c>
      <c r="H425" s="5">
        <f>Parameters!$B$11*'Permanent project'!C429*Parameters!B$9*G425</f>
        <v>5394.4527800925789</v>
      </c>
      <c r="I425" s="2">
        <f>EXP(-Parameters!$B$16*'Permanent project'!B429)</f>
        <v>1.4557344617410582E-6</v>
      </c>
      <c r="J425" s="2">
        <f>EXP(-(Parameters!$B$5+Parameters!$B$6)*('Permanent project'!B429-Parameters!$B$2))*(1-EXP(-Parameters!$B$7*('Permanent project'!B429-Parameters!$B$2)*('Permanent project'!B429&gt;Parameters!$B$2)))+('Permanent project'!B429&lt;=Parameters!$B$2)</f>
        <v>1.5452260123909515E-2</v>
      </c>
      <c r="K425" s="2">
        <f>H425*I425*('Permanent project'!B429&gt;=Parameters!$B$2)</f>
        <v>7.852890814215625E-3</v>
      </c>
      <c r="L425" s="2">
        <f>H425*I425*J425*('Permanent project'!B429&gt;=Parameters!$B$2)*('Permanent project'!B429&lt;=Parameters!$B$3)</f>
        <v>1.2134491158591943E-4</v>
      </c>
      <c r="M425" s="26">
        <f>'Emissions of Biomass scenarios'!H423*3.66</f>
        <v>0</v>
      </c>
      <c r="N425" s="14">
        <f t="shared" si="30"/>
        <v>0</v>
      </c>
    </row>
    <row r="426" spans="2:14" x14ac:dyDescent="0.3">
      <c r="B426">
        <v>421</v>
      </c>
      <c r="C426" s="11">
        <f t="shared" si="31"/>
        <v>1.6779706453383088</v>
      </c>
      <c r="D426" s="11">
        <f t="shared" si="31"/>
        <v>2.720789926345387</v>
      </c>
      <c r="E426" s="11">
        <f t="shared" si="31"/>
        <v>3.4292084480011149</v>
      </c>
      <c r="F426" s="11">
        <f t="shared" si="31"/>
        <v>5.9646475032892132</v>
      </c>
      <c r="G426" s="3">
        <f>G425*(1+Parameters!$B$13)</f>
        <v>354887936.99338448</v>
      </c>
      <c r="H426" s="5">
        <f>Parameters!$B$11*'Permanent project'!C430*Parameters!B$9*G426</f>
        <v>5502.3418356944303</v>
      </c>
      <c r="I426" s="2">
        <f>EXP(-Parameters!$B$16*'Permanent project'!B430)</f>
        <v>1.4098884079557327E-6</v>
      </c>
      <c r="J426" s="2">
        <f>EXP(-(Parameters!$B$5+Parameters!$B$6)*('Permanent project'!B430-Parameters!$B$2))*(1-EXP(-Parameters!$B$7*('Permanent project'!B430-Parameters!$B$2)*('Permanent project'!B430&gt;Parameters!$B$2)))+('Permanent project'!B430&lt;=Parameters!$B$2)</f>
        <v>1.5298507566725518E-2</v>
      </c>
      <c r="K426" s="2">
        <f>H426*I426*('Permanent project'!B430&gt;=Parameters!$B$2)</f>
        <v>7.757687970755444E-3</v>
      </c>
      <c r="L426" s="2">
        <f>H426*I426*J426*('Permanent project'!B430&gt;=Parameters!$B$2)*('Permanent project'!B430&lt;=Parameters!$B$3)</f>
        <v>1.1868104812089769E-4</v>
      </c>
      <c r="M426" s="26">
        <f>'Emissions of Biomass scenarios'!H424*3.66</f>
        <v>0</v>
      </c>
      <c r="N426" s="14">
        <f t="shared" si="30"/>
        <v>0</v>
      </c>
    </row>
    <row r="427" spans="2:14" x14ac:dyDescent="0.3">
      <c r="B427">
        <v>422</v>
      </c>
      <c r="C427" s="11">
        <f t="shared" ref="C427:F442" si="32">C426</f>
        <v>1.6779706453383088</v>
      </c>
      <c r="D427" s="11">
        <f t="shared" si="32"/>
        <v>2.720789926345387</v>
      </c>
      <c r="E427" s="11">
        <f t="shared" si="32"/>
        <v>3.4292084480011149</v>
      </c>
      <c r="F427" s="11">
        <f t="shared" si="32"/>
        <v>5.9646475032892132</v>
      </c>
      <c r="G427" s="3">
        <f>G426*(1+Parameters!$B$13)</f>
        <v>361985695.73325217</v>
      </c>
      <c r="H427" s="5">
        <f>Parameters!$B$11*'Permanent project'!C431*Parameters!B$9*G427</f>
        <v>5612.3886724083186</v>
      </c>
      <c r="I427" s="2">
        <f>EXP(-Parameters!$B$16*'Permanent project'!B431)</f>
        <v>1.365486203102288E-6</v>
      </c>
      <c r="J427" s="2">
        <f>EXP(-(Parameters!$B$5+Parameters!$B$6)*('Permanent project'!B431-Parameters!$B$2))*(1-EXP(-Parameters!$B$7*('Permanent project'!B431-Parameters!$B$2)*('Permanent project'!B431&gt;Parameters!$B$2)))+('Permanent project'!B431&lt;=Parameters!$B$2)</f>
        <v>1.514628487304698E-2</v>
      </c>
      <c r="K427" s="2">
        <f>H427*I427*('Permanent project'!B431&gt;=Parameters!$B$2)</f>
        <v>7.663639298621126E-3</v>
      </c>
      <c r="L427" s="2">
        <f>H427*I427*J427*('Permanent project'!B431&gt;=Parameters!$B$2)*('Permanent project'!B431&lt;=Parameters!$B$3)</f>
        <v>1.1607566398119353E-4</v>
      </c>
      <c r="M427" s="26">
        <f>'Emissions of Biomass scenarios'!H425*3.66</f>
        <v>0</v>
      </c>
      <c r="N427" s="14">
        <f t="shared" si="30"/>
        <v>0</v>
      </c>
    </row>
    <row r="428" spans="2:14" x14ac:dyDescent="0.3">
      <c r="B428">
        <v>423</v>
      </c>
      <c r="C428" s="11">
        <f t="shared" si="32"/>
        <v>1.6779706453383088</v>
      </c>
      <c r="D428" s="11">
        <f t="shared" si="32"/>
        <v>2.720789926345387</v>
      </c>
      <c r="E428" s="11">
        <f t="shared" si="32"/>
        <v>3.4292084480011149</v>
      </c>
      <c r="F428" s="11">
        <f t="shared" si="32"/>
        <v>5.9646475032892132</v>
      </c>
      <c r="G428" s="3">
        <f>G427*(1+Parameters!$B$13)</f>
        <v>369225409.64791721</v>
      </c>
      <c r="H428" s="5">
        <f>Parameters!$B$11*'Permanent project'!C432*Parameters!B$9*G428</f>
        <v>5724.6364458564849</v>
      </c>
      <c r="I428" s="2">
        <f>EXP(-Parameters!$B$16*'Permanent project'!B432)</f>
        <v>1.3224823754428978E-6</v>
      </c>
      <c r="J428" s="2">
        <f>EXP(-(Parameters!$B$5+Parameters!$B$6)*('Permanent project'!B432-Parameters!$B$2))*(1-EXP(-Parameters!$B$7*('Permanent project'!B432-Parameters!$B$2)*('Permanent project'!B432&gt;Parameters!$B$2)))+('Permanent project'!B432&lt;=Parameters!$B$2)</f>
        <v>1.4995576820477703E-2</v>
      </c>
      <c r="K428" s="2">
        <f>H428*I428*('Permanent project'!B432&gt;=Parameters!$B$2)</f>
        <v>7.5707308054632719E-3</v>
      </c>
      <c r="L428" s="2">
        <f>H428*I428*J428*('Permanent project'!B432&gt;=Parameters!$B$2)*('Permanent project'!B432&lt;=Parameters!$B$3)</f>
        <v>1.1352747538048153E-4</v>
      </c>
      <c r="M428" s="26">
        <f>'Emissions of Biomass scenarios'!H426*3.66</f>
        <v>0</v>
      </c>
      <c r="N428" s="14">
        <f t="shared" si="30"/>
        <v>0</v>
      </c>
    </row>
    <row r="429" spans="2:14" x14ac:dyDescent="0.3">
      <c r="B429">
        <v>424</v>
      </c>
      <c r="C429" s="11">
        <f t="shared" si="32"/>
        <v>1.6779706453383088</v>
      </c>
      <c r="D429" s="11">
        <f t="shared" si="32"/>
        <v>2.720789926345387</v>
      </c>
      <c r="E429" s="11">
        <f t="shared" si="32"/>
        <v>3.4292084480011149</v>
      </c>
      <c r="F429" s="11">
        <f t="shared" si="32"/>
        <v>5.9646475032892132</v>
      </c>
      <c r="G429" s="3">
        <f>G428*(1+Parameters!$B$13)</f>
        <v>376609917.84087557</v>
      </c>
      <c r="H429" s="5">
        <f>Parameters!$B$11*'Permanent project'!C433*Parameters!B$9*G429</f>
        <v>5839.129174773615</v>
      </c>
      <c r="I429" s="2">
        <f>EXP(-Parameters!$B$16*'Permanent project'!B433)</f>
        <v>1.2808328853001792E-6</v>
      </c>
      <c r="J429" s="2">
        <f>EXP(-(Parameters!$B$5+Parameters!$B$6)*('Permanent project'!B433-Parameters!$B$2))*(1-EXP(-Parameters!$B$7*('Permanent project'!B433-Parameters!$B$2)*('Permanent project'!B433&gt;Parameters!$B$2)))+('Permanent project'!B433&lt;=Parameters!$B$2)</f>
        <v>1.4846368338086832E-2</v>
      </c>
      <c r="K429" s="2">
        <f>H429*I429*('Permanent project'!B433&gt;=Parameters!$B$2)</f>
        <v>7.4789486685657436E-3</v>
      </c>
      <c r="L429" s="2">
        <f>H429*I429*J429*('Permanent project'!B433&gt;=Parameters!$B$2)*('Permanent project'!B433&lt;=Parameters!$B$3)</f>
        <v>1.1103522671517112E-4</v>
      </c>
      <c r="M429" s="26">
        <f>'Emissions of Biomass scenarios'!H427*3.66</f>
        <v>0</v>
      </c>
      <c r="N429" s="14">
        <f t="shared" si="30"/>
        <v>0</v>
      </c>
    </row>
    <row r="430" spans="2:14" x14ac:dyDescent="0.3">
      <c r="B430">
        <v>425</v>
      </c>
      <c r="C430" s="11">
        <f t="shared" si="32"/>
        <v>1.6779706453383088</v>
      </c>
      <c r="D430" s="11">
        <f t="shared" si="32"/>
        <v>2.720789926345387</v>
      </c>
      <c r="E430" s="11">
        <f t="shared" si="32"/>
        <v>3.4292084480011149</v>
      </c>
      <c r="F430" s="11">
        <f t="shared" si="32"/>
        <v>5.9646475032892132</v>
      </c>
      <c r="G430" s="3">
        <f>G429*(1+Parameters!$B$13)</f>
        <v>384142116.19769311</v>
      </c>
      <c r="H430" s="5">
        <f>Parameters!$B$11*'Permanent project'!C434*Parameters!B$9*G430</f>
        <v>5955.9117582690878</v>
      </c>
      <c r="I430" s="2">
        <f>EXP(-Parameters!$B$16*'Permanent project'!B434)</f>
        <v>1.2404950799567134E-6</v>
      </c>
      <c r="J430" s="2">
        <f>EXP(-(Parameters!$B$5+Parameters!$B$6)*('Permanent project'!B434-Parameters!$B$2))*(1-EXP(-Parameters!$B$7*('Permanent project'!B434-Parameters!$B$2)*('Permanent project'!B434&gt;Parameters!$B$2)))+('Permanent project'!B434&lt;=Parameters!$B$2)</f>
        <v>1.4698644504901784E-2</v>
      </c>
      <c r="K430" s="2">
        <f>H430*I430*('Permanent project'!B434&gt;=Parameters!$B$2)</f>
        <v>7.3882792327891415E-3</v>
      </c>
      <c r="L430" s="2">
        <f>H430*I430*J430*('Permanent project'!B434&gt;=Parameters!$B$2)*('Permanent project'!B434&lt;=Parameters!$B$3)</f>
        <v>1.0859768994571608E-4</v>
      </c>
      <c r="M430" s="26">
        <f>'Emissions of Biomass scenarios'!H428*3.66</f>
        <v>0</v>
      </c>
      <c r="N430" s="14">
        <f t="shared" si="30"/>
        <v>0</v>
      </c>
    </row>
    <row r="431" spans="2:14" x14ac:dyDescent="0.3">
      <c r="B431">
        <v>426</v>
      </c>
      <c r="C431" s="11">
        <f t="shared" si="32"/>
        <v>1.6779706453383088</v>
      </c>
      <c r="D431" s="11">
        <f t="shared" si="32"/>
        <v>2.720789926345387</v>
      </c>
      <c r="E431" s="11">
        <f t="shared" si="32"/>
        <v>3.4292084480011149</v>
      </c>
      <c r="F431" s="11">
        <f t="shared" si="32"/>
        <v>5.9646475032892132</v>
      </c>
      <c r="G431" s="3">
        <f>G430*(1+Parameters!$B$13)</f>
        <v>391824958.52164698</v>
      </c>
      <c r="H431" s="5">
        <f>Parameters!$B$11*'Permanent project'!C435*Parameters!B$9*G431</f>
        <v>6075.0299934344694</v>
      </c>
      <c r="I431" s="2">
        <f>EXP(-Parameters!$B$16*'Permanent project'!B435)</f>
        <v>1.2014276499749373E-6</v>
      </c>
      <c r="J431" s="2">
        <f>EXP(-(Parameters!$B$5+Parameters!$B$6)*('Permanent project'!B435-Parameters!$B$2))*(1-EXP(-Parameters!$B$7*('Permanent project'!B435-Parameters!$B$2)*('Permanent project'!B435&gt;Parameters!$B$2)))+('Permanent project'!B435&lt;=Parameters!$B$2)</f>
        <v>1.4552390548416123E-2</v>
      </c>
      <c r="K431" s="2">
        <f>H431*I431*('Permanent project'!B435&gt;=Parameters!$B$2)</f>
        <v>7.2987090085392331E-3</v>
      </c>
      <c r="L431" s="2">
        <f>H431*I431*J431*('Permanent project'!B435&gt;=Parameters!$B$2)*('Permanent project'!B435&lt;=Parameters!$B$3)</f>
        <v>1.0621366399150595E-4</v>
      </c>
      <c r="M431" s="26">
        <f>'Emissions of Biomass scenarios'!H429*3.66</f>
        <v>0</v>
      </c>
      <c r="N431" s="14">
        <f t="shared" si="30"/>
        <v>0</v>
      </c>
    </row>
    <row r="432" spans="2:14" x14ac:dyDescent="0.3">
      <c r="B432">
        <v>427</v>
      </c>
      <c r="C432" s="11">
        <f t="shared" si="32"/>
        <v>1.6779706453383088</v>
      </c>
      <c r="D432" s="11">
        <f t="shared" si="32"/>
        <v>2.720789926345387</v>
      </c>
      <c r="E432" s="11">
        <f t="shared" si="32"/>
        <v>3.4292084480011149</v>
      </c>
      <c r="F432" s="11">
        <f t="shared" si="32"/>
        <v>5.9646475032892132</v>
      </c>
      <c r="G432" s="3">
        <f>G431*(1+Parameters!$B$13)</f>
        <v>399661457.6920799</v>
      </c>
      <c r="H432" s="5">
        <f>Parameters!$B$11*'Permanent project'!C436*Parameters!B$9*G432</f>
        <v>6196.5305933031586</v>
      </c>
      <c r="I432" s="2">
        <f>EXP(-Parameters!$B$16*'Permanent project'!B436)</f>
        <v>1.1635905868926691E-6</v>
      </c>
      <c r="J432" s="2">
        <f>EXP(-(Parameters!$B$5+Parameters!$B$6)*('Permanent project'!B436-Parameters!$B$2))*(1-EXP(-Parameters!$B$7*('Permanent project'!B436-Parameters!$B$2)*('Permanent project'!B436&gt;Parameters!$B$2)))+('Permanent project'!B436&lt;=Parameters!$B$2)</f>
        <v>1.440759184311235E-2</v>
      </c>
      <c r="K432" s="2">
        <f>H432*I432*('Permanent project'!B436&gt;=Parameters!$B$2)</f>
        <v>7.2102246697600013E-3</v>
      </c>
      <c r="L432" s="2">
        <f>H432*I432*J432*('Permanent project'!B436&gt;=Parameters!$B$2)*('Permanent project'!B436&lt;=Parameters!$B$3)</f>
        <v>1.0388197413904163E-4</v>
      </c>
      <c r="M432" s="26">
        <f>'Emissions of Biomass scenarios'!H430*3.66</f>
        <v>0</v>
      </c>
      <c r="N432" s="14">
        <f t="shared" si="30"/>
        <v>0</v>
      </c>
    </row>
    <row r="433" spans="2:14" x14ac:dyDescent="0.3">
      <c r="B433">
        <v>428</v>
      </c>
      <c r="C433" s="11">
        <f t="shared" si="32"/>
        <v>1.6779706453383088</v>
      </c>
      <c r="D433" s="11">
        <f t="shared" si="32"/>
        <v>2.720789926345387</v>
      </c>
      <c r="E433" s="11">
        <f t="shared" si="32"/>
        <v>3.4292084480011149</v>
      </c>
      <c r="F433" s="11">
        <f t="shared" si="32"/>
        <v>5.9646475032892132</v>
      </c>
      <c r="G433" s="3">
        <f>G432*(1+Parameters!$B$13)</f>
        <v>407654686.84592152</v>
      </c>
      <c r="H433" s="5">
        <f>Parameters!$B$11*'Permanent project'!C437*Parameters!B$9*G433</f>
        <v>6320.461205169222</v>
      </c>
      <c r="I433" s="2">
        <f>EXP(-Parameters!$B$16*'Permanent project'!B437)</f>
        <v>1.1269451422509465E-6</v>
      </c>
      <c r="J433" s="2">
        <f>EXP(-(Parameters!$B$5+Parameters!$B$6)*('Permanent project'!B437-Parameters!$B$2))*(1-EXP(-Parameters!$B$7*('Permanent project'!B437-Parameters!$B$2)*('Permanent project'!B437&gt;Parameters!$B$2)))+('Permanent project'!B437&lt;=Parameters!$B$2)</f>
        <v>1.4264233908999256E-2</v>
      </c>
      <c r="K433" s="2">
        <f>H433*I433*('Permanent project'!B437&gt;=Parameters!$B$2)</f>
        <v>7.1228130519510177E-3</v>
      </c>
      <c r="L433" s="2">
        <f>H433*I433*J433*('Permanent project'!B437&gt;=Parameters!$B$2)*('Permanent project'!B437&lt;=Parameters!$B$3)</f>
        <v>1.0160147146310218E-4</v>
      </c>
      <c r="M433" s="26">
        <f>'Emissions of Biomass scenarios'!H431*3.66</f>
        <v>0</v>
      </c>
      <c r="N433" s="14">
        <f t="shared" si="30"/>
        <v>0</v>
      </c>
    </row>
    <row r="434" spans="2:14" x14ac:dyDescent="0.3">
      <c r="B434">
        <v>429</v>
      </c>
      <c r="C434" s="11">
        <f t="shared" si="32"/>
        <v>1.6779706453383088</v>
      </c>
      <c r="D434" s="11">
        <f t="shared" si="32"/>
        <v>2.720789926345387</v>
      </c>
      <c r="E434" s="11">
        <f t="shared" si="32"/>
        <v>3.4292084480011149</v>
      </c>
      <c r="F434" s="11">
        <f t="shared" si="32"/>
        <v>5.9646475032892132</v>
      </c>
      <c r="G434" s="3">
        <f>G433*(1+Parameters!$B$13)</f>
        <v>415807780.58283997</v>
      </c>
      <c r="H434" s="5">
        <f>Parameters!$B$11*'Permanent project'!C438*Parameters!B$9*G434</f>
        <v>6446.870429272607</v>
      </c>
      <c r="I434" s="2">
        <f>EXP(-Parameters!$B$16*'Permanent project'!B438)</f>
        <v>1.0914537879122194E-6</v>
      </c>
      <c r="J434" s="2">
        <f>EXP(-(Parameters!$B$5+Parameters!$B$6)*('Permanent project'!B438-Parameters!$B$2))*(1-EXP(-Parameters!$B$7*('Permanent project'!B438-Parameters!$B$2)*('Permanent project'!B438&gt;Parameters!$B$2)))+('Permanent project'!B438&lt;=Parameters!$B$2)</f>
        <v>1.4122302410163962E-2</v>
      </c>
      <c r="K434" s="2">
        <f>H434*I434*('Permanent project'!B438&gt;=Parameters!$B$2)</f>
        <v>7.0364611502088626E-3</v>
      </c>
      <c r="L434" s="2">
        <f>H434*I434*J434*('Permanent project'!B438&gt;=Parameters!$B$2)*('Permanent project'!B438&lt;=Parameters!$B$3)</f>
        <v>9.9371032260619707E-5</v>
      </c>
      <c r="M434" s="26">
        <f>'Emissions of Biomass scenarios'!H432*3.66</f>
        <v>0</v>
      </c>
      <c r="N434" s="14">
        <f t="shared" si="30"/>
        <v>0</v>
      </c>
    </row>
    <row r="435" spans="2:14" x14ac:dyDescent="0.3">
      <c r="B435">
        <v>430</v>
      </c>
      <c r="C435" s="11">
        <f t="shared" si="32"/>
        <v>1.6779706453383088</v>
      </c>
      <c r="D435" s="11">
        <f t="shared" si="32"/>
        <v>2.720789926345387</v>
      </c>
      <c r="E435" s="11">
        <f t="shared" si="32"/>
        <v>3.4292084480011149</v>
      </c>
      <c r="F435" s="11">
        <f t="shared" si="32"/>
        <v>5.9646475032892132</v>
      </c>
      <c r="G435" s="3">
        <f>G434*(1+Parameters!$B$13)</f>
        <v>424123936.19449675</v>
      </c>
      <c r="H435" s="5">
        <f>Parameters!$B$11*'Permanent project'!C439*Parameters!B$9*G435</f>
        <v>6575.8078378580594</v>
      </c>
      <c r="I435" s="2">
        <f>EXP(-Parameters!$B$16*'Permanent project'!B439)</f>
        <v>1.0570801776282568E-6</v>
      </c>
      <c r="J435" s="2">
        <f>EXP(-(Parameters!$B$5+Parameters!$B$6)*('Permanent project'!B439-Parameters!$B$2))*(1-EXP(-Parameters!$B$7*('Permanent project'!B439-Parameters!$B$2)*('Permanent project'!B439&gt;Parameters!$B$2)))+('Permanent project'!B439&lt;=Parameters!$B$2)</f>
        <v>1.3981783153338296E-2</v>
      </c>
      <c r="K435" s="2">
        <f>H435*I435*('Permanent project'!B439&gt;=Parameters!$B$2)</f>
        <v>6.9511561172922809E-3</v>
      </c>
      <c r="L435" s="2">
        <f>H435*I435*J435*('Permanent project'!B439&gt;=Parameters!$B$2)*('Permanent project'!B439&lt;=Parameters!$B$3)</f>
        <v>9.7189557496981651E-5</v>
      </c>
      <c r="M435" s="26">
        <f>'Emissions of Biomass scenarios'!H433*3.66</f>
        <v>0</v>
      </c>
      <c r="N435" s="14">
        <f t="shared" si="30"/>
        <v>0</v>
      </c>
    </row>
    <row r="436" spans="2:14" x14ac:dyDescent="0.3">
      <c r="B436">
        <v>431</v>
      </c>
      <c r="C436" s="11">
        <f t="shared" si="32"/>
        <v>1.6779706453383088</v>
      </c>
      <c r="D436" s="11">
        <f t="shared" si="32"/>
        <v>2.720789926345387</v>
      </c>
      <c r="E436" s="11">
        <f t="shared" si="32"/>
        <v>3.4292084480011149</v>
      </c>
      <c r="F436" s="11">
        <f t="shared" si="32"/>
        <v>5.9646475032892132</v>
      </c>
      <c r="G436" s="3">
        <f>G435*(1+Parameters!$B$13)</f>
        <v>432606414.9183867</v>
      </c>
      <c r="H436" s="5">
        <f>Parameters!$B$11*'Permanent project'!C440*Parameters!B$9*G436</f>
        <v>6707.3239946152207</v>
      </c>
      <c r="I436" s="2">
        <f>EXP(-Parameters!$B$16*'Permanent project'!B440)</f>
        <v>1.0237891098184141E-6</v>
      </c>
      <c r="J436" s="2">
        <f>EXP(-(Parameters!$B$5+Parameters!$B$6)*('Permanent project'!B440-Parameters!$B$2))*(1-EXP(-Parameters!$B$7*('Permanent project'!B440-Parameters!$B$2)*('Permanent project'!B440&gt;Parameters!$B$2)))+('Permanent project'!B440&lt;=Parameters!$B$2)</f>
        <v>1.3842662086479501E-2</v>
      </c>
      <c r="K436" s="2">
        <f>H436*I436*('Permanent project'!B440&gt;=Parameters!$B$2)</f>
        <v>6.8668852617108063E-3</v>
      </c>
      <c r="L436" s="2">
        <f>H436*I436*J436*('Permanent project'!B440&gt;=Parameters!$B$2)*('Permanent project'!B440&lt;=Parameters!$B$3)</f>
        <v>9.5055972264489042E-5</v>
      </c>
      <c r="M436" s="26">
        <f>'Emissions of Biomass scenarios'!H434*3.66</f>
        <v>0</v>
      </c>
      <c r="N436" s="14">
        <f t="shared" si="30"/>
        <v>0</v>
      </c>
    </row>
    <row r="437" spans="2:14" x14ac:dyDescent="0.3">
      <c r="B437">
        <v>432</v>
      </c>
      <c r="C437" s="11">
        <f t="shared" si="32"/>
        <v>1.6779706453383088</v>
      </c>
      <c r="D437" s="11">
        <f t="shared" si="32"/>
        <v>2.720789926345387</v>
      </c>
      <c r="E437" s="11">
        <f t="shared" si="32"/>
        <v>3.4292084480011149</v>
      </c>
      <c r="F437" s="11">
        <f t="shared" si="32"/>
        <v>5.9646475032892132</v>
      </c>
      <c r="G437" s="3">
        <f>G436*(1+Parameters!$B$13)</f>
        <v>441258543.21675444</v>
      </c>
      <c r="H437" s="5">
        <f>Parameters!$B$11*'Permanent project'!C441*Parameters!B$9*G437</f>
        <v>6841.4704745075251</v>
      </c>
      <c r="I437" s="2">
        <f>EXP(-Parameters!$B$16*'Permanent project'!B441)</f>
        <v>9.9154649152013639E-7</v>
      </c>
      <c r="J437" s="2">
        <f>EXP(-(Parameters!$B$5+Parameters!$B$6)*('Permanent project'!B441-Parameters!$B$2))*(1-EXP(-Parameters!$B$7*('Permanent project'!B441-Parameters!$B$2)*('Permanent project'!B441&gt;Parameters!$B$2)))+('Permanent project'!B441&lt;=Parameters!$B$2)</f>
        <v>1.3704925297364945E-2</v>
      </c>
      <c r="K437" s="2">
        <f>H437*I437*('Permanent project'!B441&gt;=Parameters!$B$2)</f>
        <v>6.7836360458365394E-3</v>
      </c>
      <c r="L437" s="2">
        <f>H437*I437*J437*('Permanent project'!B441&gt;=Parameters!$B$2)*('Permanent project'!B441&lt;=Parameters!$B$3)</f>
        <v>9.2969225252701891E-5</v>
      </c>
      <c r="M437" s="26">
        <f>'Emissions of Biomass scenarios'!H435*3.66</f>
        <v>0</v>
      </c>
      <c r="N437" s="14">
        <f t="shared" si="30"/>
        <v>0</v>
      </c>
    </row>
    <row r="438" spans="2:14" x14ac:dyDescent="0.3">
      <c r="B438">
        <v>433</v>
      </c>
      <c r="C438" s="11">
        <f t="shared" si="32"/>
        <v>1.6779706453383088</v>
      </c>
      <c r="D438" s="11">
        <f t="shared" si="32"/>
        <v>2.720789926345387</v>
      </c>
      <c r="E438" s="11">
        <f t="shared" si="32"/>
        <v>3.4292084480011149</v>
      </c>
      <c r="F438" s="11">
        <f t="shared" si="32"/>
        <v>5.9646475032892132</v>
      </c>
      <c r="G438" s="3">
        <f>G437*(1+Parameters!$B$13)</f>
        <v>450083714.08108956</v>
      </c>
      <c r="H438" s="5">
        <f>Parameters!$B$11*'Permanent project'!C442*Parameters!B$9*G438</f>
        <v>6978.2998839976763</v>
      </c>
      <c r="I438" s="2">
        <f>EXP(-Parameters!$B$16*'Permanent project'!B442)</f>
        <v>9.6031930347478735E-7</v>
      </c>
      <c r="J438" s="2">
        <f>EXP(-(Parameters!$B$5+Parameters!$B$6)*('Permanent project'!B442-Parameters!$B$2))*(1-EXP(-Parameters!$B$7*('Permanent project'!B442-Parameters!$B$2)*('Permanent project'!B442&gt;Parameters!$B$2)))+('Permanent project'!B442&lt;=Parameters!$B$2)</f>
        <v>1.3568559012200934E-2</v>
      </c>
      <c r="K438" s="2">
        <f>H438*I438*('Permanent project'!B442&gt;=Parameters!$B$2)</f>
        <v>6.7013960840388376E-3</v>
      </c>
      <c r="L438" s="2">
        <f>H438*I438*J438*('Permanent project'!B442&gt;=Parameters!$B$2)*('Permanent project'!B442&lt;=Parameters!$B$3)</f>
        <v>9.0928288230413218E-5</v>
      </c>
      <c r="M438" s="26">
        <f>'Emissions of Biomass scenarios'!H436*3.66</f>
        <v>0</v>
      </c>
      <c r="N438" s="14">
        <f t="shared" si="30"/>
        <v>0</v>
      </c>
    </row>
    <row r="439" spans="2:14" x14ac:dyDescent="0.3">
      <c r="B439">
        <v>434</v>
      </c>
      <c r="C439" s="11">
        <f t="shared" si="32"/>
        <v>1.6779706453383088</v>
      </c>
      <c r="D439" s="11">
        <f t="shared" si="32"/>
        <v>2.720789926345387</v>
      </c>
      <c r="E439" s="11">
        <f t="shared" si="32"/>
        <v>3.4292084480011149</v>
      </c>
      <c r="F439" s="11">
        <f t="shared" si="32"/>
        <v>5.9646475032892132</v>
      </c>
      <c r="G439" s="3">
        <f>G438*(1+Parameters!$B$13)</f>
        <v>459085388.36271137</v>
      </c>
      <c r="H439" s="5">
        <f>Parameters!$B$11*'Permanent project'!C443*Parameters!B$9*G439</f>
        <v>7117.8658816776297</v>
      </c>
      <c r="I439" s="2">
        <f>EXP(-Parameters!$B$16*'Permanent project'!B443)</f>
        <v>9.3007556631304208E-7</v>
      </c>
      <c r="J439" s="2">
        <f>EXP(-(Parameters!$B$5+Parameters!$B$6)*('Permanent project'!B443-Parameters!$B$2))*(1-EXP(-Parameters!$B$7*('Permanent project'!B443-Parameters!$B$2)*('Permanent project'!B443&gt;Parameters!$B$2)))+('Permanent project'!B443&lt;=Parameters!$B$2)</f>
        <v>1.3433549594245302E-2</v>
      </c>
      <c r="K439" s="2">
        <f>H439*I439*('Permanent project'!B443&gt;=Parameters!$B$2)</f>
        <v>6.6201531408416016E-3</v>
      </c>
      <c r="L439" s="2">
        <f>H439*I439*J439*('Permanent project'!B443&gt;=Parameters!$B$2)*('Permanent project'!B443&lt;=Parameters!$B$3)</f>
        <v>8.8932155538994453E-5</v>
      </c>
      <c r="M439" s="26">
        <f>'Emissions of Biomass scenarios'!H437*3.66</f>
        <v>0</v>
      </c>
      <c r="N439" s="14">
        <f t="shared" si="30"/>
        <v>0</v>
      </c>
    </row>
    <row r="440" spans="2:14" x14ac:dyDescent="0.3">
      <c r="B440">
        <v>435</v>
      </c>
      <c r="C440" s="11">
        <f t="shared" si="32"/>
        <v>1.6779706453383088</v>
      </c>
      <c r="D440" s="11">
        <f t="shared" si="32"/>
        <v>2.720789926345387</v>
      </c>
      <c r="E440" s="11">
        <f t="shared" si="32"/>
        <v>3.4292084480011149</v>
      </c>
      <c r="F440" s="11">
        <f t="shared" si="32"/>
        <v>5.9646475032892132</v>
      </c>
      <c r="G440" s="3">
        <f>G439*(1+Parameters!$B$13)</f>
        <v>468267096.1299656</v>
      </c>
      <c r="H440" s="5">
        <f>Parameters!$B$11*'Permanent project'!C444*Parameters!B$9*G440</f>
        <v>7260.2231993111827</v>
      </c>
      <c r="I440" s="2">
        <f>EXP(-Parameters!$B$16*'Permanent project'!B444)</f>
        <v>9.0078430780521837E-7</v>
      </c>
      <c r="J440" s="2">
        <f>EXP(-(Parameters!$B$5+Parameters!$B$6)*('Permanent project'!B444-Parameters!$B$2))*(1-EXP(-Parameters!$B$7*('Permanent project'!B444-Parameters!$B$2)*('Permanent project'!B444&gt;Parameters!$B$2)))+('Permanent project'!B444&lt;=Parameters!$B$2)</f>
        <v>1.3299883542443767E-2</v>
      </c>
      <c r="K440" s="2">
        <f>H440*I440*('Permanent project'!B444&gt;=Parameters!$B$2)</f>
        <v>6.539895129102912E-3</v>
      </c>
      <c r="L440" s="2">
        <f>H440*I440*J440*('Permanent project'!B444&gt;=Parameters!$B$2)*('Permanent project'!B444&lt;=Parameters!$B$3)</f>
        <v>8.6979843596863977E-5</v>
      </c>
      <c r="M440" s="26">
        <f>'Emissions of Biomass scenarios'!H438*3.66</f>
        <v>0</v>
      </c>
      <c r="N440" s="14">
        <f t="shared" si="30"/>
        <v>0</v>
      </c>
    </row>
    <row r="441" spans="2:14" x14ac:dyDescent="0.3">
      <c r="B441">
        <v>436</v>
      </c>
      <c r="C441" s="11">
        <f t="shared" si="32"/>
        <v>1.6779706453383088</v>
      </c>
      <c r="D441" s="11">
        <f t="shared" si="32"/>
        <v>2.720789926345387</v>
      </c>
      <c r="E441" s="11">
        <f t="shared" si="32"/>
        <v>3.4292084480011149</v>
      </c>
      <c r="F441" s="11">
        <f t="shared" si="32"/>
        <v>5.9646475032892132</v>
      </c>
      <c r="G441" s="3">
        <f>G440*(1+Parameters!$B$13)</f>
        <v>477632438.05256492</v>
      </c>
      <c r="H441" s="5">
        <f>Parameters!$B$11*'Permanent project'!C445*Parameters!B$9*G441</f>
        <v>7405.4276632974061</v>
      </c>
      <c r="I441" s="2">
        <f>EXP(-Parameters!$B$16*'Permanent project'!B445)</f>
        <v>8.7241553114300787E-7</v>
      </c>
      <c r="J441" s="2">
        <f>EXP(-(Parameters!$B$5+Parameters!$B$6)*('Permanent project'!B445-Parameters!$B$2))*(1-EXP(-Parameters!$B$7*('Permanent project'!B445-Parameters!$B$2)*('Permanent project'!B445&gt;Parameters!$B$2)))+('Permanent project'!B445&lt;=Parameters!$B$2)</f>
        <v>1.3167547490079751E-2</v>
      </c>
      <c r="K441" s="2">
        <f>H441*I441*('Permanent project'!B445&gt;=Parameters!$B$2)</f>
        <v>6.4606101082167302E-3</v>
      </c>
      <c r="L441" s="2">
        <f>H441*I441*J441*('Permanent project'!B445&gt;=Parameters!$B$2)*('Permanent project'!B445&lt;=Parameters!$B$3)</f>
        <v>8.5070390414833068E-5</v>
      </c>
      <c r="M441" s="26">
        <f>'Emissions of Biomass scenarios'!H439*3.66</f>
        <v>0</v>
      </c>
      <c r="N441" s="14">
        <f t="shared" si="30"/>
        <v>0</v>
      </c>
    </row>
    <row r="442" spans="2:14" x14ac:dyDescent="0.3">
      <c r="B442">
        <v>437</v>
      </c>
      <c r="C442" s="11">
        <f t="shared" si="32"/>
        <v>1.6779706453383088</v>
      </c>
      <c r="D442" s="11">
        <f t="shared" si="32"/>
        <v>2.720789926345387</v>
      </c>
      <c r="E442" s="11">
        <f t="shared" si="32"/>
        <v>3.4292084480011149</v>
      </c>
      <c r="F442" s="11">
        <f t="shared" si="32"/>
        <v>5.9646475032892132</v>
      </c>
      <c r="G442" s="3">
        <f>G441*(1+Parameters!$B$13)</f>
        <v>487185086.81361622</v>
      </c>
      <c r="H442" s="5">
        <f>Parameters!$B$11*'Permanent project'!C446*Parameters!B$9*G442</f>
        <v>7553.5362165633542</v>
      </c>
      <c r="I442" s="2">
        <f>EXP(-Parameters!$B$16*'Permanent project'!B446)</f>
        <v>8.4494018422012229E-7</v>
      </c>
      <c r="J442" s="2">
        <f>EXP(-(Parameters!$B$5+Parameters!$B$6)*('Permanent project'!B446-Parameters!$B$2))*(1-EXP(-Parameters!$B$7*('Permanent project'!B446-Parameters!$B$2)*('Permanent project'!B446&gt;Parameters!$B$2)))+('Permanent project'!B446&lt;=Parameters!$B$2)</f>
        <v>1.3036528203437736E-2</v>
      </c>
      <c r="K442" s="2">
        <f>H442*I442*('Permanent project'!B446&gt;=Parameters!$B$2)</f>
        <v>6.382286282336406E-3</v>
      </c>
      <c r="L442" s="2">
        <f>H442*I442*J442*('Permanent project'!B446&gt;=Parameters!$B$2)*('Permanent project'!B446&lt;=Parameters!$B$3)</f>
        <v>8.3202855122092338E-5</v>
      </c>
      <c r="M442" s="26">
        <f>'Emissions of Biomass scenarios'!H440*3.66</f>
        <v>0</v>
      </c>
      <c r="N442" s="14">
        <f t="shared" si="30"/>
        <v>0</v>
      </c>
    </row>
    <row r="443" spans="2:14" x14ac:dyDescent="0.3">
      <c r="B443">
        <v>438</v>
      </c>
      <c r="C443" s="11">
        <f t="shared" ref="C443:F455" si="33">C442</f>
        <v>1.6779706453383088</v>
      </c>
      <c r="D443" s="11">
        <f t="shared" si="33"/>
        <v>2.720789926345387</v>
      </c>
      <c r="E443" s="11">
        <f t="shared" si="33"/>
        <v>3.4292084480011149</v>
      </c>
      <c r="F443" s="11">
        <f t="shared" si="33"/>
        <v>5.9646475032892132</v>
      </c>
      <c r="G443" s="3">
        <f>G442*(1+Parameters!$B$13)</f>
        <v>496928788.54988855</v>
      </c>
      <c r="H443" s="5">
        <f>Parameters!$B$11*'Permanent project'!C447*Parameters!B$9*G443</f>
        <v>7704.6069408946214</v>
      </c>
      <c r="I443" s="2">
        <f>EXP(-Parameters!$B$16*'Permanent project'!B447)</f>
        <v>8.183301298803982E-7</v>
      </c>
      <c r="J443" s="2">
        <f>EXP(-(Parameters!$B$5+Parameters!$B$6)*('Permanent project'!B447-Parameters!$B$2))*(1-EXP(-Parameters!$B$7*('Permanent project'!B447-Parameters!$B$2)*('Permanent project'!B447&gt;Parameters!$B$2)))+('Permanent project'!B447&lt;=Parameters!$B$2)</f>
        <v>1.2906812580479862E-2</v>
      </c>
      <c r="K443" s="2">
        <f>H443*I443*('Permanent project'!B447&gt;=Parameters!$B$2)</f>
        <v>6.3049119986197128E-3</v>
      </c>
      <c r="L443" s="2">
        <f>H443*I443*J443*('Permanent project'!B447&gt;=Parameters!$B$2)*('Permanent project'!B447&lt;=Parameters!$B$3)</f>
        <v>8.1376317502603339E-5</v>
      </c>
      <c r="M443" s="26">
        <f>'Emissions of Biomass scenarios'!H441*3.66</f>
        <v>0</v>
      </c>
      <c r="N443" s="14">
        <f t="shared" si="30"/>
        <v>0</v>
      </c>
    </row>
    <row r="444" spans="2:14" x14ac:dyDescent="0.3">
      <c r="B444">
        <v>439</v>
      </c>
      <c r="C444" s="11">
        <f t="shared" si="33"/>
        <v>1.6779706453383088</v>
      </c>
      <c r="D444" s="11">
        <f t="shared" si="33"/>
        <v>2.720789926345387</v>
      </c>
      <c r="E444" s="11">
        <f t="shared" si="33"/>
        <v>3.4292084480011149</v>
      </c>
      <c r="F444" s="11">
        <f t="shared" si="33"/>
        <v>5.9646475032892132</v>
      </c>
      <c r="G444" s="3">
        <f>G443*(1+Parameters!$B$13)</f>
        <v>506867364.32088631</v>
      </c>
      <c r="H444" s="5">
        <f>Parameters!$B$11*'Permanent project'!C448*Parameters!B$9*G444</f>
        <v>7858.6990797125136</v>
      </c>
      <c r="I444" s="2">
        <f>EXP(-Parameters!$B$16*'Permanent project'!B448)</f>
        <v>7.9255811710289031E-7</v>
      </c>
      <c r="J444" s="2">
        <f>EXP(-(Parameters!$B$5+Parameters!$B$6)*('Permanent project'!B448-Parameters!$B$2))*(1-EXP(-Parameters!$B$7*('Permanent project'!B448-Parameters!$B$2)*('Permanent project'!B448&gt;Parameters!$B$2)))+('Permanent project'!B448&lt;=Parameters!$B$2)</f>
        <v>1.2778387649535761E-2</v>
      </c>
      <c r="K444" s="2">
        <f>H444*I444*('Permanent project'!B448&gt;=Parameters!$B$2)</f>
        <v>6.2284757454951663E-3</v>
      </c>
      <c r="L444" s="2">
        <f>H444*I444*J444*('Permanent project'!B448&gt;=Parameters!$B$2)*('Permanent project'!B448&lt;=Parameters!$B$3)</f>
        <v>7.9589877541668468E-5</v>
      </c>
      <c r="M444" s="26">
        <f>'Emissions of Biomass scenarios'!H442*3.66</f>
        <v>0</v>
      </c>
      <c r="N444" s="14">
        <f t="shared" si="30"/>
        <v>0</v>
      </c>
    </row>
    <row r="445" spans="2:14" x14ac:dyDescent="0.3">
      <c r="B445">
        <v>440</v>
      </c>
      <c r="C445" s="11">
        <f t="shared" si="33"/>
        <v>1.6779706453383088</v>
      </c>
      <c r="D445" s="11">
        <f t="shared" si="33"/>
        <v>2.720789926345387</v>
      </c>
      <c r="E445" s="11">
        <f t="shared" si="33"/>
        <v>3.4292084480011149</v>
      </c>
      <c r="F445" s="11">
        <f t="shared" si="33"/>
        <v>5.9646475032892132</v>
      </c>
      <c r="G445" s="3">
        <f>G444*(1+Parameters!$B$13)</f>
        <v>517004711.60730404</v>
      </c>
      <c r="H445" s="5">
        <f>Parameters!$B$11*'Permanent project'!C449*Parameters!B$9*G445</f>
        <v>8015.8730613067637</v>
      </c>
      <c r="I445" s="2">
        <f>EXP(-Parameters!$B$16*'Permanent project'!B449)</f>
        <v>7.6759775309444467E-7</v>
      </c>
      <c r="J445" s="2">
        <f>EXP(-(Parameters!$B$5+Parameters!$B$6)*('Permanent project'!B449-Parameters!$B$2))*(1-EXP(-Parameters!$B$7*('Permanent project'!B449-Parameters!$B$2)*('Permanent project'!B449&gt;Parameters!$B$2)))+('Permanent project'!B449&lt;=Parameters!$B$2)</f>
        <v>1.2651240568005305E-2</v>
      </c>
      <c r="K445" s="2">
        <f>H445*I445*('Permanent project'!B449&gt;=Parameters!$B$2)</f>
        <v>6.1529661509493599E-3</v>
      </c>
      <c r="L445" s="2">
        <f>H445*I445*J445*('Permanent project'!B449&gt;=Parameters!$B$2)*('Permanent project'!B449&lt;=Parameters!$B$3)</f>
        <v>7.7842654982453993E-5</v>
      </c>
      <c r="M445" s="26">
        <f>'Emissions of Biomass scenarios'!H443*3.66</f>
        <v>0</v>
      </c>
      <c r="N445" s="14">
        <f t="shared" si="30"/>
        <v>0</v>
      </c>
    </row>
    <row r="446" spans="2:14" x14ac:dyDescent="0.3">
      <c r="B446">
        <v>441</v>
      </c>
      <c r="C446" s="11">
        <f t="shared" si="33"/>
        <v>1.6779706453383088</v>
      </c>
      <c r="D446" s="11">
        <f t="shared" si="33"/>
        <v>2.720789926345387</v>
      </c>
      <c r="E446" s="11">
        <f t="shared" si="33"/>
        <v>3.4292084480011149</v>
      </c>
      <c r="F446" s="11">
        <f t="shared" si="33"/>
        <v>5.9646475032892132</v>
      </c>
      <c r="G446" s="3">
        <f>G445*(1+Parameters!$B$13)</f>
        <v>527344805.83945012</v>
      </c>
      <c r="H446" s="5">
        <f>Parameters!$B$11*'Permanent project'!C450*Parameters!B$9*G446</f>
        <v>8176.1905225328992</v>
      </c>
      <c r="I446" s="2">
        <f>EXP(-Parameters!$B$16*'Permanent project'!B450)</f>
        <v>7.4342347626117242E-7</v>
      </c>
      <c r="J446" s="2">
        <f>EXP(-(Parameters!$B$5+Parameters!$B$6)*('Permanent project'!B450-Parameters!$B$2))*(1-EXP(-Parameters!$B$7*('Permanent project'!B450-Parameters!$B$2)*('Permanent project'!B450&gt;Parameters!$B$2)))+('Permanent project'!B450&lt;=Parameters!$B$2)</f>
        <v>1.2525358621074385E-2</v>
      </c>
      <c r="K446" s="2">
        <f>H446*I446*('Permanent project'!B450&gt;=Parameters!$B$2)</f>
        <v>6.0783719808350598E-3</v>
      </c>
      <c r="L446" s="2">
        <f>H446*I446*J446*('Permanent project'!B450&gt;=Parameters!$B$2)*('Permanent project'!B450&lt;=Parameters!$B$3)</f>
        <v>7.6133788892249402E-5</v>
      </c>
      <c r="M446" s="26">
        <f>'Emissions of Biomass scenarios'!H444*3.66</f>
        <v>0</v>
      </c>
      <c r="N446" s="14">
        <f t="shared" si="30"/>
        <v>0</v>
      </c>
    </row>
    <row r="447" spans="2:14" x14ac:dyDescent="0.3">
      <c r="B447">
        <v>442</v>
      </c>
      <c r="C447" s="11">
        <f t="shared" si="33"/>
        <v>1.6779706453383088</v>
      </c>
      <c r="D447" s="11">
        <f t="shared" si="33"/>
        <v>2.720789926345387</v>
      </c>
      <c r="E447" s="11">
        <f t="shared" si="33"/>
        <v>3.4292084480011149</v>
      </c>
      <c r="F447" s="11">
        <f t="shared" si="33"/>
        <v>5.9646475032892132</v>
      </c>
      <c r="G447" s="3">
        <f>G446*(1+Parameters!$B$13)</f>
        <v>537891701.9562391</v>
      </c>
      <c r="H447" s="5">
        <f>Parameters!$B$11*'Permanent project'!C451*Parameters!B$9*G447</f>
        <v>8339.7143329835562</v>
      </c>
      <c r="I447" s="2">
        <f>EXP(-Parameters!$B$16*'Permanent project'!B451)</f>
        <v>7.2001053003114357E-7</v>
      </c>
      <c r="J447" s="2">
        <f>EXP(-(Parameters!$B$5+Parameters!$B$6)*('Permanent project'!B451-Parameters!$B$2))*(1-EXP(-Parameters!$B$7*('Permanent project'!B451-Parameters!$B$2)*('Permanent project'!B451&gt;Parameters!$B$2)))+('Permanent project'!B451&lt;=Parameters!$B$2)</f>
        <v>1.2400729220443406E-2</v>
      </c>
      <c r="K447" s="2">
        <f>H447*I447*('Permanent project'!B451&gt;=Parameters!$B$2)</f>
        <v>6.0046821371998156E-3</v>
      </c>
      <c r="L447" s="2">
        <f>H447*I447*J447*('Permanent project'!B451&gt;=Parameters!$B$2)*('Permanent project'!B451&lt;=Parameters!$B$3)</f>
        <v>7.4462437238248313E-5</v>
      </c>
      <c r="M447" s="26">
        <f>'Emissions of Biomass scenarios'!H445*3.66</f>
        <v>0</v>
      </c>
      <c r="N447" s="14">
        <f t="shared" si="30"/>
        <v>0</v>
      </c>
    </row>
    <row r="448" spans="2:14" x14ac:dyDescent="0.3">
      <c r="B448">
        <v>443</v>
      </c>
      <c r="C448" s="11">
        <f t="shared" si="33"/>
        <v>1.6779706453383088</v>
      </c>
      <c r="D448" s="11">
        <f t="shared" si="33"/>
        <v>2.720789926345387</v>
      </c>
      <c r="E448" s="11">
        <f t="shared" si="33"/>
        <v>3.4292084480011149</v>
      </c>
      <c r="F448" s="11">
        <f t="shared" si="33"/>
        <v>5.9646475032892132</v>
      </c>
      <c r="G448" s="3">
        <f>G447*(1+Parameters!$B$13)</f>
        <v>548649535.99536395</v>
      </c>
      <c r="H448" s="5">
        <f>Parameters!$B$11*'Permanent project'!C452*Parameters!B$9*G448</f>
        <v>8506.5086196432294</v>
      </c>
      <c r="I448" s="2">
        <f>EXP(-Parameters!$B$16*'Permanent project'!B452)</f>
        <v>6.973349375014943E-7</v>
      </c>
      <c r="J448" s="2">
        <f>EXP(-(Parameters!$B$5+Parameters!$B$6)*('Permanent project'!B452-Parameters!$B$2))*(1-EXP(-Parameters!$B$7*('Permanent project'!B452-Parameters!$B$2)*('Permanent project'!B452&gt;Parameters!$B$2)))+('Permanent project'!B452&lt;=Parameters!$B$2)</f>
        <v>1.2277339903068436E-2</v>
      </c>
      <c r="K448" s="2">
        <f>H448*I448*('Permanent project'!B452&gt;=Parameters!$B$2)</f>
        <v>5.9318856566348338E-3</v>
      </c>
      <c r="L448" s="2">
        <f>H448*I448*J448*('Permanent project'!B452&gt;=Parameters!$B$2)*('Permanent project'!B452&lt;=Parameters!$B$3)</f>
        <v>7.282777647264215E-5</v>
      </c>
      <c r="M448" s="26">
        <f>'Emissions of Biomass scenarios'!H446*3.66</f>
        <v>0</v>
      </c>
      <c r="N448" s="14">
        <f t="shared" si="30"/>
        <v>0</v>
      </c>
    </row>
    <row r="449" spans="2:14" x14ac:dyDescent="0.3">
      <c r="B449">
        <v>444</v>
      </c>
      <c r="C449" s="11">
        <f t="shared" si="33"/>
        <v>1.6779706453383088</v>
      </c>
      <c r="D449" s="11">
        <f t="shared" si="33"/>
        <v>2.720789926345387</v>
      </c>
      <c r="E449" s="11">
        <f t="shared" si="33"/>
        <v>3.4292084480011149</v>
      </c>
      <c r="F449" s="11">
        <f t="shared" si="33"/>
        <v>5.9646475032892132</v>
      </c>
      <c r="G449" s="3">
        <f>G448*(1+Parameters!$B$13)</f>
        <v>559622526.71527123</v>
      </c>
      <c r="H449" s="5">
        <f>Parameters!$B$11*'Permanent project'!C453*Parameters!B$9*G449</f>
        <v>8676.6387920360939</v>
      </c>
      <c r="I449" s="2">
        <f>EXP(-Parameters!$B$16*'Permanent project'!B453)</f>
        <v>6.7537347688398301E-7</v>
      </c>
      <c r="J449" s="2">
        <f>EXP(-(Parameters!$B$5+Parameters!$B$6)*('Permanent project'!B453-Parameters!$B$2))*(1-EXP(-Parameters!$B$7*('Permanent project'!B453-Parameters!$B$2)*('Permanent project'!B453&gt;Parameters!$B$2)))+('Permanent project'!B453&lt;=Parameters!$B$2)</f>
        <v>1.2155178329914935E-2</v>
      </c>
      <c r="K449" s="2">
        <f>H449*I449*('Permanent project'!B453&gt;=Parameters!$B$2)</f>
        <v>5.8599717086438591E-3</v>
      </c>
      <c r="L449" s="2">
        <f>H449*I449*J449*('Permanent project'!B453&gt;=Parameters!$B$2)*('Permanent project'!B453&lt;=Parameters!$B$3)</f>
        <v>7.1229001126822436E-5</v>
      </c>
      <c r="M449" s="26">
        <f>'Emissions of Biomass scenarios'!H447*3.66</f>
        <v>0</v>
      </c>
      <c r="N449" s="14">
        <f t="shared" si="30"/>
        <v>0</v>
      </c>
    </row>
    <row r="450" spans="2:14" x14ac:dyDescent="0.3">
      <c r="B450">
        <v>445</v>
      </c>
      <c r="C450" s="11">
        <f t="shared" si="33"/>
        <v>1.6779706453383088</v>
      </c>
      <c r="D450" s="11">
        <f t="shared" si="33"/>
        <v>2.720789926345387</v>
      </c>
      <c r="E450" s="11">
        <f t="shared" si="33"/>
        <v>3.4292084480011149</v>
      </c>
      <c r="F450" s="11">
        <f t="shared" si="33"/>
        <v>5.9646475032892132</v>
      </c>
      <c r="G450" s="3">
        <f>G449*(1+Parameters!$B$13)</f>
        <v>570814977.24957669</v>
      </c>
      <c r="H450" s="5">
        <f>Parameters!$B$11*'Permanent project'!C454*Parameters!B$9*G450</f>
        <v>8850.171567876816</v>
      </c>
      <c r="I450" s="2">
        <f>EXP(-Parameters!$B$16*'Permanent project'!B454)</f>
        <v>6.5410365772385037E-7</v>
      </c>
      <c r="J450" s="2">
        <f>EXP(-(Parameters!$B$5+Parameters!$B$6)*('Permanent project'!B454-Parameters!$B$2))*(1-EXP(-Parameters!$B$7*('Permanent project'!B454-Parameters!$B$2)*('Permanent project'!B454&gt;Parameters!$B$2)))+('Permanent project'!B454&lt;=Parameters!$B$2)</f>
        <v>1.2034232284723775E-2</v>
      </c>
      <c r="K450" s="2">
        <f>H450*I450*('Permanent project'!B454&gt;=Parameters!$B$2)</f>
        <v>5.7889295940318488E-3</v>
      </c>
      <c r="L450" s="2">
        <f>H450*I450*J450*('Permanent project'!B454&gt;=Parameters!$B$2)*('Permanent project'!B454&lt;=Parameters!$B$3)</f>
        <v>6.9665323414490966E-5</v>
      </c>
      <c r="M450" s="26">
        <f>'Emissions of Biomass scenarios'!H448*3.66</f>
        <v>0</v>
      </c>
      <c r="N450" s="14">
        <f t="shared" si="30"/>
        <v>0</v>
      </c>
    </row>
    <row r="451" spans="2:14" x14ac:dyDescent="0.3">
      <c r="B451">
        <v>446</v>
      </c>
      <c r="C451" s="11">
        <f t="shared" si="33"/>
        <v>1.6779706453383088</v>
      </c>
      <c r="D451" s="11">
        <f t="shared" si="33"/>
        <v>2.720789926345387</v>
      </c>
      <c r="E451" s="11">
        <f t="shared" si="33"/>
        <v>3.4292084480011149</v>
      </c>
      <c r="F451" s="11">
        <f t="shared" si="33"/>
        <v>5.9646475032892132</v>
      </c>
      <c r="G451" s="3">
        <f>G450*(1+Parameters!$B$13)</f>
        <v>582231276.79456818</v>
      </c>
      <c r="H451" s="5">
        <f>Parameters!$B$11*'Permanent project'!C455*Parameters!B$9*G451</f>
        <v>9027.1749992343521</v>
      </c>
      <c r="I451" s="2">
        <f>EXP(-Parameters!$B$16*'Permanent project'!B455)</f>
        <v>6.3350369786762762E-7</v>
      </c>
      <c r="J451" s="2">
        <f>EXP(-(Parameters!$B$5+Parameters!$B$6)*('Permanent project'!B455-Parameters!$B$2))*(1-EXP(-Parameters!$B$7*('Permanent project'!B455-Parameters!$B$2)*('Permanent project'!B455&gt;Parameters!$B$2)))+('Permanent project'!B455&lt;=Parameters!$B$2)</f>
        <v>1.1914489672789647E-2</v>
      </c>
      <c r="K451" s="2">
        <f>H451*I451*('Permanent project'!B455&gt;=Parameters!$B$2)</f>
        <v>5.7187487433131602E-3</v>
      </c>
      <c r="L451" s="2">
        <f>H451*I451*J451*('Permanent project'!B455&gt;=Parameters!$B$2)*('Permanent project'!B455&lt;=Parameters!$B$3)</f>
        <v>6.8135972843483421E-5</v>
      </c>
      <c r="M451" s="26">
        <f>'Emissions of Biomass scenarios'!H449*3.66</f>
        <v>0</v>
      </c>
      <c r="N451" s="14">
        <f t="shared" si="30"/>
        <v>0</v>
      </c>
    </row>
    <row r="452" spans="2:14" x14ac:dyDescent="0.3">
      <c r="B452">
        <v>447</v>
      </c>
      <c r="C452" s="11">
        <f t="shared" si="33"/>
        <v>1.6779706453383088</v>
      </c>
      <c r="D452" s="11">
        <f t="shared" si="33"/>
        <v>2.720789926345387</v>
      </c>
      <c r="E452" s="11">
        <f t="shared" si="33"/>
        <v>3.4292084480011149</v>
      </c>
      <c r="F452" s="11">
        <f t="shared" si="33"/>
        <v>5.9646475032892132</v>
      </c>
      <c r="G452" s="3">
        <f>G451*(1+Parameters!$B$13)</f>
        <v>593875902.33045959</v>
      </c>
      <c r="H452" s="5">
        <f>Parameters!$B$11*'Permanent project'!C456*Parameters!B$9*G452</f>
        <v>9207.7184992190396</v>
      </c>
      <c r="I452" s="2">
        <f>EXP(-Parameters!$B$16*'Permanent project'!B456)</f>
        <v>6.1355250115630871E-7</v>
      </c>
      <c r="J452" s="2">
        <f>EXP(-(Parameters!$B$5+Parameters!$B$6)*('Permanent project'!B456-Parameters!$B$2))*(1-EXP(-Parameters!$B$7*('Permanent project'!B456-Parameters!$B$2)*('Permanent project'!B456&gt;Parameters!$B$2)))+('Permanent project'!B456&lt;=Parameters!$B$2)</f>
        <v>1.1795938519751562E-2</v>
      </c>
      <c r="K452" s="2">
        <f>H452*I452*('Permanent project'!B456&gt;=Parameters!$B$2)</f>
        <v>5.6494187151390545E-3</v>
      </c>
      <c r="L452" s="2">
        <f>H452*I452*J452*('Permanent project'!B456&gt;=Parameters!$B$2)*('Permanent project'!B456&lt;=Parameters!$B$3)</f>
        <v>6.6640195836114143E-5</v>
      </c>
      <c r="M452" s="26">
        <f>'Emissions of Biomass scenarios'!H450*3.66</f>
        <v>0</v>
      </c>
      <c r="N452" s="14">
        <f t="shared" si="30"/>
        <v>0</v>
      </c>
    </row>
    <row r="453" spans="2:14" x14ac:dyDescent="0.3">
      <c r="B453">
        <v>448</v>
      </c>
      <c r="C453" s="11">
        <f t="shared" si="33"/>
        <v>1.6779706453383088</v>
      </c>
      <c r="D453" s="11">
        <f t="shared" si="33"/>
        <v>2.720789926345387</v>
      </c>
      <c r="E453" s="11">
        <f t="shared" si="33"/>
        <v>3.4292084480011149</v>
      </c>
      <c r="F453" s="11">
        <f t="shared" si="33"/>
        <v>5.9646475032892132</v>
      </c>
      <c r="G453" s="3">
        <f>G452*(1+Parameters!$B$13)</f>
        <v>605753420.37706876</v>
      </c>
      <c r="H453" s="5">
        <f>Parameters!$B$11*'Permanent project'!C457*Parameters!B$9*G453</f>
        <v>9391.8728692034201</v>
      </c>
      <c r="I453" s="2">
        <f>EXP(-Parameters!$B$16*'Permanent project'!B457)</f>
        <v>5.9422963582103941E-7</v>
      </c>
      <c r="J453" s="2">
        <f>EXP(-(Parameters!$B$5+Parameters!$B$6)*('Permanent project'!B457-Parameters!$B$2))*(1-EXP(-Parameters!$B$7*('Permanent project'!B457-Parameters!$B$2)*('Permanent project'!B457&gt;Parameters!$B$2)))+('Permanent project'!B457&lt;=Parameters!$B$2)</f>
        <v>1.1678566970395442E-2</v>
      </c>
      <c r="K453" s="2">
        <f>H453*I453*('Permanent project'!B457&gt;=Parameters!$B$2)</f>
        <v>5.5809291947442486E-3</v>
      </c>
      <c r="L453" s="2">
        <f>H453*I453*J453*('Permanent project'!B457&gt;=Parameters!$B$2)*('Permanent project'!B457&lt;=Parameters!$B$3)</f>
        <v>6.5177255357855822E-5</v>
      </c>
      <c r="M453" s="26">
        <f>'Emissions of Biomass scenarios'!H451*3.66</f>
        <v>0</v>
      </c>
      <c r="N453" s="14">
        <f t="shared" si="30"/>
        <v>0</v>
      </c>
    </row>
    <row r="454" spans="2:14" x14ac:dyDescent="0.3">
      <c r="B454">
        <v>449</v>
      </c>
      <c r="C454" s="11">
        <f t="shared" si="33"/>
        <v>1.6779706453383088</v>
      </c>
      <c r="D454" s="11">
        <f t="shared" si="33"/>
        <v>2.720789926345387</v>
      </c>
      <c r="E454" s="11">
        <f t="shared" si="33"/>
        <v>3.4292084480011149</v>
      </c>
      <c r="F454" s="11">
        <f t="shared" si="33"/>
        <v>5.9646475032892132</v>
      </c>
      <c r="G454" s="3">
        <f>G453*(1+Parameters!$B$13)</f>
        <v>617868488.78461015</v>
      </c>
      <c r="H454" s="5">
        <f>Parameters!$B$11*'Permanent project'!C458*Parameters!B$9*G454</f>
        <v>9579.7103265874885</v>
      </c>
      <c r="I454" s="2">
        <f>EXP(-Parameters!$B$16*'Permanent project'!B458)</f>
        <v>5.755153135592012E-7</v>
      </c>
      <c r="J454" s="2">
        <f>EXP(-(Parameters!$B$5+Parameters!$B$6)*('Permanent project'!B458-Parameters!$B$2))*(1-EXP(-Parameters!$B$7*('Permanent project'!B458-Parameters!$B$2)*('Permanent project'!B458&gt;Parameters!$B$2)))+('Permanent project'!B458&lt;=Parameters!$B$2)</f>
        <v>1.1562363287468536E-2</v>
      </c>
      <c r="K454" s="2">
        <f>H454*I454*('Permanent project'!B458&gt;=Parameters!$B$2)</f>
        <v>5.5132699924123158E-3</v>
      </c>
      <c r="L454" s="2">
        <f>H454*I454*J454*('Permanent project'!B458&gt;=Parameters!$B$2)*('Permanent project'!B458&lt;=Parameters!$B$3)</f>
        <v>6.3746430554170098E-5</v>
      </c>
      <c r="M454" s="26">
        <f>'Emissions of Biomass scenarios'!H452*3.66</f>
        <v>0</v>
      </c>
      <c r="N454" s="14">
        <f t="shared" si="30"/>
        <v>0</v>
      </c>
    </row>
    <row r="455" spans="2:14" x14ac:dyDescent="0.3">
      <c r="B455">
        <v>450</v>
      </c>
      <c r="C455" s="11">
        <f t="shared" si="33"/>
        <v>1.6779706453383088</v>
      </c>
      <c r="D455" s="11">
        <f t="shared" si="33"/>
        <v>2.720789926345387</v>
      </c>
      <c r="E455" s="11">
        <f t="shared" si="33"/>
        <v>3.4292084480011149</v>
      </c>
      <c r="F455" s="11">
        <f t="shared" si="33"/>
        <v>5.9646475032892132</v>
      </c>
      <c r="G455" s="3">
        <f>G454*(1+Parameters!$B$13)</f>
        <v>630225858.56030238</v>
      </c>
      <c r="H455" s="5">
        <f>Parameters!$B$11*'Permanent project'!C459*Parameters!B$9*G455</f>
        <v>9771.3045331192388</v>
      </c>
      <c r="I455" s="2">
        <f>EXP(-Parameters!$B$16*'Permanent project'!B459)</f>
        <v>5.5739036926945956E-7</v>
      </c>
      <c r="J455" s="2">
        <f>EXP(-(Parameters!$B$5+Parameters!$B$6)*('Permanent project'!B459-Parameters!$B$2))*(1-EXP(-Parameters!$B$7*('Permanent project'!B459-Parameters!$B$2)*('Permanent project'!B459&gt;Parameters!$B$2)))+('Permanent project'!B459&lt;=Parameters!$B$2)</f>
        <v>1.1447315850505711E-2</v>
      </c>
      <c r="K455" s="2">
        <f>H455*I455*('Permanent project'!B459&gt;=Parameters!$B$2)</f>
        <v>5.4464310419596769E-3</v>
      </c>
      <c r="L455" s="2">
        <f>H455*I455*J455*('Permanent project'!B459&gt;=Parameters!$B$2)*('Permanent project'!B459&lt;=Parameters!$B$3)</f>
        <v>6.2347016395311342E-5</v>
      </c>
      <c r="M455" s="26">
        <f>'Emissions of Biomass scenarios'!H453*3.66</f>
        <v>0</v>
      </c>
      <c r="N455" s="14">
        <f t="shared" si="30"/>
        <v>0</v>
      </c>
    </row>
    <row r="456" spans="2:14" x14ac:dyDescent="0.3">
      <c r="H456" s="3"/>
      <c r="M456" s="2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36D3B-E35E-4094-9689-45B89C109253}">
  <dimension ref="A1:AB456"/>
  <sheetViews>
    <sheetView topLeftCell="A417" zoomScale="96" zoomScaleNormal="96" workbookViewId="0">
      <selection activeCell="M8" sqref="M8:M455"/>
    </sheetView>
  </sheetViews>
  <sheetFormatPr defaultRowHeight="14.4" x14ac:dyDescent="0.3"/>
  <cols>
    <col min="3" max="3" width="8.88671875" style="9"/>
    <col min="6" max="6" width="8.88671875" style="6"/>
    <col min="7" max="8" width="14.6640625" bestFit="1" customWidth="1"/>
    <col min="14" max="14" width="8.88671875" style="15"/>
  </cols>
  <sheetData>
    <row r="1" spans="1:28" x14ac:dyDescent="0.3">
      <c r="A1" t="s">
        <v>42</v>
      </c>
      <c r="C1" s="16"/>
      <c r="D1" s="17"/>
      <c r="E1" s="17"/>
      <c r="F1" s="18"/>
      <c r="N1" s="12"/>
    </row>
    <row r="2" spans="1:28" s="1" customFormat="1" x14ac:dyDescent="0.3">
      <c r="B2" s="1" t="s">
        <v>5</v>
      </c>
      <c r="C2" s="10" t="s">
        <v>1</v>
      </c>
      <c r="F2" s="7"/>
      <c r="G2" s="1" t="s">
        <v>16</v>
      </c>
      <c r="H2" s="1" t="s">
        <v>4</v>
      </c>
      <c r="I2" s="1" t="s">
        <v>7</v>
      </c>
      <c r="J2" s="1" t="s">
        <v>8</v>
      </c>
      <c r="K2" s="1" t="s">
        <v>9</v>
      </c>
      <c r="L2" s="1" t="s">
        <v>45</v>
      </c>
      <c r="M2" s="1" t="s">
        <v>6</v>
      </c>
      <c r="N2" s="13" t="s">
        <v>24</v>
      </c>
      <c r="O2" s="1" t="s">
        <v>29</v>
      </c>
    </row>
    <row r="3" spans="1:28" s="1" customFormat="1" x14ac:dyDescent="0.3">
      <c r="C3" s="10" t="s">
        <v>38</v>
      </c>
      <c r="D3" s="1" t="s">
        <v>39</v>
      </c>
      <c r="E3" s="1" t="s">
        <v>40</v>
      </c>
      <c r="F3" s="7" t="s">
        <v>41</v>
      </c>
      <c r="N3" s="13"/>
    </row>
    <row r="4" spans="1:28" s="1" customFormat="1" x14ac:dyDescent="0.3">
      <c r="A4" s="1" t="s">
        <v>11</v>
      </c>
      <c r="C4" s="10"/>
      <c r="F4" s="7"/>
      <c r="K4" s="19">
        <f>SUM(K5:K456)</f>
        <v>105.15879881215754</v>
      </c>
      <c r="L4" s="19">
        <f>SUM(L5:L456)</f>
        <v>54.176433215810583</v>
      </c>
      <c r="N4" s="20">
        <f>SUM(N5:N456)</f>
        <v>-14257.817652471767</v>
      </c>
      <c r="O4" s="21">
        <f>N4/K4</f>
        <v>-135.58368689566473</v>
      </c>
    </row>
    <row r="5" spans="1:28" x14ac:dyDescent="0.3">
      <c r="B5">
        <v>0</v>
      </c>
      <c r="C5" s="11">
        <v>1.218161</v>
      </c>
      <c r="D5" s="2">
        <v>1.2422663</v>
      </c>
      <c r="E5" s="2">
        <v>1.2309999</v>
      </c>
      <c r="F5" s="8">
        <v>1.2658011</v>
      </c>
      <c r="G5" s="3">
        <f>Parameters!$B$18</f>
        <v>85000</v>
      </c>
      <c r="H5" s="5">
        <f>Parameters!$B$11*'Permanent project'!C9*Parameters!B$9*G5</f>
        <v>0.95674364940000001</v>
      </c>
      <c r="I5" s="2">
        <f>EXP(-Parameters!$B$16*'Permanent project'!B9)</f>
        <v>1</v>
      </c>
      <c r="J5" s="2">
        <f>EXP(-(Parameters!$B$5+Parameters!$B$6)*('Permanent project'!B9-Parameters!$B$2))*(1-EXP(-Parameters!$B$7*('Permanent project'!B9-Parameters!$B$2)*('Permanent project'!B9&gt;Parameters!$B$2)))+('Permanent project'!B9&lt;=Parameters!$B$2)</f>
        <v>1</v>
      </c>
      <c r="K5" s="2">
        <f>H5*I5*('Permanent project'!B9&gt;=Parameters!$B$2)</f>
        <v>0</v>
      </c>
      <c r="L5" s="2">
        <f>H5*I5*J5*('Permanent project'!B9&gt;=Parameters!$B$2)*('Permanent project'!B9&lt;=Parameters!$B$3)</f>
        <v>0</v>
      </c>
      <c r="M5" s="26"/>
      <c r="N5" s="14">
        <f>L5*M5</f>
        <v>0</v>
      </c>
      <c r="V5" s="23"/>
      <c r="W5" s="4"/>
      <c r="Y5" s="4"/>
      <c r="Z5" s="4"/>
      <c r="AA5" s="4"/>
      <c r="AB5" s="4"/>
    </row>
    <row r="6" spans="1:28" x14ac:dyDescent="0.3">
      <c r="B6">
        <v>1</v>
      </c>
      <c r="C6" s="11">
        <v>1.24649162800173</v>
      </c>
      <c r="D6" s="2">
        <v>1.26436356626769</v>
      </c>
      <c r="E6" s="2">
        <v>1.25453403342154</v>
      </c>
      <c r="F6" s="8">
        <v>1.2960356238178801</v>
      </c>
      <c r="G6" s="3">
        <f>G5*(1+Parameters!$B$13)</f>
        <v>86700</v>
      </c>
      <c r="H6" s="5">
        <f>Parameters!$B$11*'Permanent project'!C10*Parameters!B$9*G6</f>
        <v>0.99857441512520972</v>
      </c>
      <c r="I6" s="2">
        <f>EXP(-Parameters!$B$16*'Permanent project'!B10)</f>
        <v>0.9685065820791976</v>
      </c>
      <c r="J6" s="2">
        <f>EXP(-(Parameters!$B$5+Parameters!$B$6)*('Permanent project'!B10-Parameters!$B$2))*(1-EXP(-Parameters!$B$7*('Permanent project'!B10-Parameters!$B$2)*('Permanent project'!B10&gt;Parameters!$B$2)))+('Permanent project'!B10&lt;=Parameters!$B$2)</f>
        <v>1</v>
      </c>
      <c r="K6" s="2">
        <f>H6*I6*('Permanent project'!B10&gt;=Parameters!$B$2)</f>
        <v>0</v>
      </c>
      <c r="L6" s="2">
        <f>H6*I6*J6*('Permanent project'!B10&gt;=Parameters!$B$2)*('Permanent project'!B10&lt;=Parameters!$B$3)</f>
        <v>0</v>
      </c>
      <c r="M6" s="26"/>
      <c r="N6" s="14">
        <f>L6*M6</f>
        <v>0</v>
      </c>
      <c r="V6" s="23"/>
      <c r="W6" s="24"/>
      <c r="X6" s="4"/>
      <c r="Y6" s="4"/>
      <c r="Z6" s="4"/>
      <c r="AA6" s="4"/>
      <c r="AB6" s="4"/>
    </row>
    <row r="7" spans="1:28" x14ac:dyDescent="0.3">
      <c r="B7">
        <v>2</v>
      </c>
      <c r="C7" s="11">
        <v>1.27421329852923</v>
      </c>
      <c r="D7" s="2">
        <v>1.2871224711876901</v>
      </c>
      <c r="E7" s="2">
        <v>1.2787261493415401</v>
      </c>
      <c r="F7" s="8">
        <v>1.3270637205353799</v>
      </c>
      <c r="G7" s="3">
        <f>G6*(1+Parameters!$B$13)</f>
        <v>88434</v>
      </c>
      <c r="H7" s="5">
        <f>Parameters!$B$11*'Permanent project'!C11*Parameters!B$9*G7</f>
        <v>1.0411981165013175</v>
      </c>
      <c r="I7" s="2">
        <f>EXP(-Parameters!$B$16*'Permanent project'!B11)</f>
        <v>0.93800499953072947</v>
      </c>
      <c r="J7" s="2">
        <f>EXP(-(Parameters!$B$5+Parameters!$B$6)*('Permanent project'!B11-Parameters!$B$2))*(1-EXP(-Parameters!$B$7*('Permanent project'!B11-Parameters!$B$2)*('Permanent project'!B11&gt;Parameters!$B$2)))+('Permanent project'!B11&lt;=Parameters!$B$2)</f>
        <v>1</v>
      </c>
      <c r="K7" s="2">
        <f>H7*I7*('Permanent project'!B11&gt;=Parameters!$B$2)</f>
        <v>0</v>
      </c>
      <c r="L7" s="2">
        <f>H7*I7*J7*('Permanent project'!B11&gt;=Parameters!$B$2)*('Permanent project'!B11&lt;=Parameters!$B$3)</f>
        <v>0</v>
      </c>
      <c r="M7" s="26"/>
      <c r="N7" s="14">
        <f t="shared" ref="N7:N20" si="0">L7*M7</f>
        <v>0</v>
      </c>
      <c r="V7" s="23"/>
      <c r="W7" s="24"/>
      <c r="X7" s="4"/>
      <c r="Y7" s="4"/>
      <c r="Z7" s="4"/>
      <c r="AA7" s="4"/>
      <c r="AB7" s="4"/>
    </row>
    <row r="8" spans="1:28" x14ac:dyDescent="0.3">
      <c r="B8">
        <v>3</v>
      </c>
      <c r="C8" s="11">
        <v>1.30131327663519</v>
      </c>
      <c r="D8" s="2">
        <v>1.3104844789097401</v>
      </c>
      <c r="E8" s="2">
        <v>1.30353295237128</v>
      </c>
      <c r="F8" s="8">
        <v>1.3588779158303199</v>
      </c>
      <c r="G8" s="3">
        <f>G7*(1+Parameters!$B$13)</f>
        <v>90202.680000000008</v>
      </c>
      <c r="H8" s="5">
        <f>Parameters!$B$11*'Permanent project'!C12*Parameters!B$9*G8</f>
        <v>1.0846091724659779</v>
      </c>
      <c r="I8" s="2">
        <f>EXP(-Parameters!$B$16*'Permanent project'!B12)</f>
        <v>0.90846401606870619</v>
      </c>
      <c r="J8" s="2">
        <f>EXP(-(Parameters!$B$5+Parameters!$B$6)*('Permanent project'!B12-Parameters!$B$2))*(1-EXP(-Parameters!$B$7*('Permanent project'!B12-Parameters!$B$2)*('Permanent project'!B12&gt;Parameters!$B$2)))+('Permanent project'!B12&lt;=Parameters!$B$2)</f>
        <v>1</v>
      </c>
      <c r="K8" s="2">
        <f>H8*I8*('Permanent project'!B12&gt;=Parameters!$B$2)</f>
        <v>0.98532840468339822</v>
      </c>
      <c r="L8" s="2">
        <f>H8*I8*J8*('Permanent project'!B12&gt;=Parameters!$B$2)*('Permanent project'!B12&lt;=Parameters!$B$3)</f>
        <v>0.98532840468339822</v>
      </c>
      <c r="M8" s="26">
        <f>'Emissions of Biomass scenarios'!O6*3.66</f>
        <v>0</v>
      </c>
      <c r="N8" s="14">
        <f t="shared" si="0"/>
        <v>0</v>
      </c>
      <c r="V8" s="23"/>
      <c r="W8" s="24"/>
      <c r="X8" s="4"/>
      <c r="Y8" s="4"/>
      <c r="Z8" s="4"/>
      <c r="AA8" s="4"/>
      <c r="AB8" s="4"/>
    </row>
    <row r="9" spans="1:28" x14ac:dyDescent="0.3">
      <c r="B9">
        <v>4</v>
      </c>
      <c r="C9" s="11">
        <v>1.3277788273723099</v>
      </c>
      <c r="D9" s="2">
        <v>1.3343910535835899</v>
      </c>
      <c r="E9" s="2">
        <v>1.3289111471220501</v>
      </c>
      <c r="F9" s="8">
        <v>1.39147073538051</v>
      </c>
      <c r="G9" s="3">
        <f>G8*(1+Parameters!$B$13)</f>
        <v>92006.733600000007</v>
      </c>
      <c r="H9" s="5">
        <f>Parameters!$B$11*'Permanent project'!C13*Parameters!B$9*G9</f>
        <v>1.128800837931824</v>
      </c>
      <c r="I9" s="2">
        <f>EXP(-Parameters!$B$16*'Permanent project'!B13)</f>
        <v>0.87985337914464379</v>
      </c>
      <c r="J9" s="2">
        <f>EXP(-(Parameters!$B$5+Parameters!$B$6)*('Permanent project'!B13-Parameters!$B$2))*(1-EXP(-Parameters!$B$7*('Permanent project'!B13-Parameters!$B$2)*('Permanent project'!B13&gt;Parameters!$B$2)))+('Permanent project'!B13&lt;=Parameters!$B$2)</f>
        <v>0.21899824794560177</v>
      </c>
      <c r="K9" s="2">
        <f>H9*I9*('Permanent project'!B13&gt;=Parameters!$B$2)</f>
        <v>0.99317923163562072</v>
      </c>
      <c r="L9" s="2">
        <f>H9*I9*J9*('Permanent project'!B13&gt;=Parameters!$B$2)*('Permanent project'!B13&lt;=Parameters!$B$3)</f>
        <v>0.21750451162415993</v>
      </c>
      <c r="M9" s="26">
        <f>'Emissions of Biomass scenarios'!O7*3.66</f>
        <v>-19.015446601687575</v>
      </c>
      <c r="N9" s="14">
        <f t="shared" si="0"/>
        <v>-4.1359454264153479</v>
      </c>
      <c r="V9" s="23"/>
      <c r="W9" s="24"/>
      <c r="X9" s="4"/>
      <c r="Y9" s="4"/>
      <c r="Z9" s="4"/>
      <c r="AA9" s="4"/>
      <c r="AB9" s="4"/>
    </row>
    <row r="10" spans="1:28" x14ac:dyDescent="0.3">
      <c r="B10">
        <v>5</v>
      </c>
      <c r="C10" s="11">
        <v>1.3535972157932701</v>
      </c>
      <c r="D10" s="2">
        <v>1.3587836593589699</v>
      </c>
      <c r="E10" s="2">
        <v>1.3548174382051299</v>
      </c>
      <c r="F10" s="8">
        <v>1.4248347048637799</v>
      </c>
      <c r="G10" s="3">
        <f>G9*(1+Parameters!$B$13)</f>
        <v>93846.868272000007</v>
      </c>
      <c r="H10" s="5">
        <f>Parameters!$B$11*'Permanent project'!C14*Parameters!B$9*G10</f>
        <v>1.173765142740008</v>
      </c>
      <c r="I10" s="2">
        <f>EXP(-Parameters!$B$16*'Permanent project'!B14)</f>
        <v>0.85214378896621135</v>
      </c>
      <c r="J10" s="2">
        <f>EXP(-(Parameters!$B$5+Parameters!$B$6)*('Permanent project'!B14-Parameters!$B$2))*(1-EXP(-Parameters!$B$7*('Permanent project'!B14-Parameters!$B$2)*('Permanent project'!B14&gt;Parameters!$B$2)))+('Permanent project'!B14&lt;=Parameters!$B$2)</f>
        <v>0.38567812533656093</v>
      </c>
      <c r="K10" s="2">
        <f>H10*I10*('Permanent project'!B14&gt;=Parameters!$B$2)</f>
        <v>1.0002166760909363</v>
      </c>
      <c r="L10" s="2">
        <f>H10*I10*J10*('Permanent project'!B14&gt;=Parameters!$B$2)*('Permanent project'!B14&lt;=Parameters!$B$3)</f>
        <v>0.3857616925651185</v>
      </c>
      <c r="M10" s="26">
        <f>'Emissions of Biomass scenarios'!O8*3.66</f>
        <v>-40.098433627440691</v>
      </c>
      <c r="N10" s="14">
        <f t="shared" si="0"/>
        <v>-15.468439625331586</v>
      </c>
      <c r="V10" s="23"/>
      <c r="W10" s="24"/>
      <c r="X10" s="4"/>
      <c r="Y10" s="4"/>
      <c r="Z10" s="4"/>
      <c r="AA10" s="4"/>
      <c r="AB10" s="4"/>
    </row>
    <row r="11" spans="1:28" x14ac:dyDescent="0.3">
      <c r="B11">
        <v>6</v>
      </c>
      <c r="C11" s="11">
        <v>1.3787557069507701</v>
      </c>
      <c r="D11" s="2">
        <v>1.3836037603856399</v>
      </c>
      <c r="E11" s="2">
        <v>1.3812085302318</v>
      </c>
      <c r="F11" s="8">
        <v>1.45896234995795</v>
      </c>
      <c r="G11" s="3">
        <f>G10*(1+Parameters!$B$13)</f>
        <v>95723.805637440004</v>
      </c>
      <c r="H11" s="5">
        <f>Parameters!$B$11*'Permanent project'!C15*Parameters!B$9*G11</f>
        <v>1.2194928282182804</v>
      </c>
      <c r="I11" s="2">
        <f>EXP(-Parameters!$B$16*'Permanent project'!B15)</f>
        <v>0.82530686849168233</v>
      </c>
      <c r="J11" s="2">
        <f>EXP(-(Parameters!$B$5+Parameters!$B$6)*('Permanent project'!B15-Parameters!$B$2))*(1-EXP(-Parameters!$B$7*('Permanent project'!B15-Parameters!$B$2)*('Permanent project'!B15&gt;Parameters!$B$2)))+('Permanent project'!B15&lt;=Parameters!$B$2)</f>
        <v>0.51203952224328464</v>
      </c>
      <c r="K11" s="2">
        <f>H11*I11*('Permanent project'!B15&gt;=Parameters!$B$2)</f>
        <v>1.0064558072048941</v>
      </c>
      <c r="L11" s="2">
        <f>H11*I11*J11*('Permanent project'!B15&gt;=Parameters!$B$2)*('Permanent project'!B15&lt;=Parameters!$B$3)</f>
        <v>0.51534515068017339</v>
      </c>
      <c r="M11" s="26">
        <f>'Emissions of Biomass scenarios'!O9*3.66</f>
        <v>-61.624228973742277</v>
      </c>
      <c r="N11" s="14">
        <f t="shared" si="0"/>
        <v>-31.757747566022722</v>
      </c>
      <c r="V11" s="23"/>
      <c r="W11" s="24"/>
      <c r="X11" s="4"/>
      <c r="Y11" s="4"/>
      <c r="Z11" s="4"/>
      <c r="AA11" s="4"/>
      <c r="AB11" s="4"/>
    </row>
    <row r="12" spans="1:28" x14ac:dyDescent="0.3">
      <c r="B12">
        <v>7</v>
      </c>
      <c r="C12" s="11">
        <v>1.4032415658974999</v>
      </c>
      <c r="D12" s="2">
        <v>1.40879282081333</v>
      </c>
      <c r="E12" s="2">
        <v>1.40804112781333</v>
      </c>
      <c r="F12" s="8">
        <v>1.49384619634083</v>
      </c>
      <c r="G12" s="3">
        <f>G11*(1+Parameters!$B$13)</f>
        <v>97638.281750188806</v>
      </c>
      <c r="H12" s="5">
        <f>Parameters!$B$11*'Permanent project'!C16*Parameters!B$9*G12</f>
        <v>1.2659732812620084</v>
      </c>
      <c r="I12" s="2">
        <f>EXP(-Parameters!$B$16*'Permanent project'!B16)</f>
        <v>0.79931513436936508</v>
      </c>
      <c r="J12" s="2">
        <f>EXP(-(Parameters!$B$5+Parameters!$B$6)*('Permanent project'!B16-Parameters!$B$2))*(1-EXP(-Parameters!$B$7*('Permanent project'!B16-Parameters!$B$2)*('Permanent project'!B16&gt;Parameters!$B$2)))+('Permanent project'!B16&lt;=Parameters!$B$2)</f>
        <v>0.60733475719354302</v>
      </c>
      <c r="K12" s="2">
        <f>H12*I12*('Permanent project'!B16&gt;=Parameters!$B$2)</f>
        <v>1.0119116034199682</v>
      </c>
      <c r="L12" s="2">
        <f>H12*I12*J12*('Permanent project'!B16&gt;=Parameters!$B$2)*('Permanent project'!B16&lt;=Parameters!$B$3)</f>
        <v>0.61456908796439524</v>
      </c>
      <c r="M12" s="26">
        <f>'Emissions of Biomass scenarios'!O10*3.66</f>
        <v>-83.203889561651607</v>
      </c>
      <c r="N12" s="14">
        <f t="shared" si="0"/>
        <v>-51.134538522994497</v>
      </c>
      <c r="V12" s="23"/>
      <c r="W12" s="24"/>
      <c r="X12" s="4"/>
      <c r="Y12" s="4"/>
      <c r="Z12" s="4"/>
      <c r="AA12" s="4"/>
      <c r="AB12" s="4"/>
    </row>
    <row r="13" spans="1:28" x14ac:dyDescent="0.3">
      <c r="B13">
        <v>8</v>
      </c>
      <c r="C13" s="11">
        <v>1.42704205768615</v>
      </c>
      <c r="D13" s="2">
        <v>1.4342923047917999</v>
      </c>
      <c r="E13" s="2">
        <v>1.4352719355610299</v>
      </c>
      <c r="F13" s="8">
        <v>1.5294787696902601</v>
      </c>
      <c r="G13" s="3">
        <f>G12*(1+Parameters!$B$13)</f>
        <v>99591.047385192578</v>
      </c>
      <c r="H13" s="5">
        <f>Parameters!$B$11*'Permanent project'!C17*Parameters!B$9*G13</f>
        <v>1.313194465854201</v>
      </c>
      <c r="I13" s="2">
        <f>EXP(-Parameters!$B$16*'Permanent project'!B17)</f>
        <v>0.77414196879224839</v>
      </c>
      <c r="J13" s="2">
        <f>EXP(-(Parameters!$B$5+Parameters!$B$6)*('Permanent project'!B17-Parameters!$B$2))*(1-EXP(-Parameters!$B$7*('Permanent project'!B17-Parameters!$B$2)*('Permanent project'!B17&gt;Parameters!$B$2)))+('Permanent project'!B17&lt;=Parameters!$B$2)</f>
        <v>0.67869763146670137</v>
      </c>
      <c r="K13" s="2">
        <f>H13*I13*('Permanent project'!B17&gt;=Parameters!$B$2)</f>
        <v>1.0165989492034562</v>
      </c>
      <c r="L13" s="2">
        <f>H13*I13*J13*('Permanent project'!B17&gt;=Parameters!$B$2)*('Permanent project'!B17&lt;=Parameters!$B$3)</f>
        <v>0.68996329897592312</v>
      </c>
      <c r="M13" s="26">
        <f>'Emissions of Biomass scenarios'!O11*3.66</f>
        <v>-104.65017682921092</v>
      </c>
      <c r="N13" s="14">
        <f t="shared" si="0"/>
        <v>-72.204781243496072</v>
      </c>
      <c r="V13" s="23"/>
      <c r="W13" s="24"/>
      <c r="X13" s="4"/>
      <c r="Y13" s="4"/>
      <c r="Z13" s="4"/>
      <c r="AA13" s="4"/>
      <c r="AB13" s="4"/>
    </row>
    <row r="14" spans="1:28" x14ac:dyDescent="0.3">
      <c r="B14">
        <v>9</v>
      </c>
      <c r="C14" s="11">
        <v>1.4501444473694201</v>
      </c>
      <c r="D14" s="2">
        <v>1.46004367647077</v>
      </c>
      <c r="E14" s="2">
        <v>1.4628576580861501</v>
      </c>
      <c r="F14" s="8">
        <v>1.5658525956840399</v>
      </c>
      <c r="G14" s="3">
        <f>G13*(1+Parameters!$B$13)</f>
        <v>101582.86833289643</v>
      </c>
      <c r="H14" s="5">
        <f>Parameters!$B$11*'Permanent project'!C18*Parameters!B$9*G14</f>
        <v>1.3611428519378717</v>
      </c>
      <c r="I14" s="2">
        <f>EXP(-Parameters!$B$16*'Permanent project'!B18)</f>
        <v>0.74976159223904126</v>
      </c>
      <c r="J14" s="2">
        <f>EXP(-(Parameters!$B$5+Parameters!$B$6)*('Permanent project'!B18-Parameters!$B$2))*(1-EXP(-Parameters!$B$7*('Permanent project'!B18-Parameters!$B$2)*('Permanent project'!B18&gt;Parameters!$B$2)))+('Permanent project'!B18&lt;=Parameters!$B$2)</f>
        <v>0.731628462383484</v>
      </c>
      <c r="K14" s="2">
        <f>H14*I14*('Permanent project'!B18&gt;=Parameters!$B$2)</f>
        <v>1.0205326319337282</v>
      </c>
      <c r="L14" s="2">
        <f>H14*I14*J14*('Permanent project'!B18&gt;=Parameters!$B$2)*('Permanent project'!B18&lt;=Parameters!$B$3)</f>
        <v>0.74665072031384361</v>
      </c>
      <c r="M14" s="26">
        <f>'Emissions of Biomass scenarios'!O12*3.66</f>
        <v>-125.8549928264233</v>
      </c>
      <c r="N14" s="14">
        <f t="shared" si="0"/>
        <v>-93.969721048942574</v>
      </c>
      <c r="V14" s="23"/>
      <c r="W14" s="24"/>
      <c r="X14" s="4"/>
      <c r="Y14" s="4"/>
      <c r="Z14" s="4"/>
      <c r="AA14" s="4"/>
      <c r="AB14" s="4"/>
    </row>
    <row r="15" spans="1:28" x14ac:dyDescent="0.3">
      <c r="B15">
        <v>10</v>
      </c>
      <c r="C15" s="11">
        <v>1.4725360000000001</v>
      </c>
      <c r="D15" s="2">
        <v>1.4859884000000001</v>
      </c>
      <c r="E15" s="2">
        <v>1.4907550000000001</v>
      </c>
      <c r="F15" s="8">
        <v>1.6029602000000001</v>
      </c>
      <c r="G15" s="3">
        <f>G14*(1+Parameters!$B$13)</f>
        <v>103614.52569955436</v>
      </c>
      <c r="H15" s="5">
        <f>Parameters!$B$11*'Permanent project'!C19*Parameters!B$9*G15</f>
        <v>1.4098033415513953</v>
      </c>
      <c r="I15" s="2">
        <f>EXP(-Parameters!$B$16*'Permanent project'!B19)</f>
        <v>0.72614903707369094</v>
      </c>
      <c r="J15" s="2">
        <f>EXP(-(Parameters!$B$5+Parameters!$B$6)*('Permanent project'!B19-Parameters!$B$2))*(1-EXP(-Parameters!$B$7*('Permanent project'!B19-Parameters!$B$2)*('Permanent project'!B19&gt;Parameters!$B$2)))+('Permanent project'!B19&lt;=Parameters!$B$2)</f>
        <v>0.77036806897206744</v>
      </c>
      <c r="K15" s="2">
        <f>H15*I15*('Permanent project'!B19&gt;=Parameters!$B$2)</f>
        <v>1.0237273389308175</v>
      </c>
      <c r="L15" s="2">
        <f>H15*I15*J15*('Permanent project'!B19&gt;=Parameters!$B$2)*('Permanent project'!B19&lt;=Parameters!$B$3)</f>
        <v>0.78864685324604711</v>
      </c>
      <c r="M15" s="26">
        <f>'Emissions of Biomass scenarios'!O13*3.66</f>
        <v>-146.75023350678148</v>
      </c>
      <c r="N15" s="14">
        <f t="shared" si="0"/>
        <v>-115.73410986824584</v>
      </c>
      <c r="V15" s="23"/>
      <c r="W15" s="24"/>
      <c r="X15" s="4"/>
      <c r="Y15" s="4"/>
      <c r="Z15" s="4"/>
      <c r="AA15" s="4"/>
      <c r="AB15" s="4"/>
    </row>
    <row r="16" spans="1:28" x14ac:dyDescent="0.3">
      <c r="B16">
        <v>11</v>
      </c>
      <c r="C16" s="11">
        <v>1.49420398063058</v>
      </c>
      <c r="D16" s="2">
        <v>1.51206793952923</v>
      </c>
      <c r="E16" s="2">
        <v>1.5189206659138501</v>
      </c>
      <c r="F16" s="8">
        <v>1.6407941083159601</v>
      </c>
      <c r="G16" s="3">
        <f>G15*(1+Parameters!$B$13)</f>
        <v>105686.81621354545</v>
      </c>
      <c r="H16" s="5">
        <f>Parameters!$B$11*'Permanent project'!C20*Parameters!B$9*G16</f>
        <v>1.4591591921348175</v>
      </c>
      <c r="I16" s="2">
        <f>EXP(-Parameters!$B$16*'Permanent project'!B20)</f>
        <v>0.70328012197634093</v>
      </c>
      <c r="J16" s="2">
        <f>EXP(-(Parameters!$B$5+Parameters!$B$6)*('Permanent project'!B20-Parameters!$B$2))*(1-EXP(-Parameters!$B$7*('Permanent project'!B20-Parameters!$B$2)*('Permanent project'!B20&gt;Parameters!$B$2)))+('Permanent project'!B20&lt;=Parameters!$B$2)</f>
        <v>0.79818613418805329</v>
      </c>
      <c r="K16" s="2">
        <f>H16*I16*('Permanent project'!B20&gt;=Parameters!$B$2)</f>
        <v>1.0261976546274736</v>
      </c>
      <c r="L16" s="2">
        <f>H16*I16*J16*('Permanent project'!B20&gt;=Parameters!$B$2)*('Permanent project'!B20&lt;=Parameters!$B$3)</f>
        <v>0.81909673885995016</v>
      </c>
      <c r="M16" s="26">
        <f>'Emissions of Biomass scenarios'!O14*3.66</f>
        <v>-167.29099950812392</v>
      </c>
      <c r="N16" s="14">
        <f t="shared" si="0"/>
        <v>-137.02751213772584</v>
      </c>
      <c r="V16" s="23"/>
      <c r="W16" s="24"/>
      <c r="X16" s="4"/>
      <c r="Y16" s="4"/>
      <c r="Z16" s="4"/>
      <c r="AA16" s="4"/>
      <c r="AB16" s="4"/>
    </row>
    <row r="17" spans="2:28" x14ac:dyDescent="0.3">
      <c r="B17">
        <v>12</v>
      </c>
      <c r="C17" s="11">
        <v>1.5151356543138501</v>
      </c>
      <c r="D17" s="2">
        <v>1.53822375920821</v>
      </c>
      <c r="E17" s="2">
        <v>1.5473113604389701</v>
      </c>
      <c r="F17" s="8">
        <v>1.6793468463097401</v>
      </c>
      <c r="G17" s="3">
        <f>G16*(1+Parameters!$B$13)</f>
        <v>107800.55253781636</v>
      </c>
      <c r="H17" s="5">
        <f>Parameters!$B$11*'Permanent project'!C21*Parameters!B$9*G17</f>
        <v>1.5091919369121576</v>
      </c>
      <c r="I17" s="2">
        <f>EXP(-Parameters!$B$16*'Permanent project'!B21)</f>
        <v>0.68113142717954711</v>
      </c>
      <c r="J17" s="2">
        <f>EXP(-(Parameters!$B$5+Parameters!$B$6)*('Permanent project'!B21-Parameters!$B$2))*(1-EXP(-Parameters!$B$7*('Permanent project'!B21-Parameters!$B$2)*('Permanent project'!B21&gt;Parameters!$B$2)))+('Permanent project'!B21&lt;=Parameters!$B$2)</f>
        <v>0.81760354704073512</v>
      </c>
      <c r="K17" s="2">
        <f>H17*I17*('Permanent project'!B21&gt;=Parameters!$B$2)</f>
        <v>1.027958057876843</v>
      </c>
      <c r="L17" s="2">
        <f>H17*I17*J17*('Permanent project'!B21&gt;=Parameters!$B$2)*('Permanent project'!B21&lt;=Parameters!$B$3)</f>
        <v>0.84046215432921212</v>
      </c>
      <c r="M17" s="26">
        <f>'Emissions of Biomass scenarios'!O15*3.66</f>
        <v>-187.44709316934265</v>
      </c>
      <c r="N17" s="14">
        <f t="shared" si="0"/>
        <v>-157.54218774785426</v>
      </c>
      <c r="V17" s="23"/>
      <c r="W17" s="24"/>
      <c r="X17" s="4"/>
      <c r="Y17" s="4"/>
      <c r="Z17" s="4"/>
      <c r="AA17" s="4"/>
      <c r="AB17" s="4"/>
    </row>
    <row r="18" spans="2:28" x14ac:dyDescent="0.3">
      <c r="B18">
        <v>13</v>
      </c>
      <c r="C18" s="11">
        <v>1.5353182861025001</v>
      </c>
      <c r="D18" s="2">
        <v>1.5643973231866699</v>
      </c>
      <c r="E18" s="2">
        <v>1.5758837881866701</v>
      </c>
      <c r="F18" s="8">
        <v>1.71861093965917</v>
      </c>
      <c r="G18" s="3">
        <f>G17*(1+Parameters!$B$13)</f>
        <v>109956.56358857268</v>
      </c>
      <c r="H18" s="5">
        <f>Parameters!$B$11*'Permanent project'!C22*Parameters!B$9*G18</f>
        <v>1.5598813022518383</v>
      </c>
      <c r="I18" s="2">
        <f>EXP(-Parameters!$B$16*'Permanent project'!B22)</f>
        <v>0.65968027048438904</v>
      </c>
      <c r="J18" s="2">
        <f>EXP(-(Parameters!$B$5+Parameters!$B$6)*('Permanent project'!B22-Parameters!$B$2))*(1-EXP(-Parameters!$B$7*('Permanent project'!B22-Parameters!$B$2)*('Permanent project'!B22&gt;Parameters!$B$2)))+('Permanent project'!B22&lt;=Parameters!$B$2)</f>
        <v>0.83056383982162563</v>
      </c>
      <c r="K18" s="2">
        <f>H18*I18*('Permanent project'!B22&gt;=Parameters!$B$2)</f>
        <v>1.0290229193930338</v>
      </c>
      <c r="L18" s="2">
        <f>H18*I18*J18*('Permanent project'!B22&gt;=Parameters!$B$2)*('Permanent project'!B22&lt;=Parameters!$B$3)</f>
        <v>0.85466922719553728</v>
      </c>
      <c r="M18" s="26">
        <f>'Emissions of Biomass scenarios'!O16*3.66</f>
        <v>-207.19821410818469</v>
      </c>
      <c r="N18" s="14">
        <f t="shared" si="0"/>
        <v>-177.08593752813766</v>
      </c>
      <c r="V18" s="23"/>
      <c r="W18" s="24"/>
      <c r="X18" s="4"/>
      <c r="Y18" s="4"/>
      <c r="Z18" s="4"/>
      <c r="AA18" s="4"/>
      <c r="AB18" s="4"/>
    </row>
    <row r="19" spans="2:28" x14ac:dyDescent="0.3">
      <c r="B19">
        <v>14</v>
      </c>
      <c r="C19" s="11">
        <v>1.5547391410492299</v>
      </c>
      <c r="D19" s="2">
        <v>1.59053009561436</v>
      </c>
      <c r="E19" s="2">
        <v>1.6045946537682101</v>
      </c>
      <c r="F19" s="8">
        <v>1.75857891404205</v>
      </c>
      <c r="G19" s="3">
        <f>G18*(1+Parameters!$B$13)</f>
        <v>112155.69486034414</v>
      </c>
      <c r="H19" s="5">
        <f>Parameters!$B$11*'Permanent project'!C23*Parameters!B$9*G19</f>
        <v>1.6112051219043868</v>
      </c>
      <c r="I19" s="2">
        <f>EXP(-Parameters!$B$16*'Permanent project'!B23)</f>
        <v>0.63890468403191625</v>
      </c>
      <c r="J19" s="2">
        <f>EXP(-(Parameters!$B$5+Parameters!$B$6)*('Permanent project'!B23-Parameters!$B$2))*(1-EXP(-Parameters!$B$7*('Permanent project'!B23-Parameters!$B$2)*('Permanent project'!B23&gt;Parameters!$B$2)))+('Permanent project'!B23&lt;=Parameters!$B$2)</f>
        <v>0.83856537503106088</v>
      </c>
      <c r="K19" s="2">
        <f>H19*I19*('Permanent project'!B23&gt;=Parameters!$B$2)</f>
        <v>1.0294064993209273</v>
      </c>
      <c r="L19" s="2">
        <f>H19*I19*J19*('Permanent project'!B23&gt;=Parameters!$B$2)*('Permanent project'!B23&lt;=Parameters!$B$3)</f>
        <v>0.86322464716246494</v>
      </c>
      <c r="M19" s="26">
        <f>'Emissions of Biomass scenarios'!O17*3.66</f>
        <v>-226.53102393437038</v>
      </c>
      <c r="N19" s="14">
        <f t="shared" si="0"/>
        <v>-195.54716320709878</v>
      </c>
      <c r="V19" s="23"/>
      <c r="W19" s="24"/>
      <c r="X19" s="4"/>
      <c r="Y19" s="4"/>
      <c r="Z19" s="4"/>
      <c r="AA19" s="4"/>
      <c r="AB19" s="4"/>
    </row>
    <row r="20" spans="2:28" x14ac:dyDescent="0.3">
      <c r="B20">
        <v>15</v>
      </c>
      <c r="C20" s="11">
        <v>1.5733854842067301</v>
      </c>
      <c r="D20" s="2">
        <v>1.6165635406410299</v>
      </c>
      <c r="E20" s="2">
        <v>1.63340066179487</v>
      </c>
      <c r="F20" s="8">
        <v>1.7992432951362201</v>
      </c>
      <c r="G20" s="3">
        <f>G19*(1+Parameters!$B$13)</f>
        <v>114398.80875755103</v>
      </c>
      <c r="H20" s="5">
        <f>Parameters!$B$11*'Permanent project'!C24*Parameters!B$9*G20</f>
        <v>1.6631392480133742</v>
      </c>
      <c r="I20" s="2">
        <f>EXP(-Parameters!$B$16*'Permanent project'!B24)</f>
        <v>0.61878339180614084</v>
      </c>
      <c r="J20" s="2">
        <f>EXP(-(Parameters!$B$5+Parameters!$B$6)*('Permanent project'!B24-Parameters!$B$2))*(1-EXP(-Parameters!$B$7*('Permanent project'!B24-Parameters!$B$2)*('Permanent project'!B24&gt;Parameters!$B$2)))+('Permanent project'!B24&lt;=Parameters!$B$2)</f>
        <v>0.84276326829746462</v>
      </c>
      <c r="K20" s="2">
        <f>H20*I20*('Permanent project'!B24&gt;=Parameters!$B$2)</f>
        <v>1.0291229449316301</v>
      </c>
      <c r="L20" s="2">
        <f>H20*I20*J20*('Permanent project'!B24&gt;=Parameters!$B$2)*('Permanent project'!B24&lt;=Parameters!$B$3)</f>
        <v>0.86730701655049236</v>
      </c>
      <c r="M20" s="26">
        <f>'Emissions of Biomass scenarios'!O18*3.66</f>
        <v>-245.43724440572038</v>
      </c>
      <c r="N20" s="14">
        <f t="shared" si="0"/>
        <v>-212.86944419589938</v>
      </c>
      <c r="V20" s="23"/>
      <c r="W20" s="24"/>
      <c r="X20" s="4"/>
      <c r="Y20" s="4"/>
      <c r="Z20" s="4"/>
      <c r="AA20" s="4"/>
      <c r="AB20" s="4"/>
    </row>
    <row r="21" spans="2:28" x14ac:dyDescent="0.3">
      <c r="B21">
        <v>16</v>
      </c>
      <c r="C21" s="11">
        <v>1.59124458062769</v>
      </c>
      <c r="D21" s="2">
        <v>1.6424391224164101</v>
      </c>
      <c r="E21" s="2">
        <v>1.66225851687795</v>
      </c>
      <c r="F21" s="8">
        <v>1.84059660861949</v>
      </c>
      <c r="G21" s="3">
        <f>G20*(1+Parameters!$B$13)</f>
        <v>116686.78493270205</v>
      </c>
      <c r="H21" s="5">
        <f>Parameters!$B$11*'Permanent project'!C25*Parameters!B$9*G21</f>
        <v>1.7156574587924858</v>
      </c>
      <c r="I21" s="2">
        <f>EXP(-Parameters!$B$16*'Permanent project'!B25)</f>
        <v>0.59929578784553839</v>
      </c>
      <c r="J21" s="2">
        <f>EXP(-(Parameters!$B$5+Parameters!$B$6)*('Permanent project'!B25-Parameters!$B$2))*(1-EXP(-Parameters!$B$7*('Permanent project'!B25-Parameters!$B$2)*('Permanent project'!B25&gt;Parameters!$B$2)))+('Permanent project'!B25&lt;=Parameters!$B$2)</f>
        <v>0.84404797618596195</v>
      </c>
      <c r="K21" s="2">
        <f>H21*I21*('Permanent project'!B25&gt;=Parameters!$B$2)</f>
        <v>1.0281862884401172</v>
      </c>
      <c r="L21" s="2">
        <f>H21*I21*J21*('Permanent project'!B25&gt;=Parameters!$B$2)*('Permanent project'!B25&lt;=Parameters!$B$3)</f>
        <v>0.86783855590003667</v>
      </c>
      <c r="M21" s="26">
        <f>'Emissions of Biomass scenarios'!O19*3.66</f>
        <v>-263.91236747103392</v>
      </c>
      <c r="N21" s="14">
        <f>L21*M21</f>
        <v>-229.03332787022188</v>
      </c>
      <c r="V21" s="23"/>
      <c r="W21" s="24"/>
      <c r="X21" s="4"/>
      <c r="Y21" s="4"/>
      <c r="Z21" s="4"/>
      <c r="AA21" s="4"/>
      <c r="AB21" s="4"/>
    </row>
    <row r="22" spans="2:28" x14ac:dyDescent="0.3">
      <c r="B22">
        <v>17</v>
      </c>
      <c r="C22" s="11">
        <v>1.60830369536481</v>
      </c>
      <c r="D22" s="2">
        <v>1.66809830509026</v>
      </c>
      <c r="E22" s="2">
        <v>1.69112492362872</v>
      </c>
      <c r="F22" s="8">
        <v>1.8826313801696799</v>
      </c>
      <c r="G22" s="3">
        <f>G21*(1+Parameters!$B$13)</f>
        <v>119020.52063135609</v>
      </c>
      <c r="H22" s="5">
        <f>Parameters!$B$11*'Permanent project'!C26*Parameters!B$9*G22</f>
        <v>1.7687313627582393</v>
      </c>
      <c r="I22" s="2">
        <f>EXP(-Parameters!$B$16*'Permanent project'!B26)</f>
        <v>0.58042191514074237</v>
      </c>
      <c r="J22" s="2">
        <f>EXP(-(Parameters!$B$5+Parameters!$B$6)*('Permanent project'!B26-Parameters!$B$2))*(1-EXP(-Parameters!$B$7*('Permanent project'!B26-Parameters!$B$2)*('Permanent project'!B26&gt;Parameters!$B$2)))+('Permanent project'!B26&lt;=Parameters!$B$2)</f>
        <v>0.84310589143311787</v>
      </c>
      <c r="K22" s="2">
        <f>H22*I22*('Permanent project'!B26&gt;=Parameters!$B$2)</f>
        <v>1.0266104449416324</v>
      </c>
      <c r="L22" s="2">
        <f>H22*I22*J22*('Permanent project'!B26&gt;=Parameters!$B$2)*('Permanent project'!B26&lt;=Parameters!$B$3)</f>
        <v>0.86554131433706483</v>
      </c>
      <c r="M22" s="26">
        <f>'Emissions of Biomass scenarios'!O20*3.66</f>
        <v>-281.95474772985455</v>
      </c>
      <c r="N22" s="14">
        <f t="shared" ref="N22:N85" si="1">L22*M22</f>
        <v>-244.04348293367386</v>
      </c>
      <c r="V22" s="23"/>
      <c r="W22" s="24"/>
      <c r="X22" s="4"/>
      <c r="Y22" s="4"/>
      <c r="Z22" s="4"/>
      <c r="AA22" s="4"/>
      <c r="AB22" s="4"/>
    </row>
    <row r="23" spans="2:28" x14ac:dyDescent="0.3">
      <c r="B23">
        <v>18</v>
      </c>
      <c r="C23" s="11">
        <v>1.62455009347077</v>
      </c>
      <c r="D23" s="2">
        <v>1.6934825528123101</v>
      </c>
      <c r="E23" s="2">
        <v>1.7199565866584601</v>
      </c>
      <c r="F23" s="8">
        <v>1.92534013546462</v>
      </c>
      <c r="G23" s="3">
        <f>G22*(1+Parameters!$B$13)</f>
        <v>121400.93104398322</v>
      </c>
      <c r="H23" s="5">
        <f>Parameters!$B$11*'Permanent project'!C27*Parameters!B$9*G23</f>
        <v>1.8223302994044588</v>
      </c>
      <c r="I23" s="2">
        <f>EXP(-Parameters!$B$16*'Permanent project'!B27)</f>
        <v>0.56214244519682244</v>
      </c>
      <c r="J23" s="2">
        <f>EXP(-(Parameters!$B$5+Parameters!$B$6)*('Permanent project'!B27-Parameters!$B$2))*(1-EXP(-Parameters!$B$7*('Permanent project'!B27-Parameters!$B$2)*('Permanent project'!B27&gt;Parameters!$B$2)))+('Permanent project'!B27&lt;=Parameters!$B$2)</f>
        <v>0.84046606497925347</v>
      </c>
      <c r="K23" s="2">
        <f>H23*I23*('Permanent project'!B27&gt;=Parameters!$B$2)</f>
        <v>1.0244092104634801</v>
      </c>
      <c r="L23" s="2">
        <f>H23*I23*J23*('Permanent project'!B27&gt;=Parameters!$B$2)*('Permanent project'!B27&lt;=Parameters!$B$3)</f>
        <v>0.86098117804674501</v>
      </c>
      <c r="M23" s="26">
        <f>'Emissions of Biomass scenarios'!O21*3.66</f>
        <v>-299.56494460739304</v>
      </c>
      <c r="N23" s="14">
        <f t="shared" si="1"/>
        <v>-257.91977890958117</v>
      </c>
      <c r="V23" s="23"/>
      <c r="W23" s="24"/>
      <c r="X23" s="4"/>
      <c r="Y23" s="4"/>
      <c r="Z23" s="4"/>
      <c r="AA23" s="4"/>
      <c r="AB23" s="4"/>
    </row>
    <row r="24" spans="2:28" x14ac:dyDescent="0.3">
      <c r="B24">
        <v>19</v>
      </c>
      <c r="C24" s="11">
        <v>1.6399710399982701</v>
      </c>
      <c r="D24" s="2">
        <v>1.71853332973231</v>
      </c>
      <c r="E24" s="2">
        <v>1.74871021057846</v>
      </c>
      <c r="F24" s="8">
        <v>1.9687154001821201</v>
      </c>
      <c r="G24" s="3">
        <f>G23*(1+Parameters!$B$13)</f>
        <v>123828.94966486288</v>
      </c>
      <c r="H24" s="5">
        <f>Parameters!$B$11*'Permanent project'!C28*Parameters!B$9*G24</f>
        <v>1.8764212362013144</v>
      </c>
      <c r="I24" s="2">
        <f>EXP(-Parameters!$B$16*'Permanent project'!B28)</f>
        <v>0.54443865823921711</v>
      </c>
      <c r="J24" s="2">
        <f>EXP(-(Parameters!$B$5+Parameters!$B$6)*('Permanent project'!B28-Parameters!$B$2))*(1-EXP(-Parameters!$B$7*('Permanent project'!B28-Parameters!$B$2)*('Permanent project'!B28&gt;Parameters!$B$2)))+('Permanent project'!B28&lt;=Parameters!$B$2)</f>
        <v>0.83653623104622843</v>
      </c>
      <c r="K24" s="2">
        <f>H24*I24*('Permanent project'!B28&gt;=Parameters!$B$2)</f>
        <v>1.0215962601290167</v>
      </c>
      <c r="L24" s="2">
        <f>H24*I24*J24*('Permanent project'!B28&gt;=Parameters!$B$2)*('Permanent project'!B28&lt;=Parameters!$B$3)</f>
        <v>0.85460228509924996</v>
      </c>
      <c r="M24" s="26">
        <f>'Emissions of Biomass scenarios'!O22*3.66</f>
        <v>-316.74523361876794</v>
      </c>
      <c r="N24" s="14">
        <f t="shared" si="1"/>
        <v>-270.69120044489483</v>
      </c>
      <c r="V24" s="23"/>
      <c r="W24" s="24"/>
      <c r="X24" s="4"/>
      <c r="Y24" s="4"/>
      <c r="Z24" s="4"/>
      <c r="AA24" s="4"/>
      <c r="AB24" s="4"/>
    </row>
    <row r="25" spans="2:28" x14ac:dyDescent="0.3">
      <c r="B25">
        <v>20</v>
      </c>
      <c r="C25" s="11">
        <v>1.6545538</v>
      </c>
      <c r="D25" s="2">
        <v>1.7431920999999999</v>
      </c>
      <c r="E25" s="2">
        <v>1.7773425</v>
      </c>
      <c r="F25" s="8">
        <v>2.0127497000000001</v>
      </c>
      <c r="G25" s="3">
        <f>G24*(1+Parameters!$B$13)</f>
        <v>126305.52865816014</v>
      </c>
      <c r="H25" s="5">
        <f>Parameters!$B$11*'Permanent project'!C29*Parameters!B$9*G25</f>
        <v>1.9309686617978781</v>
      </c>
      <c r="I25" s="2">
        <f>EXP(-Parameters!$B$16*'Permanent project'!B29)</f>
        <v>0.52729242404304855</v>
      </c>
      <c r="J25" s="2">
        <f>EXP(-(Parameters!$B$5+Parameters!$B$6)*('Permanent project'!B29-Parameters!$B$2))*(1-EXP(-Parameters!$B$7*('Permanent project'!B29-Parameters!$B$2)*('Permanent project'!B29&gt;Parameters!$B$2)))+('Permanent project'!B29&lt;=Parameters!$B$2)</f>
        <v>0.83163058431165993</v>
      </c>
      <c r="K25" s="2">
        <f>H25*I25*('Permanent project'!B29&gt;=Parameters!$B$2)</f>
        <v>1.0181851464305647</v>
      </c>
      <c r="L25" s="2">
        <f>H25*I25*J25*('Permanent project'!B29&gt;=Parameters!$B$2)*('Permanent project'!B29&lt;=Parameters!$B$3)</f>
        <v>0.8467539082635035</v>
      </c>
      <c r="M25" s="26">
        <f>'Emissions of Biomass scenarios'!O23*3.66</f>
        <v>-333.49923567964515</v>
      </c>
      <c r="N25" s="14">
        <f t="shared" si="1"/>
        <v>-282.39178121463078</v>
      </c>
      <c r="V25" s="23"/>
      <c r="W25" s="25"/>
      <c r="X25" s="4"/>
      <c r="Y25" s="4"/>
      <c r="Z25" s="4"/>
      <c r="AA25" s="4"/>
      <c r="AB25" s="4"/>
    </row>
    <row r="26" spans="2:28" x14ac:dyDescent="0.3">
      <c r="B26">
        <v>21</v>
      </c>
      <c r="C26" s="11">
        <v>1.66829347617596</v>
      </c>
      <c r="D26" s="2">
        <v>1.7674114798153799</v>
      </c>
      <c r="E26" s="2">
        <v>1.80581650322308</v>
      </c>
      <c r="F26" s="8">
        <v>2.0574283553182702</v>
      </c>
      <c r="G26" s="3">
        <f>G25*(1+Parameters!$B$13)</f>
        <v>128831.63923132334</v>
      </c>
      <c r="H26" s="5">
        <f>Parameters!$B$11*'Permanent project'!C30*Parameters!B$9*G26</f>
        <v>1.9859438052731655</v>
      </c>
      <c r="I26" s="2">
        <f>EXP(-Parameters!$B$16*'Permanent project'!B30)</f>
        <v>0.51068618336618787</v>
      </c>
      <c r="J26" s="2">
        <f>EXP(-(Parameters!$B$5+Parameters!$B$6)*('Permanent project'!B30-Parameters!$B$2))*(1-EXP(-Parameters!$B$7*('Permanent project'!B30-Parameters!$B$2)*('Permanent project'!B30&gt;Parameters!$B$2)))+('Permanent project'!B30&lt;=Parameters!$B$2)</f>
        <v>0.82599119752420724</v>
      </c>
      <c r="K26" s="2">
        <f>H26*I26*('Permanent project'!B30&gt;=Parameters!$B$2)</f>
        <v>1.0141940622946768</v>
      </c>
      <c r="L26" s="2">
        <f>H26*I26*J26*('Permanent project'!B30&gt;=Parameters!$B$2)*('Permanent project'!B30&lt;=Parameters!$B$3)</f>
        <v>0.83771536803672053</v>
      </c>
      <c r="M26" s="26">
        <f>'Emissions of Biomass scenarios'!O24*3.66</f>
        <v>-349.83163100354074</v>
      </c>
      <c r="N26" s="14">
        <f t="shared" si="1"/>
        <v>-293.05933351701736</v>
      </c>
      <c r="V26" s="23"/>
      <c r="W26" s="24"/>
      <c r="X26" s="4"/>
      <c r="Y26" s="4"/>
      <c r="Z26" s="4"/>
      <c r="AA26" s="4"/>
      <c r="AB26" s="4"/>
    </row>
    <row r="27" spans="2:28" x14ac:dyDescent="0.3">
      <c r="B27">
        <v>22</v>
      </c>
      <c r="C27" s="11">
        <v>1.6812165218153801</v>
      </c>
      <c r="D27" s="2">
        <v>1.7911886935794901</v>
      </c>
      <c r="E27" s="2">
        <v>1.8341206433025601</v>
      </c>
      <c r="F27" s="8">
        <v>2.1027078654256401</v>
      </c>
      <c r="G27" s="3">
        <f>G26*(1+Parameters!$B$13)</f>
        <v>131408.2720159498</v>
      </c>
      <c r="H27" s="5">
        <f>Parameters!$B$11*'Permanent project'!C31*Parameters!B$9*G27</f>
        <v>2.0413540040717617</v>
      </c>
      <c r="I27" s="2">
        <f>EXP(-Parameters!$B$16*'Permanent project'!B31)</f>
        <v>0.49460292996705701</v>
      </c>
      <c r="J27" s="2">
        <f>EXP(-(Parameters!$B$5+Parameters!$B$6)*('Permanent project'!B31-Parameters!$B$2))*(1-EXP(-Parameters!$B$7*('Permanent project'!B31-Parameters!$B$2)*('Permanent project'!B31&gt;Parameters!$B$2)))+('Permanent project'!B31&lt;=Parameters!$B$2)</f>
        <v>0.81980453557104771</v>
      </c>
      <c r="K27" s="2">
        <f>H27*I27*('Permanent project'!B31&gt;=Parameters!$B$2)</f>
        <v>1.009659671513877</v>
      </c>
      <c r="L27" s="2">
        <f>H27*I27*J27*('Permanent project'!B31&gt;=Parameters!$B$2)*('Permanent project'!B31&lt;=Parameters!$B$3)</f>
        <v>0.82772357809025054</v>
      </c>
      <c r="M27" s="26">
        <f>'Emissions of Biomass scenarios'!O25*3.66</f>
        <v>-365.74793498667219</v>
      </c>
      <c r="N27" s="14">
        <f t="shared" si="1"/>
        <v>-302.73818942628861</v>
      </c>
      <c r="V27" s="23"/>
      <c r="W27" s="24"/>
      <c r="X27" s="4"/>
      <c r="Y27" s="4"/>
      <c r="Z27" s="4"/>
      <c r="AA27" s="4"/>
      <c r="AB27" s="4"/>
    </row>
    <row r="28" spans="2:28" x14ac:dyDescent="0.3">
      <c r="B28">
        <v>23</v>
      </c>
      <c r="C28" s="11">
        <v>1.6933572278548099</v>
      </c>
      <c r="D28" s="2">
        <v>1.81453211774359</v>
      </c>
      <c r="E28" s="2">
        <v>1.86224968698205</v>
      </c>
      <c r="F28" s="8">
        <v>2.14853752433301</v>
      </c>
      <c r="G28" s="3">
        <f>G27*(1+Parameters!$B$13)</f>
        <v>134036.43745626879</v>
      </c>
      <c r="H28" s="5">
        <f>Parameters!$B$11*'Permanent project'!C32*Parameters!B$9*G28</f>
        <v>2.097217308301333</v>
      </c>
      <c r="I28" s="2">
        <f>EXP(-Parameters!$B$16*'Permanent project'!B32)</f>
        <v>0.47902619318875111</v>
      </c>
      <c r="J28" s="2">
        <f>EXP(-(Parameters!$B$5+Parameters!$B$6)*('Permanent project'!B32-Parameters!$B$2))*(1-EXP(-Parameters!$B$7*('Permanent project'!B32-Parameters!$B$2)*('Permanent project'!B32&gt;Parameters!$B$2)))+('Permanent project'!B32&lt;=Parameters!$B$2)</f>
        <v>0.81321418865722106</v>
      </c>
      <c r="K28" s="2">
        <f>H28*I28*('Permanent project'!B32&gt;=Parameters!$B$2)</f>
        <v>1.0046220234851471</v>
      </c>
      <c r="L28" s="2">
        <f>H28*I28*J28*('Permanent project'!B32&gt;=Parameters!$B$2)*('Permanent project'!B32&lt;=Parameters!$B$3)</f>
        <v>0.81697288373564958</v>
      </c>
      <c r="M28" s="26">
        <f>'Emissions of Biomass scenarios'!O26*3.66</f>
        <v>-381.25432041541643</v>
      </c>
      <c r="N28" s="14">
        <f t="shared" si="1"/>
        <v>-311.47444158645811</v>
      </c>
      <c r="V28" s="23"/>
      <c r="W28" s="24"/>
      <c r="X28" s="4"/>
      <c r="Y28" s="4"/>
      <c r="Z28" s="4"/>
      <c r="AA28" s="4"/>
      <c r="AB28" s="4"/>
    </row>
    <row r="29" spans="2:28" x14ac:dyDescent="0.3">
      <c r="B29">
        <v>24</v>
      </c>
      <c r="C29" s="11">
        <v>1.7047498852307701</v>
      </c>
      <c r="D29" s="2">
        <v>1.83745012875897</v>
      </c>
      <c r="E29" s="2">
        <v>1.89019840100513</v>
      </c>
      <c r="F29" s="8">
        <v>2.1948666260512799</v>
      </c>
      <c r="G29" s="3">
        <f>G28*(1+Parameters!$B$13)</f>
        <v>136717.16620539417</v>
      </c>
      <c r="H29" s="5">
        <f>Parameters!$B$11*'Permanent project'!C33*Parameters!B$9*G29</f>
        <v>2.1535536181949495</v>
      </c>
      <c r="I29" s="2">
        <f>EXP(-Parameters!$B$16*'Permanent project'!B33)</f>
        <v>0.46394002109164673</v>
      </c>
      <c r="J29" s="2">
        <f>EXP(-(Parameters!$B$5+Parameters!$B$6)*('Permanent project'!B33-Parameters!$B$2))*(1-EXP(-Parameters!$B$7*('Permanent project'!B33-Parameters!$B$2)*('Permanent project'!B33&gt;Parameters!$B$2)))+('Permanent project'!B33&lt;=Parameters!$B$2)</f>
        <v>0.80633069022537196</v>
      </c>
      <c r="K29" s="2">
        <f>H29*I29*('Permanent project'!B33&gt;=Parameters!$B$2)</f>
        <v>0.99911971104735697</v>
      </c>
      <c r="L29" s="2">
        <f>H29*I29*J29*('Permanent project'!B33&gt;=Parameters!$B$2)*('Permanent project'!B33&lt;=Parameters!$B$3)</f>
        <v>0.80562088622658956</v>
      </c>
      <c r="M29" s="26">
        <f>'Emissions of Biomass scenarios'!O27*3.66</f>
        <v>-396.35747488822068</v>
      </c>
      <c r="N29" s="14">
        <f t="shared" si="1"/>
        <v>-319.31386018198157</v>
      </c>
      <c r="V29" s="23"/>
      <c r="W29" s="24"/>
      <c r="X29" s="4"/>
      <c r="Y29" s="4"/>
      <c r="Z29" s="4"/>
      <c r="AA29" s="4"/>
      <c r="AB29" s="4"/>
    </row>
    <row r="30" spans="2:28" x14ac:dyDescent="0.3">
      <c r="B30">
        <v>25</v>
      </c>
      <c r="C30" s="11">
        <v>1.71542878487981</v>
      </c>
      <c r="D30" s="2">
        <v>1.85995110307692</v>
      </c>
      <c r="E30" s="2">
        <v>1.9179615521153801</v>
      </c>
      <c r="F30" s="8">
        <v>2.2416444645913498</v>
      </c>
      <c r="G30" s="3">
        <f>G29*(1+Parameters!$B$13)</f>
        <v>139451.50952950204</v>
      </c>
      <c r="H30" s="5">
        <f>Parameters!$B$11*'Permanent project'!C34*Parameters!B$9*G30</f>
        <v>2.2103847939266839</v>
      </c>
      <c r="I30" s="2">
        <f>EXP(-Parameters!$B$16*'Permanent project'!B34)</f>
        <v>0.44932896411722156</v>
      </c>
      <c r="J30" s="2">
        <f>EXP(-(Parameters!$B$5+Parameters!$B$6)*('Permanent project'!B34-Parameters!$B$2))*(1-EXP(-Parameters!$B$7*('Permanent project'!B34-Parameters!$B$2)*('Permanent project'!B34&gt;Parameters!$B$2)))+('Permanent project'!B34&lt;=Parameters!$B$2)</f>
        <v>0.79923908706013491</v>
      </c>
      <c r="K30" s="2">
        <f>H30*I30*('Permanent project'!B34&gt;=Parameters!$B$2)</f>
        <v>0.99318990975553512</v>
      </c>
      <c r="L30" s="2">
        <f>H30*I30*J30*('Permanent project'!B34&gt;=Parameters!$B$2)*('Permanent project'!B34&lt;=Parameters!$B$3)</f>
        <v>0.79379619675035162</v>
      </c>
      <c r="M30" s="26">
        <f>'Emissions of Biomass scenarios'!O28*3.66</f>
        <v>-411.06448541519842</v>
      </c>
      <c r="N30" s="14">
        <f t="shared" si="1"/>
        <v>-326.30142514172491</v>
      </c>
      <c r="V30" s="23"/>
      <c r="W30" s="24"/>
      <c r="X30" s="4"/>
      <c r="Y30" s="4"/>
      <c r="Z30" s="4"/>
      <c r="AA30" s="4"/>
      <c r="AB30" s="4"/>
    </row>
    <row r="31" spans="2:28" x14ac:dyDescent="0.3">
      <c r="B31">
        <v>26</v>
      </c>
      <c r="C31" s="11">
        <v>1.7254282177384599</v>
      </c>
      <c r="D31" s="2">
        <v>1.8820434171487199</v>
      </c>
      <c r="E31" s="2">
        <v>1.9455339070564099</v>
      </c>
      <c r="F31" s="8">
        <v>2.2888203339640998</v>
      </c>
      <c r="G31" s="3">
        <f>G30*(1+Parameters!$B$13)</f>
        <v>142240.53972009209</v>
      </c>
      <c r="H31" s="5">
        <f>Parameters!$B$11*'Permanent project'!C35*Parameters!B$9*G31</f>
        <v>2.2677347702800104</v>
      </c>
      <c r="I31" s="2">
        <f>EXP(-Parameters!$B$16*'Permanent project'!B35)</f>
        <v>0.43517805926635666</v>
      </c>
      <c r="J31" s="2">
        <f>EXP(-(Parameters!$B$5+Parameters!$B$6)*('Permanent project'!B35-Parameters!$B$2))*(1-EXP(-Parameters!$B$7*('Permanent project'!B35-Parameters!$B$2)*('Permanent project'!B35&gt;Parameters!$B$2)))+('Permanent project'!B35&lt;=Parameters!$B$2)</f>
        <v>0.79200477621110477</v>
      </c>
      <c r="K31" s="2">
        <f>H31*I31*('Permanent project'!B35&gt;=Parameters!$B$2)</f>
        <v>0.98686841626129207</v>
      </c>
      <c r="L31" s="2">
        <f>H31*I31*J31*('Permanent project'!B35&gt;=Parameters!$B$2)*('Permanent project'!B35&lt;=Parameters!$B$3)</f>
        <v>0.78160449917083197</v>
      </c>
      <c r="M31" s="26">
        <f>'Emissions of Biomass scenarios'!O29*3.66</f>
        <v>-425.38274427588823</v>
      </c>
      <c r="N31" s="14">
        <f t="shared" si="1"/>
        <v>-332.48106679566973</v>
      </c>
      <c r="V31" s="23"/>
      <c r="W31" s="24"/>
      <c r="X31" s="4"/>
      <c r="Y31" s="4"/>
      <c r="Z31" s="4"/>
      <c r="AA31" s="4"/>
      <c r="AB31" s="4"/>
    </row>
    <row r="32" spans="2:28" x14ac:dyDescent="0.3">
      <c r="B32">
        <v>27</v>
      </c>
      <c r="C32" s="11">
        <v>1.7347824747432701</v>
      </c>
      <c r="D32" s="2">
        <v>1.90373544742564</v>
      </c>
      <c r="E32" s="2">
        <v>1.9729102325718</v>
      </c>
      <c r="F32" s="8">
        <v>2.3363435281804499</v>
      </c>
      <c r="G32" s="3">
        <f>G31*(1+Parameters!$B$13)</f>
        <v>145085.35051449394</v>
      </c>
      <c r="H32" s="5">
        <f>Parameters!$B$11*'Permanent project'!C36*Parameters!B$9*G32</f>
        <v>2.3256296763502435</v>
      </c>
      <c r="I32" s="2">
        <f>EXP(-Parameters!$B$16*'Permanent project'!B36)</f>
        <v>0.42147281477591764</v>
      </c>
      <c r="J32" s="2">
        <f>EXP(-(Parameters!$B$5+Parameters!$B$6)*('Permanent project'!B36-Parameters!$B$2))*(1-EXP(-Parameters!$B$7*('Permanent project'!B36-Parameters!$B$2)*('Permanent project'!B36&gt;Parameters!$B$2)))+('Permanent project'!B36&lt;=Parameters!$B$2)</f>
        <v>0.78467800554370837</v>
      </c>
      <c r="K32" s="2">
        <f>H32*I32*('Permanent project'!B36&gt;=Parameters!$B$2)</f>
        <v>0.98018968581774346</v>
      </c>
      <c r="L32" s="2">
        <f>H32*I32*J32*('Permanent project'!B36&gt;=Parameters!$B$2)*('Permanent project'!B36&lt;=Parameters!$B$3)</f>
        <v>0.76913328772198108</v>
      </c>
      <c r="M32" s="26">
        <f>'Emissions of Biomass scenarios'!O30*3.66</f>
        <v>-439.31987170474332</v>
      </c>
      <c r="N32" s="14">
        <f t="shared" si="1"/>
        <v>-337.89553728586816</v>
      </c>
      <c r="V32" s="23"/>
      <c r="W32" s="24"/>
      <c r="X32" s="4"/>
      <c r="Y32" s="4"/>
      <c r="Z32" s="4"/>
      <c r="AA32" s="4"/>
      <c r="AB32" s="4"/>
    </row>
    <row r="33" spans="2:28" x14ac:dyDescent="0.3">
      <c r="B33">
        <v>28</v>
      </c>
      <c r="C33" s="11">
        <v>1.7435258468307699</v>
      </c>
      <c r="D33" s="2">
        <v>1.9250355703589701</v>
      </c>
      <c r="E33" s="2">
        <v>2.00008529540513</v>
      </c>
      <c r="F33" s="8">
        <v>2.3841633412512802</v>
      </c>
      <c r="G33" s="3">
        <f>G32*(1+Parameters!$B$13)</f>
        <v>147987.05752478383</v>
      </c>
      <c r="H33" s="5">
        <f>Parameters!$B$11*'Permanent project'!C37*Parameters!B$9*G33</f>
        <v>2.3840979604678472</v>
      </c>
      <c r="I33" s="2">
        <f>EXP(-Parameters!$B$16*'Permanent project'!B37)</f>
        <v>0.4081991952779227</v>
      </c>
      <c r="J33" s="2">
        <f>EXP(-(Parameters!$B$5+Parameters!$B$6)*('Permanent project'!B37-Parameters!$B$2))*(1-EXP(-Parameters!$B$7*('Permanent project'!B37-Parameters!$B$2)*('Permanent project'!B37&gt;Parameters!$B$2)))+('Permanent project'!B37&lt;=Parameters!$B$2)</f>
        <v>0.7772973438784273</v>
      </c>
      <c r="K33" s="2">
        <f>H33*I33*('Permanent project'!B37&gt;=Parameters!$B$2)</f>
        <v>0.97318686892671202</v>
      </c>
      <c r="L33" s="2">
        <f>H33*I33*J33*('Permanent project'!B37&gt;=Parameters!$B$2)*('Permanent project'!B37&lt;=Parameters!$B$3)</f>
        <v>0.75645556831409644</v>
      </c>
      <c r="M33" s="26">
        <f>'Emissions of Biomass scenarios'!O31*3.66</f>
        <v>-175.72794868189732</v>
      </c>
      <c r="N33" s="14">
        <f t="shared" si="1"/>
        <v>-132.930385288835</v>
      </c>
      <c r="V33" s="23"/>
      <c r="W33" s="24"/>
      <c r="X33" s="4"/>
      <c r="Y33" s="4"/>
      <c r="Z33" s="4"/>
      <c r="AA33" s="4"/>
      <c r="AB33" s="4"/>
    </row>
    <row r="34" spans="2:28" x14ac:dyDescent="0.3">
      <c r="B34">
        <v>29</v>
      </c>
      <c r="C34" s="11">
        <v>1.7516926249375</v>
      </c>
      <c r="D34" s="2">
        <v>1.9459521624</v>
      </c>
      <c r="E34" s="2">
        <v>2.0270538622999998</v>
      </c>
      <c r="F34" s="8">
        <v>2.4322290671875</v>
      </c>
      <c r="G34" s="3">
        <f>G33*(1+Parameters!$B$13)</f>
        <v>150946.79867527951</v>
      </c>
      <c r="H34" s="5">
        <f>Parameters!$B$11*'Permanent project'!C38*Parameters!B$9*G34</f>
        <v>2.4431705205360936</v>
      </c>
      <c r="I34" s="2">
        <f>EXP(-Parameters!$B$16*'Permanent project'!B38)</f>
        <v>0.39534360742609981</v>
      </c>
      <c r="J34" s="2">
        <f>EXP(-(Parameters!$B$5+Parameters!$B$6)*('Permanent project'!B38-Parameters!$B$2))*(1-EXP(-Parameters!$B$7*('Permanent project'!B38-Parameters!$B$2)*('Permanent project'!B38&gt;Parameters!$B$2)))+('Permanent project'!B38&lt;=Parameters!$B$2)</f>
        <v>0.76989235662966171</v>
      </c>
      <c r="K34" s="2">
        <f>H34*I34*('Permanent project'!B38&gt;=Parameters!$B$2)</f>
        <v>0.96589184714584131</v>
      </c>
      <c r="L34" s="2">
        <f>H34*I34*J34*('Permanent project'!B38&gt;=Parameters!$B$2)*('Permanent project'!B38&lt;=Parameters!$B$3)</f>
        <v>0.74363275044848876</v>
      </c>
      <c r="M34" s="26">
        <f>'Emissions of Biomass scenarios'!O32*3.66</f>
        <v>-184.48966947799622</v>
      </c>
      <c r="N34" s="14">
        <f t="shared" si="1"/>
        <v>-137.19256034325494</v>
      </c>
      <c r="V34" s="23"/>
      <c r="W34" s="24"/>
      <c r="X34" s="4"/>
      <c r="Y34" s="4"/>
      <c r="Z34" s="4"/>
      <c r="AA34" s="4"/>
      <c r="AB34" s="4"/>
    </row>
    <row r="35" spans="2:28" x14ac:dyDescent="0.3">
      <c r="B35">
        <v>30</v>
      </c>
      <c r="C35" s="11">
        <v>1.7593171000000001</v>
      </c>
      <c r="D35" s="2">
        <v>1.9664936</v>
      </c>
      <c r="E35" s="2">
        <v>2.0538107000000001</v>
      </c>
      <c r="F35" s="8">
        <v>2.4804900000000001</v>
      </c>
      <c r="G35" s="3">
        <f>G34*(1+Parameters!$B$13)</f>
        <v>153965.73464878512</v>
      </c>
      <c r="H35" s="5">
        <f>Parameters!$B$11*'Permanent project'!C39*Parameters!B$9*G35</f>
        <v>2.5028808399826321</v>
      </c>
      <c r="I35" s="2">
        <f>EXP(-Parameters!$B$16*'Permanent project'!B39)</f>
        <v>0.38289288597511206</v>
      </c>
      <c r="J35" s="2">
        <f>EXP(-(Parameters!$B$5+Parameters!$B$6)*('Permanent project'!B39-Parameters!$B$2))*(1-EXP(-Parameters!$B$7*('Permanent project'!B39-Parameters!$B$2)*('Permanent project'!B39&gt;Parameters!$B$2)))+('Permanent project'!B39&lt;=Parameters!$B$2)</f>
        <v>0.76248566884400426</v>
      </c>
      <c r="K35" s="2">
        <f>H35*I35*('Permanent project'!B39&gt;=Parameters!$B$2)</f>
        <v>0.9583352680727627</v>
      </c>
      <c r="L35" s="2">
        <f>H35*I35*J35*('Permanent project'!B39&gt;=Parameters!$B$2)*('Permanent project'!B39&lt;=Parameters!$B$3)</f>
        <v>0.7307169078532586</v>
      </c>
      <c r="M35" s="26">
        <f>'Emissions of Biomass scenarios'!O33*3.66</f>
        <v>-195.92948779081868</v>
      </c>
      <c r="N35" s="14">
        <f t="shared" si="1"/>
        <v>-143.16898947577982</v>
      </c>
      <c r="V35" s="23"/>
      <c r="W35" s="24"/>
      <c r="X35" s="4"/>
      <c r="Y35" s="4"/>
      <c r="Z35" s="4"/>
      <c r="AA35" s="4"/>
      <c r="AB35" s="4"/>
    </row>
    <row r="36" spans="2:28" x14ac:dyDescent="0.3">
      <c r="B36">
        <v>31</v>
      </c>
      <c r="C36" s="11">
        <v>1.76643202476558</v>
      </c>
      <c r="D36" s="2">
        <v>1.9866692946092299</v>
      </c>
      <c r="E36" s="2">
        <v>2.0803535450938502</v>
      </c>
      <c r="F36" s="8">
        <v>2.52890825711096</v>
      </c>
      <c r="G36" s="3">
        <f>G35*(1+Parameters!$B$13)</f>
        <v>157045.04934176081</v>
      </c>
      <c r="H36" s="5">
        <f>Parameters!$B$11*'Permanent project'!C40*Parameters!B$9*G36</f>
        <v>2.5632628974707545</v>
      </c>
      <c r="I36" s="2">
        <f>EXP(-Parameters!$B$16*'Permanent project'!B40)</f>
        <v>0.37083428029819565</v>
      </c>
      <c r="J36" s="2">
        <f>EXP(-(Parameters!$B$5+Parameters!$B$6)*('Permanent project'!B40-Parameters!$B$2))*(1-EXP(-Parameters!$B$7*('Permanent project'!B40-Parameters!$B$2)*('Permanent project'!B40&gt;Parameters!$B$2)))+('Permanent project'!B40&lt;=Parameters!$B$2)</f>
        <v>0.75509455589203267</v>
      </c>
      <c r="K36" s="2">
        <f>H36*I36*('Permanent project'!B40&gt;=Parameters!$B$2)</f>
        <v>0.95054575179863487</v>
      </c>
      <c r="L36" s="2">
        <f>H36*I36*J36*('Permanent project'!B40&gt;=Parameters!$B$2)*('Permanent project'!B40&lt;=Parameters!$B$3)</f>
        <v>0.71775192230944851</v>
      </c>
      <c r="M36" s="26">
        <f>'Emissions of Biomass scenarios'!O34*3.66</f>
        <v>-208.38561567969612</v>
      </c>
      <c r="N36" s="14">
        <f t="shared" si="1"/>
        <v>-149.56917623573983</v>
      </c>
      <c r="V36" s="23"/>
      <c r="W36" s="24"/>
      <c r="X36" s="4"/>
      <c r="Y36" s="4"/>
      <c r="Z36" s="4"/>
      <c r="AA36" s="4"/>
      <c r="AB36" s="4"/>
    </row>
    <row r="37" spans="2:28" x14ac:dyDescent="0.3">
      <c r="B37">
        <v>32</v>
      </c>
      <c r="C37" s="11">
        <v>1.77306399922462</v>
      </c>
      <c r="D37" s="2">
        <v>2.0064927976738498</v>
      </c>
      <c r="E37" s="2">
        <v>2.1066920135507701</v>
      </c>
      <c r="F37" s="8">
        <v>2.5774972495876902</v>
      </c>
      <c r="G37" s="3">
        <f>G36*(1+Parameters!$B$13)</f>
        <v>160185.95032859602</v>
      </c>
      <c r="H37" s="5">
        <f>Parameters!$B$11*'Permanent project'!C41*Parameters!B$9*G37</f>
        <v>2.6243442613931629</v>
      </c>
      <c r="I37" s="2">
        <f>EXP(-Parameters!$B$16*'Permanent project'!B41)</f>
        <v>0.35915544132940458</v>
      </c>
      <c r="J37" s="2">
        <f>EXP(-(Parameters!$B$5+Parameters!$B$6)*('Permanent project'!B41-Parameters!$B$2))*(1-EXP(-Parameters!$B$7*('Permanent project'!B41-Parameters!$B$2)*('Permanent project'!B41&gt;Parameters!$B$2)))+('Permanent project'!B41&lt;=Parameters!$B$2)</f>
        <v>0.74773216995676695</v>
      </c>
      <c r="K37" s="2">
        <f>H37*I37*('Permanent project'!B41&gt;=Parameters!$B$2)</f>
        <v>0.94254752140095166</v>
      </c>
      <c r="L37" s="2">
        <f>H37*I37*J37*('Permanent project'!B41&gt;=Parameters!$B$2)*('Permanent project'!B41&lt;=Parameters!$B$3)</f>
        <v>0.70477310346450583</v>
      </c>
      <c r="M37" s="26">
        <f>'Emissions of Biomass scenarios'!O35*3.66</f>
        <v>-221.43434243682788</v>
      </c>
      <c r="N37" s="14">
        <f t="shared" si="1"/>
        <v>-156.0609687328253</v>
      </c>
      <c r="V37" s="23"/>
      <c r="W37" s="24"/>
      <c r="X37" s="4"/>
      <c r="Y37" s="4"/>
      <c r="Z37" s="4"/>
      <c r="AA37" s="4"/>
      <c r="AB37" s="4"/>
    </row>
    <row r="38" spans="2:28" x14ac:dyDescent="0.3">
      <c r="B38">
        <v>33</v>
      </c>
      <c r="C38" s="11">
        <v>1.7792380851782701</v>
      </c>
      <c r="D38" s="2">
        <v>2.0259786956389698</v>
      </c>
      <c r="E38" s="2">
        <v>2.13283869118513</v>
      </c>
      <c r="F38" s="8">
        <v>2.6262832119087798</v>
      </c>
      <c r="G38" s="3">
        <f>G37*(1+Parameters!$B$13)</f>
        <v>163389.66933516794</v>
      </c>
      <c r="H38" s="5">
        <f>Parameters!$B$11*'Permanent project'!C42*Parameters!B$9*G38</f>
        <v>2.6861522910297295</v>
      </c>
      <c r="I38" s="2">
        <f>EXP(-Parameters!$B$16*'Permanent project'!B42)</f>
        <v>0.3478444089170874</v>
      </c>
      <c r="J38" s="2">
        <f>EXP(-(Parameters!$B$5+Parameters!$B$6)*('Permanent project'!B42-Parameters!$B$2))*(1-EXP(-Parameters!$B$7*('Permanent project'!B42-Parameters!$B$2)*('Permanent project'!B42&gt;Parameters!$B$2)))+('Permanent project'!B42&lt;=Parameters!$B$2)</f>
        <v>0.7404084857027381</v>
      </c>
      <c r="K38" s="2">
        <f>H38*I38*('Permanent project'!B42&gt;=Parameters!$B$2)</f>
        <v>0.93436305593451641</v>
      </c>
      <c r="L38" s="2">
        <f>H38*I38*J38*('Permanent project'!B42&gt;=Parameters!$B$2)*('Permanent project'!B42&lt;=Parameters!$B$3)</f>
        <v>0.69181033534105807</v>
      </c>
      <c r="M38" s="26">
        <f>'Emissions of Biomass scenarios'!O36*3.66</f>
        <v>-234.85580662699695</v>
      </c>
      <c r="N38" s="14">
        <f t="shared" si="1"/>
        <v>-162.47567433941745</v>
      </c>
      <c r="V38" s="23"/>
      <c r="W38" s="24"/>
      <c r="X38" s="4"/>
      <c r="Y38" s="4"/>
      <c r="Z38" s="4"/>
      <c r="AA38" s="4"/>
      <c r="AB38" s="4"/>
    </row>
    <row r="39" spans="2:28" x14ac:dyDescent="0.3">
      <c r="B39">
        <v>34</v>
      </c>
      <c r="C39" s="11">
        <v>1.78497934442769</v>
      </c>
      <c r="D39" s="2">
        <v>2.0451415749497399</v>
      </c>
      <c r="E39" s="2">
        <v>2.1588061638112799</v>
      </c>
      <c r="F39" s="8">
        <v>2.67529237855282</v>
      </c>
      <c r="G39" s="3">
        <f>G38*(1+Parameters!$B$13)</f>
        <v>166657.4627218713</v>
      </c>
      <c r="H39" s="5">
        <f>Parameters!$B$11*'Permanent project'!C43*Parameters!B$9*G39</f>
        <v>2.7487163878321965</v>
      </c>
      <c r="I39" s="2">
        <f>EXP(-Parameters!$B$16*'Permanent project'!B43)</f>
        <v>0.33688959957564707</v>
      </c>
      <c r="J39" s="2">
        <f>EXP(-(Parameters!$B$5+Parameters!$B$6)*('Permanent project'!B43-Parameters!$B$2))*(1-EXP(-Parameters!$B$7*('Permanent project'!B43-Parameters!$B$2)*('Permanent project'!B43&gt;Parameters!$B$2)))+('Permanent project'!B43&lt;=Parameters!$B$2)</f>
        <v>0.73313102941898767</v>
      </c>
      <c r="K39" s="2">
        <f>H39*I39*('Permanent project'!B43&gt;=Parameters!$B$2)</f>
        <v>0.92601396324380769</v>
      </c>
      <c r="L39" s="2">
        <f>H39*I39*J39*('Permanent project'!B43&gt;=Parameters!$B$2)*('Permanent project'!B43&lt;=Parameters!$B$3)</f>
        <v>0.6788895701292893</v>
      </c>
      <c r="M39" s="26">
        <f>'Emissions of Biomass scenarios'!O37*3.66</f>
        <v>-248.5112978396119</v>
      </c>
      <c r="N39" s="14">
        <f t="shared" si="1"/>
        <v>-168.71172816260591</v>
      </c>
      <c r="V39" s="23"/>
      <c r="W39" s="24"/>
      <c r="X39" s="4"/>
      <c r="Y39" s="4"/>
      <c r="Z39" s="4"/>
      <c r="AA39" s="4"/>
      <c r="AB39" s="4"/>
    </row>
    <row r="40" spans="2:28" x14ac:dyDescent="0.3">
      <c r="B40">
        <v>35</v>
      </c>
      <c r="C40" s="11">
        <v>1.7903128387740399</v>
      </c>
      <c r="D40" s="2">
        <v>2.0639960220512799</v>
      </c>
      <c r="E40" s="2">
        <v>2.1846070172435899</v>
      </c>
      <c r="F40" s="8">
        <v>2.7245509839983999</v>
      </c>
      <c r="G40" s="3">
        <f>G39*(1+Parameters!$B$13)</f>
        <v>169990.61197630872</v>
      </c>
      <c r="H40" s="5">
        <f>Parameters!$B$11*'Permanent project'!C44*Parameters!B$9*G40</f>
        <v>2.8120681058523118</v>
      </c>
      <c r="I40" s="2">
        <f>EXP(-Parameters!$B$16*'Permanent project'!B44)</f>
        <v>0.32627979462303947</v>
      </c>
      <c r="J40" s="2">
        <f>EXP(-(Parameters!$B$5+Parameters!$B$6)*('Permanent project'!B44-Parameters!$B$2))*(1-EXP(-Parameters!$B$7*('Permanent project'!B44-Parameters!$B$2)*('Permanent project'!B44&gt;Parameters!$B$2)))+('Permanent project'!B44&lt;=Parameters!$B$2)</f>
        <v>0.72590544120946532</v>
      </c>
      <c r="K40" s="2">
        <f>H40*I40*('Permanent project'!B44&gt;=Parameters!$B$2)</f>
        <v>0.91752100404349191</v>
      </c>
      <c r="L40" s="2">
        <f>H40*I40*J40*('Permanent project'!B44&gt;=Parameters!$B$2)*('Permanent project'!B44&lt;=Parameters!$B$3)</f>
        <v>0.66603348925914263</v>
      </c>
      <c r="M40" s="26">
        <f>'Emissions of Biomass scenarios'!O38*3.66</f>
        <v>-262.30398416235948</v>
      </c>
      <c r="N40" s="14">
        <f t="shared" si="1"/>
        <v>-174.70323781823117</v>
      </c>
      <c r="V40" s="23"/>
      <c r="W40" s="24"/>
      <c r="X40" s="4"/>
      <c r="Y40" s="4"/>
      <c r="Z40" s="4"/>
      <c r="AA40" s="4"/>
      <c r="AB40" s="4"/>
    </row>
    <row r="41" spans="2:28" x14ac:dyDescent="0.3">
      <c r="B41">
        <v>36</v>
      </c>
      <c r="C41" s="11">
        <v>1.7952636300184599</v>
      </c>
      <c r="D41" s="2">
        <v>2.0825566233887201</v>
      </c>
      <c r="E41" s="2">
        <v>2.2102538372964098</v>
      </c>
      <c r="F41" s="8">
        <v>2.7740852627241002</v>
      </c>
      <c r="G41" s="3">
        <f>G40*(1+Parameters!$B$13)</f>
        <v>173390.42421583491</v>
      </c>
      <c r="H41" s="5">
        <f>Parameters!$B$11*'Permanent project'!C45*Parameters!B$9*G41</f>
        <v>2.8762412668666024</v>
      </c>
      <c r="I41" s="2">
        <f>EXP(-Parameters!$B$16*'Permanent project'!B45)</f>
        <v>0.31600412869186245</v>
      </c>
      <c r="J41" s="2">
        <f>EXP(-(Parameters!$B$5+Parameters!$B$6)*('Permanent project'!B45-Parameters!$B$2))*(1-EXP(-Parameters!$B$7*('Permanent project'!B45-Parameters!$B$2)*('Permanent project'!B45&gt;Parameters!$B$2)))+('Permanent project'!B45&lt;=Parameters!$B$2)</f>
        <v>0.71873590845451985</v>
      </c>
      <c r="K41" s="2">
        <f>H41*I41*('Permanent project'!B45&gt;=Parameters!$B$2)</f>
        <v>0.90890411544375938</v>
      </c>
      <c r="L41" s="2">
        <f>H41*I41*J41*('Permanent project'!B45&gt;=Parameters!$B$2)*('Permanent project'!B45&lt;=Parameters!$B$3)</f>
        <v>0.6532620251115222</v>
      </c>
      <c r="M41" s="26">
        <f>'Emissions of Biomass scenarios'!O39*3.66</f>
        <v>-276.16200512240556</v>
      </c>
      <c r="N41" s="14">
        <f t="shared" si="1"/>
        <v>-180.40615072512122</v>
      </c>
      <c r="V41" s="23"/>
      <c r="W41" s="24"/>
      <c r="X41" s="4"/>
      <c r="Y41" s="4"/>
      <c r="Z41" s="4"/>
      <c r="AA41" s="4"/>
      <c r="AB41" s="4"/>
    </row>
    <row r="42" spans="2:28" x14ac:dyDescent="0.3">
      <c r="B42">
        <v>37</v>
      </c>
      <c r="C42" s="11">
        <v>1.7998567799621199</v>
      </c>
      <c r="D42" s="2">
        <v>2.1008379654071798</v>
      </c>
      <c r="E42" s="2">
        <v>2.2357592097841001</v>
      </c>
      <c r="F42" s="8">
        <v>2.8239214492085298</v>
      </c>
      <c r="G42" s="3">
        <f>G41*(1+Parameters!$B$13)</f>
        <v>176858.2327001516</v>
      </c>
      <c r="H42" s="5">
        <f>Parameters!$B$11*'Permanent project'!C46*Parameters!B$9*G42</f>
        <v>2.9412720803695716</v>
      </c>
      <c r="I42" s="2">
        <f>EXP(-Parameters!$B$16*'Permanent project'!B46)</f>
        <v>0.30605207860227068</v>
      </c>
      <c r="J42" s="2">
        <f>EXP(-(Parameters!$B$5+Parameters!$B$6)*('Permanent project'!B46-Parameters!$B$2))*(1-EXP(-Parameters!$B$7*('Permanent project'!B46-Parameters!$B$2)*('Permanent project'!B46&gt;Parameters!$B$2)))+('Permanent project'!B46&lt;=Parameters!$B$2)</f>
        <v>0.71162550001592695</v>
      </c>
      <c r="K42" s="2">
        <f>H42*I42*('Permanent project'!B46&gt;=Parameters!$B$2)</f>
        <v>0.90018243393193231</v>
      </c>
      <c r="L42" s="2">
        <f>H42*I42*J42*('Permanent project'!B46&gt;=Parameters!$B$2)*('Permanent project'!B46&lt;=Parameters!$B$3)</f>
        <v>0.64059277465236542</v>
      </c>
      <c r="M42" s="26">
        <f>'Emissions of Biomass scenarios'!O40*3.66</f>
        <v>-290.02985833021086</v>
      </c>
      <c r="N42" s="14">
        <f t="shared" si="1"/>
        <v>-185.79103167978224</v>
      </c>
      <c r="V42" s="23"/>
      <c r="W42" s="24"/>
      <c r="X42" s="4"/>
      <c r="Y42" s="4"/>
      <c r="Z42" s="4"/>
      <c r="AA42" s="4"/>
      <c r="AB42" s="4"/>
    </row>
    <row r="43" spans="2:28" x14ac:dyDescent="0.3">
      <c r="B43">
        <v>38</v>
      </c>
      <c r="C43" s="11">
        <v>1.8041173504061501</v>
      </c>
      <c r="D43" s="2">
        <v>2.11885463455179</v>
      </c>
      <c r="E43" s="2">
        <v>2.2611357205210298</v>
      </c>
      <c r="F43" s="8">
        <v>2.8740857779302602</v>
      </c>
      <c r="G43" s="3">
        <f>G42*(1+Parameters!$B$13)</f>
        <v>180395.39735415464</v>
      </c>
      <c r="H43" s="5">
        <f>Parameters!$B$11*'Permanent project'!C47*Parameters!B$9*G43</f>
        <v>3.0071992686123892</v>
      </c>
      <c r="I43" s="2">
        <f>EXP(-Parameters!$B$16*'Permanent project'!B47)</f>
        <v>0.29641345258531909</v>
      </c>
      <c r="J43" s="2">
        <f>EXP(-(Parameters!$B$5+Parameters!$B$6)*('Permanent project'!B47-Parameters!$B$2))*(1-EXP(-Parameters!$B$7*('Permanent project'!B47-Parameters!$B$2)*('Permanent project'!B47&gt;Parameters!$B$2)))+('Permanent project'!B47&lt;=Parameters!$B$2)</f>
        <v>0.70457642391022335</v>
      </c>
      <c r="K43" s="2">
        <f>H43*I43*('Permanent project'!B47&gt;=Parameters!$B$2)</f>
        <v>0.89137431782144472</v>
      </c>
      <c r="L43" s="2">
        <f>H43*I43*J43*('Permanent project'!B47&gt;=Parameters!$B$2)*('Permanent project'!B47&lt;=Parameters!$B$3)</f>
        <v>0.62804132921604838</v>
      </c>
      <c r="M43" s="26">
        <f>'Emissions of Biomass scenarios'!O41*3.66</f>
        <v>-303.86349167282913</v>
      </c>
      <c r="N43" s="14">
        <f t="shared" si="1"/>
        <v>-190.83883121043326</v>
      </c>
      <c r="V43" s="23"/>
      <c r="W43" s="24"/>
      <c r="X43" s="4"/>
      <c r="Y43" s="4"/>
      <c r="Z43" s="4"/>
      <c r="AA43" s="4"/>
      <c r="AB43" s="4"/>
    </row>
    <row r="44" spans="2:28" x14ac:dyDescent="0.3">
      <c r="B44">
        <v>39</v>
      </c>
      <c r="C44" s="11">
        <v>1.8080704031517301</v>
      </c>
      <c r="D44" s="2">
        <v>2.1366212172676899</v>
      </c>
      <c r="E44" s="2">
        <v>2.2863959553215398</v>
      </c>
      <c r="F44" s="8">
        <v>2.9246044833678799</v>
      </c>
      <c r="G44" s="3">
        <f>G43*(1+Parameters!$B$13)</f>
        <v>184003.30530123773</v>
      </c>
      <c r="H44" s="5">
        <f>Parameters!$B$11*'Permanent project'!C48*Parameters!B$9*G44</f>
        <v>3.0740641968706801</v>
      </c>
      <c r="I44" s="2">
        <f>EXP(-Parameters!$B$16*'Permanent project'!B48)</f>
        <v>0.28707837984570167</v>
      </c>
      <c r="J44" s="2">
        <f>EXP(-(Parameters!$B$5+Parameters!$B$6)*('Permanent project'!B48-Parameters!$B$2))*(1-EXP(-Parameters!$B$7*('Permanent project'!B48-Parameters!$B$2)*('Permanent project'!B48&gt;Parameters!$B$2)))+('Permanent project'!B48&lt;=Parameters!$B$2)</f>
        <v>0.69759022597231468</v>
      </c>
      <c r="K44" s="2">
        <f>H44*I44*('Permanent project'!B48&gt;=Parameters!$B$2)</f>
        <v>0.88249736917931298</v>
      </c>
      <c r="L44" s="2">
        <f>H44*I44*J44*('Permanent project'!B48&gt;=Parameters!$B$2)*('Permanent project'!B48&lt;=Parameters!$B$3)</f>
        <v>0.61562153918577012</v>
      </c>
      <c r="M44" s="26">
        <f>'Emissions of Biomass scenarios'!O42*3.66</f>
        <v>-317.62727118345884</v>
      </c>
      <c r="N44" s="14">
        <f t="shared" si="1"/>
        <v>-195.53818957333695</v>
      </c>
      <c r="V44" s="23"/>
      <c r="W44" s="24"/>
      <c r="X44" s="4"/>
      <c r="Y44" s="4"/>
      <c r="Z44" s="4"/>
      <c r="AA44" s="4"/>
      <c r="AB44" s="4"/>
    </row>
    <row r="45" spans="2:28" x14ac:dyDescent="0.3">
      <c r="B45">
        <v>40</v>
      </c>
      <c r="C45" s="11">
        <v>1.811741</v>
      </c>
      <c r="D45" s="2">
        <v>2.1541522999999998</v>
      </c>
      <c r="E45" s="2">
        <v>2.3115524999999999</v>
      </c>
      <c r="F45" s="8">
        <v>2.9755037999999998</v>
      </c>
      <c r="G45" s="3">
        <f>G44*(1+Parameters!$B$13)</f>
        <v>187683.37140726249</v>
      </c>
      <c r="H45" s="5">
        <f>Parameters!$B$11*'Permanent project'!C49*Parameters!B$9*G45</f>
        <v>3.1419110091301099</v>
      </c>
      <c r="I45" s="2">
        <f>EXP(-Parameters!$B$16*'Permanent project'!B49)</f>
        <v>0.27803730045319414</v>
      </c>
      <c r="J45" s="2">
        <f>EXP(-(Parameters!$B$5+Parameters!$B$6)*('Permanent project'!B49-Parameters!$B$2))*(1-EXP(-Parameters!$B$7*('Permanent project'!B49-Parameters!$B$2)*('Permanent project'!B49&gt;Parameters!$B$2)))+('Permanent project'!B49&lt;=Parameters!$B$2)</f>
        <v>0.69066794301970158</v>
      </c>
      <c r="K45" s="2">
        <f>H45*I45*('Permanent project'!B49&gt;=Parameters!$B$2)</f>
        <v>0.87356845524270677</v>
      </c>
      <c r="L45" s="2">
        <f>H45*I45*J45*('Permanent project'!B49&gt;=Parameters!$B$2)*('Permanent project'!B49&lt;=Parameters!$B$3)</f>
        <v>0.60334572806937847</v>
      </c>
      <c r="M45" s="26">
        <f>'Emissions of Biomass scenarios'!O43*3.66</f>
        <v>-331.29198847640021</v>
      </c>
      <c r="N45" s="14">
        <f t="shared" si="1"/>
        <v>-199.88360599084584</v>
      </c>
      <c r="V45" s="23"/>
      <c r="W45" s="24"/>
      <c r="X45" s="4"/>
      <c r="Y45" s="4"/>
      <c r="Z45" s="4"/>
      <c r="AA45" s="4"/>
      <c r="AB45" s="4"/>
    </row>
    <row r="46" spans="2:28" x14ac:dyDescent="0.3">
      <c r="B46">
        <v>41</v>
      </c>
      <c r="C46" s="11">
        <v>1.8151509921617299</v>
      </c>
      <c r="D46" s="2">
        <v>2.1714603872476901</v>
      </c>
      <c r="E46" s="2">
        <v>2.3366180471015401</v>
      </c>
      <c r="F46" s="8">
        <v>3.0268025550378801</v>
      </c>
      <c r="G46" s="3">
        <f>G45*(1+Parameters!$B$13)</f>
        <v>191437.03883540773</v>
      </c>
      <c r="H46" s="5">
        <f>Parameters!$B$11*'Permanent project'!C50*Parameters!B$9*G46</f>
        <v>3.2107810902422083</v>
      </c>
      <c r="I46" s="2">
        <f>EXP(-Parameters!$B$16*'Permanent project'!B50)</f>
        <v>0.26928095555244996</v>
      </c>
      <c r="J46" s="2">
        <f>EXP(-(Parameters!$B$5+Parameters!$B$6)*('Permanent project'!B50-Parameters!$B$2))*(1-EXP(-Parameters!$B$7*('Permanent project'!B50-Parameters!$B$2)*('Permanent project'!B50&gt;Parameters!$B$2)))+('Permanent project'!B50&lt;=Parameters!$B$2)</f>
        <v>0.68381022093448673</v>
      </c>
      <c r="K46" s="2">
        <f>H46*I46*('Permanent project'!B50&gt;=Parameters!$B$2)</f>
        <v>0.86460220005015886</v>
      </c>
      <c r="L46" s="2">
        <f>H46*I46*J46*('Permanent project'!B50&gt;=Parameters!$B$2)*('Permanent project'!B50&lt;=Parameters!$B$3)</f>
        <v>0.59122382143674246</v>
      </c>
      <c r="M46" s="26">
        <f>'Emissions of Biomass scenarios'!O44*3.66</f>
        <v>-344.83348579964974</v>
      </c>
      <c r="N46" s="14">
        <f t="shared" si="1"/>
        <v>-203.87377123382157</v>
      </c>
      <c r="V46" s="23"/>
      <c r="W46" s="24"/>
      <c r="X46" s="4"/>
      <c r="Y46" s="4"/>
      <c r="Z46" s="4"/>
      <c r="AA46" s="4"/>
      <c r="AB46" s="4"/>
    </row>
    <row r="47" spans="2:28" x14ac:dyDescent="0.3">
      <c r="B47">
        <v>42</v>
      </c>
      <c r="C47" s="11">
        <v>1.8183093884861501</v>
      </c>
      <c r="D47" s="2">
        <v>2.1885496557251298</v>
      </c>
      <c r="E47" s="2">
        <v>2.3616057160943602</v>
      </c>
      <c r="F47" s="8">
        <v>3.07848994662359</v>
      </c>
      <c r="G47" s="3">
        <f>G46*(1+Parameters!$B$13)</f>
        <v>195265.77961211588</v>
      </c>
      <c r="H47" s="5">
        <f>Parameters!$B$11*'Permanent project'!C51*Parameters!B$9*G47</f>
        <v>3.2806952669455063</v>
      </c>
      <c r="I47" s="2">
        <f>EXP(-Parameters!$B$16*'Permanent project'!B51)</f>
        <v>0.26080037788112365</v>
      </c>
      <c r="J47" s="2">
        <f>EXP(-(Parameters!$B$5+Parameters!$B$6)*('Permanent project'!B51-Parameters!$B$2))*(1-EXP(-Parameters!$B$7*('Permanent project'!B51-Parameters!$B$2)*('Permanent project'!B51&gt;Parameters!$B$2)))+('Permanent project'!B51&lt;=Parameters!$B$2)</f>
        <v>0.67701740569533908</v>
      </c>
      <c r="K47" s="2">
        <f>H47*I47*('Permanent project'!B51&gt;=Parameters!$B$2)</f>
        <v>0.85560656533220181</v>
      </c>
      <c r="L47" s="2">
        <f>H47*I47*J47*('Permanent project'!B51&gt;=Parameters!$B$2)*('Permanent project'!B51&lt;=Parameters!$B$3)</f>
        <v>0.5792605371571069</v>
      </c>
      <c r="M47" s="26">
        <f>'Emissions of Biomass scenarios'!O45*3.66</f>
        <v>-358.23166886902948</v>
      </c>
      <c r="N47" s="14">
        <f t="shared" si="1"/>
        <v>-207.50946893576088</v>
      </c>
      <c r="V47" s="23"/>
      <c r="W47" s="24"/>
      <c r="X47" s="4"/>
      <c r="Y47" s="4"/>
      <c r="Z47" s="4"/>
      <c r="AA47" s="4"/>
      <c r="AB47" s="4"/>
    </row>
    <row r="48" spans="2:28" x14ac:dyDescent="0.3">
      <c r="B48">
        <v>43</v>
      </c>
      <c r="C48" s="11">
        <v>1.82122198723212</v>
      </c>
      <c r="D48" s="2">
        <v>2.2054222002005099</v>
      </c>
      <c r="E48" s="2">
        <v>2.3865287331774399</v>
      </c>
      <c r="F48" s="8">
        <v>3.1305477656318601</v>
      </c>
      <c r="G48" s="3">
        <f>G47*(1+Parameters!$B$13)</f>
        <v>199171.09520435819</v>
      </c>
      <c r="H48" s="5">
        <f>Parameters!$B$11*'Permanent project'!C52*Parameters!B$9*G48</f>
        <v>3.351669346939258</v>
      </c>
      <c r="I48" s="2">
        <f>EXP(-Parameters!$B$16*'Permanent project'!B52)</f>
        <v>0.25258688258661022</v>
      </c>
      <c r="J48" s="2">
        <f>EXP(-(Parameters!$B$5+Parameters!$B$6)*('Permanent project'!B52-Parameters!$B$2))*(1-EXP(-Parameters!$B$7*('Permanent project'!B52-Parameters!$B$2)*('Permanent project'!B52&gt;Parameters!$B$2)))+('Permanent project'!B52&lt;=Parameters!$B$2)</f>
        <v>0.67028961355263095</v>
      </c>
      <c r="K48" s="2">
        <f>H48*I48*('Permanent project'!B52&gt;=Parameters!$B$2)</f>
        <v>0.84658771180448689</v>
      </c>
      <c r="L48" s="2">
        <f>H48*I48*J48*('Permanent project'!B52&gt;=Parameters!$B$2)*('Permanent project'!B52&lt;=Parameters!$B$3)</f>
        <v>0.56745895018383563</v>
      </c>
      <c r="M48" s="26">
        <f>'Emissions of Biomass scenarios'!O46*3.66</f>
        <v>-371.4697744395088</v>
      </c>
      <c r="N48" s="14">
        <f t="shared" si="1"/>
        <v>-210.79384822846987</v>
      </c>
      <c r="V48" s="23"/>
      <c r="W48" s="24"/>
      <c r="X48" s="4"/>
      <c r="Y48" s="4"/>
      <c r="Z48" s="4"/>
      <c r="AA48" s="4"/>
      <c r="AB48" s="4"/>
    </row>
    <row r="49" spans="2:28" x14ac:dyDescent="0.3">
      <c r="B49">
        <v>44</v>
      </c>
      <c r="C49" s="11">
        <v>1.8238945866584599</v>
      </c>
      <c r="D49" s="2">
        <v>2.2220801154420502</v>
      </c>
      <c r="E49" s="2">
        <v>2.41140032454974</v>
      </c>
      <c r="F49" s="8">
        <v>3.1829578029374401</v>
      </c>
      <c r="G49" s="3">
        <f>G48*(1+Parameters!$B$13)</f>
        <v>203154.51710844535</v>
      </c>
      <c r="H49" s="5">
        <f>Parameters!$B$11*'Permanent project'!C53*Parameters!B$9*G49</f>
        <v>3.4237195978459964</v>
      </c>
      <c r="I49" s="2">
        <f>EXP(-Parameters!$B$16*'Permanent project'!B53)</f>
        <v>0.2446320583319975</v>
      </c>
      <c r="J49" s="2">
        <f>EXP(-(Parameters!$B$5+Parameters!$B$6)*('Permanent project'!B53-Parameters!$B$2))*(1-EXP(-Parameters!$B$7*('Permanent project'!B53-Parameters!$B$2)*('Permanent project'!B53&gt;Parameters!$B$2)))+('Permanent project'!B53&lt;=Parameters!$B$2)</f>
        <v>0.66362678512203588</v>
      </c>
      <c r="K49" s="2">
        <f>H49*I49*('Permanent project'!B53&gt;=Parameters!$B$2)</f>
        <v>0.83755157237266487</v>
      </c>
      <c r="L49" s="2">
        <f>H49*I49*J49*('Permanent project'!B53&gt;=Parameters!$B$2)*('Permanent project'!B53&lt;=Parameters!$B$3)</f>
        <v>0.55582165734757771</v>
      </c>
      <c r="M49" s="26">
        <f>'Emissions of Biomass scenarios'!O47*3.66</f>
        <v>-384.53381166735932</v>
      </c>
      <c r="N49" s="14">
        <f t="shared" si="1"/>
        <v>-213.73222050713298</v>
      </c>
      <c r="V49" s="23"/>
      <c r="W49" s="24"/>
      <c r="X49" s="4"/>
      <c r="Y49" s="4"/>
      <c r="Z49" s="4"/>
      <c r="AA49" s="4"/>
      <c r="AB49" s="4"/>
    </row>
    <row r="50" spans="2:28" x14ac:dyDescent="0.3">
      <c r="B50">
        <v>45</v>
      </c>
      <c r="C50" s="11">
        <v>1.82633298502404</v>
      </c>
      <c r="D50" s="2">
        <v>2.2385254962179499</v>
      </c>
      <c r="E50" s="2">
        <v>2.4362337164102601</v>
      </c>
      <c r="F50" s="8">
        <v>3.2357018494150598</v>
      </c>
      <c r="G50" s="3">
        <f>G49*(1+Parameters!$B$13)</f>
        <v>207217.60745061425</v>
      </c>
      <c r="H50" s="5">
        <f>Parameters!$B$11*'Permanent project'!C54*Parameters!B$9*G50</f>
        <v>3.4968627684589375</v>
      </c>
      <c r="I50" s="2">
        <f>EXP(-Parameters!$B$16*'Permanent project'!B54)</f>
        <v>0.23692775868212176</v>
      </c>
      <c r="J50" s="2">
        <f>EXP(-(Parameters!$B$5+Parameters!$B$6)*('Permanent project'!B54-Parameters!$B$2))*(1-EXP(-Parameters!$B$7*('Permanent project'!B54-Parameters!$B$2)*('Permanent project'!B54&gt;Parameters!$B$2)))+('Permanent project'!B54&lt;=Parameters!$B$2)</f>
        <v>0.65702872707858251</v>
      </c>
      <c r="K50" s="2">
        <f>H50*I50*('Permanent project'!B54&gt;=Parameters!$B$2)</f>
        <v>0.82850385814993532</v>
      </c>
      <c r="L50" s="2">
        <f>H50*I50*J50*('Permanent project'!B54&gt;=Parameters!$B$2)*('Permanent project'!B54&lt;=Parameters!$B$3)</f>
        <v>0.54435083529994654</v>
      </c>
      <c r="M50" s="26">
        <f>'Emissions of Biomass scenarios'!O48*3.66</f>
        <v>-397.4121259203593</v>
      </c>
      <c r="N50" s="14">
        <f t="shared" si="1"/>
        <v>-216.33162270307511</v>
      </c>
      <c r="V50" s="23"/>
      <c r="W50" s="24"/>
      <c r="X50" s="4"/>
      <c r="Y50" s="4"/>
      <c r="Z50" s="4"/>
      <c r="AA50" s="4"/>
      <c r="AB50" s="4"/>
    </row>
    <row r="51" spans="2:28" x14ac:dyDescent="0.3">
      <c r="B51">
        <v>46</v>
      </c>
      <c r="C51" s="11">
        <v>1.82854298058769</v>
      </c>
      <c r="D51" s="2">
        <v>2.2547604372964098</v>
      </c>
      <c r="E51" s="2">
        <v>2.4610421349579501</v>
      </c>
      <c r="F51" s="8">
        <v>3.2887616959394901</v>
      </c>
      <c r="G51" s="3">
        <f>G50*(1+Parameters!$B$13)</f>
        <v>211361.95959962654</v>
      </c>
      <c r="H51" s="5">
        <f>Parameters!$B$11*'Permanent project'!C55*Parameters!B$9*G51</f>
        <v>3.5711161109238012</v>
      </c>
      <c r="I51" s="2">
        <f>EXP(-Parameters!$B$16*'Permanent project'!B55)</f>
        <v>0.22946609376090668</v>
      </c>
      <c r="J51" s="2">
        <f>EXP(-(Parameters!$B$5+Parameters!$B$6)*('Permanent project'!B55-Parameters!$B$2))*(1-EXP(-Parameters!$B$7*('Permanent project'!B55-Parameters!$B$2)*('Permanent project'!B55&gt;Parameters!$B$2)))+('Permanent project'!B55&lt;=Parameters!$B$2)</f>
        <v>0.65049514429016653</v>
      </c>
      <c r="K51" s="2">
        <f>H51*I51*('Permanent project'!B55&gt;=Parameters!$B$2)</f>
        <v>0.81945006434032541</v>
      </c>
      <c r="L51" s="2">
        <f>H51*I51*J51*('Permanent project'!B55&gt;=Parameters!$B$2)*('Permanent project'!B55&lt;=Parameters!$B$3)</f>
        <v>0.53304828784164626</v>
      </c>
      <c r="M51" s="26">
        <f>'Emissions of Biomass scenarios'!O49*3.66</f>
        <v>-410.09505129576485</v>
      </c>
      <c r="N51" s="14">
        <f t="shared" si="1"/>
        <v>-218.60046494553956</v>
      </c>
      <c r="V51" s="23"/>
      <c r="W51" s="24"/>
      <c r="X51" s="4"/>
      <c r="Y51" s="4"/>
      <c r="Z51" s="4"/>
      <c r="AA51" s="4"/>
      <c r="AB51" s="4"/>
    </row>
    <row r="52" spans="2:28" x14ac:dyDescent="0.3">
      <c r="B52">
        <v>47</v>
      </c>
      <c r="C52" s="11">
        <v>1.8305303716082699</v>
      </c>
      <c r="D52" s="2">
        <v>2.2707870334456399</v>
      </c>
      <c r="E52" s="2">
        <v>2.4858388063918002</v>
      </c>
      <c r="F52" s="8">
        <v>3.3421191333854501</v>
      </c>
      <c r="G52" s="3">
        <f>G51*(1+Parameters!$B$13)</f>
        <v>215589.19879161907</v>
      </c>
      <c r="H52" s="5">
        <f>Parameters!$B$11*'Permanent project'!C56*Parameters!B$9*G52</f>
        <v>3.6464974038916647</v>
      </c>
      <c r="I52" s="2">
        <f>EXP(-Parameters!$B$16*'Permanent project'!B56)</f>
        <v>0.22223942217144041</v>
      </c>
      <c r="J52" s="2">
        <f>EXP(-(Parameters!$B$5+Parameters!$B$6)*('Permanent project'!B56-Parameters!$B$2))*(1-EXP(-Parameters!$B$7*('Permanent project'!B56-Parameters!$B$2)*('Permanent project'!B56&gt;Parameters!$B$2)))+('Permanent project'!B56&lt;=Parameters!$B$2)</f>
        <v>0.64402566457953847</v>
      </c>
      <c r="K52" s="2">
        <f>H52*I52*('Permanent project'!B56&gt;=Parameters!$B$2)</f>
        <v>0.81039547599054107</v>
      </c>
      <c r="L52" s="2">
        <f>H52*I52*J52*('Permanent project'!B56&gt;=Parameters!$B$2)*('Permanent project'!B56&lt;=Parameters!$B$3)</f>
        <v>0.52191548499705964</v>
      </c>
      <c r="M52" s="26">
        <f>'Emissions of Biomass scenarios'!O50*3.66</f>
        <v>-422.5746289844422</v>
      </c>
      <c r="N52" s="14">
        <f t="shared" si="1"/>
        <v>-220.5482424338677</v>
      </c>
      <c r="V52" s="23"/>
      <c r="W52" s="24"/>
      <c r="X52" s="4"/>
      <c r="Y52" s="4"/>
      <c r="Z52" s="4"/>
      <c r="AA52" s="4"/>
      <c r="AB52" s="4"/>
    </row>
    <row r="53" spans="2:28" x14ac:dyDescent="0.3">
      <c r="B53">
        <v>48</v>
      </c>
      <c r="C53" s="11">
        <v>1.83230095634462</v>
      </c>
      <c r="D53" s="2">
        <v>2.2866073794338502</v>
      </c>
      <c r="E53" s="2">
        <v>2.51063695691077</v>
      </c>
      <c r="F53" s="8">
        <v>3.3957559526276899</v>
      </c>
      <c r="G53" s="3">
        <f>G52*(1+Parameters!$B$13)</f>
        <v>219900.98276745147</v>
      </c>
      <c r="H53" s="5">
        <f>Parameters!$B$11*'Permanent project'!C57*Parameters!B$9*G53</f>
        <v>3.7230249766795298</v>
      </c>
      <c r="I53" s="2">
        <f>EXP(-Parameters!$B$16*'Permanent project'!B57)</f>
        <v>0.21524034317051757</v>
      </c>
      <c r="J53" s="2">
        <f>EXP(-(Parameters!$B$5+Parameters!$B$6)*('Permanent project'!B57-Parameters!$B$2))*(1-EXP(-Parameters!$B$7*('Permanent project'!B57-Parameters!$B$2)*('Permanent project'!B57&gt;Parameters!$B$2)))+('Permanent project'!B57&lt;=Parameters!$B$2)</f>
        <v>0.63761985780261254</v>
      </c>
      <c r="K53" s="2">
        <f>H53*I53*('Permanent project'!B57&gt;=Parameters!$B$2)</f>
        <v>0.80134517361291013</v>
      </c>
      <c r="L53" s="2">
        <f>H53*I53*J53*('Permanent project'!B57&gt;=Parameters!$B$2)*('Permanent project'!B57&lt;=Parameters!$B$3)</f>
        <v>0.51095359564987364</v>
      </c>
      <c r="M53" s="26">
        <f>'Emissions of Biomass scenarios'!O51*3.66</f>
        <v>-434.84437557062074</v>
      </c>
      <c r="N53" s="14">
        <f t="shared" si="1"/>
        <v>-222.18529724593273</v>
      </c>
      <c r="V53" s="23"/>
      <c r="W53" s="24"/>
      <c r="X53" s="4"/>
      <c r="Y53" s="4"/>
      <c r="Z53" s="4"/>
      <c r="AA53" s="4"/>
      <c r="AB53" s="4"/>
    </row>
    <row r="54" spans="2:28" x14ac:dyDescent="0.3">
      <c r="B54">
        <v>49</v>
      </c>
      <c r="C54" s="11">
        <v>1.8338605330555799</v>
      </c>
      <c r="D54" s="2">
        <v>2.3022235700292302</v>
      </c>
      <c r="E54" s="2">
        <v>2.5354498127138498</v>
      </c>
      <c r="F54" s="8">
        <v>3.4496539445409602</v>
      </c>
      <c r="G54" s="3">
        <f>G53*(1+Parameters!$B$13)</f>
        <v>224299.00242280049</v>
      </c>
      <c r="H54" s="5">
        <f>Parameters!$B$11*'Permanent project'!C58*Parameters!B$9*G54</f>
        <v>3.8007177344774639</v>
      </c>
      <c r="I54" s="2">
        <f>EXP(-Parameters!$B$16*'Permanent project'!B58)</f>
        <v>0.20846168908963153</v>
      </c>
      <c r="J54" s="2">
        <f>EXP(-(Parameters!$B$5+Parameters!$B$6)*('Permanent project'!B58-Parameters!$B$2))*(1-EXP(-Parameters!$B$7*('Permanent project'!B58-Parameters!$B$2)*('Permanent project'!B58&gt;Parameters!$B$2)))+('Permanent project'!B58&lt;=Parameters!$B$2)</f>
        <v>0.63127725054450967</v>
      </c>
      <c r="K54" s="2">
        <f>H54*I54*('Permanent project'!B58&gt;=Parameters!$B$2)</f>
        <v>0.79230403868208976</v>
      </c>
      <c r="L54" s="2">
        <f>H54*I54*J54*('Permanent project'!B58&gt;=Parameters!$B$2)*('Permanent project'!B58&lt;=Parameters!$B$3)</f>
        <v>0.50016351513454049</v>
      </c>
      <c r="M54" s="26">
        <f>'Emissions of Biomass scenarios'!O52*3.66</f>
        <v>-446.89908992930407</v>
      </c>
      <c r="N54" s="14">
        <f t="shared" si="1"/>
        <v>-223.52261972946783</v>
      </c>
      <c r="V54" s="23"/>
      <c r="W54" s="24"/>
      <c r="X54" s="4"/>
      <c r="Y54" s="4"/>
      <c r="Z54" s="4"/>
      <c r="AA54" s="4"/>
      <c r="AB54" s="4"/>
    </row>
    <row r="55" spans="2:28" x14ac:dyDescent="0.3">
      <c r="B55">
        <v>50</v>
      </c>
      <c r="C55" s="11">
        <v>1.8352149</v>
      </c>
      <c r="D55" s="2">
        <v>2.3176377000000001</v>
      </c>
      <c r="E55" s="2">
        <v>2.5602906000000001</v>
      </c>
      <c r="F55" s="8">
        <v>3.5037948999999999</v>
      </c>
      <c r="G55" s="3">
        <f>G54*(1+Parameters!$B$13)</f>
        <v>228784.98247125652</v>
      </c>
      <c r="H55" s="5">
        <f>Parameters!$B$11*'Permanent project'!C59*Parameters!B$9*G55</f>
        <v>3.8795951846419956</v>
      </c>
      <c r="I55" s="2">
        <f>EXP(-Parameters!$B$16*'Permanent project'!B59)</f>
        <v>0.20189651799465538</v>
      </c>
      <c r="J55" s="2">
        <f>EXP(-(Parameters!$B$5+Parameters!$B$6)*('Permanent project'!B59-Parameters!$B$2))*(1-EXP(-Parameters!$B$7*('Permanent project'!B59-Parameters!$B$2)*('Permanent project'!B59&gt;Parameters!$B$2)))+('Permanent project'!B59&lt;=Parameters!$B$2)</f>
        <v>0.62499733743678854</v>
      </c>
      <c r="K55" s="2">
        <f>H55*I55*('Permanent project'!B59&gt;=Parameters!$B$2)</f>
        <v>0.78327675900805105</v>
      </c>
      <c r="L55" s="2">
        <f>H55*I55*J55*('Permanent project'!B59&gt;=Parameters!$B$2)*('Permanent project'!B59&lt;=Parameters!$B$3)</f>
        <v>0.48954588885614897</v>
      </c>
      <c r="M55" s="26">
        <f>'Emissions of Biomass scenarios'!O53*3.66</f>
        <v>-458.73469046953613</v>
      </c>
      <c r="N55" s="14">
        <f t="shared" si="1"/>
        <v>-224.57168179505945</v>
      </c>
      <c r="V55" s="23"/>
      <c r="W55" s="24"/>
      <c r="X55" s="4"/>
      <c r="Y55" s="4"/>
      <c r="Z55" s="4"/>
      <c r="AA55" s="4"/>
      <c r="AB55" s="4"/>
    </row>
    <row r="56" spans="2:28" x14ac:dyDescent="0.3">
      <c r="B56">
        <v>51</v>
      </c>
      <c r="C56" s="11">
        <v>1.8363658589875</v>
      </c>
      <c r="D56" s="2">
        <v>2.3328493637999999</v>
      </c>
      <c r="E56" s="2">
        <v>2.5851616072999999</v>
      </c>
      <c r="F56" s="8">
        <v>3.5581559484374998</v>
      </c>
      <c r="G56" s="3">
        <f>G55*(1+Parameters!$B$13)</f>
        <v>233360.68212068165</v>
      </c>
      <c r="H56" s="5">
        <f>Parameters!$B$11*'Permanent project'!C60*Parameters!B$9*G56</f>
        <v>3.959668846762439</v>
      </c>
      <c r="I56" s="2">
        <f>EXP(-Parameters!$B$16*'Permanent project'!B60)</f>
        <v>0.1955381065766949</v>
      </c>
      <c r="J56" s="2">
        <f>EXP(-(Parameters!$B$5+Parameters!$B$6)*('Permanent project'!B60-Parameters!$B$2))*(1-EXP(-Parameters!$B$7*('Permanent project'!B60-Parameters!$B$2)*('Permanent project'!B60&gt;Parameters!$B$2)))+('Permanent project'!B60&lt;=Parameters!$B$2)</f>
        <v>0.61877958986958081</v>
      </c>
      <c r="K56" s="2">
        <f>H56*I56*('Permanent project'!B60&gt;=Parameters!$B$2)</f>
        <v>0.77426614896665236</v>
      </c>
      <c r="L56" s="2">
        <f>H56*I56*J56*('Permanent project'!B60&gt;=Parameters!$B$2)*('Permanent project'!B60&lt;=Parameters!$B$3)</f>
        <v>0.47910009010748489</v>
      </c>
      <c r="M56" s="26">
        <f>'Emissions of Biomass scenarios'!O54*3.66</f>
        <v>-470.34807660277153</v>
      </c>
      <c r="N56" s="14">
        <f t="shared" si="1"/>
        <v>-225.34380588227003</v>
      </c>
      <c r="V56" s="23"/>
      <c r="W56" s="24"/>
      <c r="X56" s="4"/>
      <c r="Y56" s="4"/>
      <c r="Z56" s="4"/>
      <c r="AA56" s="4"/>
      <c r="AB56" s="4"/>
    </row>
    <row r="57" spans="2:28" x14ac:dyDescent="0.3">
      <c r="B57">
        <v>52</v>
      </c>
      <c r="C57" s="11">
        <v>1.8372992260307699</v>
      </c>
      <c r="D57" s="2">
        <v>2.3478481546256398</v>
      </c>
      <c r="E57" s="2">
        <v>2.6100213724718002</v>
      </c>
      <c r="F57" s="8">
        <v>3.61269557351795</v>
      </c>
      <c r="G57" s="3">
        <f>G56*(1+Parameters!$B$13)</f>
        <v>238027.89576309529</v>
      </c>
      <c r="H57" s="5">
        <f>Parameters!$B$11*'Permanent project'!C61*Parameters!B$9*G57</f>
        <v>4.0409150504116331</v>
      </c>
      <c r="I57" s="2">
        <f>EXP(-Parameters!$B$16*'Permanent project'!B61)</f>
        <v>0.18937994326683263</v>
      </c>
      <c r="J57" s="2">
        <f>EXP(-(Parameters!$B$5+Parameters!$B$6)*('Permanent project'!B61-Parameters!$B$2))*(1-EXP(-Parameters!$B$7*('Permanent project'!B61-Parameters!$B$2)*('Permanent project'!B61&gt;Parameters!$B$2)))+('Permanent project'!B61&lt;=Parameters!$B$2)</f>
        <v>0.6126234626952024</v>
      </c>
      <c r="K57" s="2">
        <f>H57*I57*('Permanent project'!B61&gt;=Parameters!$B$2)</f>
        <v>0.76526826299304518</v>
      </c>
      <c r="L57" s="2">
        <f>H57*I57*J57*('Permanent project'!B61&gt;=Parameters!$B$2)*('Permanent project'!B61&lt;=Parameters!$B$3)</f>
        <v>0.46882129316554216</v>
      </c>
      <c r="M57" s="26">
        <f>'Emissions of Biomass scenarios'!O55*3.66</f>
        <v>-481.73700981760993</v>
      </c>
      <c r="N57" s="14">
        <f t="shared" si="1"/>
        <v>-225.84856790839336</v>
      </c>
      <c r="V57" s="23"/>
      <c r="W57" s="24"/>
      <c r="X57" s="4"/>
      <c r="Y57" s="4"/>
      <c r="Z57" s="4"/>
      <c r="AA57" s="4"/>
      <c r="AB57" s="4"/>
    </row>
    <row r="58" spans="2:28" x14ac:dyDescent="0.3">
      <c r="B58">
        <v>53</v>
      </c>
      <c r="C58" s="11">
        <v>1.83799682069327</v>
      </c>
      <c r="D58" s="2">
        <v>2.3626211653589699</v>
      </c>
      <c r="E58" s="2">
        <v>2.6348174957051298</v>
      </c>
      <c r="F58" s="8">
        <v>3.6673675974637798</v>
      </c>
      <c r="G58" s="3">
        <f>G57*(1+Parameters!$B$13)</f>
        <v>242788.45367835721</v>
      </c>
      <c r="H58" s="5">
        <f>Parameters!$B$11*'Permanent project'!C62*Parameters!B$9*G58</f>
        <v>4.123298311087547</v>
      </c>
      <c r="I58" s="2">
        <f>EXP(-Parameters!$B$16*'Permanent project'!B62)</f>
        <v>0.18341572156771246</v>
      </c>
      <c r="J58" s="2">
        <f>EXP(-(Parameters!$B$5+Parameters!$B$6)*('Permanent project'!B62-Parameters!$B$2))*(1-EXP(-Parameters!$B$7*('Permanent project'!B62-Parameters!$B$2)*('Permanent project'!B62&gt;Parameters!$B$2)))+('Permanent project'!B62&lt;=Parameters!$B$2)</f>
        <v>0.60652839938322645</v>
      </c>
      <c r="K58" s="2">
        <f>H58*I58*('Permanent project'!B62&gt;=Parameters!$B$2)</f>
        <v>0.75627773496705253</v>
      </c>
      <c r="L58" s="2">
        <f>H58*I58*J58*('Permanent project'!B62&gt;=Parameters!$B$2)*('Permanent project'!B62&lt;=Parameters!$B$3)</f>
        <v>0.45870392407873833</v>
      </c>
      <c r="M58" s="26">
        <f>'Emissions of Biomass scenarios'!O56*3.66</f>
        <v>-215.74430746221282</v>
      </c>
      <c r="N58" s="14">
        <f t="shared" si="1"/>
        <v>-98.962760430566846</v>
      </c>
      <c r="V58" s="23"/>
      <c r="W58" s="24"/>
      <c r="X58" s="4"/>
      <c r="Y58" s="4"/>
      <c r="Z58" s="4"/>
      <c r="AA58" s="4"/>
      <c r="AB58" s="4"/>
    </row>
    <row r="59" spans="2:28" x14ac:dyDescent="0.3">
      <c r="B59">
        <v>54</v>
      </c>
      <c r="C59" s="11">
        <v>1.8384404625384601</v>
      </c>
      <c r="D59" s="2">
        <v>2.3771554888820501</v>
      </c>
      <c r="E59" s="2">
        <v>2.65949757718974</v>
      </c>
      <c r="F59" s="8">
        <v>3.7221258424974399</v>
      </c>
      <c r="G59" s="3">
        <f>G58*(1+Parameters!$B$13)</f>
        <v>247644.22275192436</v>
      </c>
      <c r="H59" s="5">
        <f>Parameters!$B$11*'Permanent project'!C63*Parameters!B$9*G59</f>
        <v>4.206779433050273</v>
      </c>
      <c r="I59" s="2">
        <f>EXP(-Parameters!$B$16*'Permanent project'!B63)</f>
        <v>0.17763933359513495</v>
      </c>
      <c r="J59" s="2">
        <f>EXP(-(Parameters!$B$5+Parameters!$B$6)*('Permanent project'!B63-Parameters!$B$2))*(1-EXP(-Parameters!$B$7*('Permanent project'!B63-Parameters!$B$2)*('Permanent project'!B63&gt;Parameters!$B$2)))+('Permanent project'!B63&lt;=Parameters!$B$2)</f>
        <v>0.60049383598169215</v>
      </c>
      <c r="K59" s="2">
        <f>H59*I59*('Permanent project'!B63&gt;=Parameters!$B$2)</f>
        <v>0.74728949506877018</v>
      </c>
      <c r="L59" s="2">
        <f>H59*I59*J59*('Permanent project'!B63&gt;=Parameters!$B$2)*('Permanent project'!B63&lt;=Parameters!$B$3)</f>
        <v>0.44874273548266763</v>
      </c>
      <c r="M59" s="26">
        <f>'Emissions of Biomass scenarios'!O57*3.66</f>
        <v>-222.24395871826286</v>
      </c>
      <c r="N59" s="14">
        <f t="shared" si="1"/>
        <v>-99.730361979730333</v>
      </c>
      <c r="V59" s="23"/>
      <c r="W59" s="24"/>
      <c r="X59" s="4"/>
      <c r="Y59" s="4"/>
      <c r="Z59" s="4"/>
      <c r="AA59" s="4"/>
      <c r="AB59" s="4"/>
    </row>
    <row r="60" spans="2:28" x14ac:dyDescent="0.3">
      <c r="B60">
        <v>55</v>
      </c>
      <c r="C60" s="11">
        <v>1.8386119711298099</v>
      </c>
      <c r="D60" s="2">
        <v>2.39143821807692</v>
      </c>
      <c r="E60" s="2">
        <v>2.6840092171153902</v>
      </c>
      <c r="F60" s="8">
        <v>3.7769241308413499</v>
      </c>
      <c r="G60" s="3">
        <f>G59*(1+Parameters!$B$13)</f>
        <v>252597.10720696286</v>
      </c>
      <c r="H60" s="5">
        <f>Parameters!$B$11*'Permanent project'!C64*Parameters!B$9*G60</f>
        <v>4.2913153222953726</v>
      </c>
      <c r="I60" s="2">
        <f>EXP(-Parameters!$B$16*'Permanent project'!B64)</f>
        <v>0.17204486382305054</v>
      </c>
      <c r="J60" s="2">
        <f>EXP(-(Parameters!$B$5+Parameters!$B$6)*('Permanent project'!B64-Parameters!$B$2))*(1-EXP(-Parameters!$B$7*('Permanent project'!B64-Parameters!$B$2)*('Permanent project'!B64&gt;Parameters!$B$2)))+('Permanent project'!B64&lt;=Parameters!$B$2)</f>
        <v>0.5945192041579167</v>
      </c>
      <c r="K60" s="2">
        <f>H60*I60*('Permanent project'!B64&gt;=Parameters!$B$2)</f>
        <v>0.73829876024607766</v>
      </c>
      <c r="L60" s="2">
        <f>H60*I60*J60*('Permanent project'!B64&gt;=Parameters!$B$2)*('Permanent project'!B64&lt;=Parameters!$B$3)</f>
        <v>0.43893279137227464</v>
      </c>
      <c r="M60" s="26">
        <f>'Emissions of Biomass scenarios'!O58*3.66</f>
        <v>-231.55223644982789</v>
      </c>
      <c r="N60" s="14">
        <f t="shared" si="1"/>
        <v>-101.63586949341591</v>
      </c>
      <c r="V60" s="23"/>
      <c r="W60" s="24"/>
      <c r="X60" s="4"/>
      <c r="Y60" s="4"/>
      <c r="Z60" s="4"/>
      <c r="AA60" s="4"/>
      <c r="AB60" s="4"/>
    </row>
    <row r="61" spans="2:28" x14ac:dyDescent="0.3">
      <c r="B61">
        <v>56</v>
      </c>
      <c r="C61" s="11">
        <v>1.83849316603077</v>
      </c>
      <c r="D61" s="2">
        <v>2.40545644582564</v>
      </c>
      <c r="E61" s="2">
        <v>2.7083000156717998</v>
      </c>
      <c r="F61" s="8">
        <v>3.8317162847179498</v>
      </c>
      <c r="G61" s="3">
        <f>G60*(1+Parameters!$B$13)</f>
        <v>257649.04935110212</v>
      </c>
      <c r="H61" s="5">
        <f>Parameters!$B$11*'Permanent project'!C65*Parameters!B$9*G61</f>
        <v>4.37685879214885</v>
      </c>
      <c r="I61" s="2">
        <f>EXP(-Parameters!$B$16*'Permanent project'!B65)</f>
        <v>0.16662658302554365</v>
      </c>
      <c r="J61" s="2">
        <f>EXP(-(Parameters!$B$5+Parameters!$B$6)*('Permanent project'!B65-Parameters!$B$2))*(1-EXP(-Parameters!$B$7*('Permanent project'!B65-Parameters!$B$2)*('Permanent project'!B65&gt;Parameters!$B$2)))+('Permanent project'!B65&lt;=Parameters!$B$2)</f>
        <v>0.58860393352976748</v>
      </c>
      <c r="K61" s="2">
        <f>H61*I61*('Permanent project'!B65&gt;=Parameters!$B$2)</f>
        <v>0.72930102492107107</v>
      </c>
      <c r="L61" s="2">
        <f>H61*I61*J61*('Permanent project'!B65&gt;=Parameters!$B$2)*('Permanent project'!B65&lt;=Parameters!$B$3)</f>
        <v>0.42926945199583338</v>
      </c>
      <c r="M61" s="26">
        <f>'Emissions of Biomass scenarios'!O59*3.66</f>
        <v>-241.99966398866434</v>
      </c>
      <c r="N61" s="14">
        <f t="shared" si="1"/>
        <v>-103.88306314358975</v>
      </c>
      <c r="V61" s="23"/>
      <c r="W61" s="24"/>
      <c r="X61" s="4"/>
      <c r="Y61" s="4"/>
      <c r="Z61" s="4"/>
      <c r="AA61" s="4"/>
      <c r="AB61" s="4"/>
    </row>
    <row r="62" spans="2:28" x14ac:dyDescent="0.3">
      <c r="B62">
        <v>57</v>
      </c>
      <c r="C62" s="11">
        <v>1.83806586680481</v>
      </c>
      <c r="D62" s="2">
        <v>2.41919726501026</v>
      </c>
      <c r="E62" s="2">
        <v>2.7323175730487201</v>
      </c>
      <c r="F62" s="8">
        <v>3.88645612634968</v>
      </c>
      <c r="G62" s="3">
        <f>G61*(1+Parameters!$B$13)</f>
        <v>262802.03033812414</v>
      </c>
      <c r="H62" s="5">
        <f>Parameters!$B$11*'Permanent project'!C66*Parameters!B$9*G62</f>
        <v>4.4633583612295347</v>
      </c>
      <c r="I62" s="2">
        <f>EXP(-Parameters!$B$16*'Permanent project'!B66)</f>
        <v>0.16137894240960493</v>
      </c>
      <c r="J62" s="2">
        <f>EXP(-(Parameters!$B$5+Parameters!$B$6)*('Permanent project'!B66-Parameters!$B$2))*(1-EXP(-Parameters!$B$7*('Permanent project'!B66-Parameters!$B$2)*('Permanent project'!B66&gt;Parameters!$B$2)))+('Permanent project'!B66&lt;=Parameters!$B$2)</f>
        <v>0.58274745344997803</v>
      </c>
      <c r="K62" s="2">
        <f>H62*I62*('Permanent project'!B66&gt;=Parameters!$B$2)</f>
        <v>0.72029205193028967</v>
      </c>
      <c r="L62" s="2">
        <f>H62*I62*J62*('Permanent project'!B66&gt;=Parameters!$B$2)*('Permanent project'!B66&lt;=Parameters!$B$3)</f>
        <v>0.41974835900263563</v>
      </c>
      <c r="M62" s="26">
        <f>'Emissions of Biomass scenarios'!O60*3.66</f>
        <v>-253.15530385982706</v>
      </c>
      <c r="N62" s="14">
        <f t="shared" si="1"/>
        <v>-106.261523367976</v>
      </c>
      <c r="V62" s="23"/>
      <c r="W62" s="24"/>
      <c r="X62" s="4"/>
      <c r="Y62" s="4"/>
      <c r="Z62" s="4"/>
      <c r="AA62" s="4"/>
      <c r="AB62" s="4"/>
    </row>
    <row r="63" spans="2:28" x14ac:dyDescent="0.3">
      <c r="B63">
        <v>58</v>
      </c>
      <c r="C63" s="11">
        <v>1.83731189301538</v>
      </c>
      <c r="D63" s="2">
        <v>2.4326477685128198</v>
      </c>
      <c r="E63" s="2">
        <v>2.7560094894359</v>
      </c>
      <c r="F63" s="8">
        <v>3.9410974779589698</v>
      </c>
      <c r="G63" s="3">
        <f>G62*(1+Parameters!$B$13)</f>
        <v>268058.07094488665</v>
      </c>
      <c r="H63" s="5">
        <f>Parameters!$B$11*'Permanent project'!C67*Parameters!B$9*G63</f>
        <v>4.550758043515998</v>
      </c>
      <c r="I63" s="2">
        <f>EXP(-Parameters!$B$16*'Permanent project'!B67)</f>
        <v>0.15629656793268212</v>
      </c>
      <c r="J63" s="2">
        <f>EXP(-(Parameters!$B$5+Parameters!$B$6)*('Permanent project'!B67-Parameters!$B$2))*(1-EXP(-Parameters!$B$7*('Permanent project'!B67-Parameters!$B$2)*('Permanent project'!B67&gt;Parameters!$B$2)))+('Permanent project'!B67&lt;=Parameters!$B$2)</f>
        <v>0.5769491943688605</v>
      </c>
      <c r="K63" s="2">
        <f>H63*I63*('Permanent project'!B67&gt;=Parameters!$B$2)</f>
        <v>0.71126786369359773</v>
      </c>
      <c r="L63" s="2">
        <f>H63*I63*J63*('Permanent project'!B67&gt;=Parameters!$B$2)*('Permanent project'!B67&lt;=Parameters!$B$3)</f>
        <v>0.41036542093848172</v>
      </c>
      <c r="M63" s="26">
        <f>'Emissions of Biomass scenarios'!O61*3.66</f>
        <v>-264.79250155250935</v>
      </c>
      <c r="N63" s="14">
        <f t="shared" si="1"/>
        <v>-108.66168636094908</v>
      </c>
      <c r="V63" s="23"/>
      <c r="W63" s="24"/>
      <c r="X63" s="4"/>
      <c r="Y63" s="4"/>
      <c r="Z63" s="4"/>
      <c r="AA63" s="4"/>
      <c r="AB63" s="4"/>
    </row>
    <row r="64" spans="2:28" x14ac:dyDescent="0.3">
      <c r="B64">
        <v>59</v>
      </c>
      <c r="C64" s="11">
        <v>1.83621306422596</v>
      </c>
      <c r="D64" s="2">
        <v>2.4457950492153802</v>
      </c>
      <c r="E64" s="2">
        <v>2.77932336502308</v>
      </c>
      <c r="F64" s="8">
        <v>3.99559416176827</v>
      </c>
      <c r="G64" s="3">
        <f>G63*(1+Parameters!$B$13)</f>
        <v>273419.23236378439</v>
      </c>
      <c r="H64" s="5">
        <f>Parameters!$B$11*'Permanent project'!C68*Parameters!B$9*G64</f>
        <v>4.6389971302476116</v>
      </c>
      <c r="I64" s="2">
        <f>EXP(-Parameters!$B$16*'Permanent project'!B68)</f>
        <v>0.15137425479919109</v>
      </c>
      <c r="J64" s="2">
        <f>EXP(-(Parameters!$B$5+Parameters!$B$6)*('Permanent project'!B68-Parameters!$B$2))*(1-EXP(-Parameters!$B$7*('Permanent project'!B68-Parameters!$B$2)*('Permanent project'!B68&gt;Parameters!$B$2)))+('Permanent project'!B68&lt;=Parameters!$B$2)</f>
        <v>0.57120858887207371</v>
      </c>
      <c r="K64" s="2">
        <f>H64*I64*('Permanent project'!B68&gt;=Parameters!$B$2)</f>
        <v>0.70222473360681825</v>
      </c>
      <c r="L64" s="2">
        <f>H64*I64*J64*('Permanent project'!B68&gt;=Parameters!$B$2)*('Permanent project'!B68&lt;=Parameters!$B$3)</f>
        <v>0.40111679915461851</v>
      </c>
      <c r="M64" s="26">
        <f>'Emissions of Biomass scenarios'!O62*3.66</f>
        <v>-276.76616076154841</v>
      </c>
      <c r="N64" s="14">
        <f t="shared" si="1"/>
        <v>-111.01555651898487</v>
      </c>
      <c r="V64" s="23"/>
      <c r="W64" s="24"/>
      <c r="X64" s="4"/>
      <c r="Y64" s="4"/>
      <c r="Z64" s="4"/>
      <c r="AA64" s="4"/>
      <c r="AB64" s="4"/>
    </row>
    <row r="65" spans="2:28" x14ac:dyDescent="0.3">
      <c r="B65">
        <v>60</v>
      </c>
      <c r="C65" s="11">
        <v>1.8347511999999999</v>
      </c>
      <c r="D65" s="2">
        <v>2.4586261999999999</v>
      </c>
      <c r="E65" s="2">
        <v>2.8022068</v>
      </c>
      <c r="F65" s="8">
        <v>4.0499000000000001</v>
      </c>
      <c r="G65" s="3">
        <f>G64*(1+Parameters!$B$13)</f>
        <v>278887.61701106007</v>
      </c>
      <c r="H65" s="5">
        <f>Parameters!$B$11*'Permanent project'!C69*Parameters!B$9*G65</f>
        <v>4.7280099633799297</v>
      </c>
      <c r="I65" s="2">
        <f>EXP(-Parameters!$B$16*'Permanent project'!B69)</f>
        <v>0.14660696213035015</v>
      </c>
      <c r="J65" s="2">
        <f>EXP(-(Parameters!$B$5+Parameters!$B$6)*('Permanent project'!B69-Parameters!$B$2))*(1-EXP(-Parameters!$B$7*('Permanent project'!B69-Parameters!$B$2)*('Permanent project'!B69&gt;Parameters!$B$2)))+('Permanent project'!B69&lt;=Parameters!$B$2)</f>
        <v>0.56552507246796757</v>
      </c>
      <c r="K65" s="2">
        <f>H65*I65*('Permanent project'!B69&gt;=Parameters!$B$2)</f>
        <v>0.6931591776531596</v>
      </c>
      <c r="L65" s="2">
        <f>H65*I65*J65*('Permanent project'!B69&gt;=Parameters!$B$2)*('Permanent project'!B69&lt;=Parameters!$B$3)</f>
        <v>0.39199889417413991</v>
      </c>
      <c r="M65" s="26">
        <f>'Emissions of Biomass scenarios'!O63*3.66</f>
        <v>-288.97344599796088</v>
      </c>
      <c r="N65" s="14">
        <f t="shared" si="1"/>
        <v>-113.2772712768912</v>
      </c>
      <c r="V65" s="23"/>
      <c r="W65" s="24"/>
      <c r="X65" s="4"/>
      <c r="Y65" s="4"/>
      <c r="Z65" s="4"/>
      <c r="AA65" s="4"/>
      <c r="AB65" s="4"/>
    </row>
    <row r="66" spans="2:28" x14ac:dyDescent="0.3">
      <c r="B66">
        <v>61</v>
      </c>
      <c r="C66" s="11">
        <v>1.8329155951882701</v>
      </c>
      <c r="D66" s="2">
        <v>2.4711283264523098</v>
      </c>
      <c r="E66" s="2">
        <v>2.8246158616984598</v>
      </c>
      <c r="F66" s="8">
        <v>4.1039722075121201</v>
      </c>
      <c r="G66" s="3">
        <f>G65*(1+Parameters!$B$13)</f>
        <v>284465.36935128126</v>
      </c>
      <c r="H66" s="5">
        <f>Parameters!$B$11*'Permanent project'!C70*Parameters!B$9*G66</f>
        <v>4.8177453488005817</v>
      </c>
      <c r="I66" s="2">
        <f>EXP(-Parameters!$B$16*'Permanent project'!B70)</f>
        <v>0.14198980780187978</v>
      </c>
      <c r="J66" s="2">
        <f>EXP(-(Parameters!$B$5+Parameters!$B$6)*('Permanent project'!B70-Parameters!$B$2))*(1-EXP(-Parameters!$B$7*('Permanent project'!B70-Parameters!$B$2)*('Permanent project'!B70&gt;Parameters!$B$2)))+('Permanent project'!B70&lt;=Parameters!$B$2)</f>
        <v>0.55989808418196962</v>
      </c>
      <c r="K66" s="2">
        <f>H66*I66*('Permanent project'!B70&gt;=Parameters!$B$2)</f>
        <v>0.6840707361145949</v>
      </c>
      <c r="L66" s="2">
        <f>H66*I66*J66*('Permanent project'!B70&gt;=Parameters!$B$2)*('Permanent project'!B70&lt;=Parameters!$B$3)</f>
        <v>0.38300989459551138</v>
      </c>
      <c r="M66" s="26">
        <f>'Emissions of Biomass scenarios'!O64*3.66</f>
        <v>-301.3368522106025</v>
      </c>
      <c r="N66" s="14">
        <f t="shared" si="1"/>
        <v>-115.41499600292606</v>
      </c>
      <c r="V66" s="23"/>
      <c r="W66" s="24"/>
      <c r="X66" s="4"/>
      <c r="Y66" s="4"/>
      <c r="Z66" s="4"/>
      <c r="AA66" s="4"/>
      <c r="AB66" s="4"/>
    </row>
    <row r="67" spans="2:28" x14ac:dyDescent="0.3">
      <c r="B67">
        <v>62</v>
      </c>
      <c r="C67" s="11">
        <v>1.83072544579077</v>
      </c>
      <c r="D67" s="2">
        <v>2.4832885849723101</v>
      </c>
      <c r="E67" s="2">
        <v>2.8465404860184602</v>
      </c>
      <c r="F67" s="8">
        <v>4.1577815697046203</v>
      </c>
      <c r="G67" s="3">
        <f>G66*(1+Parameters!$B$13)</f>
        <v>290154.67673830688</v>
      </c>
      <c r="H67" s="5">
        <f>Parameters!$B$11*'Permanent project'!C71*Parameters!B$9*G67</f>
        <v>4.9082284012609252</v>
      </c>
      <c r="I67" s="2">
        <f>EXP(-Parameters!$B$16*'Permanent project'!B71)</f>
        <v>0.13751806344428075</v>
      </c>
      <c r="J67" s="2">
        <f>EXP(-(Parameters!$B$5+Parameters!$B$6)*('Permanent project'!B71-Parameters!$B$2))*(1-EXP(-Parameters!$B$7*('Permanent project'!B71-Parameters!$B$2)*('Permanent project'!B71&gt;Parameters!$B$2)))+('Permanent project'!B71&lt;=Parameters!$B$2)</f>
        <v>0.55432706700231371</v>
      </c>
      <c r="K67" s="2">
        <f>H67*I67*('Permanent project'!B71&gt;=Parameters!$B$2)</f>
        <v>0.67497006468362053</v>
      </c>
      <c r="L67" s="2">
        <f>H67*I67*J67*('Permanent project'!B71&gt;=Parameters!$B$2)*('Permanent project'!B71&lt;=Parameters!$B$3)</f>
        <v>0.37415417627043335</v>
      </c>
      <c r="M67" s="26">
        <f>'Emissions of Biomass scenarios'!O65*3.66</f>
        <v>-313.79556955680368</v>
      </c>
      <c r="N67" s="14">
        <f t="shared" si="1"/>
        <v>-117.40792284483736</v>
      </c>
      <c r="V67" s="23"/>
      <c r="W67" s="24"/>
      <c r="X67" s="4"/>
      <c r="Y67" s="4"/>
      <c r="Z67" s="4"/>
      <c r="AA67" s="4"/>
      <c r="AB67" s="4"/>
    </row>
    <row r="68" spans="2:28" x14ac:dyDescent="0.3">
      <c r="B68">
        <v>63</v>
      </c>
      <c r="C68" s="11">
        <v>1.82820742309481</v>
      </c>
      <c r="D68" s="2">
        <v>2.4950941446635899</v>
      </c>
      <c r="E68" s="2">
        <v>2.86797907600205</v>
      </c>
      <c r="F68" s="8">
        <v>4.2113022646130096</v>
      </c>
      <c r="G68" s="3">
        <f>G67*(1+Parameters!$B$13)</f>
        <v>295957.77027307299</v>
      </c>
      <c r="H68" s="5">
        <f>Parameters!$B$11*'Permanent project'!C72*Parameters!B$9*G68</f>
        <v>4.9995070590309814</v>
      </c>
      <c r="I68" s="2">
        <f>EXP(-Parameters!$B$16*'Permanent project'!B72)</f>
        <v>0.1331871496005706</v>
      </c>
      <c r="J68" s="2">
        <f>EXP(-(Parameters!$B$5+Parameters!$B$6)*('Permanent project'!B72-Parameters!$B$2))*(1-EXP(-Parameters!$B$7*('Permanent project'!B72-Parameters!$B$2)*('Permanent project'!B72&gt;Parameters!$B$2)))+('Permanent project'!B72&lt;=Parameters!$B$2)</f>
        <v>0.54881146821127336</v>
      </c>
      <c r="K68" s="2">
        <f>H68*I68*('Permanent project'!B72&gt;=Parameters!$B$2)</f>
        <v>0.66587009460026803</v>
      </c>
      <c r="L68" s="2">
        <f>H68*I68*J68*('Permanent project'!B72&gt;=Parameters!$B$2)*('Permanent project'!B72&lt;=Parameters!$B$3)</f>
        <v>0.36543714425555257</v>
      </c>
      <c r="M68" s="26">
        <f>'Emissions of Biomass scenarios'!O66*3.66</f>
        <v>-326.30055507782794</v>
      </c>
      <c r="N68" s="14">
        <f t="shared" si="1"/>
        <v>-119.24234301664309</v>
      </c>
      <c r="V68" s="23"/>
      <c r="W68" s="24"/>
      <c r="X68" s="4"/>
      <c r="Y68" s="4"/>
      <c r="Z68" s="4"/>
      <c r="AA68" s="4"/>
      <c r="AB68" s="4"/>
    </row>
    <row r="69" spans="2:28" x14ac:dyDescent="0.3">
      <c r="B69">
        <v>64</v>
      </c>
      <c r="C69" s="11">
        <v>1.8253881983876901</v>
      </c>
      <c r="D69" s="2">
        <v>2.50653217462974</v>
      </c>
      <c r="E69" s="2">
        <v>2.8889300346912798</v>
      </c>
      <c r="F69" s="8">
        <v>4.26450847027282</v>
      </c>
      <c r="G69" s="3">
        <f>G68*(1+Parameters!$B$13)</f>
        <v>301876.92567853443</v>
      </c>
      <c r="H69" s="5">
        <f>Parameters!$B$11*'Permanent project'!C73*Parameters!B$9*G69</f>
        <v>5.0916334160921881</v>
      </c>
      <c r="I69" s="2">
        <f>EXP(-Parameters!$B$16*'Permanent project'!B73)</f>
        <v>0.1289926310365194</v>
      </c>
      <c r="J69" s="2">
        <f>EXP(-(Parameters!$B$5+Parameters!$B$6)*('Permanent project'!B73-Parameters!$B$2))*(1-EXP(-Parameters!$B$7*('Permanent project'!B73-Parameters!$B$2)*('Permanent project'!B73&gt;Parameters!$B$2)))+('Permanent project'!B73&lt;=Parameters!$B$2)</f>
        <v>0.54335073962823688</v>
      </c>
      <c r="K69" s="2">
        <f>H69*I69*('Permanent project'!B73&gt;=Parameters!$B$2)</f>
        <v>0.65678319061519241</v>
      </c>
      <c r="L69" s="2">
        <f>H69*I69*J69*('Permanent project'!B73&gt;=Parameters!$B$2)*('Permanent project'!B73&lt;=Parameters!$B$3)</f>
        <v>0.35686363239615809</v>
      </c>
      <c r="M69" s="26">
        <f>'Emissions of Biomass scenarios'!O67*3.66</f>
        <v>-338.81148132070302</v>
      </c>
      <c r="N69" s="14">
        <f t="shared" si="1"/>
        <v>-120.90949592162914</v>
      </c>
      <c r="V69" s="23"/>
      <c r="W69" s="24"/>
      <c r="X69" s="4"/>
      <c r="Y69" s="4"/>
      <c r="Z69" s="4"/>
      <c r="AA69" s="4"/>
      <c r="AB69" s="4"/>
    </row>
    <row r="70" spans="2:28" x14ac:dyDescent="0.3">
      <c r="B70">
        <v>65</v>
      </c>
      <c r="C70" s="11">
        <v>1.82229444295673</v>
      </c>
      <c r="D70" s="2">
        <v>2.5175898439743598</v>
      </c>
      <c r="E70" s="2">
        <v>2.90939176512821</v>
      </c>
      <c r="F70" s="8">
        <v>4.3173743647195497</v>
      </c>
      <c r="G70" s="3">
        <f>G69*(1+Parameters!$B$13)</f>
        <v>307914.46419210511</v>
      </c>
      <c r="H70" s="5">
        <f>Parameters!$B$11*'Permanent project'!C74*Parameters!B$9*G70</f>
        <v>5.1846639491102353</v>
      </c>
      <c r="I70" s="2">
        <f>EXP(-Parameters!$B$16*'Permanent project'!B74)</f>
        <v>0.12493021219858241</v>
      </c>
      <c r="J70" s="2">
        <f>EXP(-(Parameters!$B$5+Parameters!$B$6)*('Permanent project'!B74-Parameters!$B$2))*(1-EXP(-Parameters!$B$7*('Permanent project'!B74-Parameters!$B$2)*('Permanent project'!B74&gt;Parameters!$B$2)))+('Permanent project'!B74&lt;=Parameters!$B$2)</f>
        <v>0.53794433778492812</v>
      </c>
      <c r="K70" s="2">
        <f>H70*I70*('Permanent project'!B74&gt;=Parameters!$B$2)</f>
        <v>0.64772116734068197</v>
      </c>
      <c r="L70" s="2">
        <f>H70*I70*J70*('Permanent project'!B74&gt;=Parameters!$B$2)*('Permanent project'!B74&lt;=Parameters!$B$3)</f>
        <v>0.34843793443436377</v>
      </c>
      <c r="M70" s="26">
        <f>'Emissions of Biomass scenarios'!O68*3.66</f>
        <v>-351.294725715781</v>
      </c>
      <c r="N70" s="14">
        <f t="shared" si="1"/>
        <v>-122.4044086060931</v>
      </c>
      <c r="V70" s="23"/>
      <c r="W70" s="24"/>
      <c r="X70" s="4"/>
      <c r="Y70" s="4"/>
      <c r="Z70" s="4"/>
      <c r="AA70" s="4"/>
      <c r="AB70" s="4"/>
    </row>
    <row r="71" spans="2:28" x14ac:dyDescent="0.3">
      <c r="B71">
        <v>66</v>
      </c>
      <c r="C71" s="11">
        <v>1.81895282808923</v>
      </c>
      <c r="D71" s="2">
        <v>2.5282543218010298</v>
      </c>
      <c r="E71" s="2">
        <v>2.9293626703548701</v>
      </c>
      <c r="F71" s="8">
        <v>4.3698741259887202</v>
      </c>
      <c r="G71" s="3">
        <f>G70*(1+Parameters!$B$13)</f>
        <v>314072.75347594719</v>
      </c>
      <c r="H71" s="5">
        <f>Parameters!$B$11*'Permanent project'!C75*Parameters!B$9*G71</f>
        <v>5.2786597540062132</v>
      </c>
      <c r="I71" s="2">
        <f>EXP(-Parameters!$B$16*'Permanent project'!B75)</f>
        <v>0.12099573281487792</v>
      </c>
      <c r="J71" s="2">
        <f>EXP(-(Parameters!$B$5+Parameters!$B$6)*('Permanent project'!B75-Parameters!$B$2))*(1-EXP(-Parameters!$B$7*('Permanent project'!B75-Parameters!$B$2)*('Permanent project'!B75&gt;Parameters!$B$2)))+('Permanent project'!B75&lt;=Parameters!$B$2)</f>
        <v>0.53259172404843402</v>
      </c>
      <c r="K71" s="2">
        <f>H71*I71*('Permanent project'!B75&gt;=Parameters!$B$2)</f>
        <v>0.63869530521638496</v>
      </c>
      <c r="L71" s="2">
        <f>H71*I71*J71*('Permanent project'!B75&gt;=Parameters!$B$2)*('Permanent project'!B75&lt;=Parameters!$B$3)</f>
        <v>0.34016383374683523</v>
      </c>
      <c r="M71" s="26">
        <f>'Emissions of Biomass scenarios'!O69*3.66</f>
        <v>-363.72197868754</v>
      </c>
      <c r="N71" s="14">
        <f t="shared" si="1"/>
        <v>-123.7250626883383</v>
      </c>
      <c r="V71" s="23"/>
      <c r="W71" s="24"/>
      <c r="X71" s="4"/>
      <c r="Y71" s="4"/>
      <c r="Z71" s="4"/>
      <c r="AA71" s="4"/>
      <c r="AB71" s="4"/>
    </row>
    <row r="72" spans="2:28" x14ac:dyDescent="0.3">
      <c r="B72">
        <v>67</v>
      </c>
      <c r="C72" s="11">
        <v>1.8153900250724999</v>
      </c>
      <c r="D72" s="2">
        <v>2.53851277721333</v>
      </c>
      <c r="E72" s="2">
        <v>2.9488411534133299</v>
      </c>
      <c r="F72" s="8">
        <v>4.4219819321158296</v>
      </c>
      <c r="G72" s="3">
        <f>G71*(1+Parameters!$B$13)</f>
        <v>320354.20854546613</v>
      </c>
      <c r="H72" s="5">
        <f>Parameters!$B$11*'Permanent project'!C76*Parameters!B$9*G72</f>
        <v>5.3736867924749356</v>
      </c>
      <c r="I72" s="2">
        <f>EXP(-Parameters!$B$16*'Permanent project'!B76)</f>
        <v>0.11718516363470523</v>
      </c>
      <c r="J72" s="2">
        <f>EXP(-(Parameters!$B$5+Parameters!$B$6)*('Permanent project'!B76-Parameters!$B$2))*(1-EXP(-Parameters!$B$7*('Permanent project'!B76-Parameters!$B$2)*('Permanent project'!B76&gt;Parameters!$B$2)))+('Permanent project'!B76&lt;=Parameters!$B$2)</f>
        <v>0.52729236470410346</v>
      </c>
      <c r="K72" s="2">
        <f>H72*I72*('Permanent project'!B76&gt;=Parameters!$B$2)</f>
        <v>0.62971636609782966</v>
      </c>
      <c r="L72" s="2">
        <f>H72*I72*J72*('Permanent project'!B76&gt;=Parameters!$B$2)*('Permanent project'!B76&lt;=Parameters!$B$3)</f>
        <v>0.33204463177259952</v>
      </c>
      <c r="M72" s="26">
        <f>'Emissions of Biomass scenarios'!O70*3.66</f>
        <v>-376.06924059255488</v>
      </c>
      <c r="N72" s="14">
        <f t="shared" si="1"/>
        <v>-124.87177251355602</v>
      </c>
      <c r="V72" s="23"/>
      <c r="W72" s="24"/>
      <c r="X72" s="4"/>
      <c r="Y72" s="4"/>
      <c r="Z72" s="4"/>
      <c r="AA72" s="4"/>
      <c r="AB72" s="4"/>
    </row>
    <row r="73" spans="2:28" x14ac:dyDescent="0.3">
      <c r="B73">
        <v>68</v>
      </c>
      <c r="C73" s="11">
        <v>1.8116327051938499</v>
      </c>
      <c r="D73" s="2">
        <v>2.5483523793148701</v>
      </c>
      <c r="E73" s="2">
        <v>2.9678256173456399</v>
      </c>
      <c r="F73" s="8">
        <v>4.47367196113641</v>
      </c>
      <c r="G73" s="3">
        <f>G72*(1+Parameters!$B$13)</f>
        <v>326761.29271637544</v>
      </c>
      <c r="H73" s="5">
        <f>Parameters!$B$11*'Permanent project'!C77*Parameters!B$9*G73</f>
        <v>5.469816148809997</v>
      </c>
      <c r="I73" s="2">
        <f>EXP(-Parameters!$B$16*'Permanent project'!B77)</f>
        <v>0.11349460230223983</v>
      </c>
      <c r="J73" s="2">
        <f>EXP(-(Parameters!$B$5+Parameters!$B$6)*('Permanent project'!B77-Parameters!$B$2))*(1-EXP(-Parameters!$B$7*('Permanent project'!B77-Parameters!$B$2)*('Permanent project'!B77&gt;Parameters!$B$2)))+('Permanent project'!B77&lt;=Parameters!$B$2)</f>
        <v>0.52204573100762841</v>
      </c>
      <c r="K73" s="2">
        <f>H73*I73*('Permanent project'!B77&gt;=Parameters!$B$2)</f>
        <v>0.62079460847555967</v>
      </c>
      <c r="L73" s="2">
        <f>H73*I73*J73*('Permanent project'!B77&gt;=Parameters!$B$2)*('Permanent project'!B77&lt;=Parameters!$B$3)</f>
        <v>0.32408317518721802</v>
      </c>
      <c r="M73" s="26">
        <f>'Emissions of Biomass scenarios'!O71*3.66</f>
        <v>-388.3160743747697</v>
      </c>
      <c r="N73" s="14">
        <f t="shared" si="1"/>
        <v>-125.84670635961128</v>
      </c>
      <c r="V73" s="23"/>
      <c r="W73" s="24"/>
      <c r="X73" s="4"/>
      <c r="Y73" s="4"/>
      <c r="Z73" s="4"/>
      <c r="AA73" s="4"/>
      <c r="AB73" s="4"/>
    </row>
    <row r="74" spans="2:28" x14ac:dyDescent="0.3">
      <c r="B74">
        <v>69</v>
      </c>
      <c r="C74" s="11">
        <v>1.80770753974058</v>
      </c>
      <c r="D74" s="2">
        <v>2.5577602972092301</v>
      </c>
      <c r="E74" s="2">
        <v>2.9863144651938498</v>
      </c>
      <c r="F74" s="8">
        <v>4.5249183910859596</v>
      </c>
      <c r="G74" s="3">
        <f>G73*(1+Parameters!$B$13)</f>
        <v>333296.51857070293</v>
      </c>
      <c r="H74" s="5">
        <f>Parameters!$B$11*'Permanent project'!C78*Parameters!B$9*G74</f>
        <v>5.5671242974074042</v>
      </c>
      <c r="I74" s="2">
        <f>EXP(-Parameters!$B$16*'Permanent project'!B78)</f>
        <v>0.10992026936018012</v>
      </c>
      <c r="J74" s="2">
        <f>EXP(-(Parameters!$B$5+Parameters!$B$6)*('Permanent project'!B78-Parameters!$B$2))*(1-EXP(-Parameters!$B$7*('Permanent project'!B78-Parameters!$B$2)*('Permanent project'!B78&gt;Parameters!$B$2)))+('Permanent project'!B78&lt;=Parameters!$B$2)</f>
        <v>0.51685129921347706</v>
      </c>
      <c r="K74" s="2">
        <f>H74*I74*('Permanent project'!B78&gt;=Parameters!$B$2)</f>
        <v>0.61193980233262535</v>
      </c>
      <c r="L74" s="2">
        <f>H74*I74*J74*('Permanent project'!B78&gt;=Parameters!$B$2)*('Permanent project'!B78&lt;=Parameters!$B$3)</f>
        <v>0.31628188187605577</v>
      </c>
      <c r="M74" s="26">
        <f>'Emissions of Biomass scenarios'!O72*3.66</f>
        <v>-400.44503293034813</v>
      </c>
      <c r="N74" s="14">
        <f t="shared" si="1"/>
        <v>-126.65350860312964</v>
      </c>
      <c r="V74" s="23"/>
      <c r="W74" s="24"/>
      <c r="X74" s="4"/>
      <c r="Y74" s="4"/>
      <c r="Z74" s="4"/>
      <c r="AA74" s="4"/>
      <c r="AB74" s="4"/>
    </row>
    <row r="75" spans="2:28" x14ac:dyDescent="0.3">
      <c r="B75">
        <v>70</v>
      </c>
      <c r="C75" s="11">
        <v>1.8036411999999999</v>
      </c>
      <c r="D75" s="2">
        <v>2.5667236999999998</v>
      </c>
      <c r="E75" s="2">
        <v>3.0043061</v>
      </c>
      <c r="F75" s="8">
        <v>4.5756953999999999</v>
      </c>
      <c r="G75" s="3">
        <f>G74*(1+Parameters!$B$13)</f>
        <v>339962.44894211699</v>
      </c>
      <c r="H75" s="5">
        <f>Parameters!$B$11*'Permanent project'!C79*Parameters!B$9*G75</f>
        <v>5.6656933813316632</v>
      </c>
      <c r="I75" s="2">
        <f>EXP(-Parameters!$B$16*'Permanent project'!B79)</f>
        <v>0.10645850437925281</v>
      </c>
      <c r="J75" s="2">
        <f>EXP(-(Parameters!$B$5+Parameters!$B$6)*('Permanent project'!B79-Parameters!$B$2))*(1-EXP(-Parameters!$B$7*('Permanent project'!B79-Parameters!$B$2)*('Permanent project'!B79&gt;Parameters!$B$2)))+('Permanent project'!B79&lt;=Parameters!$B$2)</f>
        <v>0.51170855058521325</v>
      </c>
      <c r="K75" s="2">
        <f>H75*I75*('Permanent project'!B79&gt;=Parameters!$B$2)</f>
        <v>0.6031612436480005</v>
      </c>
      <c r="L75" s="2">
        <f>H75*I75*J75*('Permanent project'!B79&gt;=Parameters!$B$2)*('Permanent project'!B79&lt;=Parameters!$B$3)</f>
        <v>0.30864276575629301</v>
      </c>
      <c r="M75" s="26">
        <f>'Emissions of Biomass scenarios'!O73*3.66</f>
        <v>-412.44120978184606</v>
      </c>
      <c r="N75" s="14">
        <f t="shared" si="1"/>
        <v>-127.29699569894042</v>
      </c>
      <c r="V75" s="23"/>
      <c r="W75" s="24"/>
      <c r="X75" s="4"/>
      <c r="Y75" s="4"/>
      <c r="Z75" s="4"/>
      <c r="AA75" s="4"/>
      <c r="AB75" s="4"/>
    </row>
    <row r="76" spans="2:28" x14ac:dyDescent="0.3">
      <c r="B76">
        <v>71</v>
      </c>
      <c r="C76" s="11">
        <v>1.7994603572594201</v>
      </c>
      <c r="D76" s="2">
        <v>2.5752297567907698</v>
      </c>
      <c r="E76" s="2">
        <v>3.0217989248061499</v>
      </c>
      <c r="F76" s="8">
        <v>4.6259771659140396</v>
      </c>
      <c r="G76" s="3">
        <f>G75*(1+Parameters!$B$13)</f>
        <v>346761.69792095933</v>
      </c>
      <c r="H76" s="5">
        <f>Parameters!$B$11*'Permanent project'!C80*Parameters!B$9*G76</f>
        <v>5.765611502340529</v>
      </c>
      <c r="I76" s="2">
        <f>EXP(-Parameters!$B$16*'Permanent project'!B80)</f>
        <v>0.10310576220961341</v>
      </c>
      <c r="J76" s="2">
        <f>EXP(-(Parameters!$B$5+Parameters!$B$6)*('Permanent project'!B80-Parameters!$B$2))*(1-EXP(-Parameters!$B$7*('Permanent project'!B80-Parameters!$B$2)*('Permanent project'!B80&gt;Parameters!$B$2)))+('Permanent project'!B80&lt;=Parameters!$B$2)</f>
        <v>0.5066169713919616</v>
      </c>
      <c r="K76" s="2">
        <f>H76*I76*('Permanent project'!B80&gt;=Parameters!$B$2)</f>
        <v>0.5944677685533345</v>
      </c>
      <c r="L76" s="2">
        <f>H76*I76*J76*('Permanent project'!B80&gt;=Parameters!$B$2)*('Permanent project'!B80&lt;=Parameters!$B$3)</f>
        <v>0.30116746049462789</v>
      </c>
      <c r="M76" s="26">
        <f>'Emissions of Biomass scenarios'!O74*3.66</f>
        <v>-424.29187926759278</v>
      </c>
      <c r="N76" s="14">
        <f t="shared" si="1"/>
        <v>-127.78290778751418</v>
      </c>
      <c r="V76" s="23"/>
      <c r="W76" s="24"/>
      <c r="X76" s="4"/>
      <c r="Y76" s="4"/>
      <c r="Z76" s="4"/>
      <c r="AA76" s="4"/>
      <c r="AB76" s="4"/>
    </row>
    <row r="77" spans="2:28" x14ac:dyDescent="0.3">
      <c r="B77">
        <v>72</v>
      </c>
      <c r="C77" s="11">
        <v>1.79519168280615</v>
      </c>
      <c r="D77" s="2">
        <v>2.5832656366851299</v>
      </c>
      <c r="E77" s="2">
        <v>3.0387913426543598</v>
      </c>
      <c r="F77" s="8">
        <v>4.6757378668635896</v>
      </c>
      <c r="G77" s="3">
        <f>G76*(1+Parameters!$B$13)</f>
        <v>353696.93187937851</v>
      </c>
      <c r="H77" s="5">
        <f>Parameters!$B$11*'Permanent project'!C81*Parameters!B$9*G77</f>
        <v>5.8669730227777626</v>
      </c>
      <c r="I77" s="2">
        <f>EXP(-Parameters!$B$16*'Permanent project'!B81)</f>
        <v>9.9858609350303176E-2</v>
      </c>
      <c r="J77" s="2">
        <f>EXP(-(Parameters!$B$5+Parameters!$B$6)*('Permanent project'!B81-Parameters!$B$2))*(1-EXP(-Parameters!$B$7*('Permanent project'!B81-Parameters!$B$2)*('Permanent project'!B81&gt;Parameters!$B$2)))+('Permanent project'!B81&lt;=Parameters!$B$2)</f>
        <v>0.50157605289430629</v>
      </c>
      <c r="K77" s="2">
        <f>H77*I77*('Permanent project'!B81&gt;=Parameters!$B$2)</f>
        <v>0.58586776715033195</v>
      </c>
      <c r="L77" s="2">
        <f>H77*I77*J77*('Permanent project'!B81&gt;=Parameters!$B$2)*('Permanent project'!B81&lt;=Parameters!$B$3)</f>
        <v>0.29385724216526404</v>
      </c>
      <c r="M77" s="26">
        <f>'Emissions of Biomass scenarios'!O75*3.66</f>
        <v>-435.98620333425663</v>
      </c>
      <c r="N77" s="14">
        <f t="shared" si="1"/>
        <v>-128.11770333390871</v>
      </c>
      <c r="V77" s="23"/>
      <c r="W77" s="24"/>
      <c r="X77" s="4"/>
      <c r="Y77" s="4"/>
      <c r="Z77" s="4"/>
      <c r="AA77" s="4"/>
      <c r="AB77" s="4"/>
    </row>
    <row r="78" spans="2:28" x14ac:dyDescent="0.3">
      <c r="B78">
        <v>73</v>
      </c>
      <c r="C78" s="11">
        <v>1.7908618479275</v>
      </c>
      <c r="D78" s="2">
        <v>2.5908185087866702</v>
      </c>
      <c r="E78" s="2">
        <v>3.0552817565866701</v>
      </c>
      <c r="F78" s="8">
        <v>4.7249516808841703</v>
      </c>
      <c r="G78" s="3">
        <f>G77*(1+Parameters!$B$13)</f>
        <v>360770.8705169661</v>
      </c>
      <c r="H78" s="5">
        <f>Parameters!$B$11*'Permanent project'!C82*Parameters!B$9*G78</f>
        <v>5.9698788797564228</v>
      </c>
      <c r="I78" s="2">
        <f>EXP(-Parameters!$B$16*'Permanent project'!B82)</f>
        <v>9.6713720433043979E-2</v>
      </c>
      <c r="J78" s="2">
        <f>EXP(-(Parameters!$B$5+Parameters!$B$6)*('Permanent project'!B82-Parameters!$B$2))*(1-EXP(-Parameters!$B$7*('Permanent project'!B82-Parameters!$B$2)*('Permanent project'!B82&gt;Parameters!$B$2)))+('Permanent project'!B82&lt;=Parameters!$B$2)</f>
        <v>0.49658529132215667</v>
      </c>
      <c r="K78" s="2">
        <f>H78*I78*('Permanent project'!B82&gt;=Parameters!$B$2)</f>
        <v>0.57736919699589639</v>
      </c>
      <c r="L78" s="2">
        <f>H78*I78*J78*('Permanent project'!B82&gt;=Parameters!$B$2)*('Permanent project'!B82&lt;=Parameters!$B$3)</f>
        <v>0.28671305089064686</v>
      </c>
      <c r="M78" s="26">
        <f>'Emissions of Biomass scenarios'!O76*3.66</f>
        <v>-447.51498897482429</v>
      </c>
      <c r="N78" s="14">
        <f t="shared" si="1"/>
        <v>-128.30838780826608</v>
      </c>
      <c r="V78" s="23"/>
      <c r="W78" s="24"/>
      <c r="X78" s="4"/>
      <c r="Y78" s="4"/>
      <c r="Z78" s="4"/>
      <c r="AA78" s="4"/>
      <c r="AB78" s="4"/>
    </row>
    <row r="79" spans="2:28" x14ac:dyDescent="0.3">
      <c r="B79">
        <v>74</v>
      </c>
      <c r="C79" s="11">
        <v>1.7864975239107701</v>
      </c>
      <c r="D79" s="2">
        <v>2.5978755421989699</v>
      </c>
      <c r="E79" s="2">
        <v>3.0712685696451301</v>
      </c>
      <c r="F79" s="8">
        <v>4.7735927860112799</v>
      </c>
      <c r="G79" s="3">
        <f>G78*(1+Parameters!$B$13)</f>
        <v>367986.28792730544</v>
      </c>
      <c r="H79" s="5">
        <f>Parameters!$B$11*'Permanent project'!C83*Parameters!B$9*G79</f>
        <v>6.0744369120688804</v>
      </c>
      <c r="I79" s="2">
        <f>EXP(-Parameters!$B$16*'Permanent project'!B83)</f>
        <v>9.3667874816770469E-2</v>
      </c>
      <c r="J79" s="2">
        <f>EXP(-(Parameters!$B$5+Parameters!$B$6)*('Permanent project'!B83-Parameters!$B$2))*(1-EXP(-Parameters!$B$7*('Permanent project'!B83-Parameters!$B$2)*('Permanent project'!B83&gt;Parameters!$B$2)))+('Permanent project'!B83&lt;=Parameters!$B$2)</f>
        <v>0.49164418784652797</v>
      </c>
      <c r="K79" s="2">
        <f>H79*I79*('Permanent project'!B83&gt;=Parameters!$B$2)</f>
        <v>0.56897959626203765</v>
      </c>
      <c r="L79" s="2">
        <f>H79*I79*J79*('Permanent project'!B83&gt;=Parameters!$B$2)*('Permanent project'!B83&lt;=Parameters!$B$3)</f>
        <v>0.27973551150549486</v>
      </c>
      <c r="M79" s="26">
        <f>'Emissions of Biomass scenarios'!O77*3.66</f>
        <v>-458.87048492979307</v>
      </c>
      <c r="N79" s="14">
        <f t="shared" si="1"/>
        <v>-128.36236981661014</v>
      </c>
      <c r="V79" s="23"/>
      <c r="W79" s="24"/>
      <c r="X79" s="4"/>
      <c r="Y79" s="4"/>
      <c r="Z79" s="4"/>
      <c r="AA79" s="4"/>
      <c r="AB79" s="4"/>
    </row>
    <row r="80" spans="2:28" x14ac:dyDescent="0.3">
      <c r="B80">
        <v>75</v>
      </c>
      <c r="C80" s="11">
        <v>1.7821253820432701</v>
      </c>
      <c r="D80" s="2">
        <v>2.60442390602564</v>
      </c>
      <c r="E80" s="2">
        <v>3.0867501848717902</v>
      </c>
      <c r="F80" s="8">
        <v>4.8216353602804496</v>
      </c>
      <c r="G80" s="3">
        <f>G79*(1+Parameters!$B$13)</f>
        <v>375346.01368585153</v>
      </c>
      <c r="H80" s="5">
        <f>Parameters!$B$11*'Permanent project'!C84*Parameters!B$9*G80</f>
        <v>6.1807622002740459</v>
      </c>
      <c r="I80" s="2">
        <f>EXP(-Parameters!$B$16*'Permanent project'!B84)</f>
        <v>9.0717953289412512E-2</v>
      </c>
      <c r="J80" s="2">
        <f>EXP(-(Parameters!$B$5+Parameters!$B$6)*('Permanent project'!B84-Parameters!$B$2))*(1-EXP(-Parameters!$B$7*('Permanent project'!B84-Parameters!$B$2)*('Permanent project'!B84&gt;Parameters!$B$2)))+('Permanent project'!B84&lt;=Parameters!$B$2)</f>
        <v>0.4867522485467447</v>
      </c>
      <c r="K80" s="2">
        <f>H80*I80*('Permanent project'!B84&gt;=Parameters!$B$2)</f>
        <v>0.56070609657742743</v>
      </c>
      <c r="L80" s="2">
        <f>H80*I80*J80*('Permanent project'!B84&gt;=Parameters!$B$2)*('Permanent project'!B84&lt;=Parameters!$B$3)</f>
        <v>0.27292495328293098</v>
      </c>
      <c r="M80" s="26">
        <f>'Emissions of Biomass scenarios'!O78*3.66</f>
        <v>-470.04620935832099</v>
      </c>
      <c r="N80" s="14">
        <f t="shared" si="1"/>
        <v>-128.28733972993857</v>
      </c>
      <c r="V80" s="23"/>
      <c r="W80" s="24"/>
      <c r="X80" s="4"/>
      <c r="Y80" s="4"/>
      <c r="Z80" s="4"/>
      <c r="AA80" s="4"/>
      <c r="AB80" s="4"/>
    </row>
    <row r="81" spans="2:28" x14ac:dyDescent="0.3">
      <c r="B81">
        <v>76</v>
      </c>
      <c r="C81" s="11">
        <v>1.77777209361231</v>
      </c>
      <c r="D81" s="2">
        <v>2.6104507693702601</v>
      </c>
      <c r="E81" s="2">
        <v>3.1017250053087202</v>
      </c>
      <c r="F81" s="8">
        <v>4.8690535817271803</v>
      </c>
      <c r="G81" s="3">
        <f>G80*(1+Parameters!$B$13)</f>
        <v>382852.93395956856</v>
      </c>
      <c r="H81" s="5">
        <f>Parameters!$B$11*'Permanent project'!C85*Parameters!B$9*G81</f>
        <v>6.2889774204264786</v>
      </c>
      <c r="I81" s="2">
        <f>EXP(-Parameters!$B$16*'Permanent project'!B85)</f>
        <v>8.7860934873549207E-2</v>
      </c>
      <c r="J81" s="2">
        <f>EXP(-(Parameters!$B$5+Parameters!$B$6)*('Permanent project'!B85-Parameters!$B$2))*(1-EXP(-Parameters!$B$7*('Permanent project'!B85-Parameters!$B$2)*('Permanent project'!B85&gt;Parameters!$B$2)))+('Permanent project'!B85&lt;=Parameters!$B$2)</f>
        <v>0.48190898437422197</v>
      </c>
      <c r="K81" s="2">
        <f>H81*I81*('Permanent project'!B85&gt;=Parameters!$B$2)</f>
        <v>0.55255543555731235</v>
      </c>
      <c r="L81" s="2">
        <f>H81*I81*J81*('Permanent project'!B85&gt;=Parameters!$B$2)*('Permanent project'!B85&lt;=Parameters!$B$3)</f>
        <v>0.26628142875988026</v>
      </c>
      <c r="M81" s="26">
        <f>'Emissions of Biomass scenarios'!O79*3.66</f>
        <v>-481.03680231976148</v>
      </c>
      <c r="N81" s="14">
        <f t="shared" si="1"/>
        <v>-128.09116700779018</v>
      </c>
      <c r="V81" s="23"/>
      <c r="W81" s="24"/>
      <c r="X81" s="4"/>
      <c r="Y81" s="4"/>
      <c r="Z81" s="4"/>
      <c r="AA81" s="4"/>
      <c r="AB81" s="4"/>
    </row>
    <row r="82" spans="2:28" x14ac:dyDescent="0.3">
      <c r="B82">
        <v>77</v>
      </c>
      <c r="C82" s="11">
        <v>1.77346432990519</v>
      </c>
      <c r="D82" s="2">
        <v>2.6159433013364102</v>
      </c>
      <c r="E82" s="2">
        <v>3.1161914339979502</v>
      </c>
      <c r="F82" s="8">
        <v>4.9158216283869898</v>
      </c>
      <c r="G82" s="3">
        <f>G81*(1+Parameters!$B$13)</f>
        <v>390509.99263875996</v>
      </c>
      <c r="H82" s="5">
        <f>Parameters!$B$11*'Permanent project'!C86*Parameters!B$9*G82</f>
        <v>6.3992132119273428</v>
      </c>
      <c r="I82" s="2">
        <f>EXP(-Parameters!$B$16*'Permanent project'!B86)</f>
        <v>8.5093893732664114E-2</v>
      </c>
      <c r="J82" s="2">
        <f>EXP(-(Parameters!$B$5+Parameters!$B$6)*('Permanent project'!B86-Parameters!$B$2))*(1-EXP(-Parameters!$B$7*('Permanent project'!B86-Parameters!$B$2)*('Permanent project'!B86&gt;Parameters!$B$2)))+('Permanent project'!B86&lt;=Parameters!$B$2)</f>
        <v>0.47711391111371859</v>
      </c>
      <c r="K82" s="2">
        <f>H82*I82*('Permanent project'!B86&gt;=Parameters!$B$2)</f>
        <v>0.54453396902840556</v>
      </c>
      <c r="L82" s="2">
        <f>H82*I82*J82*('Permanent project'!B86&gt;=Parameters!$B$2)*('Permanent project'!B86&lt;=Parameters!$B$3)</f>
        <v>0.25980473169741908</v>
      </c>
      <c r="M82" s="26">
        <f>'Emissions of Biomass scenarios'!O80*3.66</f>
        <v>-491.83789841045939</v>
      </c>
      <c r="N82" s="14">
        <f t="shared" si="1"/>
        <v>-127.78181323515186</v>
      </c>
      <c r="V82" s="23"/>
      <c r="W82" s="24"/>
      <c r="X82" s="4"/>
      <c r="Y82" s="4"/>
      <c r="Z82" s="4"/>
      <c r="AA82" s="4"/>
      <c r="AB82" s="4"/>
    </row>
    <row r="83" spans="2:28" x14ac:dyDescent="0.3">
      <c r="B83">
        <v>78</v>
      </c>
      <c r="C83" s="11">
        <v>1.76922876220923</v>
      </c>
      <c r="D83" s="2">
        <v>2.6208886710276902</v>
      </c>
      <c r="E83" s="2">
        <v>3.13014787398154</v>
      </c>
      <c r="F83" s="8">
        <v>4.9619136782953799</v>
      </c>
      <c r="G83" s="3">
        <f>G82*(1+Parameters!$B$13)</f>
        <v>398320.19249153516</v>
      </c>
      <c r="H83" s="5">
        <f>Parameters!$B$11*'Permanent project'!C87*Parameters!B$9*G83</f>
        <v>6.5116085599926059</v>
      </c>
      <c r="I83" s="2">
        <f>EXP(-Parameters!$B$16*'Permanent project'!B87)</f>
        <v>8.2413996174832971E-2</v>
      </c>
      <c r="J83" s="2">
        <f>EXP(-(Parameters!$B$5+Parameters!$B$6)*('Permanent project'!B87-Parameters!$B$2))*(1-EXP(-Parameters!$B$7*('Permanent project'!B87-Parameters!$B$2)*('Permanent project'!B87&gt;Parameters!$B$2)))+('Permanent project'!B87&lt;=Parameters!$B$2)</f>
        <v>0.47236654934274686</v>
      </c>
      <c r="K83" s="2">
        <f>H83*I83*('Permanent project'!B87&gt;=Parameters!$B$2)</f>
        <v>0.53664768295524024</v>
      </c>
      <c r="L83" s="2">
        <f>H83*I83*J83*('Permanent project'!B87&gt;=Parameters!$B$2)*('Permanent project'!B87&lt;=Parameters!$B$3)</f>
        <v>0.25349441421034724</v>
      </c>
      <c r="M83" s="26">
        <f>'Emissions of Biomass scenarios'!O81*3.66</f>
        <v>-225.29031262304287</v>
      </c>
      <c r="N83" s="14">
        <f t="shared" si="1"/>
        <v>-57.109835825644247</v>
      </c>
      <c r="V83" s="23"/>
      <c r="W83" s="24"/>
      <c r="X83" s="4"/>
      <c r="Y83" s="4"/>
      <c r="Z83" s="4"/>
      <c r="AA83" s="4"/>
      <c r="AB83" s="4"/>
    </row>
    <row r="84" spans="2:28" x14ac:dyDescent="0.3">
      <c r="B84">
        <v>79</v>
      </c>
      <c r="C84" s="11">
        <v>1.7650920618117301</v>
      </c>
      <c r="D84" s="2">
        <v>2.6252740475476899</v>
      </c>
      <c r="E84" s="2">
        <v>3.1435927283015399</v>
      </c>
      <c r="F84" s="8">
        <v>5.00730390948788</v>
      </c>
      <c r="G84" s="3">
        <f>G83*(1+Parameters!$B$13)</f>
        <v>406286.59634136589</v>
      </c>
      <c r="H84" s="5">
        <f>Parameters!$B$11*'Permanent project'!C88*Parameters!B$9*G84</f>
        <v>6.6263111932492995</v>
      </c>
      <c r="I84" s="2">
        <f>EXP(-Parameters!$B$16*'Permanent project'!B88)</f>
        <v>7.9818497750775541E-2</v>
      </c>
      <c r="J84" s="2">
        <f>EXP(-(Parameters!$B$5+Parameters!$B$6)*('Permanent project'!B88-Parameters!$B$2))*(1-EXP(-Parameters!$B$7*('Permanent project'!B88-Parameters!$B$2)*('Permanent project'!B88&gt;Parameters!$B$2)))+('Permanent project'!B88&lt;=Parameters!$B$2)</f>
        <v>0.46766642438966943</v>
      </c>
      <c r="K84" s="2">
        <f>H84*I84*('Permanent project'!B88&gt;=Parameters!$B$2)</f>
        <v>0.52890220507430796</v>
      </c>
      <c r="L84" s="2">
        <f>H84*I84*J84*('Permanent project'!B88&gt;=Parameters!$B$2)*('Permanent project'!B88&lt;=Parameters!$B$3)</f>
        <v>0.24734980309891327</v>
      </c>
      <c r="M84" s="26">
        <f>'Emissions of Biomass scenarios'!O82*3.66</f>
        <v>-231.26614888013296</v>
      </c>
      <c r="N84" s="14">
        <f t="shared" si="1"/>
        <v>-57.203636388944851</v>
      </c>
      <c r="V84" s="23"/>
      <c r="W84" s="24"/>
      <c r="X84" s="4"/>
      <c r="Y84" s="4"/>
      <c r="Z84" s="4"/>
      <c r="AA84" s="4"/>
      <c r="AB84" s="4"/>
    </row>
    <row r="85" spans="2:28" x14ac:dyDescent="0.3">
      <c r="B85">
        <v>80</v>
      </c>
      <c r="C85" s="11">
        <v>1.7610809000000001</v>
      </c>
      <c r="D85" s="2">
        <v>2.6290865999999999</v>
      </c>
      <c r="E85" s="2">
        <v>3.1565243999999999</v>
      </c>
      <c r="F85" s="8">
        <v>5.0519664999999998</v>
      </c>
      <c r="G85" s="3">
        <f>G84*(1+Parameters!$B$13)</f>
        <v>414412.32826819323</v>
      </c>
      <c r="H85" s="5">
        <f>Parameters!$B$11*'Permanent project'!C89*Parameters!B$9*G85</f>
        <v>6.7434779969878402</v>
      </c>
      <c r="I85" s="2">
        <f>EXP(-Parameters!$B$16*'Permanent project'!B89)</f>
        <v>7.7304740443299741E-2</v>
      </c>
      <c r="J85" s="2">
        <f>EXP(-(Parameters!$B$5+Parameters!$B$6)*('Permanent project'!B89-Parameters!$B$2))*(1-EXP(-Parameters!$B$7*('Permanent project'!B89-Parameters!$B$2)*('Permanent project'!B89&gt;Parameters!$B$2)))+('Permanent project'!B89&lt;=Parameters!$B$2)</f>
        <v>0.46301306629088801</v>
      </c>
      <c r="K85" s="2">
        <f>H85*I85*('Permanent project'!B89&gt;=Parameters!$B$2)</f>
        <v>0.52130281624224784</v>
      </c>
      <c r="L85" s="2">
        <f>H85*I85*J85*('Permanent project'!B89&gt;=Parameters!$B$2)*('Permanent project'!B89&lt;=Parameters!$B$3)</f>
        <v>0.24137001541439851</v>
      </c>
      <c r="M85" s="26">
        <f>'Emissions of Biomass scenarios'!O83*3.66</f>
        <v>-240.07990489590529</v>
      </c>
      <c r="N85" s="14">
        <f t="shared" si="1"/>
        <v>-57.948090345411984</v>
      </c>
      <c r="V85" s="23"/>
      <c r="W85" s="24"/>
      <c r="X85" s="4"/>
      <c r="Y85" s="4"/>
      <c r="Z85" s="4"/>
      <c r="AA85" s="4"/>
      <c r="AB85" s="4"/>
    </row>
    <row r="86" spans="2:28" x14ac:dyDescent="0.3">
      <c r="B86">
        <v>81</v>
      </c>
      <c r="C86" s="11">
        <f t="shared" ref="C86:C102" si="2">C85+(C85-C80)/5</f>
        <v>1.7568720035913461</v>
      </c>
      <c r="D86" s="11">
        <f t="shared" ref="D86:F101" si="3">D85+(D85-D80)/5</f>
        <v>2.6340191387948719</v>
      </c>
      <c r="E86" s="11">
        <f t="shared" si="3"/>
        <v>3.1704792430256417</v>
      </c>
      <c r="F86" s="11">
        <f t="shared" si="3"/>
        <v>5.0980327279439095</v>
      </c>
      <c r="G86" s="3">
        <f>G85*(1+Parameters!$B$13)</f>
        <v>422700.57483355713</v>
      </c>
      <c r="H86" s="5">
        <f>Parameters!$B$11*'Permanent project'!C90*Parameters!B$9*G86</f>
        <v>6.8619086458418979</v>
      </c>
      <c r="I86" s="2">
        <f>EXP(-Parameters!$B$16*'Permanent project'!B90)</f>
        <v>7.4870149945259742E-2</v>
      </c>
      <c r="J86" s="2">
        <f>EXP(-(Parameters!$B$5+Parameters!$B$6)*('Permanent project'!B90-Parameters!$B$2))*(1-EXP(-Parameters!$B$7*('Permanent project'!B90-Parameters!$B$2)*('Permanent project'!B90&gt;Parameters!$B$2)))+('Permanent project'!B90&lt;=Parameters!$B$2)</f>
        <v>0.45840600974743712</v>
      </c>
      <c r="K86" s="2">
        <f>H86*I86*('Permanent project'!B90&gt;=Parameters!$B$2)</f>
        <v>0.51375212922485713</v>
      </c>
      <c r="L86" s="2">
        <f>H86*I86*J86*('Permanent project'!B90&gt;=Parameters!$B$2)*('Permanent project'!B90&lt;=Parameters!$B$3)</f>
        <v>0.23550706355721643</v>
      </c>
      <c r="M86" s="26">
        <f>'Emissions of Biomass scenarios'!O84*3.66</f>
        <v>-250.06043239899222</v>
      </c>
      <c r="N86" s="14">
        <f t="shared" ref="N86:N149" si="4">L86*M86</f>
        <v>-58.890998146134486</v>
      </c>
      <c r="V86" s="4"/>
      <c r="W86" s="4"/>
      <c r="X86" s="4"/>
      <c r="Y86" s="4"/>
    </row>
    <row r="87" spans="2:28" x14ac:dyDescent="0.3">
      <c r="B87">
        <v>82</v>
      </c>
      <c r="C87" s="11">
        <f t="shared" si="2"/>
        <v>1.7526919855871532</v>
      </c>
      <c r="D87" s="11">
        <f t="shared" si="3"/>
        <v>2.6387328126797942</v>
      </c>
      <c r="E87" s="11">
        <f t="shared" si="3"/>
        <v>3.184230090569026</v>
      </c>
      <c r="F87" s="11">
        <f t="shared" si="3"/>
        <v>5.1438285571872555</v>
      </c>
      <c r="G87" s="3">
        <f>G86*(1+Parameters!$B$13)</f>
        <v>431154.58633022825</v>
      </c>
      <c r="H87" s="5">
        <f>Parameters!$B$11*'Permanent project'!C91*Parameters!B$9*G87</f>
        <v>6.98249417721365</v>
      </c>
      <c r="I87" s="2">
        <f>EXP(-Parameters!$B$16*'Permanent project'!B91)</f>
        <v>7.251223302324053E-2</v>
      </c>
      <c r="J87" s="2">
        <f>EXP(-(Parameters!$B$5+Parameters!$B$6)*('Permanent project'!B91-Parameters!$B$2))*(1-EXP(-Parameters!$B$7*('Permanent project'!B91-Parameters!$B$2)*('Permanent project'!B91&gt;Parameters!$B$2)))+('Permanent project'!B91&lt;=Parameters!$B$2)</f>
        <v>0.45384479408122214</v>
      </c>
      <c r="K87" s="2">
        <f>H87*I87*('Permanent project'!B91&gt;=Parameters!$B$2)</f>
        <v>0.50631624486153637</v>
      </c>
      <c r="L87" s="2">
        <f>H87*I87*J87*('Permanent project'!B91&gt;=Parameters!$B$2)*('Permanent project'!B91&lt;=Parameters!$B$3)</f>
        <v>0.22978899188916163</v>
      </c>
      <c r="M87" s="26">
        <f>'Emissions of Biomass scenarios'!O85*3.66</f>
        <v>-260.77521969430973</v>
      </c>
      <c r="N87" s="14">
        <f t="shared" si="4"/>
        <v>-59.923274843230082</v>
      </c>
      <c r="V87" s="4"/>
      <c r="W87" s="4"/>
      <c r="X87" s="4"/>
      <c r="Y87" s="4"/>
    </row>
    <row r="88" spans="2:28" x14ac:dyDescent="0.3">
      <c r="B88">
        <v>83</v>
      </c>
      <c r="C88" s="11">
        <f t="shared" si="2"/>
        <v>1.748537516723546</v>
      </c>
      <c r="D88" s="11">
        <f t="shared" si="3"/>
        <v>2.643290714948471</v>
      </c>
      <c r="E88" s="11">
        <f t="shared" si="3"/>
        <v>3.1978378218832413</v>
      </c>
      <c r="F88" s="11">
        <f t="shared" si="3"/>
        <v>5.1894299429473083</v>
      </c>
      <c r="G88" s="3">
        <f>G87*(1+Parameters!$B$13)</f>
        <v>439777.67805683281</v>
      </c>
      <c r="H88" s="5">
        <f>Parameters!$B$11*'Permanent project'!C92*Parameters!B$9*G88</f>
        <v>7.1052621864834604</v>
      </c>
      <c r="I88" s="2">
        <f>EXP(-Parameters!$B$16*'Permanent project'!B92)</f>
        <v>7.0228574964269014E-2</v>
      </c>
      <c r="J88" s="2">
        <f>EXP(-(Parameters!$B$5+Parameters!$B$6)*('Permanent project'!B92-Parameters!$B$2))*(1-EXP(-Parameters!$B$7*('Permanent project'!B92-Parameters!$B$2)*('Permanent project'!B92&gt;Parameters!$B$2)))+('Permanent project'!B92&lt;=Parameters!$B$2)</f>
        <v>0.44932896319108556</v>
      </c>
      <c r="K88" s="2">
        <f>H88*I88*('Permanent project'!B92&gt;=Parameters!$B$2)</f>
        <v>0.49899243810423966</v>
      </c>
      <c r="L88" s="2">
        <f>H88*I88*J88*('Permanent project'!B92&gt;=Parameters!$B$2)*('Permanent project'!B92&lt;=Parameters!$B$3)</f>
        <v>0.22421175485356995</v>
      </c>
      <c r="M88" s="26">
        <f>'Emissions of Biomass scenarios'!O86*3.66</f>
        <v>-271.99612964409943</v>
      </c>
      <c r="N88" s="14">
        <f t="shared" si="4"/>
        <v>-60.984729540882654</v>
      </c>
      <c r="V88" s="4"/>
      <c r="W88" s="4"/>
      <c r="X88" s="4"/>
      <c r="Y88" s="4"/>
    </row>
    <row r="89" spans="2:28" x14ac:dyDescent="0.3">
      <c r="B89">
        <v>84</v>
      </c>
      <c r="C89" s="11">
        <f t="shared" si="2"/>
        <v>1.7443992676264091</v>
      </c>
      <c r="D89" s="11">
        <f t="shared" si="3"/>
        <v>2.6477711237326274</v>
      </c>
      <c r="E89" s="11">
        <f t="shared" si="3"/>
        <v>3.2113758114635815</v>
      </c>
      <c r="F89" s="11">
        <f t="shared" si="3"/>
        <v>5.2349331958776943</v>
      </c>
      <c r="G89" s="3">
        <f>G88*(1+Parameters!$B$13)</f>
        <v>448573.23161796946</v>
      </c>
      <c r="H89" s="5">
        <f>Parameters!$B$11*'Permanent project'!C93*Parameters!B$9*G89</f>
        <v>7.2302151464114655</v>
      </c>
      <c r="I89" s="2">
        <f>EXP(-Parameters!$B$16*'Permanent project'!B93)</f>
        <v>6.8016837102936878E-2</v>
      </c>
      <c r="J89" s="2">
        <f>EXP(-(Parameters!$B$5+Parameters!$B$6)*('Permanent project'!B93-Parameters!$B$2))*(1-EXP(-Parameters!$B$7*('Permanent project'!B93-Parameters!$B$2)*('Permanent project'!B93&gt;Parameters!$B$2)))+('Permanent project'!B93&lt;=Parameters!$B$2)</f>
        <v>0.44485806550884244</v>
      </c>
      <c r="K89" s="2">
        <f>H89*I89*('Permanent project'!B93&gt;=Parameters!$B$2)</f>
        <v>0.49177636583265555</v>
      </c>
      <c r="L89" s="2">
        <f>H89*I89*J89*('Permanent project'!B93&gt;=Parameters!$B$2)*('Permanent project'!B93&lt;=Parameters!$B$3)</f>
        <v>0.21877068276728395</v>
      </c>
      <c r="M89" s="26">
        <f>'Emissions of Biomass scenarios'!O87*3.66</f>
        <v>-283.57666947053355</v>
      </c>
      <c r="N89" s="14">
        <f t="shared" si="4"/>
        <v>-62.038261596941034</v>
      </c>
      <c r="V89" s="4"/>
      <c r="W89" s="4"/>
      <c r="X89" s="4"/>
      <c r="Y89" s="4"/>
    </row>
    <row r="90" spans="2:28" x14ac:dyDescent="0.3">
      <c r="B90">
        <v>85</v>
      </c>
      <c r="C90" s="11">
        <f t="shared" si="2"/>
        <v>1.7402607087893449</v>
      </c>
      <c r="D90" s="11">
        <f t="shared" si="3"/>
        <v>2.6522705389696148</v>
      </c>
      <c r="E90" s="11">
        <f t="shared" si="3"/>
        <v>3.2249324280959897</v>
      </c>
      <c r="F90" s="11">
        <f t="shared" si="3"/>
        <v>5.2804590531556572</v>
      </c>
      <c r="G90" s="3">
        <f>G89*(1+Parameters!$B$13)</f>
        <v>457544.69625032885</v>
      </c>
      <c r="H90" s="5">
        <f>Parameters!$B$11*'Permanent project'!C94*Parameters!B$9*G90</f>
        <v>7.3573228103704826</v>
      </c>
      <c r="I90" s="2">
        <f>EXP(-Parameters!$B$16*'Permanent project'!B94)</f>
        <v>6.5874754426402948E-2</v>
      </c>
      <c r="J90" s="2">
        <f>EXP(-(Parameters!$B$5+Parameters!$B$6)*('Permanent project'!B94-Parameters!$B$2))*(1-EXP(-Parameters!$B$7*('Permanent project'!B94-Parameters!$B$2)*('Permanent project'!B94&gt;Parameters!$B$2)))+('Permanent project'!B94&lt;=Parameters!$B$2)</f>
        <v>0.44043165395539235</v>
      </c>
      <c r="K90" s="2">
        <f>H90*I90*('Permanent project'!B94&gt;=Parameters!$B$2)</f>
        <v>0.48466183336892832</v>
      </c>
      <c r="L90" s="2">
        <f>H90*I90*J90*('Permanent project'!B94&gt;=Parameters!$B$2)*('Permanent project'!B94&lt;=Parameters!$B$3)</f>
        <v>0.21346041287972986</v>
      </c>
      <c r="M90" s="26">
        <f>'Emissions of Biomass scenarios'!O88*3.66</f>
        <v>-295.41268825660558</v>
      </c>
      <c r="N90" s="14">
        <f t="shared" si="4"/>
        <v>-63.05891440516595</v>
      </c>
      <c r="V90" s="4"/>
      <c r="W90" s="4"/>
      <c r="X90" s="4"/>
      <c r="Y90" s="4"/>
    </row>
    <row r="91" spans="2:28" x14ac:dyDescent="0.3">
      <c r="B91">
        <v>86</v>
      </c>
      <c r="C91" s="11">
        <f t="shared" si="2"/>
        <v>1.7360966705472138</v>
      </c>
      <c r="D91" s="11">
        <f t="shared" si="3"/>
        <v>2.6569073267635379</v>
      </c>
      <c r="E91" s="11">
        <f t="shared" si="3"/>
        <v>3.2386140337151876</v>
      </c>
      <c r="F91" s="11">
        <f t="shared" si="3"/>
        <v>5.3261575637867891</v>
      </c>
      <c r="G91" s="3">
        <f>G90*(1+Parameters!$B$13)</f>
        <v>466695.59017533541</v>
      </c>
      <c r="H91" s="5">
        <f>Parameters!$B$11*'Permanent project'!C95*Parameters!B$9*G91</f>
        <v>7.486512820825193</v>
      </c>
      <c r="I91" s="2">
        <f>EXP(-Parameters!$B$16*'Permanent project'!B95)</f>
        <v>6.3800133254822006E-2</v>
      </c>
      <c r="J91" s="2">
        <f>EXP(-(Parameters!$B$5+Parameters!$B$6)*('Permanent project'!B95-Parameters!$B$2))*(1-EXP(-Parameters!$B$7*('Permanent project'!B95-Parameters!$B$2)*('Permanent project'!B95&gt;Parameters!$B$2)))+('Permanent project'!B95&lt;=Parameters!$B$2)</f>
        <v>0.43604928589698921</v>
      </c>
      <c r="K91" s="2">
        <f>H91*I91*('Permanent project'!B95&gt;=Parameters!$B$2)</f>
        <v>0.47764051558258069</v>
      </c>
      <c r="L91" s="2">
        <f>H91*I91*J91*('Permanent project'!B95&gt;=Parameters!$B$2)*('Permanent project'!B95&lt;=Parameters!$B$3)</f>
        <v>0.20827480573525406</v>
      </c>
      <c r="M91" s="26">
        <f>'Emissions of Biomass scenarios'!O89*3.66</f>
        <v>-307.42544176711704</v>
      </c>
      <c r="N91" s="14">
        <f t="shared" si="4"/>
        <v>-64.02897416212096</v>
      </c>
      <c r="V91" s="4"/>
      <c r="W91" s="4"/>
      <c r="X91" s="4"/>
      <c r="Y91" s="4"/>
    </row>
    <row r="92" spans="2:28" x14ac:dyDescent="0.3">
      <c r="B92">
        <v>87</v>
      </c>
      <c r="C92" s="11">
        <f t="shared" si="2"/>
        <v>1.7319416039383875</v>
      </c>
      <c r="D92" s="11">
        <f t="shared" si="3"/>
        <v>2.6614849643572711</v>
      </c>
      <c r="E92" s="11">
        <f t="shared" si="3"/>
        <v>3.252240991853097</v>
      </c>
      <c r="F92" s="11">
        <f t="shared" si="3"/>
        <v>5.3717825309553646</v>
      </c>
      <c r="G92" s="3">
        <f>G91*(1+Parameters!$B$13)</f>
        <v>476029.50197884213</v>
      </c>
      <c r="H92" s="5">
        <f>Parameters!$B$11*'Permanent project'!C96*Parameters!B$9*G92</f>
        <v>7.6179669644160635</v>
      </c>
      <c r="I92" s="2">
        <f>EXP(-Parameters!$B$16*'Permanent project'!B96)</f>
        <v>6.1790848994825016E-2</v>
      </c>
      <c r="J92" s="2">
        <f>EXP(-(Parameters!$B$5+Parameters!$B$6)*('Permanent project'!B96-Parameters!$B$2))*(1-EXP(-Parameters!$B$7*('Permanent project'!B96-Parameters!$B$2)*('Permanent project'!B96&gt;Parameters!$B$2)))+('Permanent project'!B96&lt;=Parameters!$B$2)</f>
        <v>0.43171052310173263</v>
      </c>
      <c r="K92" s="2">
        <f>H92*I92*('Permanent project'!B96&gt;=Parameters!$B$2)</f>
        <v>0.47072064634579852</v>
      </c>
      <c r="L92" s="2">
        <f>H92*I92*J92*('Permanent project'!B96&gt;=Parameters!$B$2)*('Permanent project'!B96&lt;=Parameters!$B$3)</f>
        <v>0.20321505646873037</v>
      </c>
      <c r="M92" s="26">
        <f>'Emissions of Biomass scenarios'!O90*3.66</f>
        <v>-319.55295270859409</v>
      </c>
      <c r="N92" s="14">
        <f t="shared" si="4"/>
        <v>-64.937971329426475</v>
      </c>
      <c r="V92" s="4"/>
      <c r="W92" s="4"/>
      <c r="X92" s="4"/>
      <c r="Y92" s="4"/>
    </row>
    <row r="93" spans="2:28" x14ac:dyDescent="0.3">
      <c r="B93">
        <v>88</v>
      </c>
      <c r="C93" s="11">
        <f t="shared" si="2"/>
        <v>1.7277915276086344</v>
      </c>
      <c r="D93" s="11">
        <f t="shared" si="3"/>
        <v>2.6660353946927664</v>
      </c>
      <c r="E93" s="11">
        <f t="shared" si="3"/>
        <v>3.265843172109911</v>
      </c>
      <c r="F93" s="11">
        <f t="shared" si="3"/>
        <v>5.4173733257089864</v>
      </c>
      <c r="G93" s="3">
        <f>G92*(1+Parameters!$B$13)</f>
        <v>485550.092018419</v>
      </c>
      <c r="H93" s="5">
        <f>Parameters!$B$11*'Permanent project'!C97*Parameters!B$9*G93</f>
        <v>7.7517070574237188</v>
      </c>
      <c r="I93" s="2">
        <f>EXP(-Parameters!$B$16*'Permanent project'!B97)</f>
        <v>5.9844843963749825E-2</v>
      </c>
      <c r="J93" s="2">
        <f>EXP(-(Parameters!$B$5+Parameters!$B$6)*('Permanent project'!B97-Parameters!$B$2))*(1-EXP(-Parameters!$B$7*('Permanent project'!B97-Parameters!$B$2)*('Permanent project'!B97&gt;Parameters!$B$2)))+('Permanent project'!B97&lt;=Parameters!$B$2)</f>
        <v>0.42741493169632522</v>
      </c>
      <c r="K93" s="2">
        <f>H93*I93*('Permanent project'!B97&gt;=Parameters!$B$2)</f>
        <v>0.46389969930422076</v>
      </c>
      <c r="L93" s="2">
        <f>H93*I93*J93*('Permanent project'!B97&gt;=Parameters!$B$2)*('Permanent project'!B97&lt;=Parameters!$B$3)</f>
        <v>0.19827765829205932</v>
      </c>
      <c r="M93" s="26">
        <f>'Emissions of Biomass scenarios'!O91*3.66</f>
        <v>-331.74507816615449</v>
      </c>
      <c r="N93" s="14">
        <f t="shared" si="4"/>
        <v>-65.777637248701282</v>
      </c>
      <c r="V93" s="4"/>
      <c r="W93" s="4"/>
      <c r="X93" s="4"/>
      <c r="Y93" s="4"/>
    </row>
    <row r="94" spans="2:28" x14ac:dyDescent="0.3">
      <c r="B94">
        <v>89</v>
      </c>
      <c r="C94" s="11">
        <f t="shared" si="2"/>
        <v>1.723642329785652</v>
      </c>
      <c r="D94" s="11">
        <f t="shared" si="3"/>
        <v>2.6705843306416255</v>
      </c>
      <c r="E94" s="11">
        <f t="shared" si="3"/>
        <v>3.279444242155245</v>
      </c>
      <c r="F94" s="11">
        <f t="shared" si="3"/>
        <v>5.4629620022613219</v>
      </c>
      <c r="G94" s="3">
        <f>G93*(1+Parameters!$B$13)</f>
        <v>495261.09385878738</v>
      </c>
      <c r="H94" s="5">
        <f>Parameters!$B$11*'Permanent project'!C98*Parameters!B$9*G94</f>
        <v>7.8877535875995841</v>
      </c>
      <c r="I94" s="2">
        <f>EXP(-Parameters!$B$16*'Permanent project'!B98)</f>
        <v>5.7960125282394234E-2</v>
      </c>
      <c r="J94" s="2">
        <f>EXP(-(Parameters!$B$5+Parameters!$B$6)*('Permanent project'!B98-Parameters!$B$2))*(1-EXP(-Parameters!$B$7*('Permanent project'!B98-Parameters!$B$2)*('Permanent project'!B98&gt;Parameters!$B$2)))+('Permanent project'!B98&lt;=Parameters!$B$2)</f>
        <v>0.42316208212313422</v>
      </c>
      <c r="K94" s="2">
        <f>H94*I94*('Permanent project'!B98&gt;=Parameters!$B$2)</f>
        <v>0.45717518613392649</v>
      </c>
      <c r="L94" s="2">
        <f>H94*I94*J94*('Permanent project'!B98&gt;=Parameters!$B$2)*('Permanent project'!B98&lt;=Parameters!$B$3)</f>
        <v>0.19345920365946379</v>
      </c>
      <c r="M94" s="26">
        <f>'Emissions of Biomass scenarios'!O92*3.66</f>
        <v>-343.96045424216072</v>
      </c>
      <c r="N94" s="14">
        <f t="shared" si="4"/>
        <v>-66.542315568035846</v>
      </c>
      <c r="V94" s="4"/>
      <c r="W94" s="4"/>
      <c r="X94" s="4"/>
      <c r="Y94" s="4"/>
    </row>
    <row r="95" spans="2:28" x14ac:dyDescent="0.3">
      <c r="B95">
        <v>90</v>
      </c>
      <c r="C95" s="11">
        <f t="shared" si="2"/>
        <v>1.7194909422175007</v>
      </c>
      <c r="D95" s="11">
        <f t="shared" si="3"/>
        <v>2.6751469720234251</v>
      </c>
      <c r="E95" s="11">
        <f t="shared" si="3"/>
        <v>3.2930579282935777</v>
      </c>
      <c r="F95" s="11">
        <f t="shared" si="3"/>
        <v>5.5085677635380472</v>
      </c>
      <c r="G95" s="3">
        <f>G94*(1+Parameters!$B$13)</f>
        <v>505166.31573596312</v>
      </c>
      <c r="H95" s="5">
        <f>Parameters!$B$11*'Permanent project'!C99*Parameters!B$9*G95</f>
        <v>8.0261310750055017</v>
      </c>
      <c r="I95" s="2">
        <f>EXP(-Parameters!$B$16*'Permanent project'!B99)</f>
        <v>5.6134762834133725E-2</v>
      </c>
      <c r="J95" s="2">
        <f>EXP(-(Parameters!$B$5+Parameters!$B$6)*('Permanent project'!B99-Parameters!$B$2))*(1-EXP(-Parameters!$B$7*('Permanent project'!B99-Parameters!$B$2)*('Permanent project'!B99&gt;Parameters!$B$2)))+('Permanent project'!B99&lt;=Parameters!$B$2)</f>
        <v>0.41895154909758109</v>
      </c>
      <c r="K95" s="2">
        <f>H95*I95*('Permanent project'!B99&gt;=Parameters!$B$2)</f>
        <v>0.45054496437110458</v>
      </c>
      <c r="L95" s="2">
        <f>H95*I95*J95*('Permanent project'!B99&gt;=Parameters!$B$2)*('Permanent project'!B99&lt;=Parameters!$B$3)</f>
        <v>0.18875651076138875</v>
      </c>
      <c r="M95" s="26">
        <f>'Emissions of Biomass scenarios'!O93*3.66</f>
        <v>-356.16448169034391</v>
      </c>
      <c r="N95" s="14">
        <f t="shared" si="4"/>
        <v>-67.228364821007844</v>
      </c>
      <c r="V95" s="4"/>
      <c r="W95" s="4"/>
      <c r="X95" s="4"/>
      <c r="Y95" s="4"/>
    </row>
    <row r="96" spans="2:28" x14ac:dyDescent="0.3">
      <c r="B96">
        <v>91</v>
      </c>
      <c r="C96" s="11">
        <f t="shared" si="2"/>
        <v>1.7153369889031318</v>
      </c>
      <c r="D96" s="11">
        <f t="shared" si="3"/>
        <v>2.6797222586341873</v>
      </c>
      <c r="E96" s="11">
        <f t="shared" si="3"/>
        <v>3.3066830283330955</v>
      </c>
      <c r="F96" s="11">
        <f t="shared" si="3"/>
        <v>5.5541895056145254</v>
      </c>
      <c r="G96" s="3">
        <f>G95*(1+Parameters!$B$13)</f>
        <v>515269.64205068239</v>
      </c>
      <c r="H96" s="5">
        <f>Parameters!$B$11*'Permanent project'!C100*Parameters!B$9*G96</f>
        <v>8.1668763447201265</v>
      </c>
      <c r="I96" s="2">
        <f>EXP(-Parameters!$B$16*'Permanent project'!B100)</f>
        <v>5.4366887288313223E-2</v>
      </c>
      <c r="J96" s="2">
        <f>EXP(-(Parameters!$B$5+Parameters!$B$6)*('Permanent project'!B100-Parameters!$B$2))*(1-EXP(-Parameters!$B$7*('Permanent project'!B100-Parameters!$B$2)*('Permanent project'!B100&gt;Parameters!$B$2)))+('Permanent project'!B100&lt;=Parameters!$B$2)</f>
        <v>0.41478291156587904</v>
      </c>
      <c r="K96" s="2">
        <f>H96*I96*('Permanent project'!B100&gt;=Parameters!$B$2)</f>
        <v>0.44400764573099061</v>
      </c>
      <c r="L96" s="2">
        <f>H96*I96*J96*('Permanent project'!B100&gt;=Parameters!$B$2)*('Permanent project'!B100&lt;=Parameters!$B$3)</f>
        <v>0.18416678405381162</v>
      </c>
      <c r="M96" s="26">
        <f>'Emissions of Biomass scenarios'!O94*3.66</f>
        <v>-368.32793050821772</v>
      </c>
      <c r="N96" s="14">
        <f t="shared" si="4"/>
        <v>-67.833770438894263</v>
      </c>
      <c r="V96" s="4"/>
      <c r="W96" s="4"/>
      <c r="X96" s="4"/>
      <c r="Y96" s="4"/>
    </row>
    <row r="97" spans="2:25" x14ac:dyDescent="0.3">
      <c r="B97">
        <v>92</v>
      </c>
      <c r="C97" s="11">
        <f t="shared" si="2"/>
        <v>1.7111850525743153</v>
      </c>
      <c r="D97" s="11">
        <f t="shared" si="3"/>
        <v>2.6842852450083172</v>
      </c>
      <c r="E97" s="11">
        <f t="shared" si="3"/>
        <v>3.3202968272566769</v>
      </c>
      <c r="F97" s="11">
        <f t="shared" si="3"/>
        <v>5.5997958939800725</v>
      </c>
      <c r="G97" s="3">
        <f>G96*(1+Parameters!$B$13)</f>
        <v>525575.03489169606</v>
      </c>
      <c r="H97" s="5">
        <f>Parameters!$B$11*'Permanent project'!C101*Parameters!B$9*G97</f>
        <v>8.3100507679071445</v>
      </c>
      <c r="I97" s="2">
        <f>EXP(-Parameters!$B$16*'Permanent project'!B101)</f>
        <v>5.2654688185889212E-2</v>
      </c>
      <c r="J97" s="2">
        <f>EXP(-(Parameters!$B$5+Parameters!$B$6)*('Permanent project'!B101-Parameters!$B$2))*(1-EXP(-Parameters!$B$7*('Permanent project'!B101-Parameters!$B$2)*('Permanent project'!B101&gt;Parameters!$B$2)))+('Permanent project'!B101&lt;=Parameters!$B$2)</f>
        <v>0.41065575266313298</v>
      </c>
      <c r="K97" s="2">
        <f>H97*I97*('Permanent project'!B101&gt;=Parameters!$B$2)</f>
        <v>0.43756313199305991</v>
      </c>
      <c r="L97" s="2">
        <f>H97*I97*J97*('Permanent project'!B101&gt;=Parameters!$B$2)*('Permanent project'!B101&lt;=Parameters!$B$3)</f>
        <v>0.1796878173062478</v>
      </c>
      <c r="M97" s="26">
        <f>'Emissions of Biomass scenarios'!O95*3.66</f>
        <v>-380.4259335679306</v>
      </c>
      <c r="N97" s="14">
        <f t="shared" si="4"/>
        <v>-68.357905649513071</v>
      </c>
      <c r="V97" s="4"/>
      <c r="W97" s="4"/>
      <c r="X97" s="4"/>
      <c r="Y97" s="4"/>
    </row>
    <row r="98" spans="2:25" x14ac:dyDescent="0.3">
      <c r="B98">
        <v>93</v>
      </c>
      <c r="C98" s="11">
        <f t="shared" si="2"/>
        <v>1.707033742301501</v>
      </c>
      <c r="D98" s="11">
        <f t="shared" si="3"/>
        <v>2.6888453011385263</v>
      </c>
      <c r="E98" s="11">
        <f t="shared" si="3"/>
        <v>3.3339079943373928</v>
      </c>
      <c r="F98" s="11">
        <f t="shared" si="3"/>
        <v>5.6453985665850137</v>
      </c>
      <c r="G98" s="3">
        <f>G97*(1+Parameters!$B$13)</f>
        <v>536086.53558953002</v>
      </c>
      <c r="H98" s="5">
        <f>Parameters!$B$11*'Permanent project'!C102*Parameters!B$9*G98</f>
        <v>8.4556885186143411</v>
      </c>
      <c r="I98" s="2">
        <f>EXP(-Parameters!$B$16*'Permanent project'!B102)</f>
        <v>5.0996412085361466E-2</v>
      </c>
      <c r="J98" s="2">
        <f>EXP(-(Parameters!$B$5+Parameters!$B$6)*('Permanent project'!B102-Parameters!$B$2))*(1-EXP(-Parameters!$B$7*('Permanent project'!B102-Parameters!$B$2)*('Permanent project'!B102&gt;Parameters!$B$2)))+('Permanent project'!B102&lt;=Parameters!$B$2)</f>
        <v>0.40656965967181169</v>
      </c>
      <c r="K98" s="2">
        <f>H98*I98*('Permanent project'!B102&gt;=Parameters!$B$2)</f>
        <v>0.4312097761607166</v>
      </c>
      <c r="L98" s="2">
        <f>H98*I98*J98*('Permanent project'!B102&gt;=Parameters!$B$2)*('Permanent project'!B102&lt;=Parameters!$B$3)</f>
        <v>0.17531681194082063</v>
      </c>
      <c r="M98" s="26">
        <f>'Emissions of Biomass scenarios'!O96*3.66</f>
        <v>-392.43723616276822</v>
      </c>
      <c r="N98" s="14">
        <f t="shared" si="4"/>
        <v>-68.800845130923449</v>
      </c>
      <c r="V98" s="4"/>
      <c r="W98" s="4"/>
      <c r="X98" s="4"/>
      <c r="Y98" s="4"/>
    </row>
    <row r="99" spans="2:25" x14ac:dyDescent="0.3">
      <c r="B99">
        <v>94</v>
      </c>
      <c r="C99" s="11">
        <f t="shared" si="2"/>
        <v>1.7028821852400742</v>
      </c>
      <c r="D99" s="11">
        <f t="shared" si="3"/>
        <v>2.6934072824276782</v>
      </c>
      <c r="E99" s="11">
        <f t="shared" si="3"/>
        <v>3.3475209587828894</v>
      </c>
      <c r="F99" s="11">
        <f t="shared" si="3"/>
        <v>5.691003614760219</v>
      </c>
      <c r="G99" s="3">
        <f>G98*(1+Parameters!$B$13)</f>
        <v>546808.26630132063</v>
      </c>
      <c r="H99" s="5">
        <f>Parameters!$B$11*'Permanent project'!C103*Parameters!B$9*G99</f>
        <v>8.603826512141131</v>
      </c>
      <c r="I99" s="2">
        <f>EXP(-Parameters!$B$16*'Permanent project'!B103)</f>
        <v>4.9390360767095715E-2</v>
      </c>
      <c r="J99" s="2">
        <f>EXP(-(Parameters!$B$5+Parameters!$B$6)*('Permanent project'!B103-Parameters!$B$2))*(1-EXP(-Parameters!$B$7*('Permanent project'!B103-Parameters!$B$2)*('Permanent project'!B103&gt;Parameters!$B$2)))+('Permanent project'!B103&lt;=Parameters!$B$2)</f>
        <v>0.40252422398059728</v>
      </c>
      <c r="K99" s="2">
        <f>H99*I99*('Permanent project'!B103&gt;=Parameters!$B$2)</f>
        <v>0.42494609541215328</v>
      </c>
      <c r="L99" s="2">
        <f>H99*I99*J99*('Permanent project'!B103&gt;=Parameters!$B$2)*('Permanent project'!B103&lt;=Parameters!$B$3)</f>
        <v>0.17105109728936185</v>
      </c>
      <c r="M99" s="26">
        <f>'Emissions of Biomass scenarios'!O97*3.66</f>
        <v>-404.34362044946346</v>
      </c>
      <c r="N99" s="14">
        <f t="shared" si="4"/>
        <v>-69.163419959833973</v>
      </c>
      <c r="V99" s="4"/>
      <c r="W99" s="4"/>
      <c r="X99" s="4"/>
      <c r="Y99" s="4"/>
    </row>
    <row r="100" spans="2:25" x14ac:dyDescent="0.3">
      <c r="B100">
        <v>95</v>
      </c>
      <c r="C100" s="11">
        <f t="shared" si="2"/>
        <v>1.6987301563309587</v>
      </c>
      <c r="D100" s="11">
        <f t="shared" si="3"/>
        <v>2.6979718727848887</v>
      </c>
      <c r="E100" s="11">
        <f t="shared" si="3"/>
        <v>3.3611363021084184</v>
      </c>
      <c r="F100" s="11">
        <f t="shared" si="3"/>
        <v>5.7366119372599984</v>
      </c>
      <c r="G100" s="3">
        <f>G99*(1+Parameters!$B$13)</f>
        <v>557744.43162734702</v>
      </c>
      <c r="H100" s="5">
        <f>Parameters!$B$11*'Permanent project'!C104*Parameters!B$9*G100</f>
        <v>8.7545053183068546</v>
      </c>
      <c r="I100" s="2">
        <f>EXP(-Parameters!$B$16*'Permanent project'!B104)</f>
        <v>4.7834889494198368E-2</v>
      </c>
      <c r="J100" s="2">
        <f>EXP(-(Parameters!$B$5+Parameters!$B$6)*('Permanent project'!B104-Parameters!$B$2))*(1-EXP(-Parameters!$B$7*('Permanent project'!B104-Parameters!$B$2)*('Permanent project'!B104&gt;Parameters!$B$2)))+('Permanent project'!B104&lt;=Parameters!$B$2)</f>
        <v>0.39851904104361857</v>
      </c>
      <c r="K100" s="2">
        <f>H100*I100*('Permanent project'!B104&gt;=Parameters!$B$2)</f>
        <v>0.41877079447758031</v>
      </c>
      <c r="L100" s="2">
        <f>H100*I100*J100*('Permanent project'!B104&gt;=Parameters!$B$2)*('Permanent project'!B104&lt;=Parameters!$B$3)</f>
        <v>0.16688813543227959</v>
      </c>
      <c r="M100" s="26">
        <f>'Emissions of Biomass scenarios'!O98*3.66</f>
        <v>-416.12945337469398</v>
      </c>
      <c r="N100" s="14">
        <f t="shared" si="4"/>
        <v>-69.447068572156411</v>
      </c>
      <c r="V100" s="4"/>
      <c r="W100" s="4"/>
      <c r="X100" s="4"/>
      <c r="Y100" s="4"/>
    </row>
    <row r="101" spans="2:25" x14ac:dyDescent="0.3">
      <c r="B101">
        <v>96</v>
      </c>
      <c r="C101" s="11">
        <f t="shared" si="2"/>
        <v>1.6945779991536503</v>
      </c>
      <c r="D101" s="11">
        <f t="shared" si="3"/>
        <v>2.7025368529371816</v>
      </c>
      <c r="E101" s="11">
        <f t="shared" si="3"/>
        <v>3.3747519768713867</v>
      </c>
      <c r="F101" s="11">
        <f t="shared" si="3"/>
        <v>5.782220772004389</v>
      </c>
      <c r="G101" s="3">
        <f>G100*(1+Parameters!$B$13)</f>
        <v>568899.32025989401</v>
      </c>
      <c r="H101" s="5">
        <f>Parameters!$B$11*'Permanent project'!C105*Parameters!B$9*G101</f>
        <v>8.9077690718559559</v>
      </c>
      <c r="I101" s="2">
        <f>EXP(-Parameters!$B$16*'Permanent project'!B105)</f>
        <v>4.6328405328162174E-2</v>
      </c>
      <c r="J101" s="2">
        <f>EXP(-(Parameters!$B$5+Parameters!$B$6)*('Permanent project'!B105-Parameters!$B$2))*(1-EXP(-Parameters!$B$7*('Permanent project'!B105-Parameters!$B$2)*('Permanent project'!B105&gt;Parameters!$B$2)))+('Permanent project'!B105&lt;=Parameters!$B$2)</f>
        <v>0.39455371034006848</v>
      </c>
      <c r="K101" s="2">
        <f>H101*I101*('Permanent project'!B105&gt;=Parameters!$B$2)</f>
        <v>0.41268273613060968</v>
      </c>
      <c r="L101" s="2">
        <f>H101*I101*J101*('Permanent project'!B105&gt;=Parameters!$B$2)*('Permanent project'!B105&lt;=Parameters!$B$3)</f>
        <v>0.16282550473362348</v>
      </c>
      <c r="M101" s="26">
        <f>'Emissions of Biomass scenarios'!O99*3.66</f>
        <v>-427.78132428099241</v>
      </c>
      <c r="N101" s="14">
        <f t="shared" si="4"/>
        <v>-69.65371004167045</v>
      </c>
      <c r="V101" s="4"/>
      <c r="W101" s="4"/>
      <c r="X101" s="4"/>
      <c r="Y101" s="4"/>
    </row>
    <row r="102" spans="2:25" x14ac:dyDescent="0.3">
      <c r="B102">
        <v>97</v>
      </c>
      <c r="C102" s="11">
        <f t="shared" si="2"/>
        <v>1.6904262012037539</v>
      </c>
      <c r="D102" s="11">
        <f>D101+(D101-D96)/5</f>
        <v>2.7070997717977803</v>
      </c>
      <c r="E102" s="11">
        <f>E101+(E101-E96)/5</f>
        <v>3.388365766579045</v>
      </c>
      <c r="F102" s="11">
        <f>F101+(F101-F96)/5</f>
        <v>5.8278270252823621</v>
      </c>
      <c r="G102" s="3">
        <f>G101*(1+Parameters!$B$13)</f>
        <v>580277.30666509189</v>
      </c>
      <c r="H102" s="5">
        <f>Parameters!$B$11*'Permanent project'!C106*Parameters!B$9*G102</f>
        <v>9.0636634995117014</v>
      </c>
      <c r="I102" s="2">
        <f>EXP(-Parameters!$B$16*'Permanent project'!B106)</f>
        <v>4.4869365497558031E-2</v>
      </c>
      <c r="J102" s="2">
        <f>EXP(-(Parameters!$B$5+Parameters!$B$6)*('Permanent project'!B106-Parameters!$B$2))*(1-EXP(-Parameters!$B$7*('Permanent project'!B106-Parameters!$B$2)*('Permanent project'!B106&gt;Parameters!$B$2)))+('Permanent project'!B106&lt;=Parameters!$B$2)</f>
        <v>0.39062783533420786</v>
      </c>
      <c r="K102" s="2">
        <f>H102*I102*('Permanent project'!B106&gt;=Parameters!$B$2)</f>
        <v>0.4066808303064664</v>
      </c>
      <c r="L102" s="2">
        <f>H102*I102*J102*('Permanent project'!B106&gt;=Parameters!$B$2)*('Permanent project'!B106&lt;=Parameters!$B$3)</f>
        <v>0.15886085241453329</v>
      </c>
      <c r="M102" s="26">
        <f>'Emissions of Biomass scenarios'!O100*3.66</f>
        <v>-439.2877492700473</v>
      </c>
      <c r="N102" s="14">
        <f t="shared" si="4"/>
        <v>-69.785626304301488</v>
      </c>
      <c r="V102" s="4"/>
      <c r="W102" s="4"/>
      <c r="X102" s="4"/>
      <c r="Y102" s="4"/>
    </row>
    <row r="103" spans="2:25" x14ac:dyDescent="0.3">
      <c r="B103">
        <v>98</v>
      </c>
      <c r="C103" s="11">
        <f t="shared" ref="C103:F105" si="5">C102+(C102-C97)/5</f>
        <v>1.6862744309296416</v>
      </c>
      <c r="D103" s="11">
        <f t="shared" si="5"/>
        <v>2.7116626771556729</v>
      </c>
      <c r="E103" s="11">
        <f t="shared" si="5"/>
        <v>3.4019795544435185</v>
      </c>
      <c r="F103" s="11">
        <f t="shared" si="5"/>
        <v>5.8734332515428198</v>
      </c>
      <c r="G103" s="3">
        <f>G102*(1+Parameters!$B$13)</f>
        <v>591882.85279839369</v>
      </c>
      <c r="H103" s="5">
        <f>Parameters!$B$11*'Permanent project'!C107*Parameters!B$9*G103</f>
        <v>9.2222307480037262</v>
      </c>
      <c r="I103" s="2">
        <f>EXP(-Parameters!$B$16*'Permanent project'!B107)</f>
        <v>4.3456275818102207E-2</v>
      </c>
      <c r="J103" s="2">
        <f>EXP(-(Parameters!$B$5+Parameters!$B$6)*('Permanent project'!B107-Parameters!$B$2))*(1-EXP(-Parameters!$B$7*('Permanent project'!B107-Parameters!$B$2)*('Permanent project'!B107&gt;Parameters!$B$2)))+('Permanent project'!B107&lt;=Parameters!$B$2)</f>
        <v>0.38674102343575439</v>
      </c>
      <c r="K103" s="2">
        <f>H103*I103*('Permanent project'!B107&gt;=Parameters!$B$2)</f>
        <v>0.40076380304343295</v>
      </c>
      <c r="L103" s="2">
        <f>H103*I103*J103*('Permanent project'!B107&gt;=Parameters!$B$2)*('Permanent project'!B107&lt;=Parameters!$B$3)</f>
        <v>0.15499180334502236</v>
      </c>
      <c r="M103" s="26">
        <f>'Emissions of Biomass scenarios'!O101*3.66</f>
        <v>-450.63892635624353</v>
      </c>
      <c r="N103" s="14">
        <f t="shared" si="4"/>
        <v>-69.845339853418906</v>
      </c>
      <c r="V103" s="4"/>
      <c r="W103" s="4"/>
      <c r="X103" s="4"/>
      <c r="Y103" s="4"/>
    </row>
    <row r="104" spans="2:25" x14ac:dyDescent="0.3">
      <c r="B104">
        <v>99</v>
      </c>
      <c r="C104" s="11">
        <f t="shared" si="5"/>
        <v>1.6821225686552697</v>
      </c>
      <c r="D104" s="11">
        <f t="shared" si="5"/>
        <v>2.716226152359102</v>
      </c>
      <c r="E104" s="11">
        <f t="shared" si="5"/>
        <v>3.4155938664647438</v>
      </c>
      <c r="F104" s="11">
        <f t="shared" si="5"/>
        <v>5.9190401885343809</v>
      </c>
      <c r="G104" s="3">
        <f>G103*(1+Parameters!$B$13)</f>
        <v>603720.50985436153</v>
      </c>
      <c r="H104" s="5">
        <f>Parameters!$B$11*'Permanent project'!C108*Parameters!B$9*G104</f>
        <v>9.3835147078234495</v>
      </c>
      <c r="I104" s="2">
        <f>EXP(-Parameters!$B$16*'Permanent project'!B108)</f>
        <v>4.2087689162481054E-2</v>
      </c>
      <c r="J104" s="2">
        <f>EXP(-(Parameters!$B$5+Parameters!$B$6)*('Permanent project'!B108-Parameters!$B$2))*(1-EXP(-Parameters!$B$7*('Permanent project'!B108-Parameters!$B$2)*('Permanent project'!B108&gt;Parameters!$B$2)))+('Permanent project'!B108&lt;=Parameters!$B$2)</f>
        <v>0.38289288596065735</v>
      </c>
      <c r="K104" s="2">
        <f>H104*I104*('Permanent project'!B108&gt;=Parameters!$B$2)</f>
        <v>0.39493045027444257</v>
      </c>
      <c r="L104" s="2">
        <f>H104*I104*J104*('Permanent project'!B108&gt;=Parameters!$B$2)*('Permanent project'!B108&lt;=Parameters!$B$3)</f>
        <v>0.15121605985932318</v>
      </c>
      <c r="M104" s="26">
        <f>'Emissions of Biomass scenarios'!O102*3.66</f>
        <v>-461.82653001943993</v>
      </c>
      <c r="N104" s="14">
        <f t="shared" si="4"/>
        <v>-69.835588208043148</v>
      </c>
      <c r="V104" s="4"/>
      <c r="W104" s="4"/>
      <c r="X104" s="4"/>
      <c r="Y104" s="4"/>
    </row>
    <row r="105" spans="2:25" x14ac:dyDescent="0.3">
      <c r="B105">
        <v>100</v>
      </c>
      <c r="C105" s="11">
        <f t="shared" si="5"/>
        <v>1.6779706453383088</v>
      </c>
      <c r="D105" s="11">
        <f t="shared" si="5"/>
        <v>2.720789926345387</v>
      </c>
      <c r="E105" s="11">
        <f t="shared" si="5"/>
        <v>3.4292084480011149</v>
      </c>
      <c r="F105" s="11">
        <f t="shared" si="5"/>
        <v>5.9646475032892132</v>
      </c>
      <c r="G105" s="3">
        <f>G104*(1+Parameters!$B$13)</f>
        <v>615794.92005144875</v>
      </c>
      <c r="H105" s="5">
        <f>Parameters!$B$11*'Permanent project'!C109*Parameters!B$9*G105</f>
        <v>9.5475607864077823</v>
      </c>
      <c r="I105" s="2">
        <f>EXP(-Parameters!$B$16*'Permanent project'!B109)</f>
        <v>4.0762203978366211E-2</v>
      </c>
      <c r="J105" s="2">
        <f>EXP(-(Parameters!$B$5+Parameters!$B$6)*('Permanent project'!B109-Parameters!$B$2))*(1-EXP(-Parameters!$B$7*('Permanent project'!B109-Parameters!$B$2)*('Permanent project'!B109&gt;Parameters!$B$2)))+('Permanent project'!B109&lt;=Parameters!$B$2)</f>
        <v>0.37908303809225347</v>
      </c>
      <c r="K105" s="2">
        <f>H105*I105*('Permanent project'!B109&gt;=Parameters!$B$2)</f>
        <v>0.38917962027140451</v>
      </c>
      <c r="L105" s="2">
        <f>H105*I105*J105*('Permanent project'!B109&gt;=Parameters!$B$2)*('Permanent project'!B109&lt;=Parameters!$B$3)</f>
        <v>0.14753139281607358</v>
      </c>
      <c r="M105" s="26">
        <f>'Emissions of Biomass scenarios'!O103*3.66</f>
        <v>-472.84353685547848</v>
      </c>
      <c r="N105" s="14">
        <f t="shared" si="4"/>
        <v>-69.759265576367156</v>
      </c>
      <c r="V105" s="4"/>
      <c r="W105" s="4"/>
      <c r="X105" s="4"/>
      <c r="Y105" s="4"/>
    </row>
    <row r="106" spans="2:25" x14ac:dyDescent="0.3">
      <c r="B106">
        <v>101</v>
      </c>
      <c r="C106" s="11">
        <f t="shared" ref="C106:C122" si="6">C105</f>
        <v>1.6779706453383088</v>
      </c>
      <c r="D106" s="11">
        <f t="shared" ref="D106:F121" si="7">D105</f>
        <v>2.720789926345387</v>
      </c>
      <c r="E106" s="11">
        <f t="shared" si="7"/>
        <v>3.4292084480011149</v>
      </c>
      <c r="F106" s="11">
        <f t="shared" si="7"/>
        <v>5.9646475032892132</v>
      </c>
      <c r="G106" s="3">
        <f>G105*(1+Parameters!$B$13)</f>
        <v>628110.81845247769</v>
      </c>
      <c r="H106" s="5">
        <f>Parameters!$B$11*'Permanent project'!C110*Parameters!B$9*G106</f>
        <v>9.7385120021359377</v>
      </c>
      <c r="I106" s="2">
        <f>EXP(-Parameters!$B$16*'Permanent project'!B110)</f>
        <v>3.9478462853102525E-2</v>
      </c>
      <c r="J106" s="2">
        <f>EXP(-(Parameters!$B$5+Parameters!$B$6)*('Permanent project'!B110-Parameters!$B$2))*(1-EXP(-Parameters!$B$7*('Permanent project'!B110-Parameters!$B$2)*('Permanent project'!B110&gt;Parameters!$B$2)))+('Permanent project'!B110&lt;=Parameters!$B$2)</f>
        <v>0.37531109884280595</v>
      </c>
      <c r="K106" s="2">
        <f>H106*I106*('Permanent project'!B110&gt;=Parameters!$B$2)</f>
        <v>0.38446148432081673</v>
      </c>
      <c r="L106" s="2">
        <f>H106*I106*J106*('Permanent project'!B110&gt;=Parameters!$B$2)*('Permanent project'!B110&lt;=Parameters!$B$3)</f>
        <v>0.14429266214318193</v>
      </c>
      <c r="M106" s="26">
        <f>'Emissions of Biomass scenarios'!O104*3.66</f>
        <v>-483.68407615709901</v>
      </c>
      <c r="N106" s="14">
        <f t="shared" si="4"/>
        <v>-69.79206298497337</v>
      </c>
      <c r="V106" s="4"/>
      <c r="W106" s="4"/>
      <c r="X106" s="4"/>
      <c r="Y106" s="4"/>
    </row>
    <row r="107" spans="2:25" x14ac:dyDescent="0.3">
      <c r="B107">
        <v>102</v>
      </c>
      <c r="C107" s="11">
        <f t="shared" si="6"/>
        <v>1.6779706453383088</v>
      </c>
      <c r="D107" s="11">
        <f t="shared" si="7"/>
        <v>2.720789926345387</v>
      </c>
      <c r="E107" s="11">
        <f t="shared" si="7"/>
        <v>3.4292084480011149</v>
      </c>
      <c r="F107" s="11">
        <f t="shared" si="7"/>
        <v>5.9646475032892132</v>
      </c>
      <c r="G107" s="3">
        <f>G106*(1+Parameters!$B$13)</f>
        <v>640673.0348215272</v>
      </c>
      <c r="H107" s="5">
        <f>Parameters!$B$11*'Permanent project'!C111*Parameters!B$9*G107</f>
        <v>9.933282242178656</v>
      </c>
      <c r="I107" s="2">
        <f>EXP(-Parameters!$B$16*'Permanent project'!B111)</f>
        <v>3.823515112359889E-2</v>
      </c>
      <c r="J107" s="2">
        <f>EXP(-(Parameters!$B$5+Parameters!$B$6)*('Permanent project'!B111-Parameters!$B$2))*(1-EXP(-Parameters!$B$7*('Permanent project'!B111-Parameters!$B$2)*('Permanent project'!B111&gt;Parameters!$B$2)))+('Permanent project'!B111&lt;=Parameters!$B$2)</f>
        <v>0.37157669101541957</v>
      </c>
      <c r="K107" s="2">
        <f>H107*I107*('Permanent project'!B111&gt;=Parameters!$B$2)</f>
        <v>0.37980054768306215</v>
      </c>
      <c r="L107" s="2">
        <f>H107*I107*J107*('Permanent project'!B111&gt;=Parameters!$B$2)*('Permanent project'!B111&lt;=Parameters!$B$3)</f>
        <v>0.1411250307539163</v>
      </c>
      <c r="M107" s="26">
        <f>'Emissions of Biomass scenarios'!O105*3.66</f>
        <v>-494.34330076287489</v>
      </c>
      <c r="N107" s="14">
        <f t="shared" si="4"/>
        <v>-69.764213523153217</v>
      </c>
      <c r="V107" s="4"/>
      <c r="W107" s="4"/>
      <c r="X107" s="4"/>
      <c r="Y107" s="4"/>
    </row>
    <row r="108" spans="2:25" x14ac:dyDescent="0.3">
      <c r="B108">
        <v>103</v>
      </c>
      <c r="C108" s="11">
        <f t="shared" si="6"/>
        <v>1.6779706453383088</v>
      </c>
      <c r="D108" s="11">
        <f t="shared" si="7"/>
        <v>2.720789926345387</v>
      </c>
      <c r="E108" s="11">
        <f t="shared" si="7"/>
        <v>3.4292084480011149</v>
      </c>
      <c r="F108" s="11">
        <f t="shared" si="7"/>
        <v>5.9646475032892132</v>
      </c>
      <c r="G108" s="3">
        <f>G107*(1+Parameters!$B$13)</f>
        <v>653486.49551795772</v>
      </c>
      <c r="H108" s="5">
        <f>Parameters!$B$11*'Permanent project'!C112*Parameters!B$9*G108</f>
        <v>10.131947887022228</v>
      </c>
      <c r="I108" s="2">
        <f>EXP(-Parameters!$B$16*'Permanent project'!B112)</f>
        <v>3.7030995529998355E-2</v>
      </c>
      <c r="J108" s="2">
        <f>EXP(-(Parameters!$B$5+Parameters!$B$6)*('Permanent project'!B112-Parameters!$B$2))*(1-EXP(-Parameters!$B$7*('Permanent project'!B112-Parameters!$B$2)*('Permanent project'!B112&gt;Parameters!$B$2)))+('Permanent project'!B112&lt;=Parameters!$B$2)</f>
        <v>0.36787944116633325</v>
      </c>
      <c r="K108" s="2">
        <f>H108*I108*('Permanent project'!B112&gt;=Parameters!$B$2)</f>
        <v>0.37519611691449639</v>
      </c>
      <c r="L108" s="2">
        <f>H108*I108*J108*('Permanent project'!B112&gt;=Parameters!$B$2)*('Permanent project'!B112&lt;=Parameters!$B$3)</f>
        <v>0.13802693781828318</v>
      </c>
      <c r="M108" s="26">
        <f>'Emissions of Biomass scenarios'!O106*3.66</f>
        <v>-51.933622552681946</v>
      </c>
      <c r="N108" s="14">
        <f t="shared" si="4"/>
        <v>-7.1682388907572197</v>
      </c>
      <c r="V108" s="4"/>
      <c r="W108" s="4"/>
      <c r="X108" s="4"/>
      <c r="Y108" s="4"/>
    </row>
    <row r="109" spans="2:25" x14ac:dyDescent="0.3">
      <c r="B109">
        <v>104</v>
      </c>
      <c r="C109" s="11">
        <f t="shared" si="6"/>
        <v>1.6779706453383088</v>
      </c>
      <c r="D109" s="11">
        <f t="shared" si="7"/>
        <v>2.720789926345387</v>
      </c>
      <c r="E109" s="11">
        <f t="shared" si="7"/>
        <v>3.4292084480011149</v>
      </c>
      <c r="F109" s="11">
        <f t="shared" si="7"/>
        <v>5.9646475032892132</v>
      </c>
      <c r="G109" s="3">
        <f>G108*(1+Parameters!$B$13)</f>
        <v>666556.22542831686</v>
      </c>
      <c r="H109" s="5">
        <f>Parameters!$B$11*'Permanent project'!C113*Parameters!B$9*G109</f>
        <v>10.334586844762672</v>
      </c>
      <c r="I109" s="2">
        <f>EXP(-Parameters!$B$16*'Permanent project'!B113)</f>
        <v>3.5864762911748747E-2</v>
      </c>
      <c r="J109" s="2">
        <f>EXP(-(Parameters!$B$5+Parameters!$B$6)*('Permanent project'!B113-Parameters!$B$2))*(1-EXP(-Parameters!$B$7*('Permanent project'!B113-Parameters!$B$2)*('Permanent project'!B113&gt;Parameters!$B$2)))+('Permanent project'!B113&lt;=Parameters!$B$2)</f>
        <v>0.36421897956758398</v>
      </c>
      <c r="K109" s="2">
        <f>H109*I109*('Permanent project'!B113&gt;=Parameters!$B$2)</f>
        <v>0.3706475069782908</v>
      </c>
      <c r="L109" s="2">
        <f>H109*I109*J109*('Permanent project'!B113&gt;=Parameters!$B$2)*('Permanent project'!B113&lt;=Parameters!$B$3)</f>
        <v>0.13499685677090204</v>
      </c>
      <c r="M109" s="26">
        <f>'Emissions of Biomass scenarios'!O107*3.66</f>
        <v>-49.020893330509374</v>
      </c>
      <c r="N109" s="14">
        <f t="shared" si="4"/>
        <v>-6.6176665157204404</v>
      </c>
      <c r="V109" s="4"/>
      <c r="W109" s="4"/>
      <c r="X109" s="4"/>
      <c r="Y109" s="4"/>
    </row>
    <row r="110" spans="2:25" x14ac:dyDescent="0.3">
      <c r="B110">
        <v>105</v>
      </c>
      <c r="C110" s="11">
        <f t="shared" si="6"/>
        <v>1.6779706453383088</v>
      </c>
      <c r="D110" s="11">
        <f t="shared" si="7"/>
        <v>2.720789926345387</v>
      </c>
      <c r="E110" s="11">
        <f t="shared" si="7"/>
        <v>3.4292084480011149</v>
      </c>
      <c r="F110" s="11">
        <f t="shared" si="7"/>
        <v>5.9646475032892132</v>
      </c>
      <c r="G110" s="3">
        <f>G109*(1+Parameters!$B$13)</f>
        <v>679887.3499368832</v>
      </c>
      <c r="H110" s="5">
        <f>Parameters!$B$11*'Permanent project'!C114*Parameters!B$9*G110</f>
        <v>10.541278581657926</v>
      </c>
      <c r="I110" s="2">
        <f>EXP(-Parameters!$B$16*'Permanent project'!B114)</f>
        <v>3.4735258944738563E-2</v>
      </c>
      <c r="J110" s="2">
        <f>EXP(-(Parameters!$B$5+Parameters!$B$6)*('Permanent project'!B114-Parameters!$B$2))*(1-EXP(-Parameters!$B$7*('Permanent project'!B114-Parameters!$B$2)*('Permanent project'!B114&gt;Parameters!$B$2)))+('Permanent project'!B114&lt;=Parameters!$B$2)</f>
        <v>0.36059494017004085</v>
      </c>
      <c r="K110" s="2">
        <f>H110*I110*('Permanent project'!B114&gt;=Parameters!$B$2)</f>
        <v>0.36615404114251449</v>
      </c>
      <c r="L110" s="2">
        <f>H110*I110*J110*('Permanent project'!B114&gt;=Parameters!$B$2)*('Permanent project'!B114&lt;=Parameters!$B$3)</f>
        <v>0.13203329455880369</v>
      </c>
      <c r="M110" s="26">
        <f>'Emissions of Biomass scenarios'!O108*3.66</f>
        <v>-46.274880977351145</v>
      </c>
      <c r="N110" s="14">
        <f t="shared" si="4"/>
        <v>-6.1098249907561852</v>
      </c>
      <c r="V110" s="4"/>
      <c r="W110" s="4"/>
      <c r="X110" s="4"/>
      <c r="Y110" s="4"/>
    </row>
    <row r="111" spans="2:25" x14ac:dyDescent="0.3">
      <c r="B111">
        <v>106</v>
      </c>
      <c r="C111" s="11">
        <f t="shared" si="6"/>
        <v>1.6779706453383088</v>
      </c>
      <c r="D111" s="11">
        <f t="shared" si="7"/>
        <v>2.720789926345387</v>
      </c>
      <c r="E111" s="11">
        <f t="shared" si="7"/>
        <v>3.4292084480011149</v>
      </c>
      <c r="F111" s="11">
        <f t="shared" si="7"/>
        <v>5.9646475032892132</v>
      </c>
      <c r="G111" s="3">
        <f>G110*(1+Parameters!$B$13)</f>
        <v>693485.09693562088</v>
      </c>
      <c r="H111" s="5">
        <f>Parameters!$B$11*'Permanent project'!C115*Parameters!B$9*G111</f>
        <v>10.752104153291086</v>
      </c>
      <c r="I111" s="2">
        <f>EXP(-Parameters!$B$16*'Permanent project'!B115)</f>
        <v>3.3641326918204623E-2</v>
      </c>
      <c r="J111" s="2">
        <f>EXP(-(Parameters!$B$5+Parameters!$B$6)*('Permanent project'!B115-Parameters!$B$2))*(1-EXP(-Parameters!$B$7*('Permanent project'!B115-Parameters!$B$2)*('Permanent project'!B115&gt;Parameters!$B$2)))+('Permanent project'!B115&lt;=Parameters!$B$2)</f>
        <v>0.35700696056680536</v>
      </c>
      <c r="K111" s="2">
        <f>H111*I111*('Permanent project'!B115&gt;=Parameters!$B$2)</f>
        <v>0.36171505087945111</v>
      </c>
      <c r="L111" s="2">
        <f>H111*I111*J111*('Permanent project'!B115&gt;=Parameters!$B$2)*('Permanent project'!B115&lt;=Parameters!$B$3)</f>
        <v>0.1291347909057402</v>
      </c>
      <c r="M111" s="26">
        <f>'Emissions of Biomass scenarios'!O109*3.66</f>
        <v>-43.685843586549232</v>
      </c>
      <c r="N111" s="14">
        <f t="shared" si="4"/>
        <v>-5.6413622770899066</v>
      </c>
      <c r="V111" s="4"/>
      <c r="W111" s="4"/>
      <c r="X111" s="4"/>
      <c r="Y111" s="4"/>
    </row>
    <row r="112" spans="2:25" x14ac:dyDescent="0.3">
      <c r="B112">
        <v>107</v>
      </c>
      <c r="C112" s="11">
        <f t="shared" si="6"/>
        <v>1.6779706453383088</v>
      </c>
      <c r="D112" s="11">
        <f t="shared" si="7"/>
        <v>2.720789926345387</v>
      </c>
      <c r="E112" s="11">
        <f t="shared" si="7"/>
        <v>3.4292084480011149</v>
      </c>
      <c r="F112" s="11">
        <f t="shared" si="7"/>
        <v>5.9646475032892132</v>
      </c>
      <c r="G112" s="3">
        <f>G111*(1+Parameters!$B$13)</f>
        <v>707354.79887433327</v>
      </c>
      <c r="H112" s="5">
        <f>Parameters!$B$11*'Permanent project'!C116*Parameters!B$9*G112</f>
        <v>10.967146236356907</v>
      </c>
      <c r="I112" s="2">
        <f>EXP(-Parameters!$B$16*'Permanent project'!B116)</f>
        <v>3.2581846550159263E-2</v>
      </c>
      <c r="J112" s="2">
        <f>EXP(-(Parameters!$B$5+Parameters!$B$6)*('Permanent project'!B116-Parameters!$B$2))*(1-EXP(-Parameters!$B$7*('Permanent project'!B116-Parameters!$B$2)*('Permanent project'!B116&gt;Parameters!$B$2)))+('Permanent project'!B116&lt;=Parameters!$B$2)</f>
        <v>0.35345468195697433</v>
      </c>
      <c r="K112" s="2">
        <f>H112*I112*('Permanent project'!B116&gt;=Parameters!$B$2)</f>
        <v>0.35732987576613745</v>
      </c>
      <c r="L112" s="2">
        <f>H112*I112*J112*('Permanent project'!B116&gt;=Parameters!$B$2)*('Permanent project'!B116&lt;=Parameters!$B$3)</f>
        <v>0.12629991759264525</v>
      </c>
      <c r="M112" s="26">
        <f>'Emissions of Biomass scenarios'!O110*3.66</f>
        <v>-41.244620131194438</v>
      </c>
      <c r="N112" s="14">
        <f t="shared" si="4"/>
        <v>-5.2091921237098147</v>
      </c>
      <c r="V112" s="4"/>
      <c r="W112" s="4"/>
      <c r="X112" s="4"/>
      <c r="Y112" s="4"/>
    </row>
    <row r="113" spans="2:25" x14ac:dyDescent="0.3">
      <c r="B113">
        <v>108</v>
      </c>
      <c r="C113" s="11">
        <f t="shared" si="6"/>
        <v>1.6779706453383088</v>
      </c>
      <c r="D113" s="11">
        <f t="shared" si="7"/>
        <v>2.720789926345387</v>
      </c>
      <c r="E113" s="11">
        <f t="shared" si="7"/>
        <v>3.4292084480011149</v>
      </c>
      <c r="F113" s="11">
        <f t="shared" si="7"/>
        <v>5.9646475032892132</v>
      </c>
      <c r="G113" s="3">
        <f>G112*(1+Parameters!$B$13)</f>
        <v>721501.89485181996</v>
      </c>
      <c r="H113" s="5">
        <f>Parameters!$B$11*'Permanent project'!C117*Parameters!B$9*G113</f>
        <v>11.186489161084046</v>
      </c>
      <c r="I113" s="2">
        <f>EXP(-Parameters!$B$16*'Permanent project'!B117)</f>
        <v>3.155573284012364E-2</v>
      </c>
      <c r="J113" s="2">
        <f>EXP(-(Parameters!$B$5+Parameters!$B$6)*('Permanent project'!B117-Parameters!$B$2))*(1-EXP(-Parameters!$B$7*('Permanent project'!B117-Parameters!$B$2)*('Permanent project'!B117&gt;Parameters!$B$2)))+('Permanent project'!B117&lt;=Parameters!$B$2)</f>
        <v>0.34993774910976294</v>
      </c>
      <c r="K113" s="2">
        <f>H113*I113*('Permanent project'!B117&gt;=Parameters!$B$2)</f>
        <v>0.35299786338610695</v>
      </c>
      <c r="L113" s="2">
        <f>H113*I113*J113*('Permanent project'!B117&gt;=Parameters!$B$2)*('Permanent project'!B117&lt;=Parameters!$B$3)</f>
        <v>0.12352727775388987</v>
      </c>
      <c r="M113" s="26">
        <f>'Emissions of Biomass scenarios'!O111*3.66</f>
        <v>-38.942595164718412</v>
      </c>
      <c r="N113" s="14">
        <f t="shared" si="4"/>
        <v>-4.8104727693694604</v>
      </c>
      <c r="V113" s="4"/>
      <c r="W113" s="4"/>
      <c r="X113" s="4"/>
      <c r="Y113" s="4"/>
    </row>
    <row r="114" spans="2:25" x14ac:dyDescent="0.3">
      <c r="B114">
        <v>109</v>
      </c>
      <c r="C114" s="11">
        <f t="shared" si="6"/>
        <v>1.6779706453383088</v>
      </c>
      <c r="D114" s="11">
        <f t="shared" si="7"/>
        <v>2.720789926345387</v>
      </c>
      <c r="E114" s="11">
        <f t="shared" si="7"/>
        <v>3.4292084480011149</v>
      </c>
      <c r="F114" s="11">
        <f t="shared" si="7"/>
        <v>5.9646475032892132</v>
      </c>
      <c r="G114" s="3">
        <f>G113*(1+Parameters!$B$13)</f>
        <v>735931.93274885637</v>
      </c>
      <c r="H114" s="5">
        <f>Parameters!$B$11*'Permanent project'!C118*Parameters!B$9*G114</f>
        <v>11.410218944305726</v>
      </c>
      <c r="I114" s="2">
        <f>EXP(-Parameters!$B$16*'Permanent project'!B118)</f>
        <v>3.0561934957992438E-2</v>
      </c>
      <c r="J114" s="2">
        <f>EXP(-(Parameters!$B$5+Parameters!$B$6)*('Permanent project'!B118-Parameters!$B$2))*(1-EXP(-Parameters!$B$7*('Permanent project'!B118-Parameters!$B$2)*('Permanent project'!B118&gt;Parameters!$B$2)))+('Permanent project'!B118&lt;=Parameters!$B$2)</f>
        <v>0.34645581032898376</v>
      </c>
      <c r="K114" s="2">
        <f>H114*I114*('Permanent project'!B118&gt;=Parameters!$B$2)</f>
        <v>0.34871836923232474</v>
      </c>
      <c r="L114" s="2">
        <f>H114*I114*J114*('Permanent project'!B118&gt;=Parameters!$B$2)*('Permanent project'!B118&lt;=Parameters!$B$3)</f>
        <v>0.12081550518898683</v>
      </c>
      <c r="M114" s="26">
        <f>'Emissions of Biomass scenarios'!O112*3.66</f>
        <v>-36.771665703692598</v>
      </c>
      <c r="N114" s="14">
        <f t="shared" si="4"/>
        <v>-4.4425873686321617</v>
      </c>
      <c r="V114" s="4"/>
      <c r="W114" s="4"/>
      <c r="X114" s="4"/>
      <c r="Y114" s="4"/>
    </row>
    <row r="115" spans="2:25" x14ac:dyDescent="0.3">
      <c r="B115">
        <v>110</v>
      </c>
      <c r="C115" s="11">
        <f t="shared" si="6"/>
        <v>1.6779706453383088</v>
      </c>
      <c r="D115" s="11">
        <f t="shared" si="7"/>
        <v>2.720789926345387</v>
      </c>
      <c r="E115" s="11">
        <f t="shared" si="7"/>
        <v>3.4292084480011149</v>
      </c>
      <c r="F115" s="11">
        <f t="shared" si="7"/>
        <v>5.9646475032892132</v>
      </c>
      <c r="G115" s="3">
        <f>G114*(1+Parameters!$B$13)</f>
        <v>750650.57140383346</v>
      </c>
      <c r="H115" s="5">
        <f>Parameters!$B$11*'Permanent project'!C119*Parameters!B$9*G115</f>
        <v>11.638423323191839</v>
      </c>
      <c r="I115" s="2">
        <f>EXP(-Parameters!$B$16*'Permanent project'!B119)</f>
        <v>2.9599435167891999E-2</v>
      </c>
      <c r="J115" s="2">
        <f>EXP(-(Parameters!$B$5+Parameters!$B$6)*('Permanent project'!B119-Parameters!$B$2))*(1-EXP(-Parameters!$B$7*('Permanent project'!B119-Parameters!$B$2)*('Permanent project'!B119&gt;Parameters!$B$2)))+('Permanent project'!B119&lt;=Parameters!$B$2)</f>
        <v>0.3430085174178788</v>
      </c>
      <c r="K115" s="2">
        <f>H115*I115*('Permanent project'!B119&gt;=Parameters!$B$2)</f>
        <v>0.34449075661129896</v>
      </c>
      <c r="L115" s="2">
        <f>H115*I115*J115*('Permanent project'!B119&gt;=Parameters!$B$2)*('Permanent project'!B119&lt;=Parameters!$B$3)</f>
        <v>0.11816326368940498</v>
      </c>
      <c r="M115" s="26">
        <f>'Emissions of Biomass scenarios'!O113*3.66</f>
        <v>-34.72421015589417</v>
      </c>
      <c r="N115" s="14">
        <f t="shared" si="4"/>
        <v>-4.1031260010572375</v>
      </c>
      <c r="V115" s="4"/>
      <c r="W115" s="4"/>
      <c r="X115" s="4"/>
      <c r="Y115" s="4"/>
    </row>
    <row r="116" spans="2:25" x14ac:dyDescent="0.3">
      <c r="B116">
        <v>111</v>
      </c>
      <c r="C116" s="11">
        <f t="shared" si="6"/>
        <v>1.6779706453383088</v>
      </c>
      <c r="D116" s="11">
        <f t="shared" si="7"/>
        <v>2.720789926345387</v>
      </c>
      <c r="E116" s="11">
        <f t="shared" si="7"/>
        <v>3.4292084480011149</v>
      </c>
      <c r="F116" s="11">
        <f t="shared" si="7"/>
        <v>5.9646475032892132</v>
      </c>
      <c r="G116" s="3">
        <f>G115*(1+Parameters!$B$13)</f>
        <v>765663.58283191011</v>
      </c>
      <c r="H116" s="5">
        <f>Parameters!$B$11*'Permanent project'!C120*Parameters!B$9*G116</f>
        <v>11.871191789655676</v>
      </c>
      <c r="I116" s="2">
        <f>EXP(-Parameters!$B$16*'Permanent project'!B120)</f>
        <v>2.866724778592988E-2</v>
      </c>
      <c r="J116" s="2">
        <f>EXP(-(Parameters!$B$5+Parameters!$B$6)*('Permanent project'!B120-Parameters!$B$2))*(1-EXP(-Parameters!$B$7*('Permanent project'!B120-Parameters!$B$2)*('Permanent project'!B120&gt;Parameters!$B$2)))+('Permanent project'!B120&lt;=Parameters!$B$2)</f>
        <v>0.33959552564430084</v>
      </c>
      <c r="K116" s="2">
        <f>H116*I116*('Permanent project'!B120&gt;=Parameters!$B$2)</f>
        <v>0.34031439654835566</v>
      </c>
      <c r="L116" s="2">
        <f>H116*I116*J116*('Permanent project'!B120&gt;=Parameters!$B$2)*('Permanent project'!B120&lt;=Parameters!$B$3)</f>
        <v>0.11556924638016187</v>
      </c>
      <c r="M116" s="26">
        <f>'Emissions of Biomass scenarios'!O114*3.66</f>
        <v>-32.793059165401992</v>
      </c>
      <c r="N116" s="14">
        <f t="shared" si="4"/>
        <v>-3.7898691342455684</v>
      </c>
      <c r="V116" s="4"/>
      <c r="W116" s="4"/>
      <c r="X116" s="4"/>
      <c r="Y116" s="4"/>
    </row>
    <row r="117" spans="2:25" x14ac:dyDescent="0.3">
      <c r="B117">
        <v>112</v>
      </c>
      <c r="C117" s="11">
        <f t="shared" si="6"/>
        <v>1.6779706453383088</v>
      </c>
      <c r="D117" s="11">
        <f t="shared" si="7"/>
        <v>2.720789926345387</v>
      </c>
      <c r="E117" s="11">
        <f t="shared" si="7"/>
        <v>3.4292084480011149</v>
      </c>
      <c r="F117" s="11">
        <f t="shared" si="7"/>
        <v>5.9646475032892132</v>
      </c>
      <c r="G117" s="3">
        <f>G116*(1+Parameters!$B$13)</f>
        <v>780976.85448854836</v>
      </c>
      <c r="H117" s="5">
        <f>Parameters!$B$11*'Permanent project'!C121*Parameters!B$9*G117</f>
        <v>12.10861562544879</v>
      </c>
      <c r="I117" s="2">
        <f>EXP(-Parameters!$B$16*'Permanent project'!B121)</f>
        <v>2.7764418170768392E-2</v>
      </c>
      <c r="J117" s="2">
        <f>EXP(-(Parameters!$B$5+Parameters!$B$6)*('Permanent project'!B121-Parameters!$B$2))*(1-EXP(-Parameters!$B$7*('Permanent project'!B121-Parameters!$B$2)*('Permanent project'!B121&gt;Parameters!$B$2)))+('Permanent project'!B121&lt;=Parameters!$B$2)</f>
        <v>0.33621649370624118</v>
      </c>
      <c r="K117" s="2">
        <f>H117*I117*('Permanent project'!B121&gt;=Parameters!$B$2)</f>
        <v>0.33618866769406047</v>
      </c>
      <c r="L117" s="2">
        <f>H117*I117*J117*('Permanent project'!B121&gt;=Parameters!$B$2)*('Permanent project'!B121&lt;=Parameters!$B$3)</f>
        <v>0.11303217507586968</v>
      </c>
      <c r="M117" s="26">
        <f>'Emissions of Biomass scenarios'!O115*3.66</f>
        <v>-30.971468254630349</v>
      </c>
      <c r="N117" s="14">
        <f t="shared" si="4"/>
        <v>-3.5007724221141174</v>
      </c>
      <c r="V117" s="4"/>
      <c r="W117" s="4"/>
      <c r="X117" s="4"/>
      <c r="Y117" s="4"/>
    </row>
    <row r="118" spans="2:25" x14ac:dyDescent="0.3">
      <c r="B118">
        <v>113</v>
      </c>
      <c r="C118" s="11">
        <f t="shared" si="6"/>
        <v>1.6779706453383088</v>
      </c>
      <c r="D118" s="11">
        <f t="shared" si="7"/>
        <v>2.720789926345387</v>
      </c>
      <c r="E118" s="11">
        <f t="shared" si="7"/>
        <v>3.4292084480011149</v>
      </c>
      <c r="F118" s="11">
        <f t="shared" si="7"/>
        <v>5.9646475032892132</v>
      </c>
      <c r="G118" s="3">
        <f>G117*(1+Parameters!$B$13)</f>
        <v>796596.39157831937</v>
      </c>
      <c r="H118" s="5">
        <f>Parameters!$B$11*'Permanent project'!C122*Parameters!B$9*G118</f>
        <v>12.350787937957767</v>
      </c>
      <c r="I118" s="2">
        <f>EXP(-Parameters!$B$16*'Permanent project'!B122)</f>
        <v>2.6890021745988462E-2</v>
      </c>
      <c r="J118" s="2">
        <f>EXP(-(Parameters!$B$5+Parameters!$B$6)*('Permanent project'!B122-Parameters!$B$2))*(1-EXP(-Parameters!$B$7*('Permanent project'!B122-Parameters!$B$2)*('Permanent project'!B122&gt;Parameters!$B$2)))+('Permanent project'!B122&lt;=Parameters!$B$2)</f>
        <v>0.33287108369770008</v>
      </c>
      <c r="K118" s="2">
        <f>H118*I118*('Permanent project'!B122&gt;=Parameters!$B$2)</f>
        <v>0.33211295623177634</v>
      </c>
      <c r="L118" s="2">
        <f>H118*I118*J118*('Permanent project'!B122&gt;=Parameters!$B$2)*('Permanent project'!B122&lt;=Parameters!$B$3)</f>
        <v>0.11055079965091823</v>
      </c>
      <c r="M118" s="26">
        <f>'Emissions of Biomass scenarios'!O116*3.66</f>
        <v>-29.253092150829143</v>
      </c>
      <c r="N118" s="14">
        <f t="shared" si="4"/>
        <v>-3.2339527295361612</v>
      </c>
      <c r="V118" s="4"/>
      <c r="W118" s="4"/>
      <c r="X118" s="4"/>
      <c r="Y118" s="4"/>
    </row>
    <row r="119" spans="2:25" x14ac:dyDescent="0.3">
      <c r="B119">
        <v>114</v>
      </c>
      <c r="C119" s="11">
        <f t="shared" si="6"/>
        <v>1.6779706453383088</v>
      </c>
      <c r="D119" s="11">
        <f t="shared" si="7"/>
        <v>2.720789926345387</v>
      </c>
      <c r="E119" s="11">
        <f t="shared" si="7"/>
        <v>3.4292084480011149</v>
      </c>
      <c r="F119" s="11">
        <f t="shared" si="7"/>
        <v>5.9646475032892132</v>
      </c>
      <c r="G119" s="3">
        <f>G118*(1+Parameters!$B$13)</f>
        <v>812528.31940988579</v>
      </c>
      <c r="H119" s="5">
        <f>Parameters!$B$11*'Permanent project'!C123*Parameters!B$9*G119</f>
        <v>12.597803696716923</v>
      </c>
      <c r="I119" s="2">
        <f>EXP(-Parameters!$B$16*'Permanent project'!B123)</f>
        <v>2.6043163053242582E-2</v>
      </c>
      <c r="J119" s="2">
        <f>EXP(-(Parameters!$B$5+Parameters!$B$6)*('Permanent project'!B123-Parameters!$B$2))*(1-EXP(-Parameters!$B$7*('Permanent project'!B123-Parameters!$B$2)*('Permanent project'!B123&gt;Parameters!$B$2)))+('Permanent project'!B123&lt;=Parameters!$B$2)</f>
        <v>0.32955896107489646</v>
      </c>
      <c r="K119" s="2">
        <f>H119*I119*('Permanent project'!B123&gt;=Parameters!$B$2)</f>
        <v>0.328086655786341</v>
      </c>
      <c r="L119" s="2">
        <f>H119*I119*J119*('Permanent project'!B123&gt;=Parameters!$B$2)*('Permanent project'!B123&lt;=Parameters!$B$3)</f>
        <v>0.1081238974234837</v>
      </c>
      <c r="M119" s="26">
        <f>'Emissions of Biomass scenarios'!O117*3.66</f>
        <v>-27.631960691712344</v>
      </c>
      <c r="N119" s="14">
        <f t="shared" si="4"/>
        <v>-2.9876752834404394</v>
      </c>
      <c r="V119" s="4"/>
      <c r="W119" s="4"/>
      <c r="X119" s="4"/>
      <c r="Y119" s="4"/>
    </row>
    <row r="120" spans="2:25" x14ac:dyDescent="0.3">
      <c r="B120">
        <v>115</v>
      </c>
      <c r="C120" s="11">
        <f t="shared" si="6"/>
        <v>1.6779706453383088</v>
      </c>
      <c r="D120" s="11">
        <f t="shared" si="7"/>
        <v>2.720789926345387</v>
      </c>
      <c r="E120" s="11">
        <f t="shared" si="7"/>
        <v>3.4292084480011149</v>
      </c>
      <c r="F120" s="11">
        <f t="shared" si="7"/>
        <v>5.9646475032892132</v>
      </c>
      <c r="G120" s="3">
        <f>G119*(1+Parameters!$B$13)</f>
        <v>828778.8857980835</v>
      </c>
      <c r="H120" s="5">
        <f>Parameters!$B$11*'Permanent project'!C124*Parameters!B$9*G120</f>
        <v>12.849759770651261</v>
      </c>
      <c r="I120" s="2">
        <f>EXP(-Parameters!$B$16*'Permanent project'!B124)</f>
        <v>2.5222974835227212E-2</v>
      </c>
      <c r="J120" s="2">
        <f>EXP(-(Parameters!$B$5+Parameters!$B$6)*('Permanent project'!B124-Parameters!$B$2))*(1-EXP(-Parameters!$B$7*('Permanent project'!B124-Parameters!$B$2)*('Permanent project'!B124&gt;Parameters!$B$2)))+('Permanent project'!B124&lt;=Parameters!$B$2)</f>
        <v>0.32627979462281387</v>
      </c>
      <c r="K120" s="2">
        <f>H120*I120*('Permanent project'!B124&gt;=Parameters!$B$2)</f>
        <v>0.32410916733385176</v>
      </c>
      <c r="L120" s="2">
        <f>H120*I120*J120*('Permanent project'!B124&gt;=Parameters!$B$2)*('Permanent project'!B124&lt;=Parameters!$B$3)</f>
        <v>0.10575027255306037</v>
      </c>
      <c r="M120" s="26">
        <f>'Emissions of Biomass scenarios'!O118*3.66</f>
        <v>-26.102456211551456</v>
      </c>
      <c r="N120" s="14">
        <f t="shared" si="4"/>
        <v>-2.7603418586758899</v>
      </c>
      <c r="V120" s="4"/>
      <c r="W120" s="4"/>
      <c r="X120" s="4"/>
      <c r="Y120" s="4"/>
    </row>
    <row r="121" spans="2:25" x14ac:dyDescent="0.3">
      <c r="B121">
        <v>116</v>
      </c>
      <c r="C121" s="11">
        <f t="shared" si="6"/>
        <v>1.6779706453383088</v>
      </c>
      <c r="D121" s="11">
        <f t="shared" si="7"/>
        <v>2.720789926345387</v>
      </c>
      <c r="E121" s="11">
        <f t="shared" si="7"/>
        <v>3.4292084480011149</v>
      </c>
      <c r="F121" s="11">
        <f t="shared" si="7"/>
        <v>5.9646475032892132</v>
      </c>
      <c r="G121" s="3">
        <f>G120*(1+Parameters!$B$13)</f>
        <v>845354.46351404523</v>
      </c>
      <c r="H121" s="5">
        <f>Parameters!$B$11*'Permanent project'!C125*Parameters!B$9*G121</f>
        <v>13.106754966064287</v>
      </c>
      <c r="I121" s="2">
        <f>EXP(-Parameters!$B$16*'Permanent project'!B125)</f>
        <v>2.4428617147535518E-2</v>
      </c>
      <c r="J121" s="2">
        <f>EXP(-(Parameters!$B$5+Parameters!$B$6)*('Permanent project'!B125-Parameters!$B$2))*(1-EXP(-Parameters!$B$7*('Permanent project'!B125-Parameters!$B$2)*('Permanent project'!B125&gt;Parameters!$B$2)))+('Permanent project'!B125&lt;=Parameters!$B$2)</f>
        <v>0.32303325642207897</v>
      </c>
      <c r="K121" s="2">
        <f>H121*I121*('Permanent project'!B125&gt;=Parameters!$B$2)</f>
        <v>0.32017989911254435</v>
      </c>
      <c r="L121" s="2">
        <f>H121*I121*J121*('Permanent project'!B125&gt;=Parameters!$B$2)*('Permanent project'!B125&lt;=Parameters!$B$3)</f>
        <v>0.10342875545121792</v>
      </c>
      <c r="M121" s="26">
        <f>'Emissions of Biomass scenarios'!O119*3.66</f>
        <v>-24.659292315318488</v>
      </c>
      <c r="N121" s="14">
        <f t="shared" si="4"/>
        <v>-2.5504799144811732</v>
      </c>
      <c r="V121" s="4"/>
      <c r="W121" s="4"/>
      <c r="X121" s="4"/>
      <c r="Y121" s="4"/>
    </row>
    <row r="122" spans="2:25" x14ac:dyDescent="0.3">
      <c r="B122">
        <v>117</v>
      </c>
      <c r="C122" s="11">
        <f t="shared" si="6"/>
        <v>1.6779706453383088</v>
      </c>
      <c r="D122" s="11">
        <f>D121</f>
        <v>2.720789926345387</v>
      </c>
      <c r="E122" s="11">
        <f>E121</f>
        <v>3.4292084480011149</v>
      </c>
      <c r="F122" s="11">
        <f>F121</f>
        <v>5.9646475032892132</v>
      </c>
      <c r="G122" s="3">
        <f>G121*(1+Parameters!$B$13)</f>
        <v>862261.55278432614</v>
      </c>
      <c r="H122" s="5">
        <f>Parameters!$B$11*'Permanent project'!C126*Parameters!B$9*G122</f>
        <v>13.368890065385573</v>
      </c>
      <c r="I122" s="2">
        <f>EXP(-Parameters!$B$16*'Permanent project'!B126)</f>
        <v>2.3659276498480899E-2</v>
      </c>
      <c r="J122" s="2">
        <f>EXP(-(Parameters!$B$5+Parameters!$B$6)*('Permanent project'!B126-Parameters!$B$2))*(1-EXP(-Parameters!$B$7*('Permanent project'!B126-Parameters!$B$2)*('Permanent project'!B126&gt;Parameters!$B$2)))+('Permanent project'!B126&lt;=Parameters!$B$2)</f>
        <v>0.31981902181616972</v>
      </c>
      <c r="K122" s="2">
        <f>H122*I122*('Permanent project'!B126&gt;=Parameters!$B$2)</f>
        <v>0.31629826653475163</v>
      </c>
      <c r="L122" s="2">
        <f>H122*I122*J122*('Permanent project'!B126&gt;=Parameters!$B$2)*('Permanent project'!B126&lt;=Parameters!$B$3)</f>
        <v>0.1011582022052944</v>
      </c>
      <c r="M122" s="26">
        <f>'Emissions of Biomass scenarios'!O120*3.66</f>
        <v>-23.297493954310379</v>
      </c>
      <c r="N122" s="14">
        <f t="shared" si="4"/>
        <v>-2.3567326043067531</v>
      </c>
      <c r="V122" s="4"/>
      <c r="W122" s="4"/>
      <c r="X122" s="4"/>
      <c r="Y122" s="4"/>
    </row>
    <row r="123" spans="2:25" x14ac:dyDescent="0.3">
      <c r="B123">
        <v>118</v>
      </c>
      <c r="C123" s="11">
        <f t="shared" ref="C123:F138" si="8">C122</f>
        <v>1.6779706453383088</v>
      </c>
      <c r="D123" s="11">
        <f t="shared" si="8"/>
        <v>2.720789926345387</v>
      </c>
      <c r="E123" s="11">
        <f t="shared" si="8"/>
        <v>3.4292084480011149</v>
      </c>
      <c r="F123" s="11">
        <f t="shared" si="8"/>
        <v>5.9646475032892132</v>
      </c>
      <c r="G123" s="3">
        <f>G122*(1+Parameters!$B$13)</f>
        <v>879506.78384001262</v>
      </c>
      <c r="H123" s="5">
        <f>Parameters!$B$11*'Permanent project'!C127*Parameters!B$9*G123</f>
        <v>13.636267866693284</v>
      </c>
      <c r="I123" s="2">
        <f>EXP(-Parameters!$B$16*'Permanent project'!B127)</f>
        <v>2.2914165016010422E-2</v>
      </c>
      <c r="J123" s="2">
        <f>EXP(-(Parameters!$B$5+Parameters!$B$6)*('Permanent project'!B127-Parameters!$B$2))*(1-EXP(-Parameters!$B$7*('Permanent project'!B127-Parameters!$B$2)*('Permanent project'!B127&gt;Parameters!$B$2)))+('Permanent project'!B127&lt;=Parameters!$B$2)</f>
        <v>0.31663676937894975</v>
      </c>
      <c r="K123" s="2">
        <f>H123*I123*('Permanent project'!B127&gt;=Parameters!$B$2)</f>
        <v>0.31246369209993036</v>
      </c>
      <c r="L123" s="2">
        <f>H123*I123*J123*('Permanent project'!B127&gt;=Parameters!$B$2)*('Permanent project'!B127&lt;=Parameters!$B$3)</f>
        <v>9.8937494014740807E-2</v>
      </c>
      <c r="M123" s="26">
        <f>'Emissions of Biomass scenarios'!O121*3.66</f>
        <v>-22.012378722160335</v>
      </c>
      <c r="N123" s="14">
        <f t="shared" si="4"/>
        <v>-2.1778495880739461</v>
      </c>
      <c r="V123" s="4"/>
      <c r="W123" s="4"/>
      <c r="X123" s="4"/>
      <c r="Y123" s="4"/>
    </row>
    <row r="124" spans="2:25" x14ac:dyDescent="0.3">
      <c r="B124">
        <v>119</v>
      </c>
      <c r="C124" s="11">
        <f t="shared" si="8"/>
        <v>1.6779706453383088</v>
      </c>
      <c r="D124" s="11">
        <f t="shared" si="8"/>
        <v>2.720789926345387</v>
      </c>
      <c r="E124" s="11">
        <f t="shared" si="8"/>
        <v>3.4292084480011149</v>
      </c>
      <c r="F124" s="11">
        <f t="shared" si="8"/>
        <v>5.9646475032892132</v>
      </c>
      <c r="G124" s="3">
        <f>G123*(1+Parameters!$B$13)</f>
        <v>897096.91951681289</v>
      </c>
      <c r="H124" s="5">
        <f>Parameters!$B$11*'Permanent project'!C128*Parameters!B$9*G124</f>
        <v>13.908993224027149</v>
      </c>
      <c r="I124" s="2">
        <f>EXP(-Parameters!$B$16*'Permanent project'!B128)</f>
        <v>2.2192519640854974E-2</v>
      </c>
      <c r="J124" s="2">
        <f>EXP(-(Parameters!$B$5+Parameters!$B$6)*('Permanent project'!B128-Parameters!$B$2))*(1-EXP(-Parameters!$B$7*('Permanent project'!B128-Parameters!$B$2)*('Permanent project'!B128&gt;Parameters!$B$2)))+('Permanent project'!B128&lt;=Parameters!$B$2)</f>
        <v>0.31348618088252561</v>
      </c>
      <c r="K124" s="2">
        <f>H124*I124*('Permanent project'!B128&gt;=Parameters!$B$2)</f>
        <v>0.30867560530874127</v>
      </c>
      <c r="L124" s="2">
        <f>H124*I124*J124*('Permanent project'!B128&gt;=Parameters!$B$2)*('Permanent project'!B128&lt;=Parameters!$B$3)</f>
        <v>9.6765536639839153E-2</v>
      </c>
      <c r="M124" s="26">
        <f>'Emissions of Biomass scenarios'!O122*3.66</f>
        <v>-20.799539295264573</v>
      </c>
      <c r="N124" s="14">
        <f t="shared" si="4"/>
        <v>-2.0126785817676982</v>
      </c>
      <c r="V124" s="4"/>
      <c r="W124" s="4"/>
      <c r="X124" s="4"/>
      <c r="Y124" s="4"/>
    </row>
    <row r="125" spans="2:25" x14ac:dyDescent="0.3">
      <c r="B125">
        <v>120</v>
      </c>
      <c r="C125" s="11">
        <f t="shared" si="8"/>
        <v>1.6779706453383088</v>
      </c>
      <c r="D125" s="11">
        <f t="shared" si="8"/>
        <v>2.720789926345387</v>
      </c>
      <c r="E125" s="11">
        <f t="shared" si="8"/>
        <v>3.4292084480011149</v>
      </c>
      <c r="F125" s="11">
        <f t="shared" si="8"/>
        <v>5.9646475032892132</v>
      </c>
      <c r="G125" s="3">
        <f>G124*(1+Parameters!$B$13)</f>
        <v>915038.85790714913</v>
      </c>
      <c r="H125" s="5">
        <f>Parameters!$B$11*'Permanent project'!C129*Parameters!B$9*G125</f>
        <v>14.187173088507693</v>
      </c>
      <c r="I125" s="2">
        <f>EXP(-Parameters!$B$16*'Permanent project'!B129)</f>
        <v>2.1493601345089923E-2</v>
      </c>
      <c r="J125" s="2">
        <f>EXP(-(Parameters!$B$5+Parameters!$B$6)*('Permanent project'!B129-Parameters!$B$2))*(1-EXP(-Parameters!$B$7*('Permanent project'!B129-Parameters!$B$2)*('Permanent project'!B129&gt;Parameters!$B$2)))+('Permanent project'!B129&lt;=Parameters!$B$2)</f>
        <v>0.31036694126542358</v>
      </c>
      <c r="K125" s="2">
        <f>H125*I125*('Permanent project'!B129&gt;=Parameters!$B$2)</f>
        <v>0.30493344257817251</v>
      </c>
      <c r="L125" s="2">
        <f>H125*I125*J125*('Permanent project'!B129&gt;=Parameters!$B$2)*('Permanent project'!B129&lt;=Parameters!$B$3)</f>
        <v>9.4641259862523086E-2</v>
      </c>
      <c r="M125" s="26">
        <f>'Emissions of Biomass scenarios'!O123*3.66</f>
        <v>-19.654826946449141</v>
      </c>
      <c r="N125" s="14">
        <f t="shared" si="4"/>
        <v>-1.8601575845918144</v>
      </c>
      <c r="V125" s="4"/>
      <c r="W125" s="4"/>
      <c r="X125" s="4"/>
      <c r="Y125" s="4"/>
    </row>
    <row r="126" spans="2:25" x14ac:dyDescent="0.3">
      <c r="B126">
        <v>121</v>
      </c>
      <c r="C126" s="11">
        <f t="shared" si="8"/>
        <v>1.6779706453383088</v>
      </c>
      <c r="D126" s="11">
        <f t="shared" si="8"/>
        <v>2.720789926345387</v>
      </c>
      <c r="E126" s="11">
        <f t="shared" si="8"/>
        <v>3.4292084480011149</v>
      </c>
      <c r="F126" s="11">
        <f t="shared" si="8"/>
        <v>5.9646475032892132</v>
      </c>
      <c r="G126" s="3">
        <f>G125*(1+Parameters!$B$13)</f>
        <v>933339.63506529212</v>
      </c>
      <c r="H126" s="5">
        <f>Parameters!$B$11*'Permanent project'!C130*Parameters!B$9*G126</f>
        <v>14.470916550277847</v>
      </c>
      <c r="I126" s="2">
        <f>EXP(-Parameters!$B$16*'Permanent project'!B130)</f>
        <v>2.0816694375305884E-2</v>
      </c>
      <c r="J126" s="2">
        <f>EXP(-(Parameters!$B$5+Parameters!$B$6)*('Permanent project'!B130-Parameters!$B$2))*(1-EXP(-Parameters!$B$7*('Permanent project'!B130-Parameters!$B$2)*('Permanent project'!B130&gt;Parameters!$B$2)))+('Permanent project'!B130&lt;=Parameters!$B$2)</f>
        <v>0.30727873860108385</v>
      </c>
      <c r="K126" s="2">
        <f>H126*I126*('Permanent project'!B130&gt;=Parameters!$B$2)</f>
        <v>0.30123664715768966</v>
      </c>
      <c r="L126" s="2">
        <f>H126*I126*J126*('Permanent project'!B130&gt;=Parameters!$B$2)*('Permanent project'!B130&lt;=Parameters!$B$3)</f>
        <v>9.2563616959034645E-2</v>
      </c>
      <c r="M126" s="26">
        <f>'Emissions of Biomass scenarios'!O124*3.66</f>
        <v>-18.574336065190764</v>
      </c>
      <c r="N126" s="14">
        <f t="shared" si="4"/>
        <v>-1.7193077288067007</v>
      </c>
      <c r="V126" s="4"/>
      <c r="W126" s="4"/>
      <c r="X126" s="4"/>
      <c r="Y126" s="4"/>
    </row>
    <row r="127" spans="2:25" x14ac:dyDescent="0.3">
      <c r="B127">
        <v>122</v>
      </c>
      <c r="C127" s="11">
        <f t="shared" si="8"/>
        <v>1.6779706453383088</v>
      </c>
      <c r="D127" s="11">
        <f t="shared" si="8"/>
        <v>2.720789926345387</v>
      </c>
      <c r="E127" s="11">
        <f t="shared" si="8"/>
        <v>3.4292084480011149</v>
      </c>
      <c r="F127" s="11">
        <f t="shared" si="8"/>
        <v>5.9646475032892132</v>
      </c>
      <c r="G127" s="3">
        <f>G126*(1+Parameters!$B$13)</f>
        <v>952006.42776659795</v>
      </c>
      <c r="H127" s="5">
        <f>Parameters!$B$11*'Permanent project'!C131*Parameters!B$9*G127</f>
        <v>14.760334881283404</v>
      </c>
      <c r="I127" s="2">
        <f>EXP(-Parameters!$B$16*'Permanent project'!B131)</f>
        <v>2.016110551961476E-2</v>
      </c>
      <c r="J127" s="2">
        <f>EXP(-(Parameters!$B$5+Parameters!$B$6)*('Permanent project'!B131-Parameters!$B$2))*(1-EXP(-Parameters!$B$7*('Permanent project'!B131-Parameters!$B$2)*('Permanent project'!B131&gt;Parameters!$B$2)))+('Permanent project'!B131&lt;=Parameters!$B$2)</f>
        <v>0.30422126406666755</v>
      </c>
      <c r="K127" s="2">
        <f>H127*I127*('Permanent project'!B131&gt;=Parameters!$B$2)</f>
        <v>0.29758466904640513</v>
      </c>
      <c r="L127" s="2">
        <f>H127*I127*J127*('Permanent project'!B131&gt;=Parameters!$B$2)*('Permanent project'!B131&lt;=Parameters!$B$3)</f>
        <v>9.0531584184158284E-2</v>
      </c>
      <c r="M127" s="26">
        <f>'Emissions of Biomass scenarios'!O125*3.66</f>
        <v>-17.554389621908832</v>
      </c>
      <c r="N127" s="14">
        <f t="shared" si="4"/>
        <v>-1.589226701857354</v>
      </c>
      <c r="V127" s="4"/>
      <c r="W127" s="4"/>
      <c r="X127" s="4"/>
      <c r="Y127" s="4"/>
    </row>
    <row r="128" spans="2:25" x14ac:dyDescent="0.3">
      <c r="B128">
        <v>123</v>
      </c>
      <c r="C128" s="11">
        <f t="shared" si="8"/>
        <v>1.6779706453383088</v>
      </c>
      <c r="D128" s="11">
        <f t="shared" si="8"/>
        <v>2.720789926345387</v>
      </c>
      <c r="E128" s="11">
        <f t="shared" si="8"/>
        <v>3.4292084480011149</v>
      </c>
      <c r="F128" s="11">
        <f t="shared" si="8"/>
        <v>5.9646475032892132</v>
      </c>
      <c r="G128" s="3">
        <f>G127*(1+Parameters!$B$13)</f>
        <v>971046.55632192991</v>
      </c>
      <c r="H128" s="5">
        <f>Parameters!$B$11*'Permanent project'!C132*Parameters!B$9*G128</f>
        <v>15.055541578909072</v>
      </c>
      <c r="I128" s="2">
        <f>EXP(-Parameters!$B$16*'Permanent project'!B132)</f>
        <v>1.9526163397740135E-2</v>
      </c>
      <c r="J128" s="2">
        <f>EXP(-(Parameters!$B$5+Parameters!$B$6)*('Permanent project'!B132-Parameters!$B$2))*(1-EXP(-Parameters!$B$7*('Permanent project'!B132-Parameters!$B$2)*('Permanent project'!B132&gt;Parameters!$B$2)))+('Permanent project'!B132&lt;=Parameters!$B$2)</f>
        <v>0.30119421191217394</v>
      </c>
      <c r="K128" s="2">
        <f>H128*I128*('Permanent project'!B132&gt;=Parameters!$B$2)</f>
        <v>0.29397696491124903</v>
      </c>
      <c r="L128" s="2">
        <f>H128*I128*J128*('Permanent project'!B132&gt;=Parameters!$B$2)*('Permanent project'!B132&lt;=Parameters!$B$3)</f>
        <v>8.8544160266776459E-2</v>
      </c>
      <c r="M128" s="26">
        <f>'Emissions of Biomass scenarios'!O126*3.66</f>
        <v>-16.591525517780489</v>
      </c>
      <c r="N128" s="14">
        <f t="shared" si="4"/>
        <v>-1.4690826945166668</v>
      </c>
      <c r="V128" s="4"/>
      <c r="W128" s="4"/>
      <c r="X128" s="4"/>
      <c r="Y128" s="4"/>
    </row>
    <row r="129" spans="2:25" x14ac:dyDescent="0.3">
      <c r="B129">
        <v>124</v>
      </c>
      <c r="C129" s="11">
        <f t="shared" si="8"/>
        <v>1.6779706453383088</v>
      </c>
      <c r="D129" s="11">
        <f t="shared" si="8"/>
        <v>2.720789926345387</v>
      </c>
      <c r="E129" s="11">
        <f t="shared" si="8"/>
        <v>3.4292084480011149</v>
      </c>
      <c r="F129" s="11">
        <f t="shared" si="8"/>
        <v>5.9646475032892132</v>
      </c>
      <c r="G129" s="3">
        <f>G128*(1+Parameters!$B$13)</f>
        <v>990467.48744836857</v>
      </c>
      <c r="H129" s="5">
        <f>Parameters!$B$11*'Permanent project'!C133*Parameters!B$9*G129</f>
        <v>15.356652410487253</v>
      </c>
      <c r="I129" s="2">
        <f>EXP(-Parameters!$B$16*'Permanent project'!B133)</f>
        <v>1.8911217773465227E-2</v>
      </c>
      <c r="J129" s="2">
        <f>EXP(-(Parameters!$B$5+Parameters!$B$6)*('Permanent project'!B133-Parameters!$B$2))*(1-EXP(-Parameters!$B$7*('Permanent project'!B133-Parameters!$B$2)*('Permanent project'!B133&gt;Parameters!$B$2)))+('Permanent project'!B133&lt;=Parameters!$B$2)</f>
        <v>0.29819727942986568</v>
      </c>
      <c r="K129" s="2">
        <f>H129*I129*('Permanent project'!B133&gt;=Parameters!$B$2)</f>
        <v>0.29041299800613418</v>
      </c>
      <c r="L129" s="2">
        <f>H129*I129*J129*('Permanent project'!B133&gt;=Parameters!$B$2)*('Permanent project'!B133&lt;=Parameters!$B$3)</f>
        <v>8.6600365916500222E-2</v>
      </c>
      <c r="M129" s="26">
        <f>'Emissions of Biomass scenarios'!O127*3.66</f>
        <v>-15.68248376521486</v>
      </c>
      <c r="N129" s="14">
        <f t="shared" si="4"/>
        <v>-1.3581088325471811</v>
      </c>
      <c r="V129" s="4"/>
      <c r="W129" s="4"/>
      <c r="X129" s="4"/>
      <c r="Y129" s="4"/>
    </row>
    <row r="130" spans="2:25" x14ac:dyDescent="0.3">
      <c r="B130">
        <v>125</v>
      </c>
      <c r="C130" s="11">
        <f t="shared" si="8"/>
        <v>1.6779706453383088</v>
      </c>
      <c r="D130" s="11">
        <f t="shared" si="8"/>
        <v>2.720789926345387</v>
      </c>
      <c r="E130" s="11">
        <f t="shared" si="8"/>
        <v>3.4292084480011149</v>
      </c>
      <c r="F130" s="11">
        <f t="shared" si="8"/>
        <v>5.9646475032892132</v>
      </c>
      <c r="G130" s="3">
        <f>G129*(1+Parameters!$B$13)</f>
        <v>1010276.8371973359</v>
      </c>
      <c r="H130" s="5">
        <f>Parameters!$B$11*'Permanent project'!C134*Parameters!B$9*G130</f>
        <v>15.663785458696998</v>
      </c>
      <c r="I130" s="2">
        <f>EXP(-Parameters!$B$16*'Permanent project'!B134)</f>
        <v>1.8315638888734179E-2</v>
      </c>
      <c r="J130" s="2">
        <f>EXP(-(Parameters!$B$5+Parameters!$B$6)*('Permanent project'!B134-Parameters!$B$2))*(1-EXP(-Parameters!$B$7*('Permanent project'!B134-Parameters!$B$2)*('Permanent project'!B134&gt;Parameters!$B$2)))+('Permanent project'!B134&lt;=Parameters!$B$2)</f>
        <v>0.29523016692399745</v>
      </c>
      <c r="K130" s="2">
        <f>H130*I130*('Permanent project'!B134&gt;=Parameters!$B$2)</f>
        <v>0.28689223809209968</v>
      </c>
      <c r="L130" s="2">
        <f>H130*I130*J130*('Permanent project'!B134&gt;=Parameters!$B$2)*('Permanent project'!B134&lt;=Parameters!$B$3)</f>
        <v>8.4699243341129812E-2</v>
      </c>
      <c r="M130" s="26">
        <f>'Emissions of Biomass scenarios'!O128*3.66</f>
        <v>-14.824194447571838</v>
      </c>
      <c r="N130" s="14">
        <f t="shared" si="4"/>
        <v>-1.2555980528511126</v>
      </c>
      <c r="V130" s="4"/>
      <c r="W130" s="4"/>
      <c r="X130" s="4"/>
      <c r="Y130" s="4"/>
    </row>
    <row r="131" spans="2:25" x14ac:dyDescent="0.3">
      <c r="B131">
        <v>126</v>
      </c>
      <c r="C131" s="11">
        <f t="shared" si="8"/>
        <v>1.6779706453383088</v>
      </c>
      <c r="D131" s="11">
        <f t="shared" si="8"/>
        <v>2.720789926345387</v>
      </c>
      <c r="E131" s="11">
        <f t="shared" si="8"/>
        <v>3.4292084480011149</v>
      </c>
      <c r="F131" s="11">
        <f t="shared" si="8"/>
        <v>5.9646475032892132</v>
      </c>
      <c r="G131" s="3">
        <f>G130*(1+Parameters!$B$13)</f>
        <v>1030482.3739412826</v>
      </c>
      <c r="H131" s="5">
        <f>Parameters!$B$11*'Permanent project'!C135*Parameters!B$9*G131</f>
        <v>15.977061167870938</v>
      </c>
      <c r="I131" s="2">
        <f>EXP(-Parameters!$B$16*'Permanent project'!B135)</f>
        <v>1.7738816818724773E-2</v>
      </c>
      <c r="J131" s="2">
        <f>EXP(-(Parameters!$B$5+Parameters!$B$6)*('Permanent project'!B135-Parameters!$B$2))*(1-EXP(-Parameters!$B$7*('Permanent project'!B135-Parameters!$B$2)*('Permanent project'!B135&gt;Parameters!$B$2)))+('Permanent project'!B135&lt;=Parameters!$B$2)</f>
        <v>0.29229257768084649</v>
      </c>
      <c r="K131" s="2">
        <f>H131*I131*('Permanent project'!B135&gt;=Parameters!$B$2)</f>
        <v>0.28341416135842346</v>
      </c>
      <c r="L131" s="2">
        <f>H131*I131*J131*('Permanent project'!B135&gt;=Parameters!$B$2)*('Permanent project'!B135&lt;=Parameters!$B$3)</f>
        <v>8.2839855774708954E-2</v>
      </c>
      <c r="M131" s="26">
        <f>'Emissions of Biomass scenarios'!O129*3.66</f>
        <v>-14.013766409940766</v>
      </c>
      <c r="N131" s="14">
        <f t="shared" si="4"/>
        <v>-1.160898388259954</v>
      </c>
      <c r="V131" s="4"/>
      <c r="W131" s="4"/>
      <c r="X131" s="4"/>
      <c r="Y131" s="4"/>
    </row>
    <row r="132" spans="2:25" x14ac:dyDescent="0.3">
      <c r="B132">
        <v>127</v>
      </c>
      <c r="C132" s="11">
        <f t="shared" si="8"/>
        <v>1.6779706453383088</v>
      </c>
      <c r="D132" s="11">
        <f t="shared" si="8"/>
        <v>2.720789926345387</v>
      </c>
      <c r="E132" s="11">
        <f t="shared" si="8"/>
        <v>3.4292084480011149</v>
      </c>
      <c r="F132" s="11">
        <f t="shared" si="8"/>
        <v>5.9646475032892132</v>
      </c>
      <c r="G132" s="3">
        <f>G131*(1+Parameters!$B$13)</f>
        <v>1051092.0214201084</v>
      </c>
      <c r="H132" s="5">
        <f>Parameters!$B$11*'Permanent project'!C136*Parameters!B$9*G132</f>
        <v>16.296602391228358</v>
      </c>
      <c r="I132" s="2">
        <f>EXP(-Parameters!$B$16*'Permanent project'!B136)</f>
        <v>1.7180160847232114E-2</v>
      </c>
      <c r="J132" s="2">
        <f>EXP(-(Parameters!$B$5+Parameters!$B$6)*('Permanent project'!B136-Parameters!$B$2))*(1-EXP(-Parameters!$B$7*('Permanent project'!B136-Parameters!$B$2)*('Permanent project'!B136&gt;Parameters!$B$2)))+('Permanent project'!B136&lt;=Parameters!$B$2)</f>
        <v>0.28938421793904068</v>
      </c>
      <c r="K132" s="2">
        <f>H132*I132*('Permanent project'!B136&gt;=Parameters!$B$2)</f>
        <v>0.2799782503446907</v>
      </c>
      <c r="L132" s="2">
        <f>H132*I132*J132*('Permanent project'!B136&gt;=Parameters!$B$2)*('Permanent project'!B136&lt;=Parameters!$B$3)</f>
        <v>8.1021287015939261E-2</v>
      </c>
      <c r="M132" s="26">
        <f>'Emissions of Biomass scenarios'!O130*3.66</f>
        <v>-13.248476635818587</v>
      </c>
      <c r="N132" s="14">
        <f t="shared" si="4"/>
        <v>-1.0734086280346231</v>
      </c>
      <c r="V132" s="4"/>
      <c r="W132" s="4"/>
      <c r="X132" s="4"/>
      <c r="Y132" s="4"/>
    </row>
    <row r="133" spans="2:25" x14ac:dyDescent="0.3">
      <c r="B133">
        <v>128</v>
      </c>
      <c r="C133" s="11">
        <f t="shared" si="8"/>
        <v>1.6779706453383088</v>
      </c>
      <c r="D133" s="11">
        <f t="shared" si="8"/>
        <v>2.720789926345387</v>
      </c>
      <c r="E133" s="11">
        <f t="shared" si="8"/>
        <v>3.4292084480011149</v>
      </c>
      <c r="F133" s="11">
        <f t="shared" si="8"/>
        <v>5.9646475032892132</v>
      </c>
      <c r="G133" s="3">
        <f>G132*(1+Parameters!$B$13)</f>
        <v>1072113.8618485106</v>
      </c>
      <c r="H133" s="5">
        <f>Parameters!$B$11*'Permanent project'!C137*Parameters!B$9*G133</f>
        <v>16.622534439052927</v>
      </c>
      <c r="I133" s="2">
        <f>EXP(-Parameters!$B$16*'Permanent project'!B137)</f>
        <v>1.6639098861723624E-2</v>
      </c>
      <c r="J133" s="2">
        <f>EXP(-(Parameters!$B$5+Parameters!$B$6)*('Permanent project'!B137-Parameters!$B$2))*(1-EXP(-Parameters!$B$7*('Permanent project'!B137-Parameters!$B$2)*('Permanent project'!B137&gt;Parameters!$B$2)))+('Permanent project'!B137&lt;=Parameters!$B$2)</f>
        <v>0.28650479686018243</v>
      </c>
      <c r="K133" s="2">
        <f>H133*I133*('Permanent project'!B137&gt;=Parameters!$B$2)</f>
        <v>0.27658399386380733</v>
      </c>
      <c r="L133" s="2">
        <f>H133*I133*J133*('Permanent project'!B137&gt;=Parameters!$B$2)*('Permanent project'!B137&lt;=Parameters!$B$3)</f>
        <v>7.9242640976728063E-2</v>
      </c>
      <c r="M133" s="26">
        <f>'Emissions of Biomass scenarios'!O131*3.66</f>
        <v>-12.525760267359317</v>
      </c>
      <c r="N133" s="14">
        <f t="shared" si="4"/>
        <v>-0.99257432382691968</v>
      </c>
      <c r="V133" s="4"/>
      <c r="W133" s="4"/>
      <c r="X133" s="4"/>
      <c r="Y133" s="4"/>
    </row>
    <row r="134" spans="2:25" x14ac:dyDescent="0.3">
      <c r="B134">
        <v>129</v>
      </c>
      <c r="C134" s="11">
        <f t="shared" si="8"/>
        <v>1.6779706453383088</v>
      </c>
      <c r="D134" s="11">
        <f t="shared" si="8"/>
        <v>2.720789926345387</v>
      </c>
      <c r="E134" s="11">
        <f t="shared" si="8"/>
        <v>3.4292084480011149</v>
      </c>
      <c r="F134" s="11">
        <f t="shared" si="8"/>
        <v>5.9646475032892132</v>
      </c>
      <c r="G134" s="3">
        <f>G133*(1+Parameters!$B$13)</f>
        <v>1093556.1390854807</v>
      </c>
      <c r="H134" s="5">
        <f>Parameters!$B$11*'Permanent project'!C138*Parameters!B$9*G134</f>
        <v>16.954985127833982</v>
      </c>
      <c r="I134" s="2">
        <f>EXP(-Parameters!$B$16*'Permanent project'!B138)</f>
        <v>1.6115076767445814E-2</v>
      </c>
      <c r="J134" s="2">
        <f>EXP(-(Parameters!$B$5+Parameters!$B$6)*('Permanent project'!B138-Parameters!$B$2))*(1-EXP(-Parameters!$B$7*('Permanent project'!B138-Parameters!$B$2)*('Permanent project'!B138&gt;Parameters!$B$2)))+('Permanent project'!B138&lt;=Parameters!$B$2)</f>
        <v>0.28365402649976446</v>
      </c>
      <c r="K134" s="2">
        <f>H134*I134*('Permanent project'!B138&gt;=Parameters!$B$2)</f>
        <v>0.27323088692594671</v>
      </c>
      <c r="L134" s="2">
        <f>H134*I134*J134*('Permanent project'!B138&gt;=Parameters!$B$2)*('Permanent project'!B138&lt;=Parameters!$B$3)</f>
        <v>7.7503041240646636E-2</v>
      </c>
      <c r="M134" s="26">
        <f>'Emissions of Biomass scenarios'!O132*3.66</f>
        <v>-11.843201229518789</v>
      </c>
      <c r="N134" s="14">
        <f t="shared" si="4"/>
        <v>-0.91788411331267161</v>
      </c>
      <c r="V134" s="4"/>
      <c r="W134" s="4"/>
      <c r="X134" s="4"/>
      <c r="Y134" s="4"/>
    </row>
    <row r="135" spans="2:25" x14ac:dyDescent="0.3">
      <c r="B135">
        <v>130</v>
      </c>
      <c r="C135" s="11">
        <f t="shared" si="8"/>
        <v>1.6779706453383088</v>
      </c>
      <c r="D135" s="11">
        <f t="shared" si="8"/>
        <v>2.720789926345387</v>
      </c>
      <c r="E135" s="11">
        <f t="shared" si="8"/>
        <v>3.4292084480011149</v>
      </c>
      <c r="F135" s="11">
        <f t="shared" si="8"/>
        <v>5.9646475032892132</v>
      </c>
      <c r="G135" s="3">
        <f>G134*(1+Parameters!$B$13)</f>
        <v>1115427.2618671902</v>
      </c>
      <c r="H135" s="5">
        <f>Parameters!$B$11*'Permanent project'!C139*Parameters!B$9*G135</f>
        <v>17.294084830390663</v>
      </c>
      <c r="I135" s="2">
        <f>EXP(-Parameters!$B$16*'Permanent project'!B139)</f>
        <v>1.5607557919982831E-2</v>
      </c>
      <c r="J135" s="2">
        <f>EXP(-(Parameters!$B$5+Parameters!$B$6)*('Permanent project'!B139-Parameters!$B$2))*(1-EXP(-Parameters!$B$7*('Permanent project'!B139-Parameters!$B$2)*('Permanent project'!B139&gt;Parameters!$B$2)))+('Permanent project'!B139&lt;=Parameters!$B$2)</f>
        <v>0.28083162177837523</v>
      </c>
      <c r="K135" s="2">
        <f>H135*I135*('Permanent project'!B139&gt;=Parameters!$B$2)</f>
        <v>0.2699184306634187</v>
      </c>
      <c r="L135" s="2">
        <f>H135*I135*J135*('Permanent project'!B139&gt;=Parameters!$B$2)*('Permanent project'!B139&lt;=Parameters!$B$3)</f>
        <v>7.5801630631081793E-2</v>
      </c>
      <c r="M135" s="26">
        <f>'Emissions of Biomass scenarios'!O133*3.66</f>
        <v>-11.198523420902605</v>
      </c>
      <c r="N135" s="14">
        <f t="shared" si="4"/>
        <v>-0.84886633596477779</v>
      </c>
      <c r="V135" s="4"/>
      <c r="W135" s="4"/>
      <c r="X135" s="4"/>
      <c r="Y135" s="4"/>
    </row>
    <row r="136" spans="2:25" x14ac:dyDescent="0.3">
      <c r="B136">
        <v>131</v>
      </c>
      <c r="C136" s="11">
        <f t="shared" si="8"/>
        <v>1.6779706453383088</v>
      </c>
      <c r="D136" s="11">
        <f t="shared" si="8"/>
        <v>2.720789926345387</v>
      </c>
      <c r="E136" s="11">
        <f t="shared" si="8"/>
        <v>3.4292084480011149</v>
      </c>
      <c r="F136" s="11">
        <f t="shared" si="8"/>
        <v>5.9646475032892132</v>
      </c>
      <c r="G136" s="3">
        <f>G135*(1+Parameters!$B$13)</f>
        <v>1137735.807104534</v>
      </c>
      <c r="H136" s="5">
        <f>Parameters!$B$11*'Permanent project'!C140*Parameters!B$9*G136</f>
        <v>17.639966526998474</v>
      </c>
      <c r="I136" s="2">
        <f>EXP(-Parameters!$B$16*'Permanent project'!B140)</f>
        <v>1.5116022575685681E-2</v>
      </c>
      <c r="J136" s="2">
        <f>EXP(-(Parameters!$B$5+Parameters!$B$6)*('Permanent project'!B140-Parameters!$B$2))*(1-EXP(-Parameters!$B$7*('Permanent project'!B140-Parameters!$B$2)*('Permanent project'!B140&gt;Parameters!$B$2)))+('Permanent project'!B140&lt;=Parameters!$B$2)</f>
        <v>0.27803730045319064</v>
      </c>
      <c r="K136" s="2">
        <f>H136*I136*('Permanent project'!B140&gt;=Parameters!$B$2)</f>
        <v>0.26664613225644868</v>
      </c>
      <c r="L136" s="2">
        <f>H136*I136*J136*('Permanent project'!B140&gt;=Parameters!$B$2)*('Permanent project'!B140&lt;=Parameters!$B$3)</f>
        <v>7.413757078886743E-2</v>
      </c>
      <c r="M136" s="26">
        <f>'Emissions of Biomass scenarios'!O134*3.66</f>
        <v>-10.589582436451485</v>
      </c>
      <c r="N136" s="14">
        <f t="shared" si="4"/>
        <v>-0.78508591750696921</v>
      </c>
      <c r="V136" s="4"/>
      <c r="W136" s="4"/>
      <c r="X136" s="4"/>
      <c r="Y136" s="4"/>
    </row>
    <row r="137" spans="2:25" x14ac:dyDescent="0.3">
      <c r="B137">
        <v>132</v>
      </c>
      <c r="C137" s="11">
        <f t="shared" si="8"/>
        <v>1.6779706453383088</v>
      </c>
      <c r="D137" s="11">
        <f t="shared" si="8"/>
        <v>2.720789926345387</v>
      </c>
      <c r="E137" s="11">
        <f t="shared" si="8"/>
        <v>3.4292084480011149</v>
      </c>
      <c r="F137" s="11">
        <f t="shared" si="8"/>
        <v>5.9646475032892132</v>
      </c>
      <c r="G137" s="3">
        <f>G136*(1+Parameters!$B$13)</f>
        <v>1160490.5232466247</v>
      </c>
      <c r="H137" s="5">
        <f>Parameters!$B$11*'Permanent project'!C141*Parameters!B$9*G137</f>
        <v>17.992765857538444</v>
      </c>
      <c r="I137" s="2">
        <f>EXP(-Parameters!$B$16*'Permanent project'!B141)</f>
        <v>1.4639967359409327E-2</v>
      </c>
      <c r="J137" s="2">
        <f>EXP(-(Parameters!$B$5+Parameters!$B$6)*('Permanent project'!B141-Parameters!$B$2))*(1-EXP(-Parameters!$B$7*('Permanent project'!B141-Parameters!$B$2)*('Permanent project'!B141&gt;Parameters!$B$2)))+('Permanent project'!B141&lt;=Parameters!$B$2)</f>
        <v>0.27527078308974962</v>
      </c>
      <c r="K137" s="2">
        <f>H137*I137*('Permanent project'!B141&gt;=Parameters!$B$2)</f>
        <v>0.26341350485985737</v>
      </c>
      <c r="L137" s="2">
        <f>H137*I137*J137*('Permanent project'!B141&gt;=Parameters!$B$2)*('Permanent project'!B141&lt;=Parameters!$B$3)</f>
        <v>7.2510041759188501E-2</v>
      </c>
      <c r="M137" s="26">
        <f>'Emissions of Biomass scenarios'!O135*3.66</f>
        <v>-10.014357789277101</v>
      </c>
      <c r="N137" s="14">
        <f t="shared" si="4"/>
        <v>-0.72614150149193724</v>
      </c>
      <c r="V137" s="4"/>
      <c r="W137" s="4"/>
      <c r="X137" s="4"/>
      <c r="Y137" s="4"/>
    </row>
    <row r="138" spans="2:25" x14ac:dyDescent="0.3">
      <c r="B138">
        <v>133</v>
      </c>
      <c r="C138" s="11">
        <f t="shared" si="8"/>
        <v>1.6779706453383088</v>
      </c>
      <c r="D138" s="11">
        <f t="shared" si="8"/>
        <v>2.720789926345387</v>
      </c>
      <c r="E138" s="11">
        <f t="shared" si="8"/>
        <v>3.4292084480011149</v>
      </c>
      <c r="F138" s="11">
        <f t="shared" si="8"/>
        <v>5.9646475032892132</v>
      </c>
      <c r="G138" s="3">
        <f>G137*(1+Parameters!$B$13)</f>
        <v>1183700.3337115573</v>
      </c>
      <c r="H138" s="5">
        <f>Parameters!$B$11*'Permanent project'!C142*Parameters!B$9*G138</f>
        <v>18.352621174689215</v>
      </c>
      <c r="I138" s="2">
        <f>EXP(-Parameters!$B$16*'Permanent project'!B142)</f>
        <v>1.4178904749012544E-2</v>
      </c>
      <c r="J138" s="2">
        <f>EXP(-(Parameters!$B$5+Parameters!$B$6)*('Permanent project'!B142-Parameters!$B$2))*(1-EXP(-Parameters!$B$7*('Permanent project'!B142-Parameters!$B$2)*('Permanent project'!B142&gt;Parameters!$B$2)))+('Permanent project'!B142&lt;=Parameters!$B$2)</f>
        <v>0.27253179303401048</v>
      </c>
      <c r="K138" s="2">
        <f>H138*I138*('Permanent project'!B142&gt;=Parameters!$B$2)</f>
        <v>0.2602200675306291</v>
      </c>
      <c r="L138" s="2">
        <f>H138*I138*J138*('Permanent project'!B142&gt;=Parameters!$B$2)*('Permanent project'!B142&lt;=Parameters!$B$3)</f>
        <v>7.0918241587553638E-2</v>
      </c>
      <c r="M138" s="26">
        <f>'Emissions of Biomass scenarios'!O136*3.66</f>
        <v>-9.4709456010024002</v>
      </c>
      <c r="N138" s="14">
        <f t="shared" si="4"/>
        <v>-0.67166280819446655</v>
      </c>
      <c r="V138" s="4"/>
      <c r="W138" s="4"/>
      <c r="X138" s="4"/>
      <c r="Y138" s="4"/>
    </row>
    <row r="139" spans="2:25" x14ac:dyDescent="0.3">
      <c r="B139">
        <v>134</v>
      </c>
      <c r="C139" s="11">
        <f t="shared" ref="C139:F154" si="9">C138</f>
        <v>1.6779706453383088</v>
      </c>
      <c r="D139" s="11">
        <f t="shared" si="9"/>
        <v>2.720789926345387</v>
      </c>
      <c r="E139" s="11">
        <f t="shared" si="9"/>
        <v>3.4292084480011149</v>
      </c>
      <c r="F139" s="11">
        <f t="shared" si="9"/>
        <v>5.9646475032892132</v>
      </c>
      <c r="G139" s="3">
        <f>G138*(1+Parameters!$B$13)</f>
        <v>1207374.3403857886</v>
      </c>
      <c r="H139" s="5">
        <f>Parameters!$B$11*'Permanent project'!C143*Parameters!B$9*G139</f>
        <v>18.719673598183</v>
      </c>
      <c r="I139" s="2">
        <f>EXP(-Parameters!$B$16*'Permanent project'!B143)</f>
        <v>1.373236257609264E-2</v>
      </c>
      <c r="J139" s="2">
        <f>EXP(-(Parameters!$B$5+Parameters!$B$6)*('Permanent project'!B143-Parameters!$B$2))*(1-EXP(-Parameters!$B$7*('Permanent project'!B143-Parameters!$B$2)*('Permanent project'!B143&gt;Parameters!$B$2)))+('Permanent project'!B143&lt;=Parameters!$B$2)</f>
        <v>0.2698200563846852</v>
      </c>
      <c r="K139" s="2">
        <f>H139*I139*('Permanent project'!B143&gt;=Parameters!$B$2)</f>
        <v>0.25706534515635771</v>
      </c>
      <c r="L139" s="2">
        <f>H139*I139*J139*('Permanent project'!B143&gt;=Parameters!$B$2)*('Permanent project'!B143&lt;=Parameters!$B$3)</f>
        <v>6.9361385924637003E-2</v>
      </c>
      <c r="M139" s="26">
        <f>'Emissions of Biomass scenarios'!O137*3.66</f>
        <v>-8.9575517318721207</v>
      </c>
      <c r="N139" s="14">
        <f t="shared" si="4"/>
        <v>-0.62130820261428277</v>
      </c>
      <c r="V139" s="4"/>
      <c r="W139" s="4"/>
      <c r="X139" s="4"/>
      <c r="Y139" s="4"/>
    </row>
    <row r="140" spans="2:25" x14ac:dyDescent="0.3">
      <c r="B140">
        <v>135</v>
      </c>
      <c r="C140" s="11">
        <f t="shared" si="9"/>
        <v>1.6779706453383088</v>
      </c>
      <c r="D140" s="11">
        <f t="shared" si="9"/>
        <v>2.720789926345387</v>
      </c>
      <c r="E140" s="11">
        <f t="shared" si="9"/>
        <v>3.4292084480011149</v>
      </c>
      <c r="F140" s="11">
        <f t="shared" si="9"/>
        <v>5.9646475032892132</v>
      </c>
      <c r="G140" s="3">
        <f>G139*(1+Parameters!$B$13)</f>
        <v>1231521.8271935044</v>
      </c>
      <c r="H140" s="5">
        <f>Parameters!$B$11*'Permanent project'!C144*Parameters!B$9*G140</f>
        <v>19.094067070146661</v>
      </c>
      <c r="I140" s="2">
        <f>EXP(-Parameters!$B$16*'Permanent project'!B144)</f>
        <v>1.3299883542443767E-2</v>
      </c>
      <c r="J140" s="2">
        <f>EXP(-(Parameters!$B$5+Parameters!$B$6)*('Permanent project'!B144-Parameters!$B$2))*(1-EXP(-Parameters!$B$7*('Permanent project'!B144-Parameters!$B$2)*('Permanent project'!B144&gt;Parameters!$B$2)))+('Permanent project'!B144&lt;=Parameters!$B$2)</f>
        <v>0.26713530196584911</v>
      </c>
      <c r="K140" s="2">
        <f>H140*I140*('Permanent project'!B144&gt;=Parameters!$B$2)</f>
        <v>0.25394886838456104</v>
      </c>
      <c r="L140" s="2">
        <f>H140*I140*J140*('Permanent project'!B144&gt;=Parameters!$B$2)*('Permanent project'!B144&lt;=Parameters!$B$3)</f>
        <v>6.7838707639795381E-2</v>
      </c>
      <c r="M140" s="26">
        <f>'Emissions of Biomass scenarios'!O138*3.66</f>
        <v>-8.47248532369</v>
      </c>
      <c r="N140" s="14">
        <f t="shared" si="4"/>
        <v>-0.57476245485626309</v>
      </c>
      <c r="V140" s="4"/>
      <c r="W140" s="4"/>
      <c r="X140" s="4"/>
      <c r="Y140" s="4"/>
    </row>
    <row r="141" spans="2:25" x14ac:dyDescent="0.3">
      <c r="B141">
        <v>136</v>
      </c>
      <c r="C141" s="11">
        <f t="shared" si="9"/>
        <v>1.6779706453383088</v>
      </c>
      <c r="D141" s="11">
        <f t="shared" si="9"/>
        <v>2.720789926345387</v>
      </c>
      <c r="E141" s="11">
        <f t="shared" si="9"/>
        <v>3.4292084480011149</v>
      </c>
      <c r="F141" s="11">
        <f t="shared" si="9"/>
        <v>5.9646475032892132</v>
      </c>
      <c r="G141" s="3">
        <f>G140*(1+Parameters!$B$13)</f>
        <v>1256152.2637373745</v>
      </c>
      <c r="H141" s="5">
        <f>Parameters!$B$11*'Permanent project'!C145*Parameters!B$9*G141</f>
        <v>19.475948411549595</v>
      </c>
      <c r="I141" s="2">
        <f>EXP(-Parameters!$B$16*'Permanent project'!B145)</f>
        <v>1.2881024751743584E-2</v>
      </c>
      <c r="J141" s="2">
        <f>EXP(-(Parameters!$B$5+Parameters!$B$6)*('Permanent project'!B145-Parameters!$B$2))*(1-EXP(-Parameters!$B$7*('Permanent project'!B145-Parameters!$B$2)*('Permanent project'!B145&gt;Parameters!$B$2)))+('Permanent project'!B145&lt;=Parameters!$B$2)</f>
        <v>0.26447726129982302</v>
      </c>
      <c r="K141" s="2">
        <f>H141*I141*('Permanent project'!B145&gt;=Parameters!$B$2)</f>
        <v>0.25087017355285146</v>
      </c>
      <c r="L141" s="2">
        <f>H141*I141*J141*('Permanent project'!B145&gt;=Parameters!$B$2)*('Permanent project'!B145&lt;=Parameters!$B$3)</f>
        <v>6.6349456443069443E-2</v>
      </c>
      <c r="M141" s="26">
        <f>'Emissions of Biomass scenarios'!O139*3.66</f>
        <v>-8.0141527303169386</v>
      </c>
      <c r="N141" s="14">
        <f t="shared" si="4"/>
        <v>-0.53173467750826975</v>
      </c>
      <c r="V141" s="4"/>
      <c r="W141" s="4"/>
      <c r="X141" s="4"/>
      <c r="Y141" s="4"/>
    </row>
    <row r="142" spans="2:25" x14ac:dyDescent="0.3">
      <c r="B142">
        <v>137</v>
      </c>
      <c r="C142" s="11">
        <f t="shared" si="9"/>
        <v>1.6779706453383088</v>
      </c>
      <c r="D142" s="11">
        <f t="shared" si="9"/>
        <v>2.720789926345387</v>
      </c>
      <c r="E142" s="11">
        <f t="shared" si="9"/>
        <v>3.4292084480011149</v>
      </c>
      <c r="F142" s="11">
        <f t="shared" si="9"/>
        <v>5.9646475032892132</v>
      </c>
      <c r="G142" s="3">
        <f>G141*(1+Parameters!$B$13)</f>
        <v>1281275.309012122</v>
      </c>
      <c r="H142" s="5">
        <f>Parameters!$B$11*'Permanent project'!C146*Parameters!B$9*G142</f>
        <v>19.865467379780586</v>
      </c>
      <c r="I142" s="2">
        <f>EXP(-Parameters!$B$16*'Permanent project'!B146)</f>
        <v>1.2475357255988723E-2</v>
      </c>
      <c r="J142" s="2">
        <f>EXP(-(Parameters!$B$5+Parameters!$B$6)*('Permanent project'!B146-Parameters!$B$2))*(1-EXP(-Parameters!$B$7*('Permanent project'!B146-Parameters!$B$2)*('Permanent project'!B146&gt;Parameters!$B$2)))+('Permanent project'!B146&lt;=Parameters!$B$2)</f>
        <v>0.26184566858032526</v>
      </c>
      <c r="K142" s="2">
        <f>H142*I142*('Permanent project'!B146&gt;=Parameters!$B$2)</f>
        <v>0.24782880261995302</v>
      </c>
      <c r="L142" s="2">
        <f>H142*I142*J142*('Permanent project'!B146&gt;=Parameters!$B$2)*('Permanent project'!B146&lt;=Parameters!$B$3)</f>
        <v>6.4892898515483063E-2</v>
      </c>
      <c r="M142" s="26">
        <f>'Emissions of Biomass scenarios'!O140*3.66</f>
        <v>-7.5810518120360095</v>
      </c>
      <c r="N142" s="14">
        <f t="shared" si="4"/>
        <v>-0.49195642587907173</v>
      </c>
      <c r="V142" s="4"/>
      <c r="W142" s="4"/>
      <c r="X142" s="4"/>
      <c r="Y142" s="4"/>
    </row>
    <row r="143" spans="2:25" x14ac:dyDescent="0.3">
      <c r="B143">
        <v>138</v>
      </c>
      <c r="C143" s="11">
        <f t="shared" si="9"/>
        <v>1.6779706453383088</v>
      </c>
      <c r="D143" s="11">
        <f t="shared" si="9"/>
        <v>2.720789926345387</v>
      </c>
      <c r="E143" s="11">
        <f t="shared" si="9"/>
        <v>3.4292084480011149</v>
      </c>
      <c r="F143" s="11">
        <f t="shared" si="9"/>
        <v>5.9646475032892132</v>
      </c>
      <c r="G143" s="3">
        <f>G142*(1+Parameters!$B$13)</f>
        <v>1306900.8151923644</v>
      </c>
      <c r="H143" s="5">
        <f>Parameters!$B$11*'Permanent project'!C147*Parameters!B$9*G143</f>
        <v>20.262776727376199</v>
      </c>
      <c r="I143" s="2">
        <f>EXP(-Parameters!$B$16*'Permanent project'!B147)</f>
        <v>1.2082465616214554E-2</v>
      </c>
      <c r="J143" s="2">
        <f>EXP(-(Parameters!$B$5+Parameters!$B$6)*('Permanent project'!B147-Parameters!$B$2))*(1-EXP(-Parameters!$B$7*('Permanent project'!B147-Parameters!$B$2)*('Permanent project'!B147&gt;Parameters!$B$2)))+('Permanent project'!B147&lt;=Parameters!$B$2)</f>
        <v>0.25924026064589095</v>
      </c>
      <c r="K143" s="2">
        <f>H143*I143*('Permanent project'!B147&gt;=Parameters!$B$2)</f>
        <v>0.2448243030975554</v>
      </c>
      <c r="L143" s="2">
        <f>H143*I143*J143*('Permanent project'!B147&gt;=Parameters!$B$2)*('Permanent project'!B147&lt;=Parameters!$B$3)</f>
        <v>6.3468316147458875E-2</v>
      </c>
      <c r="M143" s="26">
        <f>'Emissions of Biomass scenarios'!O141*3.66</f>
        <v>-7.1717665715628565</v>
      </c>
      <c r="N143" s="14">
        <f t="shared" si="4"/>
        <v>-0.45517994809972862</v>
      </c>
      <c r="V143" s="4"/>
      <c r="W143" s="4"/>
      <c r="X143" s="4"/>
      <c r="Y143" s="4"/>
    </row>
    <row r="144" spans="2:25" x14ac:dyDescent="0.3">
      <c r="B144">
        <v>139</v>
      </c>
      <c r="C144" s="11">
        <f t="shared" si="9"/>
        <v>1.6779706453383088</v>
      </c>
      <c r="D144" s="11">
        <f t="shared" si="9"/>
        <v>2.720789926345387</v>
      </c>
      <c r="E144" s="11">
        <f t="shared" si="9"/>
        <v>3.4292084480011149</v>
      </c>
      <c r="F144" s="11">
        <f t="shared" si="9"/>
        <v>5.9646475032892132</v>
      </c>
      <c r="G144" s="3">
        <f>G143*(1+Parameters!$B$13)</f>
        <v>1333038.8314962117</v>
      </c>
      <c r="H144" s="5">
        <f>Parameters!$B$11*'Permanent project'!C148*Parameters!B$9*G144</f>
        <v>20.668032261923724</v>
      </c>
      <c r="I144" s="2">
        <f>EXP(-Parameters!$B$16*'Permanent project'!B148)</f>
        <v>1.1701947477049383E-2</v>
      </c>
      <c r="J144" s="2">
        <f>EXP(-(Parameters!$B$5+Parameters!$B$6)*('Permanent project'!B148-Parameters!$B$2))*(1-EXP(-Parameters!$B$7*('Permanent project'!B148-Parameters!$B$2)*('Permanent project'!B148&gt;Parameters!$B$2)))+('Permanent project'!B148&lt;=Parameters!$B$2)</f>
        <v>0.25666077695355544</v>
      </c>
      <c r="K144" s="2">
        <f>H144*I144*('Permanent project'!B148&gt;=Parameters!$B$2)</f>
        <v>0.24185622798299358</v>
      </c>
      <c r="L144" s="2">
        <f>H144*I144*J144*('Permanent project'!B148&gt;=Parameters!$B$2)*('Permanent project'!B148&lt;=Parameters!$B$3)</f>
        <v>6.2075007385171369E-2</v>
      </c>
      <c r="M144" s="26">
        <f>'Emissions of Biomass scenarios'!O142*3.66</f>
        <v>-6.7849621108597802</v>
      </c>
      <c r="N144" s="14">
        <f t="shared" si="4"/>
        <v>-0.42117657313972878</v>
      </c>
      <c r="V144" s="4"/>
      <c r="W144" s="4"/>
      <c r="X144" s="4"/>
      <c r="Y144" s="4"/>
    </row>
    <row r="145" spans="2:25" x14ac:dyDescent="0.3">
      <c r="B145">
        <v>140</v>
      </c>
      <c r="C145" s="11">
        <f t="shared" si="9"/>
        <v>1.6779706453383088</v>
      </c>
      <c r="D145" s="11">
        <f t="shared" si="9"/>
        <v>2.720789926345387</v>
      </c>
      <c r="E145" s="11">
        <f t="shared" si="9"/>
        <v>3.4292084480011149</v>
      </c>
      <c r="F145" s="11">
        <f t="shared" si="9"/>
        <v>5.9646475032892132</v>
      </c>
      <c r="G145" s="3">
        <f>G144*(1+Parameters!$B$13)</f>
        <v>1359699.608126136</v>
      </c>
      <c r="H145" s="5">
        <f>Parameters!$B$11*'Permanent project'!C149*Parameters!B$9*G145</f>
        <v>21.081392907162197</v>
      </c>
      <c r="I145" s="2">
        <f>EXP(-Parameters!$B$16*'Permanent project'!B149)</f>
        <v>1.1333413154667387E-2</v>
      </c>
      <c r="J145" s="2">
        <f>EXP(-(Parameters!$B$5+Parameters!$B$6)*('Permanent project'!B149-Parameters!$B$2))*(1-EXP(-Parameters!$B$7*('Permanent project'!B149-Parameters!$B$2)*('Permanent project'!B149&gt;Parameters!$B$2)))+('Permanent project'!B149&lt;=Parameters!$B$2)</f>
        <v>0.25410695955279994</v>
      </c>
      <c r="K145" s="2">
        <f>H145*I145*('Permanent project'!B149&gt;=Parameters!$B$2)</f>
        <v>0.23892413569274379</v>
      </c>
      <c r="L145" s="2">
        <f>H145*I145*J145*('Permanent project'!B149&gt;=Parameters!$B$2)*('Permanent project'!B149&lt;=Parameters!$B$3)</f>
        <v>6.0712285684663733E-2</v>
      </c>
      <c r="M145" s="26">
        <f>'Emissions of Biomass scenarios'!O143*3.66</f>
        <v>-6.419379889204591</v>
      </c>
      <c r="N145" s="14">
        <f t="shared" si="4"/>
        <v>-0.38973522575177416</v>
      </c>
      <c r="V145" s="4"/>
      <c r="W145" s="4"/>
      <c r="X145" s="4"/>
      <c r="Y145" s="4"/>
    </row>
    <row r="146" spans="2:25" x14ac:dyDescent="0.3">
      <c r="B146">
        <v>141</v>
      </c>
      <c r="C146" s="11">
        <f t="shared" si="9"/>
        <v>1.6779706453383088</v>
      </c>
      <c r="D146" s="11">
        <f t="shared" si="9"/>
        <v>2.720789926345387</v>
      </c>
      <c r="E146" s="11">
        <f t="shared" si="9"/>
        <v>3.4292084480011149</v>
      </c>
      <c r="F146" s="11">
        <f t="shared" si="9"/>
        <v>5.9646475032892132</v>
      </c>
      <c r="G146" s="3">
        <f>G145*(1+Parameters!$B$13)</f>
        <v>1386893.6002886589</v>
      </c>
      <c r="H146" s="5">
        <f>Parameters!$B$11*'Permanent project'!C150*Parameters!B$9*G146</f>
        <v>21.503020765305443</v>
      </c>
      <c r="I146" s="2">
        <f>EXP(-Parameters!$B$16*'Permanent project'!B150)</f>
        <v>1.0976485237718327E-2</v>
      </c>
      <c r="J146" s="2">
        <f>EXP(-(Parameters!$B$5+Parameters!$B$6)*('Permanent project'!B150-Parameters!$B$2))*(1-EXP(-Parameters!$B$7*('Permanent project'!B150-Parameters!$B$2)*('Permanent project'!B150&gt;Parameters!$B$2)))+('Permanent project'!B150&lt;=Parameters!$B$2)</f>
        <v>0.25157855305975618</v>
      </c>
      <c r="K146" s="2">
        <f>H146*I146*('Permanent project'!B150&gt;=Parameters!$B$2)</f>
        <v>0.23602758999672585</v>
      </c>
      <c r="L146" s="2">
        <f>H146*I146*J146*('Permanent project'!B150&gt;=Parameters!$B$2)*('Permanent project'!B150&lt;=Parameters!$B$3)</f>
        <v>5.9379479573557672E-2</v>
      </c>
      <c r="M146" s="26">
        <f>'Emissions of Biomass scenarios'!O144*3.66</f>
        <v>-6.0738332641768453</v>
      </c>
      <c r="N146" s="14">
        <f t="shared" si="4"/>
        <v>-0.36066105824338412</v>
      </c>
      <c r="V146" s="4"/>
      <c r="W146" s="4"/>
      <c r="X146" s="4"/>
      <c r="Y146" s="4"/>
    </row>
    <row r="147" spans="2:25" x14ac:dyDescent="0.3">
      <c r="B147">
        <v>142</v>
      </c>
      <c r="C147" s="11">
        <f t="shared" si="9"/>
        <v>1.6779706453383088</v>
      </c>
      <c r="D147" s="11">
        <f t="shared" si="9"/>
        <v>2.720789926345387</v>
      </c>
      <c r="E147" s="11">
        <f t="shared" si="9"/>
        <v>3.4292084480011149</v>
      </c>
      <c r="F147" s="11">
        <f t="shared" si="9"/>
        <v>5.9646475032892132</v>
      </c>
      <c r="G147" s="3">
        <f>G146*(1+Parameters!$B$13)</f>
        <v>1414631.4722944321</v>
      </c>
      <c r="H147" s="5">
        <f>Parameters!$B$11*'Permanent project'!C151*Parameters!B$9*G147</f>
        <v>21.933081180611556</v>
      </c>
      <c r="I147" s="2">
        <f>EXP(-Parameters!$B$16*'Permanent project'!B151)</f>
        <v>1.0630798200825346E-2</v>
      </c>
      <c r="J147" s="2">
        <f>EXP(-(Parameters!$B$5+Parameters!$B$6)*('Permanent project'!B151-Parameters!$B$2))*(1-EXP(-Parameters!$B$7*('Permanent project'!B151-Parameters!$B$2)*('Permanent project'!B151&gt;Parameters!$B$2)))+('Permanent project'!B151&lt;=Parameters!$B$2)</f>
        <v>0.24907530463166797</v>
      </c>
      <c r="K147" s="2">
        <f>H147*I147*('Permanent project'!B151&gt;=Parameters!$B$2)</f>
        <v>0.23316615995340159</v>
      </c>
      <c r="L147" s="2">
        <f>H147*I147*J147*('Permanent project'!B151&gt;=Parameters!$B$2)*('Permanent project'!B151&lt;=Parameters!$B$3)</f>
        <v>5.8075932320189719E-2</v>
      </c>
      <c r="M147" s="26">
        <f>'Emissions of Biomass scenarios'!O145*3.66</f>
        <v>-5.7472032983593397</v>
      </c>
      <c r="N147" s="14">
        <f t="shared" si="4"/>
        <v>-0.33377418978588813</v>
      </c>
      <c r="V147" s="4"/>
      <c r="W147" s="4"/>
      <c r="X147" s="4"/>
      <c r="Y147" s="4"/>
    </row>
    <row r="148" spans="2:25" x14ac:dyDescent="0.3">
      <c r="B148">
        <v>143</v>
      </c>
      <c r="C148" s="11">
        <f t="shared" si="9"/>
        <v>1.6779706453383088</v>
      </c>
      <c r="D148" s="11">
        <f t="shared" si="9"/>
        <v>2.720789926345387</v>
      </c>
      <c r="E148" s="11">
        <f t="shared" si="9"/>
        <v>3.4292084480011149</v>
      </c>
      <c r="F148" s="11">
        <f t="shared" si="9"/>
        <v>5.9646475032892132</v>
      </c>
      <c r="G148" s="3">
        <f>G147*(1+Parameters!$B$13)</f>
        <v>1442924.1017403207</v>
      </c>
      <c r="H148" s="5">
        <f>Parameters!$B$11*'Permanent project'!C152*Parameters!B$9*G148</f>
        <v>22.371742804223786</v>
      </c>
      <c r="I148" s="2">
        <f>EXP(-Parameters!$B$16*'Permanent project'!B152)</f>
        <v>1.0295998030255039E-2</v>
      </c>
      <c r="J148" s="2">
        <f>EXP(-(Parameters!$B$5+Parameters!$B$6)*('Permanent project'!B152-Parameters!$B$2))*(1-EXP(-Parameters!$B$7*('Permanent project'!B152-Parameters!$B$2)*('Permanent project'!B152&gt;Parameters!$B$2)))+('Permanent project'!B152&lt;=Parameters!$B$2)</f>
        <v>0.24659696394160627</v>
      </c>
      <c r="K148" s="2">
        <f>H148*I148*('Permanent project'!B152&gt;=Parameters!$B$2)</f>
        <v>0.23033941984566042</v>
      </c>
      <c r="L148" s="2">
        <f>H148*I148*J148*('Permanent project'!B152&gt;=Parameters!$B$2)*('Permanent project'!B152&lt;=Parameters!$B$3)</f>
        <v>5.680100161001083E-2</v>
      </c>
      <c r="M148" s="26">
        <f>'Emissions of Biomass scenarios'!O146*3.66</f>
        <v>-5.4384348156167066</v>
      </c>
      <c r="N148" s="14">
        <f t="shared" si="4"/>
        <v>-0.30890854471778351</v>
      </c>
      <c r="V148" s="4"/>
      <c r="W148" s="4"/>
      <c r="X148" s="4"/>
      <c r="Y148" s="4"/>
    </row>
    <row r="149" spans="2:25" x14ac:dyDescent="0.3">
      <c r="B149">
        <v>144</v>
      </c>
      <c r="C149" s="11">
        <f t="shared" si="9"/>
        <v>1.6779706453383088</v>
      </c>
      <c r="D149" s="11">
        <f t="shared" si="9"/>
        <v>2.720789926345387</v>
      </c>
      <c r="E149" s="11">
        <f t="shared" si="9"/>
        <v>3.4292084480011149</v>
      </c>
      <c r="F149" s="11">
        <f t="shared" si="9"/>
        <v>5.9646475032892132</v>
      </c>
      <c r="G149" s="3">
        <f>G148*(1+Parameters!$B$13)</f>
        <v>1471782.5837751271</v>
      </c>
      <c r="H149" s="5">
        <f>Parameters!$B$11*'Permanent project'!C153*Parameters!B$9*G149</f>
        <v>22.819177660308259</v>
      </c>
      <c r="I149" s="2">
        <f>EXP(-Parameters!$B$16*'Permanent project'!B153)</f>
        <v>9.9717418613764573E-3</v>
      </c>
      <c r="J149" s="2">
        <f>EXP(-(Parameters!$B$5+Parameters!$B$6)*('Permanent project'!B153-Parameters!$B$2))*(1-EXP(-Parameters!$B$7*('Permanent project'!B153-Parameters!$B$2)*('Permanent project'!B153&gt;Parameters!$B$2)))+('Permanent project'!B153&lt;=Parameters!$B$2)</f>
        <v>0.244143283153437</v>
      </c>
      <c r="K149" s="2">
        <f>H149*I149*('Permanent project'!B153&gt;=Parameters!$B$2)</f>
        <v>0.22754694911748236</v>
      </c>
      <c r="L149" s="2">
        <f>H149*I149*J149*('Permanent project'!B153&gt;=Parameters!$B$2)*('Permanent project'!B153&lt;=Parameters!$B$3)</f>
        <v>5.5554059229090215E-2</v>
      </c>
      <c r="M149" s="26">
        <f>'Emissions of Biomass scenarios'!O147*3.66</f>
        <v>-5.146532691810112</v>
      </c>
      <c r="N149" s="14">
        <f t="shared" si="4"/>
        <v>-0.28591078198526804</v>
      </c>
      <c r="V149" s="4"/>
      <c r="W149" s="4"/>
      <c r="X149" s="4"/>
      <c r="Y149" s="4"/>
    </row>
    <row r="150" spans="2:25" x14ac:dyDescent="0.3">
      <c r="B150">
        <v>145</v>
      </c>
      <c r="C150" s="11">
        <f t="shared" si="9"/>
        <v>1.6779706453383088</v>
      </c>
      <c r="D150" s="11">
        <f t="shared" si="9"/>
        <v>2.720789926345387</v>
      </c>
      <c r="E150" s="11">
        <f t="shared" si="9"/>
        <v>3.4292084480011149</v>
      </c>
      <c r="F150" s="11">
        <f t="shared" si="9"/>
        <v>5.9646475032892132</v>
      </c>
      <c r="G150" s="3">
        <f>G149*(1+Parameters!$B$13)</f>
        <v>1501218.2354506296</v>
      </c>
      <c r="H150" s="5">
        <f>Parameters!$B$11*'Permanent project'!C154*Parameters!B$9*G150</f>
        <v>23.275561213514425</v>
      </c>
      <c r="I150" s="2">
        <f>EXP(-Parameters!$B$16*'Permanent project'!B154)</f>
        <v>9.6576976275377768E-3</v>
      </c>
      <c r="J150" s="2">
        <f>EXP(-(Parameters!$B$5+Parameters!$B$6)*('Permanent project'!B154-Parameters!$B$2))*(1-EXP(-Parameters!$B$7*('Permanent project'!B154-Parameters!$B$2)*('Permanent project'!B154&gt;Parameters!$B$2)))+('Permanent project'!B154&lt;=Parameters!$B$2)</f>
        <v>0.24171401689703637</v>
      </c>
      <c r="K150" s="2">
        <f>H150*I150*('Permanent project'!B154&gt;=Parameters!$B$2)</f>
        <v>0.22478833231136855</v>
      </c>
      <c r="L150" s="2">
        <f>H150*I150*J150*('Permanent project'!B154&gt;=Parameters!$B$2)*('Permanent project'!B154&lt;=Parameters!$B$3)</f>
        <v>5.4334490754566762E-2</v>
      </c>
      <c r="M150" s="26">
        <f>'Emissions of Biomass scenarios'!O148*3.66</f>
        <v>-4.8705583657416653</v>
      </c>
      <c r="N150" s="14">
        <f t="shared" ref="N150:N213" si="10">L150*M150</f>
        <v>-0.26463930849296829</v>
      </c>
      <c r="V150" s="4"/>
      <c r="W150" s="4"/>
      <c r="X150" s="4"/>
      <c r="Y150" s="4"/>
    </row>
    <row r="151" spans="2:25" x14ac:dyDescent="0.3">
      <c r="B151">
        <v>146</v>
      </c>
      <c r="C151" s="11">
        <f t="shared" si="9"/>
        <v>1.6779706453383088</v>
      </c>
      <c r="D151" s="11">
        <f t="shared" si="9"/>
        <v>2.720789926345387</v>
      </c>
      <c r="E151" s="11">
        <f t="shared" si="9"/>
        <v>3.4292084480011149</v>
      </c>
      <c r="F151" s="11">
        <f t="shared" si="9"/>
        <v>5.9646475032892132</v>
      </c>
      <c r="G151" s="3">
        <f>G150*(1+Parameters!$B$13)</f>
        <v>1531242.6001596423</v>
      </c>
      <c r="H151" s="5">
        <f>Parameters!$B$11*'Permanent project'!C155*Parameters!B$9*G151</f>
        <v>23.741072437784716</v>
      </c>
      <c r="I151" s="2">
        <f>EXP(-Parameters!$B$16*'Permanent project'!B155)</f>
        <v>9.3535437200009883E-3</v>
      </c>
      <c r="J151" s="2">
        <f>EXP(-(Parameters!$B$5+Parameters!$B$6)*('Permanent project'!B155-Parameters!$B$2))*(1-EXP(-Parameters!$B$7*('Permanent project'!B155-Parameters!$B$2)*('Permanent project'!B155&gt;Parameters!$B$2)))+('Permanent project'!B155&lt;=Parameters!$B$2)</f>
        <v>0.23930892224375447</v>
      </c>
      <c r="K151" s="2">
        <f>H151*I151*('Permanent project'!B155&gt;=Parameters!$B$2)</f>
        <v>0.22206315900652979</v>
      </c>
      <c r="L151" s="2">
        <f>H151*I151*J151*('Permanent project'!B155&gt;=Parameters!$B$2)*('Permanent project'!B155&lt;=Parameters!$B$3)</f>
        <v>5.3141695251896125E-2</v>
      </c>
      <c r="M151" s="26">
        <f>'Emissions of Biomass scenarios'!O149*3.66</f>
        <v>-4.6096265569982187</v>
      </c>
      <c r="N151" s="14">
        <f t="shared" si="10"/>
        <v>-0.24496336971704652</v>
      </c>
      <c r="V151" s="4"/>
      <c r="W151" s="4"/>
      <c r="X151" s="4"/>
      <c r="Y151" s="4"/>
    </row>
    <row r="152" spans="2:25" x14ac:dyDescent="0.3">
      <c r="B152">
        <v>147</v>
      </c>
      <c r="C152" s="11">
        <f t="shared" si="9"/>
        <v>1.6779706453383088</v>
      </c>
      <c r="D152" s="11">
        <f t="shared" si="9"/>
        <v>2.720789926345387</v>
      </c>
      <c r="E152" s="11">
        <f t="shared" si="9"/>
        <v>3.4292084480011149</v>
      </c>
      <c r="F152" s="11">
        <f t="shared" si="9"/>
        <v>5.9646475032892132</v>
      </c>
      <c r="G152" s="3">
        <f>G151*(1+Parameters!$B$13)</f>
        <v>1561867.452162835</v>
      </c>
      <c r="H152" s="5">
        <f>Parameters!$B$11*'Permanent project'!C156*Parameters!B$9*G152</f>
        <v>24.215893886540407</v>
      </c>
      <c r="I152" s="2">
        <f>EXP(-Parameters!$B$16*'Permanent project'!B156)</f>
        <v>9.0589686585865001E-3</v>
      </c>
      <c r="J152" s="2">
        <f>EXP(-(Parameters!$B$5+Parameters!$B$6)*('Permanent project'!B156-Parameters!$B$2))*(1-EXP(-Parameters!$B$7*('Permanent project'!B156-Parameters!$B$2)*('Permanent project'!B156&gt;Parameters!$B$2)))+('Permanent project'!B156&lt;=Parameters!$B$2)</f>
        <v>0.23692775868212171</v>
      </c>
      <c r="K152" s="2">
        <f>H152*I152*('Permanent project'!B156&gt;=Parameters!$B$2)</f>
        <v>0.21937102375782597</v>
      </c>
      <c r="L152" s="2">
        <f>H152*I152*J152*('Permanent project'!B156&gt;=Parameters!$B$2)*('Permanent project'!B156&lt;=Parameters!$B$3)</f>
        <v>5.1975084978744181E-2</v>
      </c>
      <c r="M152" s="26">
        <f>'Emissions of Biomass scenarios'!O150*3.66</f>
        <v>-4.3629021781853838</v>
      </c>
      <c r="N152" s="14">
        <f t="shared" si="10"/>
        <v>-0.22676221146513342</v>
      </c>
      <c r="V152" s="4"/>
      <c r="W152" s="4"/>
      <c r="X152" s="4"/>
      <c r="Y152" s="4"/>
    </row>
    <row r="153" spans="2:25" x14ac:dyDescent="0.3">
      <c r="B153">
        <v>148</v>
      </c>
      <c r="C153" s="11">
        <f t="shared" si="9"/>
        <v>1.6779706453383088</v>
      </c>
      <c r="D153" s="11">
        <f t="shared" si="9"/>
        <v>2.720789926345387</v>
      </c>
      <c r="E153" s="11">
        <f t="shared" si="9"/>
        <v>3.4292084480011149</v>
      </c>
      <c r="F153" s="11">
        <f t="shared" si="9"/>
        <v>5.9646475032892132</v>
      </c>
      <c r="G153" s="3">
        <f>G152*(1+Parameters!$B$13)</f>
        <v>1593104.8012060919</v>
      </c>
      <c r="H153" s="5">
        <f>Parameters!$B$11*'Permanent project'!C157*Parameters!B$9*G153</f>
        <v>24.700211764271216</v>
      </c>
      <c r="I153" s="2">
        <f>EXP(-Parameters!$B$16*'Permanent project'!B157)</f>
        <v>8.7736707726901834E-3</v>
      </c>
      <c r="J153" s="2">
        <f>EXP(-(Parameters!$B$5+Parameters!$B$6)*('Permanent project'!B157-Parameters!$B$2))*(1-EXP(-Parameters!$B$7*('Permanent project'!B157-Parameters!$B$2)*('Permanent project'!B157&gt;Parameters!$B$2)))+('Permanent project'!B157&lt;=Parameters!$B$2)</f>
        <v>0.2345702880937976</v>
      </c>
      <c r="K153" s="2">
        <f>H153*I153*('Permanent project'!B157&gt;=Parameters!$B$2)</f>
        <v>0.21671152603544461</v>
      </c>
      <c r="L153" s="2">
        <f>H153*I153*J153*('Permanent project'!B157&gt;=Parameters!$B$2)*('Permanent project'!B157&lt;=Parameters!$B$3)</f>
        <v>5.083408509538076E-2</v>
      </c>
      <c r="M153" s="26">
        <f>'Emissions of Biomass scenarios'!O151*3.66</f>
        <v>-4.1295974298124181</v>
      </c>
      <c r="N153" s="14">
        <f t="shared" si="10"/>
        <v>-0.20992430715675015</v>
      </c>
      <c r="V153" s="4"/>
      <c r="W153" s="4"/>
      <c r="X153" s="4"/>
      <c r="Y153" s="4"/>
    </row>
    <row r="154" spans="2:25" x14ac:dyDescent="0.3">
      <c r="B154">
        <v>149</v>
      </c>
      <c r="C154" s="11">
        <f t="shared" si="9"/>
        <v>1.6779706453383088</v>
      </c>
      <c r="D154" s="11">
        <f t="shared" si="9"/>
        <v>2.720789926345387</v>
      </c>
      <c r="E154" s="11">
        <f t="shared" si="9"/>
        <v>3.4292084480011149</v>
      </c>
      <c r="F154" s="11">
        <f t="shared" si="9"/>
        <v>5.9646475032892132</v>
      </c>
      <c r="G154" s="3">
        <f>G153*(1+Parameters!$B$13)</f>
        <v>1624966.8972302137</v>
      </c>
      <c r="H154" s="5">
        <f>Parameters!$B$11*'Permanent project'!C158*Parameters!B$9*G154</f>
        <v>25.194215999556643</v>
      </c>
      <c r="I154" s="2">
        <f>EXP(-Parameters!$B$16*'Permanent project'!B158)</f>
        <v>8.4973578923463224E-3</v>
      </c>
      <c r="J154" s="2">
        <f>EXP(-(Parameters!$B$5+Parameters!$B$6)*('Permanent project'!B158-Parameters!$B$2))*(1-EXP(-Parameters!$B$7*('Permanent project'!B158-Parameters!$B$2)*('Permanent project'!B158&gt;Parameters!$B$2)))+('Permanent project'!B158&lt;=Parameters!$B$2)</f>
        <v>0.2322362747297588</v>
      </c>
      <c r="K154" s="2">
        <f>H154*I154*('Permanent project'!B158&gt;=Parameters!$B$2)</f>
        <v>0.21408427016531062</v>
      </c>
      <c r="L154" s="2">
        <f>H154*I154*J154*('Permanent project'!B158&gt;=Parameters!$B$2)*('Permanent project'!B158&lt;=Parameters!$B$3)</f>
        <v>4.9718133381430982E-2</v>
      </c>
      <c r="M154" s="26">
        <f>'Emissions of Biomass scenarios'!O152*3.66</f>
        <v>-3.9089690668103292</v>
      </c>
      <c r="N154" s="14">
        <f t="shared" si="10"/>
        <v>-0.19434664544756375</v>
      </c>
      <c r="V154" s="4"/>
      <c r="W154" s="4"/>
      <c r="X154" s="4"/>
      <c r="Y154" s="4"/>
    </row>
    <row r="155" spans="2:25" x14ac:dyDescent="0.3">
      <c r="B155">
        <v>150</v>
      </c>
      <c r="C155" s="11">
        <f t="shared" ref="C155:F170" si="11">C154</f>
        <v>1.6779706453383088</v>
      </c>
      <c r="D155" s="11">
        <f t="shared" si="11"/>
        <v>2.720789926345387</v>
      </c>
      <c r="E155" s="11">
        <f t="shared" si="11"/>
        <v>3.4292084480011149</v>
      </c>
      <c r="F155" s="11">
        <f t="shared" si="11"/>
        <v>5.9646475032892132</v>
      </c>
      <c r="G155" s="3">
        <f>G154*(1+Parameters!$B$13)</f>
        <v>1657466.235174818</v>
      </c>
      <c r="H155" s="5">
        <f>Parameters!$B$11*'Permanent project'!C159*Parameters!B$9*G155</f>
        <v>25.698100319547773</v>
      </c>
      <c r="I155" s="2">
        <f>EXP(-Parameters!$B$16*'Permanent project'!B159)</f>
        <v>8.2297470490200302E-3</v>
      </c>
      <c r="J155" s="2">
        <f>EXP(-(Parameters!$B$5+Parameters!$B$6)*('Permanent project'!B159-Parameters!$B$2))*(1-EXP(-Parameters!$B$7*('Permanent project'!B159-Parameters!$B$2)*('Permanent project'!B159&gt;Parameters!$B$2)))+('Permanent project'!B159&lt;=Parameters!$B$2)</f>
        <v>0.22992548518672382</v>
      </c>
      <c r="K155" s="2">
        <f>H155*I155*('Permanent project'!B159&gt;=Parameters!$B$2)</f>
        <v>0.21148886527021898</v>
      </c>
      <c r="L155" s="2">
        <f>H155*I155*J155*('Permanent project'!B159&gt;=Parameters!$B$2)*('Permanent project'!B159&lt;=Parameters!$B$3)</f>
        <v>4.8626679958844767E-2</v>
      </c>
      <c r="M155" s="26">
        <f>'Emissions of Biomass scenarios'!O153*3.66</f>
        <v>-3.7003158263421598</v>
      </c>
      <c r="N155" s="14">
        <f t="shared" si="10"/>
        <v>-0.17993407343418841</v>
      </c>
      <c r="V155" s="4"/>
      <c r="W155" s="4"/>
      <c r="X155" s="4"/>
      <c r="Y155" s="4"/>
    </row>
    <row r="156" spans="2:25" x14ac:dyDescent="0.3">
      <c r="B156">
        <v>151</v>
      </c>
      <c r="C156" s="11">
        <f t="shared" si="11"/>
        <v>1.6779706453383088</v>
      </c>
      <c r="D156" s="11">
        <f t="shared" si="11"/>
        <v>2.720789926345387</v>
      </c>
      <c r="E156" s="11">
        <f t="shared" si="11"/>
        <v>3.4292084480011149</v>
      </c>
      <c r="F156" s="11">
        <f t="shared" si="11"/>
        <v>5.9646475032892132</v>
      </c>
      <c r="G156" s="3">
        <f>G155*(1+Parameters!$B$13)</f>
        <v>1690615.5598783144</v>
      </c>
      <c r="H156" s="5">
        <f>Parameters!$B$11*'Permanent project'!C160*Parameters!B$9*G156</f>
        <v>26.212062325938732</v>
      </c>
      <c r="I156" s="2">
        <f>EXP(-Parameters!$B$16*'Permanent project'!B160)</f>
        <v>7.9705641858227524E-3</v>
      </c>
      <c r="J156" s="2">
        <f>EXP(-(Parameters!$B$5+Parameters!$B$6)*('Permanent project'!B160-Parameters!$B$2))*(1-EXP(-Parameters!$B$7*('Permanent project'!B160-Parameters!$B$2)*('Permanent project'!B160&gt;Parameters!$B$2)))+('Permanent project'!B160&lt;=Parameters!$B$2)</f>
        <v>0.22763768838381271</v>
      </c>
      <c r="K156" s="2">
        <f>H156*I156*('Permanent project'!B160&gt;=Parameters!$B$2)</f>
        <v>0.2089249252116811</v>
      </c>
      <c r="L156" s="2">
        <f>H156*I156*J156*('Permanent project'!B160&gt;=Parameters!$B$2)*('Permanent project'!B160&lt;=Parameters!$B$3)</f>
        <v>4.7559187020948038E-2</v>
      </c>
      <c r="M156" s="26">
        <f>'Emissions of Biomass scenarios'!O154*3.66</f>
        <v>-3.5029760071988125</v>
      </c>
      <c r="N156" s="14">
        <f t="shared" si="10"/>
        <v>-0.16659869105626215</v>
      </c>
      <c r="V156" s="4"/>
      <c r="W156" s="4"/>
      <c r="X156" s="4"/>
      <c r="Y156" s="4"/>
    </row>
    <row r="157" spans="2:25" x14ac:dyDescent="0.3">
      <c r="B157">
        <v>152</v>
      </c>
      <c r="C157" s="11">
        <f t="shared" si="11"/>
        <v>1.6779706453383088</v>
      </c>
      <c r="D157" s="11">
        <f t="shared" si="11"/>
        <v>2.720789926345387</v>
      </c>
      <c r="E157" s="11">
        <f t="shared" si="11"/>
        <v>3.4292084480011149</v>
      </c>
      <c r="F157" s="11">
        <f t="shared" si="11"/>
        <v>5.9646475032892132</v>
      </c>
      <c r="G157" s="3">
        <f>G156*(1+Parameters!$B$13)</f>
        <v>1724427.8710758807</v>
      </c>
      <c r="H157" s="5">
        <f>Parameters!$B$11*'Permanent project'!C161*Parameters!B$9*G157</f>
        <v>26.736303572457505</v>
      </c>
      <c r="I157" s="2">
        <f>EXP(-Parameters!$B$16*'Permanent project'!B161)</f>
        <v>7.7195438768540552E-3</v>
      </c>
      <c r="J157" s="2">
        <f>EXP(-(Parameters!$B$5+Parameters!$B$6)*('Permanent project'!B161-Parameters!$B$2))*(1-EXP(-Parameters!$B$7*('Permanent project'!B161-Parameters!$B$2)*('Permanent project'!B161&gt;Parameters!$B$2)))+('Permanent project'!B161&lt;=Parameters!$B$2)</f>
        <v>0.22537265553943869</v>
      </c>
      <c r="K157" s="2">
        <f>H157*I157*('Permanent project'!B161&gt;=Parameters!$B$2)</f>
        <v>0.20639206853247555</v>
      </c>
      <c r="L157" s="2">
        <f>H157*I157*J157*('Permanent project'!B161&gt;=Parameters!$B$2)*('Permanent project'!B161&lt;=Parameters!$B$3)</f>
        <v>4.6515128567441832E-2</v>
      </c>
      <c r="M157" s="26">
        <f>'Emissions of Biomass scenarios'!O155*3.66</f>
        <v>-3.3163251916686436</v>
      </c>
      <c r="N157" s="14">
        <f t="shared" si="10"/>
        <v>-0.15425929266191313</v>
      </c>
      <c r="V157" s="4"/>
      <c r="W157" s="4"/>
      <c r="X157" s="4"/>
      <c r="Y157" s="4"/>
    </row>
    <row r="158" spans="2:25" x14ac:dyDescent="0.3">
      <c r="B158">
        <v>153</v>
      </c>
      <c r="C158" s="11">
        <f t="shared" si="11"/>
        <v>1.6779706453383088</v>
      </c>
      <c r="D158" s="11">
        <f t="shared" si="11"/>
        <v>2.720789926345387</v>
      </c>
      <c r="E158" s="11">
        <f t="shared" si="11"/>
        <v>3.4292084480011149</v>
      </c>
      <c r="F158" s="11">
        <f t="shared" si="11"/>
        <v>5.9646475032892132</v>
      </c>
      <c r="G158" s="3">
        <f>G157*(1+Parameters!$B$13)</f>
        <v>1758916.4284973983</v>
      </c>
      <c r="H158" s="5">
        <f>Parameters!$B$11*'Permanent project'!C162*Parameters!B$9*G158</f>
        <v>27.271029643906655</v>
      </c>
      <c r="I158" s="2">
        <f>EXP(-Parameters!$B$16*'Permanent project'!B162)</f>
        <v>7.4764290553823191E-3</v>
      </c>
      <c r="J158" s="2">
        <f>EXP(-(Parameters!$B$5+Parameters!$B$6)*('Permanent project'!B162-Parameters!$B$2))*(1-EXP(-Parameters!$B$7*('Permanent project'!B162-Parameters!$B$2)*('Permanent project'!B162&gt;Parameters!$B$2)))+('Permanent project'!B162&lt;=Parameters!$B$2)</f>
        <v>0.22313016014842982</v>
      </c>
      <c r="K158" s="2">
        <f>H158*I158*('Permanent project'!B162&gt;=Parameters!$B$2)</f>
        <v>0.20388991839989626</v>
      </c>
      <c r="L158" s="2">
        <f>H158*I158*J158*('Permanent project'!B162&gt;=Parameters!$B$2)*('Permanent project'!B162&lt;=Parameters!$B$3)</f>
        <v>4.549399014521914E-2</v>
      </c>
      <c r="M158" s="26">
        <f>'Emissions of Biomass scenarios'!O156*3.66</f>
        <v>-3.1397741013268372</v>
      </c>
      <c r="N158" s="14">
        <f t="shared" si="10"/>
        <v>-0.14284085202397742</v>
      </c>
      <c r="V158" s="4"/>
      <c r="W158" s="4"/>
      <c r="X158" s="4"/>
      <c r="Y158" s="4"/>
    </row>
    <row r="159" spans="2:25" x14ac:dyDescent="0.3">
      <c r="B159">
        <v>154</v>
      </c>
      <c r="C159" s="11">
        <f t="shared" si="11"/>
        <v>1.6779706453383088</v>
      </c>
      <c r="D159" s="11">
        <f t="shared" si="11"/>
        <v>2.720789926345387</v>
      </c>
      <c r="E159" s="11">
        <f t="shared" si="11"/>
        <v>3.4292084480011149</v>
      </c>
      <c r="F159" s="11">
        <f t="shared" si="11"/>
        <v>5.9646475032892132</v>
      </c>
      <c r="G159" s="3">
        <f>G158*(1+Parameters!$B$13)</f>
        <v>1794094.7570673462</v>
      </c>
      <c r="H159" s="5">
        <f>Parameters!$B$11*'Permanent project'!C163*Parameters!B$9*G159</f>
        <v>27.816450236784789</v>
      </c>
      <c r="I159" s="2">
        <f>EXP(-Parameters!$B$16*'Permanent project'!B163)</f>
        <v>7.2409707505859339E-3</v>
      </c>
      <c r="J159" s="2">
        <f>EXP(-(Parameters!$B$5+Parameters!$B$6)*('Permanent project'!B163-Parameters!$B$2))*(1-EXP(-Parameters!$B$7*('Permanent project'!B163-Parameters!$B$2)*('Permanent project'!B163&gt;Parameters!$B$2)))+('Permanent project'!B163&lt;=Parameters!$B$2)</f>
        <v>0.2209099779593782</v>
      </c>
      <c r="K159" s="2">
        <f>H159*I159*('Permanent project'!B163&gt;=Parameters!$B$2)</f>
        <v>0.20141810254968784</v>
      </c>
      <c r="L159" s="2">
        <f>H159*I159*J159*('Permanent project'!B163&gt;=Parameters!$B$2)*('Permanent project'!B163&lt;=Parameters!$B$3)</f>
        <v>4.4495268594871316E-2</v>
      </c>
      <c r="M159" s="26">
        <f>'Emissions of Biomass scenarios'!O157*3.66</f>
        <v>-2.9727665787137045</v>
      </c>
      <c r="N159" s="14">
        <f t="shared" si="10"/>
        <v>-0.13227404738972295</v>
      </c>
      <c r="V159" s="4"/>
      <c r="W159" s="4"/>
      <c r="X159" s="4"/>
      <c r="Y159" s="4"/>
    </row>
    <row r="160" spans="2:25" x14ac:dyDescent="0.3">
      <c r="B160">
        <v>155</v>
      </c>
      <c r="C160" s="11">
        <f t="shared" si="11"/>
        <v>1.6779706453383088</v>
      </c>
      <c r="D160" s="11">
        <f t="shared" si="11"/>
        <v>2.720789926345387</v>
      </c>
      <c r="E160" s="11">
        <f t="shared" si="11"/>
        <v>3.4292084480011149</v>
      </c>
      <c r="F160" s="11">
        <f t="shared" si="11"/>
        <v>5.9646475032892132</v>
      </c>
      <c r="G160" s="3">
        <f>G159*(1+Parameters!$B$13)</f>
        <v>1829976.6522086931</v>
      </c>
      <c r="H160" s="5">
        <f>Parameters!$B$11*'Permanent project'!C164*Parameters!B$9*G160</f>
        <v>28.372779241520483</v>
      </c>
      <c r="I160" s="2">
        <f>EXP(-Parameters!$B$16*'Permanent project'!B164)</f>
        <v>7.0129278325854246E-3</v>
      </c>
      <c r="J160" s="2">
        <f>EXP(-(Parameters!$B$5+Parameters!$B$6)*('Permanent project'!B164-Parameters!$B$2))*(1-EXP(-Parameters!$B$7*('Permanent project'!B164-Parameters!$B$2)*('Permanent project'!B164&gt;Parameters!$B$2)))+('Permanent project'!B164&lt;=Parameters!$B$2)</f>
        <v>0.21871188695221475</v>
      </c>
      <c r="K160" s="2">
        <f>H160*I160*('Permanent project'!B164&gt;=Parameters!$B$2)</f>
        <v>0.19897625323066098</v>
      </c>
      <c r="L160" s="2">
        <f>H160*I160*J160*('Permanent project'!B164&gt;=Parameters!$B$2)*('Permanent project'!B164&lt;=Parameters!$B$3)</f>
        <v>4.3518471802759577E-2</v>
      </c>
      <c r="M160" s="26">
        <f>'Emissions of Biomass scenarios'!O158*3.66</f>
        <v>-2.8147776873615995</v>
      </c>
      <c r="N160" s="14">
        <f t="shared" si="10"/>
        <v>-0.12249482341848258</v>
      </c>
      <c r="V160" s="4"/>
      <c r="W160" s="4"/>
      <c r="X160" s="4"/>
      <c r="Y160" s="4"/>
    </row>
    <row r="161" spans="2:25" x14ac:dyDescent="0.3">
      <c r="B161">
        <v>156</v>
      </c>
      <c r="C161" s="11">
        <f t="shared" si="11"/>
        <v>1.6779706453383088</v>
      </c>
      <c r="D161" s="11">
        <f t="shared" si="11"/>
        <v>2.720789926345387</v>
      </c>
      <c r="E161" s="11">
        <f t="shared" si="11"/>
        <v>3.4292084480011149</v>
      </c>
      <c r="F161" s="11">
        <f t="shared" si="11"/>
        <v>5.9646475032892132</v>
      </c>
      <c r="G161" s="3">
        <f>G160*(1+Parameters!$B$13)</f>
        <v>1866576.1852528669</v>
      </c>
      <c r="H161" s="5">
        <f>Parameters!$B$11*'Permanent project'!C165*Parameters!B$9*G161</f>
        <v>28.940234826350892</v>
      </c>
      <c r="I161" s="2">
        <f>EXP(-Parameters!$B$16*'Permanent project'!B165)</f>
        <v>6.7920667655053842E-3</v>
      </c>
      <c r="J161" s="2">
        <f>EXP(-(Parameters!$B$5+Parameters!$B$6)*('Permanent project'!B165-Parameters!$B$2))*(1-EXP(-Parameters!$B$7*('Permanent project'!B165-Parameters!$B$2)*('Permanent project'!B165&gt;Parameters!$B$2)))+('Permanent project'!B165&lt;=Parameters!$B$2)</f>
        <v>0.21653566731600707</v>
      </c>
      <c r="K161" s="2">
        <f>H161*I161*('Permanent project'!B165&gt;=Parameters!$B$2)</f>
        <v>0.19656400714997938</v>
      </c>
      <c r="L161" s="2">
        <f>H161*I161*J161*('Permanent project'!B165&gt;=Parameters!$B$2)*('Permanent project'!B165&lt;=Parameters!$B$3)</f>
        <v>4.256311845852917E-2</v>
      </c>
      <c r="M161" s="26">
        <f>'Emissions of Biomass scenarios'!O159*3.66</f>
        <v>-2.6653119230902749</v>
      </c>
      <c r="N161" s="14">
        <f t="shared" si="10"/>
        <v>-0.11344398711142156</v>
      </c>
      <c r="V161" s="4"/>
      <c r="W161" s="4"/>
      <c r="X161" s="4"/>
      <c r="Y161" s="4"/>
    </row>
    <row r="162" spans="2:25" x14ac:dyDescent="0.3">
      <c r="B162">
        <v>157</v>
      </c>
      <c r="C162" s="11">
        <f t="shared" si="11"/>
        <v>1.6779706453383088</v>
      </c>
      <c r="D162" s="11">
        <f t="shared" si="11"/>
        <v>2.720789926345387</v>
      </c>
      <c r="E162" s="11">
        <f t="shared" si="11"/>
        <v>3.4292084480011149</v>
      </c>
      <c r="F162" s="11">
        <f t="shared" si="11"/>
        <v>5.9646475032892132</v>
      </c>
      <c r="G162" s="3">
        <f>G161*(1+Parameters!$B$13)</f>
        <v>1903907.7089579243</v>
      </c>
      <c r="H162" s="5">
        <f>Parameters!$B$11*'Permanent project'!C166*Parameters!B$9*G162</f>
        <v>29.519039522877911</v>
      </c>
      <c r="I162" s="2">
        <f>EXP(-Parameters!$B$16*'Permanent project'!B166)</f>
        <v>6.5781613683133303E-3</v>
      </c>
      <c r="J162" s="2">
        <f>EXP(-(Parameters!$B$5+Parameters!$B$6)*('Permanent project'!B166-Parameters!$B$2))*(1-EXP(-Parameters!$B$7*('Permanent project'!B166-Parameters!$B$2)*('Permanent project'!B166&gt;Parameters!$B$2)))+('Permanent project'!B166&lt;=Parameters!$B$2)</f>
        <v>0.21438110142697794</v>
      </c>
      <c r="K162" s="2">
        <f>H162*I162*('Permanent project'!B166&gt;=Parameters!$B$2)</f>
        <v>0.19418100541910985</v>
      </c>
      <c r="L162" s="2">
        <f>H162*I162*J162*('Permanent project'!B166&gt;=Parameters!$B$2)*('Permanent project'!B166&lt;=Parameters!$B$3)</f>
        <v>4.1628737817946744E-2</v>
      </c>
      <c r="M162" s="26">
        <f>'Emissions of Biomass scenarios'!O160*3.66</f>
        <v>-2.5239015299220631</v>
      </c>
      <c r="N162" s="14">
        <f t="shared" si="10"/>
        <v>-0.10506683506744023</v>
      </c>
      <c r="V162" s="4"/>
      <c r="W162" s="4"/>
      <c r="X162" s="4"/>
      <c r="Y162" s="4"/>
    </row>
    <row r="163" spans="2:25" x14ac:dyDescent="0.3">
      <c r="B163">
        <v>158</v>
      </c>
      <c r="C163" s="11">
        <f t="shared" si="11"/>
        <v>1.6779706453383088</v>
      </c>
      <c r="D163" s="11">
        <f t="shared" si="11"/>
        <v>2.720789926345387</v>
      </c>
      <c r="E163" s="11">
        <f t="shared" si="11"/>
        <v>3.4292084480011149</v>
      </c>
      <c r="F163" s="11">
        <f t="shared" si="11"/>
        <v>5.9646475032892132</v>
      </c>
      <c r="G163" s="3">
        <f>G162*(1+Parameters!$B$13)</f>
        <v>1941985.8631370829</v>
      </c>
      <c r="H163" s="5">
        <f>Parameters!$B$11*'Permanent project'!C167*Parameters!B$9*G163</f>
        <v>30.10942031333547</v>
      </c>
      <c r="I163" s="2">
        <f>EXP(-Parameters!$B$16*'Permanent project'!B167)</f>
        <v>6.3709925831905607E-3</v>
      </c>
      <c r="J163" s="2">
        <f>EXP(-(Parameters!$B$5+Parameters!$B$6)*('Permanent project'!B167-Parameters!$B$2))*(1-EXP(-Parameters!$B$7*('Permanent project'!B167-Parameters!$B$2)*('Permanent project'!B167&gt;Parameters!$B$2)))+('Permanent project'!B167&lt;=Parameters!$B$2)</f>
        <v>0.21224797382674304</v>
      </c>
      <c r="K163" s="2">
        <f>H163*I163*('Permanent project'!B167&gt;=Parameters!$B$2)</f>
        <v>0.19182689350042748</v>
      </c>
      <c r="L163" s="2">
        <f>H163*I163*J163*('Permanent project'!B167&gt;=Parameters!$B$2)*('Permanent project'!B167&lt;=Parameters!$B$3)</f>
        <v>4.0714869470944152E-2</v>
      </c>
      <c r="M163" s="26">
        <f>'Emissions of Biomass scenarios'!O161*3.66</f>
        <v>-2.3901049143730755</v>
      </c>
      <c r="N163" s="14">
        <f t="shared" si="10"/>
        <v>-9.7312809610561921E-2</v>
      </c>
      <c r="V163" s="4"/>
      <c r="W163" s="4"/>
      <c r="X163" s="4"/>
      <c r="Y163" s="4"/>
    </row>
    <row r="164" spans="2:25" x14ac:dyDescent="0.3">
      <c r="B164">
        <v>159</v>
      </c>
      <c r="C164" s="11">
        <f t="shared" si="11"/>
        <v>1.6779706453383088</v>
      </c>
      <c r="D164" s="11">
        <f t="shared" si="11"/>
        <v>2.720789926345387</v>
      </c>
      <c r="E164" s="11">
        <f t="shared" si="11"/>
        <v>3.4292084480011149</v>
      </c>
      <c r="F164" s="11">
        <f t="shared" si="11"/>
        <v>5.9646475032892132</v>
      </c>
      <c r="G164" s="3">
        <f>G163*(1+Parameters!$B$13)</f>
        <v>1980825.5803998245</v>
      </c>
      <c r="H164" s="5">
        <f>Parameters!$B$11*'Permanent project'!C168*Parameters!B$9*G164</f>
        <v>30.711608719602179</v>
      </c>
      <c r="I164" s="2">
        <f>EXP(-Parameters!$B$16*'Permanent project'!B168)</f>
        <v>6.1703482511978082E-3</v>
      </c>
      <c r="J164" s="2">
        <f>EXP(-(Parameters!$B$5+Parameters!$B$6)*('Permanent project'!B168-Parameters!$B$2))*(1-EXP(-Parameters!$B$7*('Permanent project'!B168-Parameters!$B$2)*('Permanent project'!B168&gt;Parameters!$B$2)))+('Permanent project'!B168&lt;=Parameters!$B$2)</f>
        <v>0.21013607120076472</v>
      </c>
      <c r="K164" s="2">
        <f>H164*I164*('Permanent project'!B168&gt;=Parameters!$B$2)</f>
        <v>0.18950132115446866</v>
      </c>
      <c r="L164" s="2">
        <f>H164*I164*J164*('Permanent project'!B168&gt;=Parameters!$B$2)*('Permanent project'!B168&lt;=Parameters!$B$3)</f>
        <v>3.9821063114754411E-2</v>
      </c>
      <c r="M164" s="26">
        <f>'Emissions of Biomass scenarios'!O162*3.66</f>
        <v>-2.2635051522563647</v>
      </c>
      <c r="N164" s="14">
        <f t="shared" si="10"/>
        <v>-9.0135181528572486E-2</v>
      </c>
      <c r="V164" s="4"/>
      <c r="W164" s="4"/>
      <c r="X164" s="4"/>
      <c r="Y164" s="4"/>
    </row>
    <row r="165" spans="2:25" x14ac:dyDescent="0.3">
      <c r="B165">
        <v>160</v>
      </c>
      <c r="C165" s="11">
        <f t="shared" si="11"/>
        <v>1.6779706453383088</v>
      </c>
      <c r="D165" s="11">
        <f t="shared" si="11"/>
        <v>2.720789926345387</v>
      </c>
      <c r="E165" s="11">
        <f t="shared" si="11"/>
        <v>3.4292084480011149</v>
      </c>
      <c r="F165" s="11">
        <f t="shared" si="11"/>
        <v>5.9646475032892132</v>
      </c>
      <c r="G165" s="3">
        <f>G164*(1+Parameters!$B$13)</f>
        <v>2020442.092007821</v>
      </c>
      <c r="H165" s="5">
        <f>Parameters!$B$11*'Permanent project'!C169*Parameters!B$9*G165</f>
        <v>31.325840893994222</v>
      </c>
      <c r="I165" s="2">
        <f>EXP(-Parameters!$B$16*'Permanent project'!B169)</f>
        <v>5.9760228950059427E-3</v>
      </c>
      <c r="J165" s="2">
        <f>EXP(-(Parameters!$B$5+Parameters!$B$6)*('Permanent project'!B169-Parameters!$B$2))*(1-EXP(-Parameters!$B$7*('Permanent project'!B169-Parameters!$B$2)*('Permanent project'!B169&gt;Parameters!$B$2)))+('Permanent project'!B169&lt;=Parameters!$B$2)</f>
        <v>0.20804518235702046</v>
      </c>
      <c r="K165" s="2">
        <f>H165*I165*('Permanent project'!B169&gt;=Parameters!$B$2)</f>
        <v>0.1872039423878229</v>
      </c>
      <c r="L165" s="2">
        <f>H165*I165*J165*('Permanent project'!B169&gt;=Parameters!$B$2)*('Permanent project'!B169&lt;=Parameters!$B$3)</f>
        <v>3.8946878332027771E-2</v>
      </c>
      <c r="M165" s="26">
        <f>'Emissions of Biomass scenarios'!O163*3.66</f>
        <v>-2.1437085824892392</v>
      </c>
      <c r="N165" s="14">
        <f t="shared" si="10"/>
        <v>-8.3490757341532121E-2</v>
      </c>
      <c r="V165" s="4"/>
      <c r="W165" s="4"/>
      <c r="X165" s="4"/>
      <c r="Y165" s="4"/>
    </row>
    <row r="166" spans="2:25" x14ac:dyDescent="0.3">
      <c r="B166">
        <v>161</v>
      </c>
      <c r="C166" s="11">
        <f t="shared" si="11"/>
        <v>1.6779706453383088</v>
      </c>
      <c r="D166" s="11">
        <f t="shared" si="11"/>
        <v>2.720789926345387</v>
      </c>
      <c r="E166" s="11">
        <f t="shared" si="11"/>
        <v>3.4292084480011149</v>
      </c>
      <c r="F166" s="11">
        <f t="shared" si="11"/>
        <v>5.9646475032892132</v>
      </c>
      <c r="G166" s="3">
        <f>G165*(1+Parameters!$B$13)</f>
        <v>2060850.9338479773</v>
      </c>
      <c r="H166" s="5">
        <f>Parameters!$B$11*'Permanent project'!C170*Parameters!B$9*G166</f>
        <v>31.952357711874107</v>
      </c>
      <c r="I166" s="2">
        <f>EXP(-Parameters!$B$16*'Permanent project'!B170)</f>
        <v>5.787817508469237E-3</v>
      </c>
      <c r="J166" s="2">
        <f>EXP(-(Parameters!$B$5+Parameters!$B$6)*('Permanent project'!B170-Parameters!$B$2))*(1-EXP(-Parameters!$B$7*('Permanent project'!B170-Parameters!$B$2)*('Permanent project'!B170&gt;Parameters!$B$2)))+('Permanent project'!B170&lt;=Parameters!$B$2)</f>
        <v>0.20597509820488344</v>
      </c>
      <c r="K166" s="2">
        <f>H166*I166*('Permanent project'!B170&gt;=Parameters!$B$2)</f>
        <v>0.184934415401657</v>
      </c>
      <c r="L166" s="2">
        <f>H166*I166*J166*('Permanent project'!B170&gt;=Parameters!$B$2)*('Permanent project'!B170&lt;=Parameters!$B$3)</f>
        <v>3.809188437381901E-2</v>
      </c>
      <c r="M166" s="26">
        <f>'Emissions of Biomass scenarios'!O164*3.66</f>
        <v>-2.0303434827311628</v>
      </c>
      <c r="N166" s="14">
        <f t="shared" si="10"/>
        <v>-7.733960918333245E-2</v>
      </c>
      <c r="V166" s="4"/>
      <c r="W166" s="4"/>
      <c r="X166" s="4"/>
      <c r="Y166" s="4"/>
    </row>
    <row r="167" spans="2:25" x14ac:dyDescent="0.3">
      <c r="B167">
        <v>162</v>
      </c>
      <c r="C167" s="11">
        <f t="shared" si="11"/>
        <v>1.6779706453383088</v>
      </c>
      <c r="D167" s="11">
        <f t="shared" si="11"/>
        <v>2.720789926345387</v>
      </c>
      <c r="E167" s="11">
        <f t="shared" si="11"/>
        <v>3.4292084480011149</v>
      </c>
      <c r="F167" s="11">
        <f t="shared" si="11"/>
        <v>5.9646475032892132</v>
      </c>
      <c r="G167" s="3">
        <f>G166*(1+Parameters!$B$13)</f>
        <v>2102067.9525249368</v>
      </c>
      <c r="H167" s="5">
        <f>Parameters!$B$11*'Permanent project'!C171*Parameters!B$9*G167</f>
        <v>32.591404866111588</v>
      </c>
      <c r="I167" s="2">
        <f>EXP(-Parameters!$B$16*'Permanent project'!B171)</f>
        <v>5.6055393528256781E-3</v>
      </c>
      <c r="J167" s="2">
        <f>EXP(-(Parameters!$B$5+Parameters!$B$6)*('Permanent project'!B171-Parameters!$B$2))*(1-EXP(-Parameters!$B$7*('Permanent project'!B171-Parameters!$B$2)*('Permanent project'!B171&gt;Parameters!$B$2)))+('Permanent project'!B171&lt;=Parameters!$B$2)</f>
        <v>0.20392561173421342</v>
      </c>
      <c r="K167" s="2">
        <f>H167*I167*('Permanent project'!B171&gt;=Parameters!$B$2)</f>
        <v>0.1826924025408628</v>
      </c>
      <c r="L167" s="2">
        <f>H167*I167*J167*('Permanent project'!B171&gt;=Parameters!$B$2)*('Permanent project'!B171&lt;=Parameters!$B$3)</f>
        <v>3.7255659947338614E-2</v>
      </c>
      <c r="M167" s="26">
        <f>'Emissions of Biomass scenarios'!O165*3.66</f>
        <v>-1.9230588219922526</v>
      </c>
      <c r="N167" s="14">
        <f t="shared" si="10"/>
        <v>-7.1644825530872938E-2</v>
      </c>
      <c r="V167" s="4"/>
      <c r="W167" s="4"/>
      <c r="X167" s="4"/>
      <c r="Y167" s="4"/>
    </row>
    <row r="168" spans="2:25" x14ac:dyDescent="0.3">
      <c r="B168">
        <v>163</v>
      </c>
      <c r="C168" s="11">
        <f t="shared" si="11"/>
        <v>1.6779706453383088</v>
      </c>
      <c r="D168" s="11">
        <f t="shared" si="11"/>
        <v>2.720789926345387</v>
      </c>
      <c r="E168" s="11">
        <f t="shared" si="11"/>
        <v>3.4292084480011149</v>
      </c>
      <c r="F168" s="11">
        <f t="shared" si="11"/>
        <v>5.9646475032892132</v>
      </c>
      <c r="G168" s="3">
        <f>G167*(1+Parameters!$B$13)</f>
        <v>2144109.3115754356</v>
      </c>
      <c r="H168" s="5">
        <f>Parameters!$B$11*'Permanent project'!C172*Parameters!B$9*G168</f>
        <v>33.243232963433819</v>
      </c>
      <c r="I168" s="2">
        <f>EXP(-Parameters!$B$16*'Permanent project'!B172)</f>
        <v>5.4290017593156339E-3</v>
      </c>
      <c r="J168" s="2">
        <f>EXP(-(Parameters!$B$5+Parameters!$B$6)*('Permanent project'!B172-Parameters!$B$2))*(1-EXP(-Parameters!$B$7*('Permanent project'!B172-Parameters!$B$2)*('Permanent project'!B172&gt;Parameters!$B$2)))+('Permanent project'!B172&lt;=Parameters!$B$2)</f>
        <v>0.20189651799465538</v>
      </c>
      <c r="K168" s="2">
        <f>H168*I168*('Permanent project'!B172&gt;=Parameters!$B$2)</f>
        <v>0.18047757024382169</v>
      </c>
      <c r="L168" s="2">
        <f>H168*I168*J168*('Permanent project'!B172&gt;=Parameters!$B$2)*('Permanent project'!B172&lt;=Parameters!$B$3)</f>
        <v>3.6437793008363424E-2</v>
      </c>
      <c r="M168" s="26">
        <f>'Emissions of Biomass scenarios'!O166*3.66</f>
        <v>-1.8215230856466644</v>
      </c>
      <c r="N168" s="14">
        <f t="shared" si="10"/>
        <v>-6.6372281154748594E-2</v>
      </c>
      <c r="V168" s="4"/>
      <c r="W168" s="4"/>
      <c r="X168" s="4"/>
      <c r="Y168" s="4"/>
    </row>
    <row r="169" spans="2:25" x14ac:dyDescent="0.3">
      <c r="B169">
        <v>164</v>
      </c>
      <c r="C169" s="11">
        <f t="shared" si="11"/>
        <v>1.6779706453383088</v>
      </c>
      <c r="D169" s="11">
        <f t="shared" si="11"/>
        <v>2.720789926345387</v>
      </c>
      <c r="E169" s="11">
        <f t="shared" si="11"/>
        <v>3.4292084480011149</v>
      </c>
      <c r="F169" s="11">
        <f t="shared" si="11"/>
        <v>5.9646475032892132</v>
      </c>
      <c r="G169" s="3">
        <f>G168*(1+Parameters!$B$13)</f>
        <v>2186991.4978069444</v>
      </c>
      <c r="H169" s="5">
        <f>Parameters!$B$11*'Permanent project'!C173*Parameters!B$9*G169</f>
        <v>33.908097622702499</v>
      </c>
      <c r="I169" s="2">
        <f>EXP(-Parameters!$B$16*'Permanent project'!B173)</f>
        <v>5.2580239380167352E-3</v>
      </c>
      <c r="J169" s="2">
        <f>EXP(-(Parameters!$B$5+Parameters!$B$6)*('Permanent project'!B173-Parameters!$B$2))*(1-EXP(-Parameters!$B$7*('Permanent project'!B173-Parameters!$B$2)*('Permanent project'!B173&gt;Parameters!$B$2)))+('Permanent project'!B173&lt;=Parameters!$B$2)</f>
        <v>0.19988761407514449</v>
      </c>
      <c r="K169" s="2">
        <f>H169*I169*('Permanent project'!B173&gt;=Parameters!$B$2)</f>
        <v>0.17828958899277808</v>
      </c>
      <c r="L169" s="2">
        <f>H169*I169*J169*('Permanent project'!B173&gt;=Parameters!$B$2)*('Permanent project'!B173&lt;=Parameters!$B$3)</f>
        <v>3.5637880558204556E-2</v>
      </c>
      <c r="M169" s="26">
        <f>'Emissions of Biomass scenarios'!O167*3.66</f>
        <v>-1.7254231685612622</v>
      </c>
      <c r="N169" s="14">
        <f t="shared" si="10"/>
        <v>-6.1490424793545106E-2</v>
      </c>
      <c r="V169" s="4"/>
      <c r="W169" s="4"/>
      <c r="X169" s="4"/>
      <c r="Y169" s="4"/>
    </row>
    <row r="170" spans="2:25" x14ac:dyDescent="0.3">
      <c r="B170">
        <v>165</v>
      </c>
      <c r="C170" s="11">
        <f t="shared" si="11"/>
        <v>1.6779706453383088</v>
      </c>
      <c r="D170" s="11">
        <f t="shared" si="11"/>
        <v>2.720789926345387</v>
      </c>
      <c r="E170" s="11">
        <f t="shared" si="11"/>
        <v>3.4292084480011149</v>
      </c>
      <c r="F170" s="11">
        <f t="shared" si="11"/>
        <v>5.9646475032892132</v>
      </c>
      <c r="G170" s="3">
        <f>G169*(1+Parameters!$B$13)</f>
        <v>2230731.3277630834</v>
      </c>
      <c r="H170" s="5">
        <f>Parameters!$B$11*'Permanent project'!C174*Parameters!B$9*G170</f>
        <v>34.586259575156546</v>
      </c>
      <c r="I170" s="2">
        <f>EXP(-Parameters!$B$16*'Permanent project'!B174)</f>
        <v>5.0924307926991904E-3</v>
      </c>
      <c r="J170" s="2">
        <f>EXP(-(Parameters!$B$5+Parameters!$B$6)*('Permanent project'!B174-Parameters!$B$2))*(1-EXP(-Parameters!$B$7*('Permanent project'!B174-Parameters!$B$2)*('Permanent project'!B174&gt;Parameters!$B$2)))+('Permanent project'!B174&lt;=Parameters!$B$2)</f>
        <v>0.19789869908361465</v>
      </c>
      <c r="K170" s="2">
        <f>H170*I170*('Permanent project'!B174&gt;=Parameters!$B$2)</f>
        <v>0.17612813326481441</v>
      </c>
      <c r="L170" s="2">
        <f>H170*I170*J170*('Permanent project'!B174&gt;=Parameters!$B$2)*('Permanent project'!B174&lt;=Parameters!$B$3)</f>
        <v>3.4855528445132289E-2</v>
      </c>
      <c r="M170" s="26">
        <f>'Emissions of Biomass scenarios'!O168*3.66</f>
        <v>-1.6344633323090949</v>
      </c>
      <c r="N170" s="14">
        <f t="shared" si="10"/>
        <v>-5.6970083171825364E-2</v>
      </c>
      <c r="V170" s="4"/>
      <c r="W170" s="4"/>
      <c r="X170" s="4"/>
      <c r="Y170" s="4"/>
    </row>
    <row r="171" spans="2:25" x14ac:dyDescent="0.3">
      <c r="B171">
        <v>166</v>
      </c>
      <c r="C171" s="11">
        <f t="shared" ref="C171:F186" si="12">C170</f>
        <v>1.6779706453383088</v>
      </c>
      <c r="D171" s="11">
        <f t="shared" si="12"/>
        <v>2.720789926345387</v>
      </c>
      <c r="E171" s="11">
        <f t="shared" si="12"/>
        <v>3.4292084480011149</v>
      </c>
      <c r="F171" s="11">
        <f t="shared" si="12"/>
        <v>5.9646475032892132</v>
      </c>
      <c r="G171" s="3">
        <f>G170*(1+Parameters!$B$13)</f>
        <v>2275345.9543183451</v>
      </c>
      <c r="H171" s="5">
        <f>Parameters!$B$11*'Permanent project'!C175*Parameters!B$9*G171</f>
        <v>35.277984766659678</v>
      </c>
      <c r="I171" s="2">
        <f>EXP(-Parameters!$B$16*'Permanent project'!B175)</f>
        <v>4.9320527415119518E-3</v>
      </c>
      <c r="J171" s="2">
        <f>EXP(-(Parameters!$B$5+Parameters!$B$6)*('Permanent project'!B175-Parameters!$B$2))*(1-EXP(-Parameters!$B$7*('Permanent project'!B175-Parameters!$B$2)*('Permanent project'!B175&gt;Parameters!$B$2)))+('Permanent project'!B175&lt;=Parameters!$B$2)</f>
        <v>0.19592957412690934</v>
      </c>
      <c r="K171" s="2">
        <f>H171*I171*('Permanent project'!B175&gt;=Parameters!$B$2)</f>
        <v>0.17399288148342074</v>
      </c>
      <c r="L171" s="2">
        <f>H171*I171*J171*('Permanent project'!B175&gt;=Parameters!$B$2)*('Permanent project'!B175&lt;=Parameters!$B$3)</f>
        <v>3.4090351170160432E-2</v>
      </c>
      <c r="M171" s="26">
        <f>'Emissions of Biomass scenarios'!O169*3.66</f>
        <v>-1.5483642226804037</v>
      </c>
      <c r="N171" s="14">
        <f t="shared" si="10"/>
        <v>-5.2784280090487447E-2</v>
      </c>
      <c r="V171" s="4"/>
      <c r="W171" s="4"/>
      <c r="X171" s="4"/>
      <c r="Y171" s="4"/>
    </row>
    <row r="172" spans="2:25" x14ac:dyDescent="0.3">
      <c r="B172">
        <v>167</v>
      </c>
      <c r="C172" s="11">
        <f t="shared" si="12"/>
        <v>1.6779706453383088</v>
      </c>
      <c r="D172" s="11">
        <f t="shared" si="12"/>
        <v>2.720789926345387</v>
      </c>
      <c r="E172" s="11">
        <f t="shared" si="12"/>
        <v>3.4292084480011149</v>
      </c>
      <c r="F172" s="11">
        <f t="shared" si="12"/>
        <v>5.9646475032892132</v>
      </c>
      <c r="G172" s="3">
        <f>G171*(1+Parameters!$B$13)</f>
        <v>2320852.873404712</v>
      </c>
      <c r="H172" s="5">
        <f>Parameters!$B$11*'Permanent project'!C176*Parameters!B$9*G172</f>
        <v>35.983544461992871</v>
      </c>
      <c r="I172" s="2">
        <f>EXP(-Parameters!$B$16*'Permanent project'!B176)</f>
        <v>4.7767255433160769E-3</v>
      </c>
      <c r="J172" s="2">
        <f>EXP(-(Parameters!$B$5+Parameters!$B$6)*('Permanent project'!B176-Parameters!$B$2))*(1-EXP(-Parameters!$B$7*('Permanent project'!B176-Parameters!$B$2)*('Permanent project'!B176&gt;Parameters!$B$2)))+('Permanent project'!B176&lt;=Parameters!$B$2)</f>
        <v>0.19398004229089189</v>
      </c>
      <c r="K172" s="2">
        <f>H172*I172*('Permanent project'!B176&gt;=Parameters!$B$2)</f>
        <v>0.1718835159706511</v>
      </c>
      <c r="L172" s="2">
        <f>H172*I172*J172*('Permanent project'!B176&gt;=Parameters!$B$2)*('Permanent project'!B176&lt;=Parameters!$B$3)</f>
        <v>3.3341971697094089E-2</v>
      </c>
      <c r="M172" s="26">
        <f>'Emissions of Biomass scenarios'!O170*3.66</f>
        <v>-1.4668619439321298</v>
      </c>
      <c r="N172" s="14">
        <f t="shared" si="10"/>
        <v>-4.8908069418129488E-2</v>
      </c>
      <c r="V172" s="4"/>
      <c r="W172" s="4"/>
      <c r="X172" s="4"/>
      <c r="Y172" s="4"/>
    </row>
    <row r="173" spans="2:25" x14ac:dyDescent="0.3">
      <c r="B173">
        <v>168</v>
      </c>
      <c r="C173" s="11">
        <f t="shared" si="12"/>
        <v>1.6779706453383088</v>
      </c>
      <c r="D173" s="11">
        <f t="shared" si="12"/>
        <v>2.720789926345387</v>
      </c>
      <c r="E173" s="11">
        <f t="shared" si="12"/>
        <v>3.4292084480011149</v>
      </c>
      <c r="F173" s="11">
        <f t="shared" si="12"/>
        <v>5.9646475032892132</v>
      </c>
      <c r="G173" s="3">
        <f>G172*(1+Parameters!$B$13)</f>
        <v>2367269.9308728063</v>
      </c>
      <c r="H173" s="5">
        <f>Parameters!$B$11*'Permanent project'!C177*Parameters!B$9*G173</f>
        <v>36.703215351232735</v>
      </c>
      <c r="I173" s="2">
        <f>EXP(-Parameters!$B$16*'Permanent project'!B177)</f>
        <v>4.6262901294874511E-3</v>
      </c>
      <c r="J173" s="2">
        <f>EXP(-(Parameters!$B$5+Parameters!$B$6)*('Permanent project'!B177-Parameters!$B$2))*(1-EXP(-Parameters!$B$7*('Permanent project'!B177-Parameters!$B$2)*('Permanent project'!B177&gt;Parameters!$B$2)))+('Permanent project'!B177&lt;=Parameters!$B$2)</f>
        <v>0.19204990862075408</v>
      </c>
      <c r="K173" s="2">
        <f>H173*I173*('Permanent project'!B177&gt;=Parameters!$B$2)</f>
        <v>0.16979972289986028</v>
      </c>
      <c r="L173" s="2">
        <f>H173*I173*J173*('Permanent project'!B177&gt;=Parameters!$B$2)*('Permanent project'!B177&lt;=Parameters!$B$3)</f>
        <v>3.261002126674753E-2</v>
      </c>
      <c r="M173" s="26">
        <f>'Emissions of Biomass scenarios'!O171*3.66</f>
        <v>-1.3897071864311403</v>
      </c>
      <c r="N173" s="14">
        <f t="shared" si="10"/>
        <v>-4.5318380904071358E-2</v>
      </c>
      <c r="V173" s="4"/>
      <c r="W173" s="4"/>
      <c r="X173" s="4"/>
      <c r="Y173" s="4"/>
    </row>
    <row r="174" spans="2:25" x14ac:dyDescent="0.3">
      <c r="B174">
        <v>169</v>
      </c>
      <c r="C174" s="11">
        <f t="shared" si="12"/>
        <v>1.6779706453383088</v>
      </c>
      <c r="D174" s="11">
        <f t="shared" si="12"/>
        <v>2.720789926345387</v>
      </c>
      <c r="E174" s="11">
        <f t="shared" si="12"/>
        <v>3.4292084480011149</v>
      </c>
      <c r="F174" s="11">
        <f t="shared" si="12"/>
        <v>5.9646475032892132</v>
      </c>
      <c r="G174" s="3">
        <f>G173*(1+Parameters!$B$13)</f>
        <v>2414615.3294902625</v>
      </c>
      <c r="H174" s="5">
        <f>Parameters!$B$11*'Permanent project'!C178*Parameters!B$9*G174</f>
        <v>37.437279658257388</v>
      </c>
      <c r="I174" s="2">
        <f>EXP(-Parameters!$B$16*'Permanent project'!B178)</f>
        <v>4.4805924410166193E-3</v>
      </c>
      <c r="J174" s="2">
        <f>EXP(-(Parameters!$B$5+Parameters!$B$6)*('Permanent project'!B178-Parameters!$B$2))*(1-EXP(-Parameters!$B$7*('Permanent project'!B178-Parameters!$B$2)*('Permanent project'!B178&gt;Parameters!$B$2)))+('Permanent project'!B178&lt;=Parameters!$B$2)</f>
        <v>0.1901389801015205</v>
      </c>
      <c r="K174" s="2">
        <f>H174*I174*('Permanent project'!B178&gt;=Parameters!$B$2)</f>
        <v>0.16774119224901329</v>
      </c>
      <c r="L174" s="2">
        <f>H174*I174*J174*('Permanent project'!B178&gt;=Parameters!$B$2)*('Permanent project'!B178&lt;=Parameters!$B$3)</f>
        <v>3.1894139215240466E-2</v>
      </c>
      <c r="M174" s="26">
        <f>'Emissions of Biomass scenarios'!O172*3.66</f>
        <v>-1.3166644045475027</v>
      </c>
      <c r="N174" s="14">
        <f t="shared" si="10"/>
        <v>-4.1993877818389744E-2</v>
      </c>
      <c r="V174" s="4"/>
      <c r="W174" s="4"/>
      <c r="X174" s="4"/>
      <c r="Y174" s="4"/>
    </row>
    <row r="175" spans="2:25" x14ac:dyDescent="0.3">
      <c r="B175">
        <v>170</v>
      </c>
      <c r="C175" s="11">
        <f t="shared" si="12"/>
        <v>1.6779706453383088</v>
      </c>
      <c r="D175" s="11">
        <f t="shared" si="12"/>
        <v>2.720789926345387</v>
      </c>
      <c r="E175" s="11">
        <f t="shared" si="12"/>
        <v>3.4292084480011149</v>
      </c>
      <c r="F175" s="11">
        <f t="shared" si="12"/>
        <v>5.9646475032892132</v>
      </c>
      <c r="G175" s="3">
        <f>G174*(1+Parameters!$B$13)</f>
        <v>2462907.6360800681</v>
      </c>
      <c r="H175" s="5">
        <f>Parameters!$B$11*'Permanent project'!C179*Parameters!B$9*G175</f>
        <v>38.186025251422542</v>
      </c>
      <c r="I175" s="2">
        <f>EXP(-Parameters!$B$16*'Permanent project'!B179)</f>
        <v>4.3394832707388947E-3</v>
      </c>
      <c r="J175" s="2">
        <f>EXP(-(Parameters!$B$5+Parameters!$B$6)*('Permanent project'!B179-Parameters!$B$2))*(1-EXP(-Parameters!$B$7*('Permanent project'!B179-Parameters!$B$2)*('Permanent project'!B179&gt;Parameters!$B$2)))+('Permanent project'!B179&lt;=Parameters!$B$2)</f>
        <v>0.1882470656387468</v>
      </c>
      <c r="K175" s="2">
        <f>H175*I175*('Permanent project'!B179&gt;=Parameters!$B$2)</f>
        <v>0.16570761775456111</v>
      </c>
      <c r="L175" s="2">
        <f>H175*I175*J175*('Permanent project'!B179&gt;=Parameters!$B$2)*('Permanent project'!B179&lt;=Parameters!$B$3)</f>
        <v>3.1193972796283231E-2</v>
      </c>
      <c r="M175" s="26">
        <f>'Emissions of Biomass scenarios'!O173*3.66</f>
        <v>-1.2475110418429378</v>
      </c>
      <c r="N175" s="14">
        <f t="shared" si="10"/>
        <v>-3.8914825502311554E-2</v>
      </c>
      <c r="V175" s="4"/>
      <c r="W175" s="4"/>
      <c r="X175" s="4"/>
      <c r="Y175" s="4"/>
    </row>
    <row r="176" spans="2:25" x14ac:dyDescent="0.3">
      <c r="B176">
        <v>171</v>
      </c>
      <c r="C176" s="11">
        <f t="shared" si="12"/>
        <v>1.6779706453383088</v>
      </c>
      <c r="D176" s="11">
        <f t="shared" si="12"/>
        <v>2.720789926345387</v>
      </c>
      <c r="E176" s="11">
        <f t="shared" si="12"/>
        <v>3.4292084480011149</v>
      </c>
      <c r="F176" s="11">
        <f t="shared" si="12"/>
        <v>5.9646475032892132</v>
      </c>
      <c r="G176" s="3">
        <f>G175*(1+Parameters!$B$13)</f>
        <v>2512165.7888016696</v>
      </c>
      <c r="H176" s="5">
        <f>Parameters!$B$11*'Permanent project'!C180*Parameters!B$9*G176</f>
        <v>38.949745756450994</v>
      </c>
      <c r="I176" s="2">
        <f>EXP(-Parameters!$B$16*'Permanent project'!B180)</f>
        <v>4.2028181105331838E-3</v>
      </c>
      <c r="J176" s="2">
        <f>EXP(-(Parameters!$B$5+Parameters!$B$6)*('Permanent project'!B180-Parameters!$B$2))*(1-EXP(-Parameters!$B$7*('Permanent project'!B180-Parameters!$B$2)*('Permanent project'!B180&gt;Parameters!$B$2)))+('Permanent project'!B180&lt;=Parameters!$B$2)</f>
        <v>0.18637397603940997</v>
      </c>
      <c r="K176" s="2">
        <f>H176*I176*('Permanent project'!B180&gt;=Parameters!$B$2)</f>
        <v>0.16369869686587527</v>
      </c>
      <c r="L176" s="2">
        <f>H176*I176*J176*('Permanent project'!B180&gt;=Parameters!$B$2)*('Permanent project'!B180&lt;=Parameters!$B$3)</f>
        <v>3.0509177007363272E-2</v>
      </c>
      <c r="M176" s="26">
        <f>'Emissions of Biomass scenarios'!O174*3.66</f>
        <v>-1.1820368007768296</v>
      </c>
      <c r="N176" s="14">
        <f t="shared" si="10"/>
        <v>-3.606296998411769E-2</v>
      </c>
      <c r="V176" s="4"/>
      <c r="W176" s="4"/>
      <c r="X176" s="4"/>
      <c r="Y176" s="4"/>
    </row>
    <row r="177" spans="2:25" x14ac:dyDescent="0.3">
      <c r="B177">
        <v>172</v>
      </c>
      <c r="C177" s="11">
        <f t="shared" si="12"/>
        <v>1.6779706453383088</v>
      </c>
      <c r="D177" s="11">
        <f t="shared" si="12"/>
        <v>2.720789926345387</v>
      </c>
      <c r="E177" s="11">
        <f t="shared" si="12"/>
        <v>3.4292084480011149</v>
      </c>
      <c r="F177" s="11">
        <f t="shared" si="12"/>
        <v>5.9646475032892132</v>
      </c>
      <c r="G177" s="3">
        <f>G176*(1+Parameters!$B$13)</f>
        <v>2562409.1045777029</v>
      </c>
      <c r="H177" s="5">
        <f>Parameters!$B$11*'Permanent project'!C181*Parameters!B$9*G177</f>
        <v>39.728740671580013</v>
      </c>
      <c r="I177" s="2">
        <f>EXP(-Parameters!$B$16*'Permanent project'!B181)</f>
        <v>4.0704570033330452E-3</v>
      </c>
      <c r="J177" s="2">
        <f>EXP(-(Parameters!$B$5+Parameters!$B$6)*('Permanent project'!B181-Parameters!$B$2))*(1-EXP(-Parameters!$B$7*('Permanent project'!B181-Parameters!$B$2)*('Permanent project'!B181&gt;Parameters!$B$2)))+('Permanent project'!B181&lt;=Parameters!$B$2)</f>
        <v>0.18451952399298926</v>
      </c>
      <c r="K177" s="2">
        <f>H177*I177*('Permanent project'!B181&gt;=Parameters!$B$2)</f>
        <v>0.16171413070023524</v>
      </c>
      <c r="L177" s="2">
        <f>H177*I177*J177*('Permanent project'!B181&gt;=Parameters!$B$2)*('Permanent project'!B181&lt;=Parameters!$B$3)</f>
        <v>2.9839414419747457E-2</v>
      </c>
      <c r="M177" s="26">
        <f>'Emissions of Biomass scenarios'!O175*3.66</f>
        <v>-1.1200429543185904</v>
      </c>
      <c r="N177" s="14">
        <f t="shared" si="10"/>
        <v>-3.3421425881830689E-2</v>
      </c>
      <c r="V177" s="4"/>
      <c r="W177" s="4"/>
      <c r="X177" s="4"/>
      <c r="Y177" s="4"/>
    </row>
    <row r="178" spans="2:25" x14ac:dyDescent="0.3">
      <c r="B178">
        <v>173</v>
      </c>
      <c r="C178" s="11">
        <f t="shared" si="12"/>
        <v>1.6779706453383088</v>
      </c>
      <c r="D178" s="11">
        <f t="shared" si="12"/>
        <v>2.720789926345387</v>
      </c>
      <c r="E178" s="11">
        <f t="shared" si="12"/>
        <v>3.4292084480011149</v>
      </c>
      <c r="F178" s="11">
        <f t="shared" si="12"/>
        <v>5.9646475032892132</v>
      </c>
      <c r="G178" s="3">
        <f>G177*(1+Parameters!$B$13)</f>
        <v>2613657.2866692571</v>
      </c>
      <c r="H178" s="5">
        <f>Parameters!$B$11*'Permanent project'!C182*Parameters!B$9*G178</f>
        <v>40.523315485011615</v>
      </c>
      <c r="I178" s="2">
        <f>EXP(-Parameters!$B$16*'Permanent project'!B182)</f>
        <v>3.9422643997984209E-3</v>
      </c>
      <c r="J178" s="2">
        <f>EXP(-(Parameters!$B$5+Parameters!$B$6)*('Permanent project'!B182-Parameters!$B$2))*(1-EXP(-Parameters!$B$7*('Permanent project'!B182-Parameters!$B$2)*('Permanent project'!B182&gt;Parameters!$B$2)))+('Permanent project'!B182&lt;=Parameters!$B$2)</f>
        <v>0.18268352405273466</v>
      </c>
      <c r="K178" s="2">
        <f>H178*I178*('Permanent project'!B182&gt;=Parameters!$B$2)</f>
        <v>0.15975362399836138</v>
      </c>
      <c r="L178" s="2">
        <f>H178*I178*J178*('Permanent project'!B182&gt;=Parameters!$B$2)*('Permanent project'!B182&lt;=Parameters!$B$3)</f>
        <v>2.9184355012216182E-2</v>
      </c>
      <c r="M178" s="26">
        <f>'Emissions of Biomass scenarios'!O176*3.66</f>
        <v>-1.0613416970114367</v>
      </c>
      <c r="N178" s="14">
        <f t="shared" si="10"/>
        <v>-3.097457287484975E-2</v>
      </c>
      <c r="V178" s="4"/>
      <c r="W178" s="4"/>
      <c r="X178" s="4"/>
      <c r="Y178" s="4"/>
    </row>
    <row r="179" spans="2:25" x14ac:dyDescent="0.3">
      <c r="B179">
        <v>174</v>
      </c>
      <c r="C179" s="11">
        <f t="shared" si="12"/>
        <v>1.6779706453383088</v>
      </c>
      <c r="D179" s="11">
        <f t="shared" si="12"/>
        <v>2.720789926345387</v>
      </c>
      <c r="E179" s="11">
        <f t="shared" si="12"/>
        <v>3.4292084480011149</v>
      </c>
      <c r="F179" s="11">
        <f t="shared" si="12"/>
        <v>5.9646475032892132</v>
      </c>
      <c r="G179" s="3">
        <f>G178*(1+Parameters!$B$13)</f>
        <v>2665930.4324026424</v>
      </c>
      <c r="H179" s="5">
        <f>Parameters!$B$11*'Permanent project'!C183*Parameters!B$9*G179</f>
        <v>41.333781794711854</v>
      </c>
      <c r="I179" s="2">
        <f>EXP(-Parameters!$B$16*'Permanent project'!B183)</f>
        <v>3.8181090195012674E-3</v>
      </c>
      <c r="J179" s="2">
        <f>EXP(-(Parameters!$B$5+Parameters!$B$6)*('Permanent project'!B183-Parameters!$B$2))*(1-EXP(-Parameters!$B$7*('Permanent project'!B183-Parameters!$B$2)*('Permanent project'!B183&gt;Parameters!$B$2)))+('Permanent project'!B183&lt;=Parameters!$B$2)</f>
        <v>0.1808657926171221</v>
      </c>
      <c r="K179" s="2">
        <f>H179*I179*('Permanent project'!B183&gt;=Parameters!$B$2)</f>
        <v>0.15781688508048661</v>
      </c>
      <c r="L179" s="2">
        <f>H179*I179*J179*('Permanent project'!B183&gt;=Parameters!$B$2)*('Permanent project'!B183&lt;=Parameters!$B$3)</f>
        <v>2.8543676008447483E-2</v>
      </c>
      <c r="M179" s="26">
        <f>'Emissions of Biomass scenarios'!O177*3.66</f>
        <v>-1.0057555331793753</v>
      </c>
      <c r="N179" s="14">
        <f t="shared" si="10"/>
        <v>-2.870796008277544E-2</v>
      </c>
      <c r="V179" s="4"/>
      <c r="W179" s="4"/>
      <c r="X179" s="4"/>
      <c r="Y179" s="4"/>
    </row>
    <row r="180" spans="2:25" x14ac:dyDescent="0.3">
      <c r="B180">
        <v>175</v>
      </c>
      <c r="C180" s="11">
        <f t="shared" si="12"/>
        <v>1.6779706453383088</v>
      </c>
      <c r="D180" s="11">
        <f t="shared" si="12"/>
        <v>2.720789926345387</v>
      </c>
      <c r="E180" s="11">
        <f t="shared" si="12"/>
        <v>3.4292084480011149</v>
      </c>
      <c r="F180" s="11">
        <f t="shared" si="12"/>
        <v>5.9646475032892132</v>
      </c>
      <c r="G180" s="3">
        <f>G179*(1+Parameters!$B$13)</f>
        <v>2719249.0410506953</v>
      </c>
      <c r="H180" s="5">
        <f>Parameters!$B$11*'Permanent project'!C184*Parameters!B$9*G180</f>
        <v>42.160457430606087</v>
      </c>
      <c r="I180" s="2">
        <f>EXP(-Parameters!$B$16*'Permanent project'!B184)</f>
        <v>3.697863716482929E-3</v>
      </c>
      <c r="J180" s="2">
        <f>EXP(-(Parameters!$B$5+Parameters!$B$6)*('Permanent project'!B184-Parameters!$B$2))*(1-EXP(-Parameters!$B$7*('Permanent project'!B184-Parameters!$B$2)*('Permanent project'!B184&gt;Parameters!$B$2)))+('Permanent project'!B184&lt;=Parameters!$B$2)</f>
        <v>0.17906614791149322</v>
      </c>
      <c r="K180" s="2">
        <f>H180*I180*('Permanent project'!B184&gt;=Parameters!$B$2)</f>
        <v>0.15590362580296135</v>
      </c>
      <c r="L180" s="2">
        <f>H180*I180*J180*('Permanent project'!B184&gt;=Parameters!$B$2)*('Permanent project'!B184&lt;=Parameters!$B$3)</f>
        <v>2.7917061717971169E-2</v>
      </c>
      <c r="M180" s="26">
        <f>'Emissions of Biomass scenarios'!O178*3.66</f>
        <v>-0.95311670010698224</v>
      </c>
      <c r="N180" s="14">
        <f t="shared" si="10"/>
        <v>-2.6608217741315641E-2</v>
      </c>
      <c r="V180" s="4"/>
      <c r="W180" s="4"/>
      <c r="X180" s="4"/>
      <c r="Y180" s="4"/>
    </row>
    <row r="181" spans="2:25" x14ac:dyDescent="0.3">
      <c r="B181">
        <v>176</v>
      </c>
      <c r="C181" s="11">
        <f t="shared" si="12"/>
        <v>1.6779706453383088</v>
      </c>
      <c r="D181" s="11">
        <f t="shared" si="12"/>
        <v>2.720789926345387</v>
      </c>
      <c r="E181" s="11">
        <f t="shared" si="12"/>
        <v>3.4292084480011149</v>
      </c>
      <c r="F181" s="11">
        <f t="shared" si="12"/>
        <v>5.9646475032892132</v>
      </c>
      <c r="G181" s="3">
        <f>G180*(1+Parameters!$B$13)</f>
        <v>2773634.0218717093</v>
      </c>
      <c r="H181" s="5">
        <f>Parameters!$B$11*'Permanent project'!C185*Parameters!B$9*G181</f>
        <v>43.003666579218212</v>
      </c>
      <c r="I181" s="2">
        <f>EXP(-Parameters!$B$16*'Permanent project'!B185)</f>
        <v>3.5814053490455635E-3</v>
      </c>
      <c r="J181" s="2">
        <f>EXP(-(Parameters!$B$5+Parameters!$B$6)*('Permanent project'!B185-Parameters!$B$2))*(1-EXP(-Parameters!$B$7*('Permanent project'!B185-Parameters!$B$2)*('Permanent project'!B185&gt;Parameters!$B$2)))+('Permanent project'!B185&lt;=Parameters!$B$2)</f>
        <v>0.17728440996987782</v>
      </c>
      <c r="K181" s="2">
        <f>H181*I181*('Permanent project'!B185&gt;=Parameters!$B$2)</f>
        <v>0.15401356151538403</v>
      </c>
      <c r="L181" s="2">
        <f>H181*I181*J181*('Permanent project'!B185&gt;=Parameters!$B$2)*('Permanent project'!B185&lt;=Parameters!$B$3)</f>
        <v>2.7304203380614341E-2</v>
      </c>
      <c r="M181" s="26">
        <f>'Emissions of Biomass scenarios'!O179*3.66</f>
        <v>-0.90326662415098447</v>
      </c>
      <c r="N181" s="14">
        <f t="shared" si="10"/>
        <v>-2.4662975612739415E-2</v>
      </c>
      <c r="V181" s="4"/>
      <c r="W181" s="4"/>
      <c r="X181" s="4"/>
      <c r="Y181" s="4"/>
    </row>
    <row r="182" spans="2:25" x14ac:dyDescent="0.3">
      <c r="B182">
        <v>177</v>
      </c>
      <c r="C182" s="11">
        <f t="shared" si="12"/>
        <v>1.6779706453383088</v>
      </c>
      <c r="D182" s="11">
        <f t="shared" si="12"/>
        <v>2.720789926345387</v>
      </c>
      <c r="E182" s="11">
        <f t="shared" si="12"/>
        <v>3.4292084480011149</v>
      </c>
      <c r="F182" s="11">
        <f t="shared" si="12"/>
        <v>5.9646475032892132</v>
      </c>
      <c r="G182" s="3">
        <f>G181*(1+Parameters!$B$13)</f>
        <v>2829106.7023091437</v>
      </c>
      <c r="H182" s="5">
        <f>Parameters!$B$11*'Permanent project'!C186*Parameters!B$9*G182</f>
        <v>43.863739910802579</v>
      </c>
      <c r="I182" s="2">
        <f>EXP(-Parameters!$B$16*'Permanent project'!B186)</f>
        <v>3.4686146536442742E-3</v>
      </c>
      <c r="J182" s="2">
        <f>EXP(-(Parameters!$B$5+Parameters!$B$6)*('Permanent project'!B186-Parameters!$B$2))*(1-EXP(-Parameters!$B$7*('Permanent project'!B186-Parameters!$B$2)*('Permanent project'!B186&gt;Parameters!$B$2)))+('Permanent project'!B186&lt;=Parameters!$B$2)</f>
        <v>0.17552040061699686</v>
      </c>
      <c r="K182" s="2">
        <f>H182*I182*('Permanent project'!B186&gt;=Parameters!$B$2)</f>
        <v>0.15214641101825102</v>
      </c>
      <c r="L182" s="2">
        <f>H182*I182*J182*('Permanent project'!B186&gt;=Parameters!$B$2)*('Permanent project'!B186&lt;=Parameters!$B$3)</f>
        <v>2.6704799014361683E-2</v>
      </c>
      <c r="M182" s="26">
        <f>'Emissions of Biomass scenarios'!O180*3.66</f>
        <v>-0.85605540786419465</v>
      </c>
      <c r="N182" s="14">
        <f t="shared" si="10"/>
        <v>-2.2860787612170735E-2</v>
      </c>
      <c r="V182" s="4"/>
      <c r="W182" s="4"/>
      <c r="X182" s="4"/>
      <c r="Y182" s="4"/>
    </row>
    <row r="183" spans="2:25" x14ac:dyDescent="0.3">
      <c r="B183">
        <v>178</v>
      </c>
      <c r="C183" s="11">
        <f t="shared" si="12"/>
        <v>1.6779706453383088</v>
      </c>
      <c r="D183" s="11">
        <f t="shared" si="12"/>
        <v>2.720789926345387</v>
      </c>
      <c r="E183" s="11">
        <f t="shared" si="12"/>
        <v>3.4292084480011149</v>
      </c>
      <c r="F183" s="11">
        <f t="shared" si="12"/>
        <v>5.9646475032892132</v>
      </c>
      <c r="G183" s="3">
        <f>G182*(1+Parameters!$B$13)</f>
        <v>2885688.8363553267</v>
      </c>
      <c r="H183" s="5">
        <f>Parameters!$B$11*'Permanent project'!C187*Parameters!B$9*G183</f>
        <v>44.741014709018636</v>
      </c>
      <c r="I183" s="2">
        <f>EXP(-Parameters!$B$16*'Permanent project'!B187)</f>
        <v>3.3593761227508358E-3</v>
      </c>
      <c r="J183" s="2">
        <f>EXP(-(Parameters!$B$5+Parameters!$B$6)*('Permanent project'!B187-Parameters!$B$2))*(1-EXP(-Parameters!$B$7*('Permanent project'!B187-Parameters!$B$2)*('Permanent project'!B187&gt;Parameters!$B$2)))+('Permanent project'!B187&lt;=Parameters!$B$2)</f>
        <v>0.17377394345044514</v>
      </c>
      <c r="K183" s="2">
        <f>H183*I183*('Permanent project'!B187&gt;=Parameters!$B$2)</f>
        <v>0.15030189652112114</v>
      </c>
      <c r="L183" s="2">
        <f>H183*I183*J183*('Permanent project'!B187&gt;=Parameters!$B$2)*('Permanent project'!B187&lt;=Parameters!$B$3)</f>
        <v>2.6118553266555961E-2</v>
      </c>
      <c r="M183" s="26">
        <f>'Emissions of Biomass scenarios'!O181*3.66</f>
        <v>-0.81134134632652977</v>
      </c>
      <c r="N183" s="14">
        <f t="shared" si="10"/>
        <v>-2.1191062171388695E-2</v>
      </c>
      <c r="V183" s="4"/>
      <c r="W183" s="4"/>
      <c r="X183" s="4"/>
      <c r="Y183" s="4"/>
    </row>
    <row r="184" spans="2:25" x14ac:dyDescent="0.3">
      <c r="B184">
        <v>179</v>
      </c>
      <c r="C184" s="11">
        <f t="shared" si="12"/>
        <v>1.6779706453383088</v>
      </c>
      <c r="D184" s="11">
        <f t="shared" si="12"/>
        <v>2.720789926345387</v>
      </c>
      <c r="E184" s="11">
        <f t="shared" si="12"/>
        <v>3.4292084480011149</v>
      </c>
      <c r="F184" s="11">
        <f t="shared" si="12"/>
        <v>5.9646475032892132</v>
      </c>
      <c r="G184" s="3">
        <f>G183*(1+Parameters!$B$13)</f>
        <v>2943402.6130824331</v>
      </c>
      <c r="H184" s="5">
        <f>Parameters!$B$11*'Permanent project'!C188*Parameters!B$9*G184</f>
        <v>45.635835003199006</v>
      </c>
      <c r="I184" s="2">
        <f>EXP(-Parameters!$B$16*'Permanent project'!B188)</f>
        <v>3.2535778865638784E-3</v>
      </c>
      <c r="J184" s="2">
        <f>EXP(-(Parameters!$B$5+Parameters!$B$6)*('Permanent project'!B188-Parameters!$B$2))*(1-EXP(-Parameters!$B$7*('Permanent project'!B188-Parameters!$B$2)*('Permanent project'!B188&gt;Parameters!$B$2)))+('Permanent project'!B188&lt;=Parameters!$B$2)</f>
        <v>0.17204486382305054</v>
      </c>
      <c r="K184" s="2">
        <f>H184*I184*('Permanent project'!B188&gt;=Parameters!$B$2)</f>
        <v>0.14847974360128607</v>
      </c>
      <c r="L184" s="2">
        <f>H184*I184*J184*('Permanent project'!B188&gt;=Parameters!$B$2)*('Permanent project'!B188&lt;=Parameters!$B$3)</f>
        <v>2.5545177268364722E-2</v>
      </c>
      <c r="M184" s="26">
        <f>'Emissions of Biomass scenarios'!O182*3.66</f>
        <v>-0.76899047098508333</v>
      </c>
      <c r="N184" s="14">
        <f t="shared" si="10"/>
        <v>-1.9643997898997231E-2</v>
      </c>
      <c r="V184" s="4"/>
      <c r="W184" s="4"/>
      <c r="X184" s="4"/>
      <c r="Y184" s="4"/>
    </row>
    <row r="185" spans="2:25" x14ac:dyDescent="0.3">
      <c r="B185">
        <v>180</v>
      </c>
      <c r="C185" s="11">
        <f t="shared" si="12"/>
        <v>1.6779706453383088</v>
      </c>
      <c r="D185" s="11">
        <f t="shared" si="12"/>
        <v>2.720789926345387</v>
      </c>
      <c r="E185" s="11">
        <f t="shared" si="12"/>
        <v>3.4292084480011149</v>
      </c>
      <c r="F185" s="11">
        <f t="shared" si="12"/>
        <v>5.9646475032892132</v>
      </c>
      <c r="G185" s="3">
        <f>G184*(1+Parameters!$B$13)</f>
        <v>3002270.6653440818</v>
      </c>
      <c r="H185" s="5">
        <f>Parameters!$B$11*'Permanent project'!C189*Parameters!B$9*G185</f>
        <v>46.548551703262987</v>
      </c>
      <c r="I185" s="2">
        <f>EXP(-Parameters!$B$16*'Permanent project'!B189)</f>
        <v>3.1511115984444414E-3</v>
      </c>
      <c r="J185" s="2">
        <f>EXP(-(Parameters!$B$5+Parameters!$B$6)*('Permanent project'!B189-Parameters!$B$2))*(1-EXP(-Parameters!$B$7*('Permanent project'!B189-Parameters!$B$2)*('Permanent project'!B189&gt;Parameters!$B$2)))+('Permanent project'!B189&lt;=Parameters!$B$2)</f>
        <v>0.17033298882540943</v>
      </c>
      <c r="K185" s="2">
        <f>H185*I185*('Permanent project'!B189&gt;=Parameters!$B$2)</f>
        <v>0.14667968116294275</v>
      </c>
      <c r="L185" s="2">
        <f>H185*I185*J185*('Permanent project'!B189&gt;=Parameters!$B$2)*('Permanent project'!B189&lt;=Parameters!$B$3)</f>
        <v>2.4984388492442146E-2</v>
      </c>
      <c r="M185" s="26">
        <f>'Emissions of Biomass scenarios'!O183*3.66</f>
        <v>-0.72887611940598462</v>
      </c>
      <c r="N185" s="14">
        <f t="shared" si="10"/>
        <v>-1.8210524130102771E-2</v>
      </c>
      <c r="V185" s="4"/>
      <c r="W185" s="4"/>
      <c r="X185" s="4"/>
      <c r="Y185" s="4"/>
    </row>
    <row r="186" spans="2:25" x14ac:dyDescent="0.3">
      <c r="B186">
        <v>181</v>
      </c>
      <c r="C186" s="11">
        <f t="shared" si="12"/>
        <v>1.6779706453383088</v>
      </c>
      <c r="D186" s="11">
        <f t="shared" si="12"/>
        <v>2.720789926345387</v>
      </c>
      <c r="E186" s="11">
        <f t="shared" si="12"/>
        <v>3.4292084480011149</v>
      </c>
      <c r="F186" s="11">
        <f t="shared" si="12"/>
        <v>5.9646475032892132</v>
      </c>
      <c r="G186" s="3">
        <f>G185*(1+Parameters!$B$13)</f>
        <v>3062316.0786509635</v>
      </c>
      <c r="H186" s="5">
        <f>Parameters!$B$11*'Permanent project'!C190*Parameters!B$9*G186</f>
        <v>47.479522737328246</v>
      </c>
      <c r="I186" s="2">
        <f>EXP(-Parameters!$B$16*'Permanent project'!B190)</f>
        <v>3.0518723239595425E-3</v>
      </c>
      <c r="J186" s="2">
        <f>EXP(-(Parameters!$B$5+Parameters!$B$6)*('Permanent project'!B190-Parameters!$B$2))*(1-EXP(-Parameters!$B$7*('Permanent project'!B190-Parameters!$B$2)*('Permanent project'!B190&gt;Parameters!$B$2)))+('Permanent project'!B190&lt;=Parameters!$B$2)</f>
        <v>0.1686381472685955</v>
      </c>
      <c r="K186" s="2">
        <f>H186*I186*('Permanent project'!B190&gt;=Parameters!$B$2)</f>
        <v>0.1449014413968599</v>
      </c>
      <c r="L186" s="2">
        <f>H186*I186*J186*('Permanent project'!B190&gt;=Parameters!$B$2)*('Permanent project'!B190&lt;=Parameters!$B$3)</f>
        <v>2.443591061371542E-2</v>
      </c>
      <c r="M186" s="26">
        <f>'Emissions of Biomass scenarios'!O184*3.66</f>
        <v>-0.6908785294354316</v>
      </c>
      <c r="N186" s="14">
        <f t="shared" si="10"/>
        <v>-1.6882245990219365E-2</v>
      </c>
      <c r="V186" s="4"/>
      <c r="W186" s="4"/>
      <c r="X186" s="4"/>
      <c r="Y186" s="4"/>
    </row>
    <row r="187" spans="2:25" x14ac:dyDescent="0.3">
      <c r="B187">
        <v>182</v>
      </c>
      <c r="C187" s="11">
        <f t="shared" ref="C187:F202" si="13">C186</f>
        <v>1.6779706453383088</v>
      </c>
      <c r="D187" s="11">
        <f t="shared" si="13"/>
        <v>2.720789926345387</v>
      </c>
      <c r="E187" s="11">
        <f t="shared" si="13"/>
        <v>3.4292084480011149</v>
      </c>
      <c r="F187" s="11">
        <f t="shared" si="13"/>
        <v>5.9646475032892132</v>
      </c>
      <c r="G187" s="3">
        <f>G186*(1+Parameters!$B$13)</f>
        <v>3123562.400223983</v>
      </c>
      <c r="H187" s="5">
        <f>Parameters!$B$11*'Permanent project'!C191*Parameters!B$9*G187</f>
        <v>48.429113192074816</v>
      </c>
      <c r="I187" s="2">
        <f>EXP(-Parameters!$B$16*'Permanent project'!B191)</f>
        <v>2.9557584334201541E-3</v>
      </c>
      <c r="J187" s="2">
        <f>EXP(-(Parameters!$B$5+Parameters!$B$6)*('Permanent project'!B191-Parameters!$B$2))*(1-EXP(-Parameters!$B$7*('Permanent project'!B191-Parameters!$B$2)*('Permanent project'!B191&gt;Parameters!$B$2)))+('Permanent project'!B191&lt;=Parameters!$B$2)</f>
        <v>0.16696016966704069</v>
      </c>
      <c r="K187" s="2">
        <f>H187*I187*('Permanent project'!B191&gt;=Parameters!$B$2)</f>
        <v>0.14314475974053437</v>
      </c>
      <c r="L187" s="2">
        <f>H187*I187*J187*('Permanent project'!B191&gt;=Parameters!$B$2)*('Permanent project'!B191&lt;=Parameters!$B$3)</f>
        <v>2.3899473373227394E-2</v>
      </c>
      <c r="M187" s="26">
        <f>'Emissions of Biomass scenarios'!O185*3.66</f>
        <v>-0.65488445635622305</v>
      </c>
      <c r="N187" s="14">
        <f t="shared" si="10"/>
        <v>-1.5651393627226052E-2</v>
      </c>
      <c r="V187" s="4"/>
      <c r="W187" s="4"/>
      <c r="X187" s="4"/>
      <c r="Y187" s="4"/>
    </row>
    <row r="188" spans="2:25" x14ac:dyDescent="0.3">
      <c r="B188">
        <v>183</v>
      </c>
      <c r="C188" s="11">
        <f t="shared" si="13"/>
        <v>1.6779706453383088</v>
      </c>
      <c r="D188" s="11">
        <f t="shared" si="13"/>
        <v>2.720789926345387</v>
      </c>
      <c r="E188" s="11">
        <f t="shared" si="13"/>
        <v>3.4292084480011149</v>
      </c>
      <c r="F188" s="11">
        <f t="shared" si="13"/>
        <v>5.9646475032892132</v>
      </c>
      <c r="G188" s="3">
        <f>G187*(1+Parameters!$B$13)</f>
        <v>3186033.6482284628</v>
      </c>
      <c r="H188" s="5">
        <f>Parameters!$B$11*'Permanent project'!C192*Parameters!B$9*G188</f>
        <v>49.397695455916313</v>
      </c>
      <c r="I188" s="2">
        <f>EXP(-Parameters!$B$16*'Permanent project'!B192)</f>
        <v>2.8626714978035169E-3</v>
      </c>
      <c r="J188" s="2">
        <f>EXP(-(Parameters!$B$5+Parameters!$B$6)*('Permanent project'!B192-Parameters!$B$2))*(1-EXP(-Parameters!$B$7*('Permanent project'!B192-Parameters!$B$2)*('Permanent project'!B192&gt;Parameters!$B$2)))+('Permanent project'!B192&lt;=Parameters!$B$2)</f>
        <v>0.16529888822158653</v>
      </c>
      <c r="K188" s="2">
        <f>H188*I188*('Permanent project'!B192&gt;=Parameters!$B$2)</f>
        <v>0.14140937483882993</v>
      </c>
      <c r="L188" s="2">
        <f>H188*I188*J188*('Permanent project'!B192&gt;=Parameters!$B$2)*('Permanent project'!B192&lt;=Parameters!$B$3)</f>
        <v>2.3374812444968179E-2</v>
      </c>
      <c r="M188" s="26">
        <f>'Emissions of Biomass scenarios'!O186*3.66</f>
        <v>-0.62078681170969097</v>
      </c>
      <c r="N188" s="14">
        <f t="shared" si="10"/>
        <v>-1.4510775292023801E-2</v>
      </c>
      <c r="V188" s="4"/>
      <c r="W188" s="4"/>
      <c r="X188" s="4"/>
      <c r="Y188" s="4"/>
    </row>
    <row r="189" spans="2:25" x14ac:dyDescent="0.3">
      <c r="B189">
        <v>184</v>
      </c>
      <c r="C189" s="11">
        <f t="shared" si="13"/>
        <v>1.6779706453383088</v>
      </c>
      <c r="D189" s="11">
        <f t="shared" si="13"/>
        <v>2.720789926345387</v>
      </c>
      <c r="E189" s="11">
        <f t="shared" si="13"/>
        <v>3.4292084480011149</v>
      </c>
      <c r="F189" s="11">
        <f t="shared" si="13"/>
        <v>5.9646475032892132</v>
      </c>
      <c r="G189" s="3">
        <f>G188*(1+Parameters!$B$13)</f>
        <v>3249754.321193032</v>
      </c>
      <c r="H189" s="5">
        <f>Parameters!$B$11*'Permanent project'!C193*Parameters!B$9*G189</f>
        <v>50.385649365034638</v>
      </c>
      <c r="I189" s="2">
        <f>EXP(-Parameters!$B$16*'Permanent project'!B193)</f>
        <v>2.7725161879532212E-3</v>
      </c>
      <c r="J189" s="2">
        <f>EXP(-(Parameters!$B$5+Parameters!$B$6)*('Permanent project'!B193-Parameters!$B$2))*(1-EXP(-Parameters!$B$7*('Permanent project'!B193-Parameters!$B$2)*('Permanent project'!B193&gt;Parameters!$B$2)))+('Permanent project'!B193&lt;=Parameters!$B$2)</f>
        <v>0.16365413680270405</v>
      </c>
      <c r="K189" s="2">
        <f>H189*I189*('Permanent project'!B193&gt;=Parameters!$B$2)</f>
        <v>0.13969502850509347</v>
      </c>
      <c r="L189" s="2">
        <f>H189*I189*J189*('Permanent project'!B193&gt;=Parameters!$B$2)*('Permanent project'!B193&lt;=Parameters!$B$3)</f>
        <v>2.2861669305630206E-2</v>
      </c>
      <c r="M189" s="26">
        <f>'Emissions of Biomass scenarios'!O187*3.66</f>
        <v>-0.58848432253146132</v>
      </c>
      <c r="N189" s="14">
        <f t="shared" si="10"/>
        <v>-1.3453733973262097E-2</v>
      </c>
      <c r="V189" s="4"/>
      <c r="W189" s="4"/>
      <c r="X189" s="4"/>
      <c r="Y189" s="4"/>
    </row>
    <row r="190" spans="2:25" x14ac:dyDescent="0.3">
      <c r="B190">
        <v>185</v>
      </c>
      <c r="C190" s="11">
        <f t="shared" si="13"/>
        <v>1.6779706453383088</v>
      </c>
      <c r="D190" s="11">
        <f t="shared" si="13"/>
        <v>2.720789926345387</v>
      </c>
      <c r="E190" s="11">
        <f t="shared" si="13"/>
        <v>3.4292084480011149</v>
      </c>
      <c r="F190" s="11">
        <f t="shared" si="13"/>
        <v>5.9646475032892132</v>
      </c>
      <c r="G190" s="3">
        <f>G189*(1+Parameters!$B$13)</f>
        <v>3314749.4076168928</v>
      </c>
      <c r="H190" s="5">
        <f>Parameters!$B$11*'Permanent project'!C194*Parameters!B$9*G190</f>
        <v>51.39336235233533</v>
      </c>
      <c r="I190" s="2">
        <f>EXP(-Parameters!$B$16*'Permanent project'!B194)</f>
        <v>2.6852001769538205E-3</v>
      </c>
      <c r="J190" s="2">
        <f>EXP(-(Parameters!$B$5+Parameters!$B$6)*('Permanent project'!B194-Parameters!$B$2))*(1-EXP(-Parameters!$B$7*('Permanent project'!B194-Parameters!$B$2)*('Permanent project'!B194&gt;Parameters!$B$2)))+('Permanent project'!B194&lt;=Parameters!$B$2)</f>
        <v>0.16202575093388075</v>
      </c>
      <c r="K190" s="2">
        <f>H190*I190*('Permanent project'!B194&gt;=Parameters!$B$2)</f>
        <v>0.13800146568274266</v>
      </c>
      <c r="L190" s="2">
        <f>H190*I190*J190*('Permanent project'!B194&gt;=Parameters!$B$2)*('Permanent project'!B194&lt;=Parameters!$B$3)</f>
        <v>2.2359791107222554E-2</v>
      </c>
      <c r="M190" s="26">
        <f>'Emissions of Biomass scenarios'!O188*3.66</f>
        <v>-0.55788120982327916</v>
      </c>
      <c r="N190" s="14">
        <f t="shared" si="10"/>
        <v>-1.2474107314293117E-2</v>
      </c>
      <c r="V190" s="4"/>
      <c r="W190" s="4"/>
      <c r="X190" s="4"/>
      <c r="Y190" s="4"/>
    </row>
    <row r="191" spans="2:25" x14ac:dyDescent="0.3">
      <c r="B191">
        <v>186</v>
      </c>
      <c r="C191" s="11">
        <f t="shared" si="13"/>
        <v>1.6779706453383088</v>
      </c>
      <c r="D191" s="11">
        <f t="shared" si="13"/>
        <v>2.720789926345387</v>
      </c>
      <c r="E191" s="11">
        <f t="shared" si="13"/>
        <v>3.4292084480011149</v>
      </c>
      <c r="F191" s="11">
        <f t="shared" si="13"/>
        <v>5.9646475032892132</v>
      </c>
      <c r="G191" s="3">
        <f>G190*(1+Parameters!$B$13)</f>
        <v>3381044.3957692306</v>
      </c>
      <c r="H191" s="5">
        <f>Parameters!$B$11*'Permanent project'!C195*Parameters!B$9*G191</f>
        <v>52.421229599382038</v>
      </c>
      <c r="I191" s="2">
        <f>EXP(-Parameters!$B$16*'Permanent project'!B195)</f>
        <v>2.6006340455800013E-3</v>
      </c>
      <c r="J191" s="2">
        <f>EXP(-(Parameters!$B$5+Parameters!$B$6)*('Permanent project'!B195-Parameters!$B$2))*(1-EXP(-Parameters!$B$7*('Permanent project'!B195-Parameters!$B$2)*('Permanent project'!B195&gt;Parameters!$B$2)))+('Permanent project'!B195&lt;=Parameters!$B$2)</f>
        <v>0.16041356777517274</v>
      </c>
      <c r="K191" s="2">
        <f>H191*I191*('Permanent project'!B195&gt;=Parameters!$B$2)</f>
        <v>0.13632843440731901</v>
      </c>
      <c r="L191" s="2">
        <f>H191*I191*J191*('Permanent project'!B195&gt;=Parameters!$B$2)*('Permanent project'!B195&lt;=Parameters!$B$3)</f>
        <v>2.1868930552481659E-2</v>
      </c>
      <c r="M191" s="26">
        <f>'Emissions of Biomass scenarios'!O189*3.66</f>
        <v>-0.52888688515249938</v>
      </c>
      <c r="N191" s="14">
        <f t="shared" si="10"/>
        <v>-1.1566190561518351E-2</v>
      </c>
      <c r="V191" s="4"/>
      <c r="W191" s="4"/>
      <c r="X191" s="4"/>
      <c r="Y191" s="4"/>
    </row>
    <row r="192" spans="2:25" x14ac:dyDescent="0.3">
      <c r="B192">
        <v>187</v>
      </c>
      <c r="C192" s="11">
        <f t="shared" si="13"/>
        <v>1.6779706453383088</v>
      </c>
      <c r="D192" s="11">
        <f t="shared" si="13"/>
        <v>2.720789926345387</v>
      </c>
      <c r="E192" s="11">
        <f t="shared" si="13"/>
        <v>3.4292084480011149</v>
      </c>
      <c r="F192" s="11">
        <f t="shared" si="13"/>
        <v>5.9646475032892132</v>
      </c>
      <c r="G192" s="3">
        <f>G191*(1+Parameters!$B$13)</f>
        <v>3448665.283684615</v>
      </c>
      <c r="H192" s="5">
        <f>Parameters!$B$11*'Permanent project'!C196*Parameters!B$9*G192</f>
        <v>53.469654191369678</v>
      </c>
      <c r="I192" s="2">
        <f>EXP(-Parameters!$B$16*'Permanent project'!B196)</f>
        <v>2.5187311907234828E-3</v>
      </c>
      <c r="J192" s="2">
        <f>EXP(-(Parameters!$B$5+Parameters!$B$6)*('Permanent project'!B196-Parameters!$B$2))*(1-EXP(-Parameters!$B$7*('Permanent project'!B196-Parameters!$B$2)*('Permanent project'!B196&gt;Parameters!$B$2)))+('Permanent project'!B196&lt;=Parameters!$B$2)</f>
        <v>0.15881742610692068</v>
      </c>
      <c r="K192" s="2">
        <f>H192*I192*('Permanent project'!B196&gt;=Parameters!$B$2)</f>
        <v>0.13467568576900141</v>
      </c>
      <c r="L192" s="2">
        <f>H192*I192*J192*('Permanent project'!B196&gt;=Parameters!$B$2)*('Permanent project'!B196&lt;=Parameters!$B$3)</f>
        <v>2.1388845773017251E-2</v>
      </c>
      <c r="M192" s="26">
        <f>'Emissions of Biomass scenarios'!O190*3.66</f>
        <v>-0.5014156643360389</v>
      </c>
      <c r="N192" s="14">
        <f t="shared" si="10"/>
        <v>-1.0724702312658523E-2</v>
      </c>
      <c r="V192" s="4"/>
      <c r="W192" s="4"/>
      <c r="X192" s="4"/>
      <c r="Y192" s="4"/>
    </row>
    <row r="193" spans="2:25" x14ac:dyDescent="0.3">
      <c r="B193">
        <v>188</v>
      </c>
      <c r="C193" s="11">
        <f t="shared" si="13"/>
        <v>1.6779706453383088</v>
      </c>
      <c r="D193" s="11">
        <f t="shared" si="13"/>
        <v>2.720789926345387</v>
      </c>
      <c r="E193" s="11">
        <f t="shared" si="13"/>
        <v>3.4292084480011149</v>
      </c>
      <c r="F193" s="11">
        <f t="shared" si="13"/>
        <v>5.9646475032892132</v>
      </c>
      <c r="G193" s="3">
        <f>G192*(1+Parameters!$B$13)</f>
        <v>3517638.5893583074</v>
      </c>
      <c r="H193" s="5">
        <f>Parameters!$B$11*'Permanent project'!C197*Parameters!B$9*G193</f>
        <v>54.539047275197071</v>
      </c>
      <c r="I193" s="2">
        <f>EXP(-Parameters!$B$16*'Permanent project'!B197)</f>
        <v>2.4394077367038678E-3</v>
      </c>
      <c r="J193" s="2">
        <f>EXP(-(Parameters!$B$5+Parameters!$B$6)*('Permanent project'!B197-Parameters!$B$2))*(1-EXP(-Parameters!$B$7*('Permanent project'!B197-Parameters!$B$2)*('Permanent project'!B197&gt;Parameters!$B$2)))+('Permanent project'!B197&lt;=Parameters!$B$2)</f>
        <v>0.15723716631362761</v>
      </c>
      <c r="K193" s="2">
        <f>H193*I193*('Permanent project'!B197&gt;=Parameters!$B$2)</f>
        <v>0.13304297387557373</v>
      </c>
      <c r="L193" s="2">
        <f>H193*I193*J193*('Permanent project'!B197&gt;=Parameters!$B$2)*('Permanent project'!B197&lt;=Parameters!$B$3)</f>
        <v>2.0919300210133201E-2</v>
      </c>
      <c r="M193" s="26">
        <f>'Emissions of Biomass scenarios'!O191*3.66</f>
        <v>-0.47538649722687587</v>
      </c>
      <c r="N193" s="14">
        <f t="shared" si="10"/>
        <v>-9.9447528513326704E-3</v>
      </c>
      <c r="V193" s="4"/>
      <c r="W193" s="4"/>
      <c r="X193" s="4"/>
      <c r="Y193" s="4"/>
    </row>
    <row r="194" spans="2:25" x14ac:dyDescent="0.3">
      <c r="B194">
        <v>189</v>
      </c>
      <c r="C194" s="11">
        <f t="shared" si="13"/>
        <v>1.6779706453383088</v>
      </c>
      <c r="D194" s="11">
        <f t="shared" si="13"/>
        <v>2.720789926345387</v>
      </c>
      <c r="E194" s="11">
        <f t="shared" si="13"/>
        <v>3.4292084480011149</v>
      </c>
      <c r="F194" s="11">
        <f t="shared" si="13"/>
        <v>5.9646475032892132</v>
      </c>
      <c r="G194" s="3">
        <f>G193*(1+Parameters!$B$13)</f>
        <v>3587991.3611454736</v>
      </c>
      <c r="H194" s="5">
        <f>Parameters!$B$11*'Permanent project'!C198*Parameters!B$9*G194</f>
        <v>55.629828220701015</v>
      </c>
      <c r="I194" s="2">
        <f>EXP(-Parameters!$B$16*'Permanent project'!B198)</f>
        <v>2.362582449372614E-3</v>
      </c>
      <c r="J194" s="2">
        <f>EXP(-(Parameters!$B$5+Parameters!$B$6)*('Permanent project'!B198-Parameters!$B$2))*(1-EXP(-Parameters!$B$7*('Permanent project'!B198-Parameters!$B$2)*('Permanent project'!B198&gt;Parameters!$B$2)))+('Permanent project'!B198&lt;=Parameters!$B$2)</f>
        <v>0.15567263036799731</v>
      </c>
      <c r="K194" s="2">
        <f>H194*I194*('Permanent project'!B198&gt;=Parameters!$B$2)</f>
        <v>0.13143005581584158</v>
      </c>
      <c r="L194" s="2">
        <f>H194*I194*J194*('Permanent project'!B198&gt;=Parameters!$B$2)*('Permanent project'!B198&lt;=Parameters!$B$3)</f>
        <v>2.046006249826476E-2</v>
      </c>
      <c r="M194" s="26">
        <f>'Emissions of Biomass scenarios'!O192*3.66</f>
        <v>-0.45072271267879149</v>
      </c>
      <c r="N194" s="14">
        <f t="shared" si="10"/>
        <v>-9.2218148707955052E-3</v>
      </c>
      <c r="V194" s="4"/>
      <c r="W194" s="4"/>
      <c r="X194" s="4"/>
      <c r="Y194" s="4"/>
    </row>
    <row r="195" spans="2:25" x14ac:dyDescent="0.3">
      <c r="B195">
        <v>190</v>
      </c>
      <c r="C195" s="11">
        <f t="shared" si="13"/>
        <v>1.6779706453383088</v>
      </c>
      <c r="D195" s="11">
        <f t="shared" si="13"/>
        <v>2.720789926345387</v>
      </c>
      <c r="E195" s="11">
        <f t="shared" si="13"/>
        <v>3.4292084480011149</v>
      </c>
      <c r="F195" s="11">
        <f t="shared" si="13"/>
        <v>5.9646475032892132</v>
      </c>
      <c r="G195" s="3">
        <f>G194*(1+Parameters!$B$13)</f>
        <v>3659751.1883683829</v>
      </c>
      <c r="H195" s="5">
        <f>Parameters!$B$11*'Permanent project'!C199*Parameters!B$9*G195</f>
        <v>56.742424785115027</v>
      </c>
      <c r="I195" s="2">
        <f>EXP(-Parameters!$B$16*'Permanent project'!B199)</f>
        <v>2.2881766529221693E-3</v>
      </c>
      <c r="J195" s="2">
        <f>EXP(-(Parameters!$B$5+Parameters!$B$6)*('Permanent project'!B199-Parameters!$B$2))*(1-EXP(-Parameters!$B$7*('Permanent project'!B199-Parameters!$B$2)*('Permanent project'!B199&gt;Parameters!$B$2)))+('Permanent project'!B199&lt;=Parameters!$B$2)</f>
        <v>0.1541236618151314</v>
      </c>
      <c r="K195" s="2">
        <f>H195*I195*('Permanent project'!B199&gt;=Parameters!$B$2)</f>
        <v>0.12983669162349246</v>
      </c>
      <c r="L195" s="2">
        <f>H195*I195*J195*('Permanent project'!B199&gt;=Parameters!$B$2)*('Permanent project'!B199&lt;=Parameters!$B$3)</f>
        <v>2.0010906350974654E-2</v>
      </c>
      <c r="M195" s="26">
        <f>'Emissions of Biomass scenarios'!O193*3.66</f>
        <v>-0.4273517778192169</v>
      </c>
      <c r="N195" s="14">
        <f t="shared" si="10"/>
        <v>-8.5516964048628769E-3</v>
      </c>
      <c r="V195" s="4"/>
      <c r="W195" s="4"/>
      <c r="X195" s="4"/>
      <c r="Y195" s="4"/>
    </row>
    <row r="196" spans="2:25" x14ac:dyDescent="0.3">
      <c r="B196">
        <v>191</v>
      </c>
      <c r="C196" s="11">
        <f t="shared" si="13"/>
        <v>1.6779706453383088</v>
      </c>
      <c r="D196" s="11">
        <f t="shared" si="13"/>
        <v>2.720789926345387</v>
      </c>
      <c r="E196" s="11">
        <f t="shared" si="13"/>
        <v>3.4292084480011149</v>
      </c>
      <c r="F196" s="11">
        <f t="shared" si="13"/>
        <v>5.9646475032892132</v>
      </c>
      <c r="G196" s="3">
        <f>G195*(1+Parameters!$B$13)</f>
        <v>3732946.2121357508</v>
      </c>
      <c r="H196" s="5">
        <f>Parameters!$B$11*'Permanent project'!C200*Parameters!B$9*G196</f>
        <v>57.877273280817334</v>
      </c>
      <c r="I196" s="2">
        <f>EXP(-Parameters!$B$16*'Permanent project'!B200)</f>
        <v>2.2161141493150685E-3</v>
      </c>
      <c r="J196" s="2">
        <f>EXP(-(Parameters!$B$5+Parameters!$B$6)*('Permanent project'!B200-Parameters!$B$2))*(1-EXP(-Parameters!$B$7*('Permanent project'!B200-Parameters!$B$2)*('Permanent project'!B200&gt;Parameters!$B$2)))+('Permanent project'!B200&lt;=Parameters!$B$2)</f>
        <v>0.15259010575688386</v>
      </c>
      <c r="K196" s="2">
        <f>H196*I196*('Permanent project'!B200&gt;=Parameters!$B$2)</f>
        <v>0.12826264424139425</v>
      </c>
      <c r="L196" s="2">
        <f>H196*I196*J196*('Permanent project'!B200&gt;=Parameters!$B$2)*('Permanent project'!B200&lt;=Parameters!$B$3)</f>
        <v>1.957161044945192E-2</v>
      </c>
      <c r="M196" s="26">
        <f>'Emissions of Biomass scenarios'!O194*3.66</f>
        <v>-0.40520507081097096</v>
      </c>
      <c r="N196" s="14">
        <f t="shared" si="10"/>
        <v>-7.9305157980549042E-3</v>
      </c>
      <c r="V196" s="4"/>
      <c r="W196" s="4"/>
      <c r="X196" s="4"/>
      <c r="Y196" s="4"/>
    </row>
    <row r="197" spans="2:25" x14ac:dyDescent="0.3">
      <c r="B197">
        <v>192</v>
      </c>
      <c r="C197" s="11">
        <f t="shared" si="13"/>
        <v>1.6779706453383088</v>
      </c>
      <c r="D197" s="11">
        <f t="shared" si="13"/>
        <v>2.720789926345387</v>
      </c>
      <c r="E197" s="11">
        <f t="shared" si="13"/>
        <v>3.4292084480011149</v>
      </c>
      <c r="F197" s="11">
        <f t="shared" si="13"/>
        <v>5.9646475032892132</v>
      </c>
      <c r="G197" s="3">
        <f>G196*(1+Parameters!$B$13)</f>
        <v>3807605.1363784657</v>
      </c>
      <c r="H197" s="5">
        <f>Parameters!$B$11*'Permanent project'!C201*Parameters!B$9*G197</f>
        <v>59.034818746433679</v>
      </c>
      <c r="I197" s="2">
        <f>EXP(-Parameters!$B$16*'Permanent project'!B201)</f>
        <v>2.1463211402504854E-3</v>
      </c>
      <c r="J197" s="2">
        <f>EXP(-(Parameters!$B$5+Parameters!$B$6)*('Permanent project'!B201-Parameters!$B$2))*(1-EXP(-Parameters!$B$7*('Permanent project'!B201-Parameters!$B$2)*('Permanent project'!B201&gt;Parameters!$B$2)))+('Permanent project'!B201&lt;=Parameters!$B$2)</f>
        <v>0.15107180883637084</v>
      </c>
      <c r="K197" s="2">
        <f>H197*I197*('Permanent project'!B201&gt;=Parameters!$B$2)</f>
        <v>0.12670767948632627</v>
      </c>
      <c r="L197" s="2">
        <f>H197*I197*J197*('Permanent project'!B201&gt;=Parameters!$B$2)*('Permanent project'!B201&lt;=Parameters!$B$3)</f>
        <v>1.9141958333458428E-2</v>
      </c>
      <c r="M197" s="26">
        <f>'Emissions of Biomass scenarios'!O195*3.66</f>
        <v>-0.38421766633156018</v>
      </c>
      <c r="N197" s="14">
        <f t="shared" si="10"/>
        <v>-7.3546785598973584E-3</v>
      </c>
      <c r="V197" s="4"/>
      <c r="W197" s="4"/>
      <c r="X197" s="4"/>
      <c r="Y197" s="4"/>
    </row>
    <row r="198" spans="2:25" x14ac:dyDescent="0.3">
      <c r="B198">
        <v>193</v>
      </c>
      <c r="C198" s="11">
        <f t="shared" si="13"/>
        <v>1.6779706453383088</v>
      </c>
      <c r="D198" s="11">
        <f t="shared" si="13"/>
        <v>2.720789926345387</v>
      </c>
      <c r="E198" s="11">
        <f t="shared" si="13"/>
        <v>3.4292084480011149</v>
      </c>
      <c r="F198" s="11">
        <f t="shared" si="13"/>
        <v>5.9646475032892132</v>
      </c>
      <c r="G198" s="3">
        <f>G197*(1+Parameters!$B$13)</f>
        <v>3883757.2391060349</v>
      </c>
      <c r="H198" s="5">
        <f>Parameters!$B$11*'Permanent project'!C202*Parameters!B$9*G198</f>
        <v>60.215515121362351</v>
      </c>
      <c r="I198" s="2">
        <f>EXP(-Parameters!$B$16*'Permanent project'!B202)</f>
        <v>2.0787261515883238E-3</v>
      </c>
      <c r="J198" s="2">
        <f>EXP(-(Parameters!$B$5+Parameters!$B$6)*('Permanent project'!B202-Parameters!$B$2))*(1-EXP(-Parameters!$B$7*('Permanent project'!B202-Parameters!$B$2)*('Permanent project'!B202&gt;Parameters!$B$2)))+('Permanent project'!B202&lt;=Parameters!$B$2)</f>
        <v>0.14956861922263504</v>
      </c>
      <c r="K198" s="2">
        <f>H198*I198*('Permanent project'!B202&gt;=Parameters!$B$2)</f>
        <v>0.12517156601413809</v>
      </c>
      <c r="L198" s="2">
        <f>H198*I198*J198*('Permanent project'!B202&gt;=Parameters!$B$2)*('Permanent project'!B202&lt;=Parameters!$B$3)</f>
        <v>1.8721738294669544E-2</v>
      </c>
      <c r="M198" s="26">
        <f>'Emissions of Biomass scenarios'!O196*3.66</f>
        <v>-0.36432813304374206</v>
      </c>
      <c r="N198" s="14">
        <f t="shared" si="10"/>
        <v>-6.8208559602304861E-3</v>
      </c>
      <c r="V198" s="4"/>
      <c r="W198" s="4"/>
      <c r="X198" s="4"/>
      <c r="Y198" s="4"/>
    </row>
    <row r="199" spans="2:25" x14ac:dyDescent="0.3">
      <c r="B199">
        <v>194</v>
      </c>
      <c r="C199" s="11">
        <f t="shared" si="13"/>
        <v>1.6779706453383088</v>
      </c>
      <c r="D199" s="11">
        <f t="shared" si="13"/>
        <v>2.720789926345387</v>
      </c>
      <c r="E199" s="11">
        <f t="shared" si="13"/>
        <v>3.4292084480011149</v>
      </c>
      <c r="F199" s="11">
        <f t="shared" si="13"/>
        <v>5.9646475032892132</v>
      </c>
      <c r="G199" s="3">
        <f>G198*(1+Parameters!$B$13)</f>
        <v>3961432.3838881557</v>
      </c>
      <c r="H199" s="5">
        <f>Parameters!$B$11*'Permanent project'!C203*Parameters!B$9*G199</f>
        <v>61.419825423789597</v>
      </c>
      <c r="I199" s="2">
        <f>EXP(-Parameters!$B$16*'Permanent project'!B203)</f>
        <v>2.0132599601534514E-3</v>
      </c>
      <c r="J199" s="2">
        <f>EXP(-(Parameters!$B$5+Parameters!$B$6)*('Permanent project'!B203-Parameters!$B$2))*(1-EXP(-Parameters!$B$7*('Permanent project'!B203-Parameters!$B$2)*('Permanent project'!B203&gt;Parameters!$B$2)))+('Permanent project'!B203&lt;=Parameters!$B$2)</f>
        <v>0.14808038659546244</v>
      </c>
      <c r="K199" s="2">
        <f>H199*I199*('Permanent project'!B203&gt;=Parameters!$B$2)</f>
        <v>0.12365407528533058</v>
      </c>
      <c r="L199" s="2">
        <f>H199*I199*J199*('Permanent project'!B203&gt;=Parameters!$B$2)*('Permanent project'!B203&lt;=Parameters!$B$3)</f>
        <v>1.831074327235617E-2</v>
      </c>
      <c r="M199" s="26">
        <f>'Emissions of Biomass scenarios'!O197*3.66</f>
        <v>-0.34547834237339653</v>
      </c>
      <c r="N199" s="14">
        <f t="shared" si="10"/>
        <v>-6.3259652333584318E-3</v>
      </c>
      <c r="V199" s="4"/>
      <c r="W199" s="4"/>
      <c r="X199" s="4"/>
      <c r="Y199" s="4"/>
    </row>
    <row r="200" spans="2:25" x14ac:dyDescent="0.3">
      <c r="B200">
        <v>195</v>
      </c>
      <c r="C200" s="11">
        <f t="shared" si="13"/>
        <v>1.6779706453383088</v>
      </c>
      <c r="D200" s="11">
        <f t="shared" si="13"/>
        <v>2.720789926345387</v>
      </c>
      <c r="E200" s="11">
        <f t="shared" si="13"/>
        <v>3.4292084480011149</v>
      </c>
      <c r="F200" s="11">
        <f t="shared" si="13"/>
        <v>5.9646475032892132</v>
      </c>
      <c r="G200" s="3">
        <f>G199*(1+Parameters!$B$13)</f>
        <v>4040661.0315659191</v>
      </c>
      <c r="H200" s="5">
        <f>Parameters!$B$11*'Permanent project'!C204*Parameters!B$9*G200</f>
        <v>62.648221932265393</v>
      </c>
      <c r="I200" s="2">
        <f>EXP(-Parameters!$B$16*'Permanent project'!B204)</f>
        <v>1.9498555228451206E-3</v>
      </c>
      <c r="J200" s="2">
        <f>EXP(-(Parameters!$B$5+Parameters!$B$6)*('Permanent project'!B204-Parameters!$B$2))*(1-EXP(-Parameters!$B$7*('Permanent project'!B204-Parameters!$B$2)*('Permanent project'!B204&gt;Parameters!$B$2)))+('Permanent project'!B204&lt;=Parameters!$B$2)</f>
        <v>0.14660696213035015</v>
      </c>
      <c r="K200" s="2">
        <f>H200*I200*('Permanent project'!B204&gt;=Parameters!$B$2)</f>
        <v>0.12215498153105449</v>
      </c>
      <c r="L200" s="2">
        <f>H200*I200*J200*('Permanent project'!B204&gt;=Parameters!$B$2)*('Permanent project'!B204&lt;=Parameters!$B$3)</f>
        <v>1.7908770751356929E-2</v>
      </c>
      <c r="M200" s="26">
        <f>'Emissions of Biomass scenarios'!O198*3.66</f>
        <v>-0.32761328795057948</v>
      </c>
      <c r="N200" s="14">
        <f t="shared" si="10"/>
        <v>-5.8671512690052132E-3</v>
      </c>
      <c r="V200" s="4"/>
      <c r="W200" s="4"/>
      <c r="X200" s="4"/>
      <c r="Y200" s="4"/>
    </row>
    <row r="201" spans="2:25" x14ac:dyDescent="0.3">
      <c r="B201">
        <v>196</v>
      </c>
      <c r="C201" s="11">
        <f t="shared" si="13"/>
        <v>1.6779706453383088</v>
      </c>
      <c r="D201" s="11">
        <f t="shared" si="13"/>
        <v>2.720789926345387</v>
      </c>
      <c r="E201" s="11">
        <f t="shared" si="13"/>
        <v>3.4292084480011149</v>
      </c>
      <c r="F201" s="11">
        <f t="shared" si="13"/>
        <v>5.9646475032892132</v>
      </c>
      <c r="G201" s="3">
        <f>G200*(1+Parameters!$B$13)</f>
        <v>4121474.2521972377</v>
      </c>
      <c r="H201" s="5">
        <f>Parameters!$B$11*'Permanent project'!C205*Parameters!B$9*G201</f>
        <v>63.901186370910708</v>
      </c>
      <c r="I201" s="2">
        <f>EXP(-Parameters!$B$16*'Permanent project'!B205)</f>
        <v>1.8884479079789745E-3</v>
      </c>
      <c r="J201" s="2">
        <f>EXP(-(Parameters!$B$5+Parameters!$B$6)*('Permanent project'!B205-Parameters!$B$2))*(1-EXP(-Parameters!$B$7*('Permanent project'!B205-Parameters!$B$2)*('Permanent project'!B205&gt;Parameters!$B$2)))+('Permanent project'!B205&lt;=Parameters!$B$2)</f>
        <v>0.14514819848362373</v>
      </c>
      <c r="K201" s="2">
        <f>H201*I201*('Permanent project'!B205&gt;=Parameters!$B$2)</f>
        <v>0.12067406171952089</v>
      </c>
      <c r="L201" s="2">
        <f>H201*I201*J201*('Permanent project'!B205&gt;=Parameters!$B$2)*('Permanent project'!B205&lt;=Parameters!$B$3)</f>
        <v>1.7515622662290078E-2</v>
      </c>
      <c r="M201" s="26">
        <f>'Emissions of Biomass scenarios'!O199*3.66</f>
        <v>-0.31068091510708989</v>
      </c>
      <c r="N201" s="14">
        <f t="shared" si="10"/>
        <v>-5.4417696773907641E-3</v>
      </c>
      <c r="V201" s="4"/>
      <c r="W201" s="4"/>
      <c r="X201" s="4"/>
      <c r="Y201" s="4"/>
    </row>
    <row r="202" spans="2:25" x14ac:dyDescent="0.3">
      <c r="B202">
        <v>197</v>
      </c>
      <c r="C202" s="11">
        <f t="shared" si="13"/>
        <v>1.6779706453383088</v>
      </c>
      <c r="D202" s="11">
        <f t="shared" si="13"/>
        <v>2.720789926345387</v>
      </c>
      <c r="E202" s="11">
        <f t="shared" si="13"/>
        <v>3.4292084480011149</v>
      </c>
      <c r="F202" s="11">
        <f t="shared" si="13"/>
        <v>5.9646475032892132</v>
      </c>
      <c r="G202" s="3">
        <f>G201*(1+Parameters!$B$13)</f>
        <v>4203903.7372411825</v>
      </c>
      <c r="H202" s="5">
        <f>Parameters!$B$11*'Permanent project'!C206*Parameters!B$9*G202</f>
        <v>65.179210098328923</v>
      </c>
      <c r="I202" s="2">
        <f>EXP(-Parameters!$B$16*'Permanent project'!B206)</f>
        <v>1.8289742287913276E-3</v>
      </c>
      <c r="J202" s="2">
        <f>EXP(-(Parameters!$B$5+Parameters!$B$6)*('Permanent project'!B206-Parameters!$B$2))*(1-EXP(-Parameters!$B$7*('Permanent project'!B206-Parameters!$B$2)*('Permanent project'!B206&gt;Parameters!$B$2)))+('Permanent project'!B206&lt;=Parameters!$B$2)</f>
        <v>0.14370394977770293</v>
      </c>
      <c r="K202" s="2">
        <f>H202*I202*('Permanent project'!B206&gt;=Parameters!$B$2)</f>
        <v>0.11921109552281905</v>
      </c>
      <c r="L202" s="2">
        <f>H202*I202*J202*('Permanent project'!B206&gt;=Parameters!$B$2)*('Permanent project'!B206&lt;=Parameters!$B$3)</f>
        <v>1.7131105283956137E-2</v>
      </c>
      <c r="M202" s="26">
        <f>'Emissions of Biomass scenarios'!O200*3.66</f>
        <v>-0.29463195985912038</v>
      </c>
      <c r="N202" s="14">
        <f t="shared" si="10"/>
        <v>-5.04737112436493E-3</v>
      </c>
      <c r="V202" s="4"/>
      <c r="W202" s="4"/>
      <c r="X202" s="4"/>
      <c r="Y202" s="4"/>
    </row>
    <row r="203" spans="2:25" x14ac:dyDescent="0.3">
      <c r="B203">
        <v>198</v>
      </c>
      <c r="C203" s="11">
        <f t="shared" ref="C203:F218" si="14">C202</f>
        <v>1.6779706453383088</v>
      </c>
      <c r="D203" s="11">
        <f t="shared" si="14"/>
        <v>2.720789926345387</v>
      </c>
      <c r="E203" s="11">
        <f t="shared" si="14"/>
        <v>3.4292084480011149</v>
      </c>
      <c r="F203" s="11">
        <f t="shared" si="14"/>
        <v>5.9646475032892132</v>
      </c>
      <c r="G203" s="3">
        <f>G202*(1+Parameters!$B$13)</f>
        <v>4287981.8119860059</v>
      </c>
      <c r="H203" s="5">
        <f>Parameters!$B$11*'Permanent project'!C207*Parameters!B$9*G203</f>
        <v>66.482794300295495</v>
      </c>
      <c r="I203" s="2">
        <f>EXP(-Parameters!$B$16*'Permanent project'!B207)</f>
        <v>1.7713735790376251E-3</v>
      </c>
      <c r="J203" s="2">
        <f>EXP(-(Parameters!$B$5+Parameters!$B$6)*('Permanent project'!B207-Parameters!$B$2))*(1-EXP(-Parameters!$B$7*('Permanent project'!B207-Parameters!$B$2)*('Permanent project'!B207&gt;Parameters!$B$2)))+('Permanent project'!B207&lt;=Parameters!$B$2)</f>
        <v>0.14227407158651359</v>
      </c>
      <c r="K203" s="2">
        <f>H203*I203*('Permanent project'!B207&gt;=Parameters!$B$2)</f>
        <v>0.11776586528413666</v>
      </c>
      <c r="L203" s="2">
        <f>H203*I203*J203*('Permanent project'!B207&gt;=Parameters!$B$2)*('Permanent project'!B207&lt;=Parameters!$B$3)</f>
        <v>1.6755029147882974E-2</v>
      </c>
      <c r="M203" s="26">
        <f>'Emissions of Biomass scenarios'!O201*3.66</f>
        <v>-0.2794197968367067</v>
      </c>
      <c r="N203" s="14">
        <f t="shared" si="10"/>
        <v>-4.6816868404945594E-3</v>
      </c>
      <c r="V203" s="4"/>
      <c r="W203" s="4"/>
      <c r="X203" s="4"/>
      <c r="Y203" s="4"/>
    </row>
    <row r="204" spans="2:25" x14ac:dyDescent="0.3">
      <c r="B204">
        <v>199</v>
      </c>
      <c r="C204" s="11">
        <f t="shared" si="14"/>
        <v>1.6779706453383088</v>
      </c>
      <c r="D204" s="11">
        <f t="shared" si="14"/>
        <v>2.720789926345387</v>
      </c>
      <c r="E204" s="11">
        <f t="shared" si="14"/>
        <v>3.4292084480011149</v>
      </c>
      <c r="F204" s="11">
        <f t="shared" si="14"/>
        <v>5.9646475032892132</v>
      </c>
      <c r="G204" s="3">
        <f>G203*(1+Parameters!$B$13)</f>
        <v>4373741.4482257264</v>
      </c>
      <c r="H204" s="5">
        <f>Parameters!$B$11*'Permanent project'!C208*Parameters!B$9*G204</f>
        <v>67.812450186301419</v>
      </c>
      <c r="I204" s="2">
        <f>EXP(-Parameters!$B$16*'Permanent project'!B208)</f>
        <v>1.7155869706191255E-3</v>
      </c>
      <c r="J204" s="2">
        <f>EXP(-(Parameters!$B$5+Parameters!$B$6)*('Permanent project'!B208-Parameters!$B$2))*(1-EXP(-Parameters!$B$7*('Permanent project'!B208-Parameters!$B$2)*('Permanent project'!B208&gt;Parameters!$B$2)))+('Permanent project'!B208&lt;=Parameters!$B$2)</f>
        <v>0.140858420921045</v>
      </c>
      <c r="K204" s="2">
        <f>H204*I204*('Permanent project'!B208&gt;=Parameters!$B$2)</f>
        <v>0.11633815598537721</v>
      </c>
      <c r="L204" s="2">
        <f>H204*I204*J204*('Permanent project'!B208&gt;=Parameters!$B$2)*('Permanent project'!B208&lt;=Parameters!$B$3)</f>
        <v>1.6387208944966453E-2</v>
      </c>
      <c r="M204" s="26">
        <f>'Emissions of Biomass scenarios'!O202*3.66</f>
        <v>-0.26500029565287858</v>
      </c>
      <c r="N204" s="14">
        <f t="shared" si="10"/>
        <v>-4.3426152153416067E-3</v>
      </c>
      <c r="V204" s="4"/>
      <c r="W204" s="4"/>
      <c r="X204" s="4"/>
      <c r="Y204" s="4"/>
    </row>
    <row r="205" spans="2:25" x14ac:dyDescent="0.3">
      <c r="B205">
        <v>200</v>
      </c>
      <c r="C205" s="11">
        <f t="shared" si="14"/>
        <v>1.6779706453383088</v>
      </c>
      <c r="D205" s="11">
        <f t="shared" si="14"/>
        <v>2.720789926345387</v>
      </c>
      <c r="E205" s="11">
        <f t="shared" si="14"/>
        <v>3.4292084480011149</v>
      </c>
      <c r="F205" s="11">
        <f t="shared" si="14"/>
        <v>5.9646475032892132</v>
      </c>
      <c r="G205" s="3">
        <f>G204*(1+Parameters!$B$13)</f>
        <v>4461216.277190241</v>
      </c>
      <c r="H205" s="5">
        <f>Parameters!$B$11*'Permanent project'!C209*Parameters!B$9*G205</f>
        <v>69.168699190027439</v>
      </c>
      <c r="I205" s="2">
        <f>EXP(-Parameters!$B$16*'Permanent project'!B209)</f>
        <v>1.6615572731739339E-3</v>
      </c>
      <c r="J205" s="2">
        <f>EXP(-(Parameters!$B$5+Parameters!$B$6)*('Permanent project'!B209-Parameters!$B$2))*(1-EXP(-Parameters!$B$7*('Permanent project'!B209-Parameters!$B$2)*('Permanent project'!B209&gt;Parameters!$B$2)))+('Permanent project'!B209&lt;=Parameters!$B$2)</f>
        <v>0.13945685621505094</v>
      </c>
      <c r="K205" s="2">
        <f>H205*I205*('Permanent project'!B209&gt;=Parameters!$B$2)</f>
        <v>0.11492775521517008</v>
      </c>
      <c r="L205" s="2">
        <f>H205*I205*J205*('Permanent project'!B209&gt;=Parameters!$B$2)*('Permanent project'!B209&lt;=Parameters!$B$3)</f>
        <v>1.6027463434160547E-2</v>
      </c>
      <c r="M205" s="26">
        <f>'Emissions of Biomass scenarios'!O203*3.66</f>
        <v>-0.2513316852347528</v>
      </c>
      <c r="N205" s="14">
        <f t="shared" si="10"/>
        <v>-4.0282093949459488E-3</v>
      </c>
      <c r="V205" s="4"/>
      <c r="W205" s="4"/>
      <c r="X205" s="4"/>
      <c r="Y205" s="4"/>
    </row>
    <row r="206" spans="2:25" x14ac:dyDescent="0.3">
      <c r="B206">
        <v>201</v>
      </c>
      <c r="C206" s="11">
        <f t="shared" si="14"/>
        <v>1.6779706453383088</v>
      </c>
      <c r="D206" s="11">
        <f t="shared" si="14"/>
        <v>2.720789926345387</v>
      </c>
      <c r="E206" s="11">
        <f t="shared" si="14"/>
        <v>3.4292084480011149</v>
      </c>
      <c r="F206" s="11">
        <f t="shared" si="14"/>
        <v>5.9646475032892132</v>
      </c>
      <c r="G206" s="3">
        <f>G205*(1+Parameters!$B$13)</f>
        <v>4550440.6027340461</v>
      </c>
      <c r="H206" s="5">
        <f>Parameters!$B$11*'Permanent project'!C210*Parameters!B$9*G206</f>
        <v>70.552073173827992</v>
      </c>
      <c r="I206" s="2">
        <f>EXP(-Parameters!$B$16*'Permanent project'!B210)</f>
        <v>1.6092291555705183E-3</v>
      </c>
      <c r="J206" s="2">
        <f>EXP(-(Parameters!$B$5+Parameters!$B$6)*('Permanent project'!B210-Parameters!$B$2))*(1-EXP(-Parameters!$B$7*('Permanent project'!B210-Parameters!$B$2)*('Permanent project'!B210&gt;Parameters!$B$2)))+('Permanent project'!B210&lt;=Parameters!$B$2)</f>
        <v>0.13806923731089282</v>
      </c>
      <c r="K206" s="2">
        <f>H206*I206*('Permanent project'!B210&gt;=Parameters!$B$2)</f>
        <v>0.11353445313726863</v>
      </c>
      <c r="L206" s="2">
        <f>H206*I206*J206*('Permanent project'!B210&gt;=Parameters!$B$2)*('Permanent project'!B210&lt;=Parameters!$B$3)</f>
        <v>1.5675615353171982E-2</v>
      </c>
      <c r="M206" s="26">
        <f>'Emissions of Biomass scenarios'!O204*3.66</f>
        <v>-0.23837442566641992</v>
      </c>
      <c r="N206" s="14">
        <f t="shared" si="10"/>
        <v>-3.7366658067800856E-3</v>
      </c>
      <c r="V206" s="4"/>
      <c r="W206" s="4"/>
      <c r="X206" s="4"/>
      <c r="Y206" s="4"/>
    </row>
    <row r="207" spans="2:25" x14ac:dyDescent="0.3">
      <c r="B207">
        <v>202</v>
      </c>
      <c r="C207" s="11">
        <f t="shared" si="14"/>
        <v>1.6779706453383088</v>
      </c>
      <c r="D207" s="11">
        <f t="shared" si="14"/>
        <v>2.720789926345387</v>
      </c>
      <c r="E207" s="11">
        <f t="shared" si="14"/>
        <v>3.4292084480011149</v>
      </c>
      <c r="F207" s="11">
        <f t="shared" si="14"/>
        <v>5.9646475032892132</v>
      </c>
      <c r="G207" s="3">
        <f>G206*(1+Parameters!$B$13)</f>
        <v>4641449.4147887267</v>
      </c>
      <c r="H207" s="5">
        <f>Parameters!$B$11*'Permanent project'!C211*Parameters!B$9*G207</f>
        <v>71.963114637304557</v>
      </c>
      <c r="I207" s="2">
        <f>EXP(-Parameters!$B$16*'Permanent project'!B211)</f>
        <v>1.558549029243796E-3</v>
      </c>
      <c r="J207" s="2">
        <f>EXP(-(Parameters!$B$5+Parameters!$B$6)*('Permanent project'!B211-Parameters!$B$2))*(1-EXP(-Parameters!$B$7*('Permanent project'!B211-Parameters!$B$2)*('Permanent project'!B211&gt;Parameters!$B$2)))+('Permanent project'!B211&lt;=Parameters!$B$2)</f>
        <v>0.13669542544552385</v>
      </c>
      <c r="K207" s="2">
        <f>H207*I207*('Permanent project'!B211&gt;=Parameters!$B$2)</f>
        <v>0.11215804245933102</v>
      </c>
      <c r="L207" s="2">
        <f>H207*I207*J207*('Permanent project'!B211&gt;=Parameters!$B$2)*('Permanent project'!B211&lt;=Parameters!$B$3)</f>
        <v>1.5331491331115381E-2</v>
      </c>
      <c r="M207" s="26">
        <f>'Emissions of Biomass scenarios'!O205*3.66</f>
        <v>-0.22609108711945358</v>
      </c>
      <c r="N207" s="14">
        <f t="shared" si="10"/>
        <v>-3.466313542214355E-3</v>
      </c>
      <c r="V207" s="4"/>
      <c r="W207" s="4"/>
      <c r="X207" s="4"/>
      <c r="Y207" s="4"/>
    </row>
    <row r="208" spans="2:25" x14ac:dyDescent="0.3">
      <c r="B208">
        <v>203</v>
      </c>
      <c r="C208" s="11">
        <f t="shared" si="14"/>
        <v>1.6779706453383088</v>
      </c>
      <c r="D208" s="11">
        <f t="shared" si="14"/>
        <v>2.720789926345387</v>
      </c>
      <c r="E208" s="11">
        <f t="shared" si="14"/>
        <v>3.4292084480011149</v>
      </c>
      <c r="F208" s="11">
        <f t="shared" si="14"/>
        <v>5.9646475032892132</v>
      </c>
      <c r="G208" s="3">
        <f>G207*(1+Parameters!$B$13)</f>
        <v>4734278.4030845016</v>
      </c>
      <c r="H208" s="5">
        <f>Parameters!$B$11*'Permanent project'!C212*Parameters!B$9*G208</f>
        <v>73.40237693005065</v>
      </c>
      <c r="I208" s="2">
        <f>EXP(-Parameters!$B$16*'Permanent project'!B212)</f>
        <v>1.5094649933157602E-3</v>
      </c>
      <c r="J208" s="2">
        <f>EXP(-(Parameters!$B$5+Parameters!$B$6)*('Permanent project'!B212-Parameters!$B$2))*(1-EXP(-Parameters!$B$7*('Permanent project'!B212-Parameters!$B$2)*('Permanent project'!B212&gt;Parameters!$B$2)))+('Permanent project'!B212&lt;=Parameters!$B$2)</f>
        <v>0.1353352832366127</v>
      </c>
      <c r="K208" s="2">
        <f>H208*I208*('Permanent project'!B212&gt;=Parameters!$B$2)</f>
        <v>0.11079831840207982</v>
      </c>
      <c r="L208" s="2">
        <f>H208*I208*J208*('Permanent project'!B212&gt;=Parameters!$B$2)*('Permanent project'!B212&lt;=Parameters!$B$3)</f>
        <v>1.499492180308587E-2</v>
      </c>
      <c r="M208" s="26">
        <f>'Emissions of Biomass scenarios'!O206*3.66</f>
        <v>-0.21444623547132069</v>
      </c>
      <c r="N208" s="14">
        <f t="shared" si="10"/>
        <v>-3.2156045318585931E-3</v>
      </c>
      <c r="V208" s="4"/>
      <c r="W208" s="4"/>
      <c r="X208" s="4"/>
      <c r="Y208" s="4"/>
    </row>
    <row r="209" spans="2:25" x14ac:dyDescent="0.3">
      <c r="B209">
        <v>204</v>
      </c>
      <c r="C209" s="11">
        <f t="shared" si="14"/>
        <v>1.6779706453383088</v>
      </c>
      <c r="D209" s="11">
        <f t="shared" si="14"/>
        <v>2.720789926345387</v>
      </c>
      <c r="E209" s="11">
        <f t="shared" si="14"/>
        <v>3.4292084480011149</v>
      </c>
      <c r="F209" s="11">
        <f t="shared" si="14"/>
        <v>5.9646475032892132</v>
      </c>
      <c r="G209" s="3">
        <f>G208*(1+Parameters!$B$13)</f>
        <v>4828963.9711461915</v>
      </c>
      <c r="H209" s="5">
        <f>Parameters!$B$11*'Permanent project'!C213*Parameters!B$9*G209</f>
        <v>74.870424468651663</v>
      </c>
      <c r="I209" s="2">
        <f>EXP(-Parameters!$B$16*'Permanent project'!B213)</f>
        <v>1.4619267814444457E-3</v>
      </c>
      <c r="J209" s="2">
        <f>EXP(-(Parameters!$B$5+Parameters!$B$6)*('Permanent project'!B213-Parameters!$B$2))*(1-EXP(-Parameters!$B$7*('Permanent project'!B213-Parameters!$B$2)*('Permanent project'!B213&gt;Parameters!$B$2)))+('Permanent project'!B213&lt;=Parameters!$B$2)</f>
        <v>0.13398867466880493</v>
      </c>
      <c r="K209" s="2">
        <f>H209*I209*('Permanent project'!B213&gt;=Parameters!$B$2)</f>
        <v>0.1094550786688354</v>
      </c>
      <c r="L209" s="2">
        <f>H209*I209*J209*('Permanent project'!B213&gt;=Parameters!$B$2)*('Permanent project'!B213&lt;=Parameters!$B$3)</f>
        <v>1.4665740926607036E-2</v>
      </c>
      <c r="M209" s="26">
        <f>'Emissions of Biomass scenarios'!O207*3.66</f>
        <v>0</v>
      </c>
      <c r="N209" s="14">
        <f t="shared" si="10"/>
        <v>0</v>
      </c>
      <c r="V209" s="4"/>
      <c r="W209" s="4"/>
      <c r="X209" s="4"/>
      <c r="Y209" s="4"/>
    </row>
    <row r="210" spans="2:25" x14ac:dyDescent="0.3">
      <c r="B210">
        <v>205</v>
      </c>
      <c r="C210" s="11">
        <f t="shared" si="14"/>
        <v>1.6779706453383088</v>
      </c>
      <c r="D210" s="11">
        <f t="shared" si="14"/>
        <v>2.720789926345387</v>
      </c>
      <c r="E210" s="11">
        <f t="shared" si="14"/>
        <v>3.4292084480011149</v>
      </c>
      <c r="F210" s="11">
        <f t="shared" si="14"/>
        <v>5.9646475032892132</v>
      </c>
      <c r="G210" s="3">
        <f>G209*(1+Parameters!$B$13)</f>
        <v>4925543.2505691154</v>
      </c>
      <c r="H210" s="5">
        <f>Parameters!$B$11*'Permanent project'!C214*Parameters!B$9*G210</f>
        <v>76.367832958024692</v>
      </c>
      <c r="I210" s="2">
        <f>EXP(-Parameters!$B$16*'Permanent project'!B214)</f>
        <v>1.4158857103468022E-3</v>
      </c>
      <c r="J210" s="2">
        <f>EXP(-(Parameters!$B$5+Parameters!$B$6)*('Permanent project'!B214-Parameters!$B$2))*(1-EXP(-Parameters!$B$7*('Permanent project'!B214-Parameters!$B$2)*('Permanent project'!B214&gt;Parameters!$B$2)))+('Permanent project'!B214&lt;=Parameters!$B$2)</f>
        <v>0.13265546508012172</v>
      </c>
      <c r="K210" s="2">
        <f>H210*I210*('Permanent project'!B214&gt;=Parameters!$B$2)</f>
        <v>0.10812812341541872</v>
      </c>
      <c r="L210" s="2">
        <f>H210*I210*J210*('Permanent project'!B214&gt;=Parameters!$B$2)*('Permanent project'!B214&lt;=Parameters!$B$3)</f>
        <v>1.4343786499913169E-2</v>
      </c>
      <c r="M210" s="26">
        <f>'Emissions of Biomass scenarios'!O208*3.66</f>
        <v>0</v>
      </c>
      <c r="N210" s="14">
        <f t="shared" si="10"/>
        <v>0</v>
      </c>
      <c r="V210" s="4"/>
      <c r="W210" s="4"/>
      <c r="X210" s="4"/>
      <c r="Y210" s="4"/>
    </row>
    <row r="211" spans="2:25" x14ac:dyDescent="0.3">
      <c r="B211">
        <v>206</v>
      </c>
      <c r="C211" s="11">
        <f t="shared" si="14"/>
        <v>1.6779706453383088</v>
      </c>
      <c r="D211" s="11">
        <f t="shared" si="14"/>
        <v>2.720789926345387</v>
      </c>
      <c r="E211" s="11">
        <f t="shared" si="14"/>
        <v>3.4292084480011149</v>
      </c>
      <c r="F211" s="11">
        <f t="shared" si="14"/>
        <v>5.9646475032892132</v>
      </c>
      <c r="G211" s="3">
        <f>G210*(1+Parameters!$B$13)</f>
        <v>5024054.1155804982</v>
      </c>
      <c r="H211" s="5">
        <f>Parameters!$B$11*'Permanent project'!C215*Parameters!B$9*G211</f>
        <v>77.895189617185196</v>
      </c>
      <c r="I211" s="2">
        <f>EXP(-Parameters!$B$16*'Permanent project'!B215)</f>
        <v>1.371294629942758E-3</v>
      </c>
      <c r="J211" s="2">
        <f>EXP(-(Parameters!$B$5+Parameters!$B$6)*('Permanent project'!B215-Parameters!$B$2))*(1-EXP(-Parameters!$B$7*('Permanent project'!B215-Parameters!$B$2)*('Permanent project'!B215&gt;Parameters!$B$2)))+('Permanent project'!B215&lt;=Parameters!$B$2)</f>
        <v>0.13133552114849303</v>
      </c>
      <c r="K211" s="2">
        <f>H211*I211*('Permanent project'!B215&gt;=Parameters!$B$2)</f>
        <v>0.10681725522041893</v>
      </c>
      <c r="L211" s="2">
        <f>H211*I211*J211*('Permanent project'!B215&gt;=Parameters!$B$2)*('Permanent project'!B215&lt;=Parameters!$B$3)</f>
        <v>1.4028899882025308E-2</v>
      </c>
      <c r="M211" s="26">
        <f>'Emissions of Biomass scenarios'!O209*3.66</f>
        <v>0</v>
      </c>
      <c r="N211" s="14">
        <f t="shared" si="10"/>
        <v>0</v>
      </c>
      <c r="V211" s="4"/>
      <c r="W211" s="4"/>
      <c r="X211" s="4"/>
      <c r="Y211" s="4"/>
    </row>
    <row r="212" spans="2:25" x14ac:dyDescent="0.3">
      <c r="B212">
        <v>207</v>
      </c>
      <c r="C212" s="11">
        <f t="shared" si="14"/>
        <v>1.6779706453383088</v>
      </c>
      <c r="D212" s="11">
        <f t="shared" si="14"/>
        <v>2.720789926345387</v>
      </c>
      <c r="E212" s="11">
        <f t="shared" si="14"/>
        <v>3.4292084480011149</v>
      </c>
      <c r="F212" s="11">
        <f t="shared" si="14"/>
        <v>5.9646475032892132</v>
      </c>
      <c r="G212" s="3">
        <f>G211*(1+Parameters!$B$13)</f>
        <v>5124535.197892108</v>
      </c>
      <c r="H212" s="5">
        <f>Parameters!$B$11*'Permanent project'!C216*Parameters!B$9*G212</f>
        <v>79.45309340952889</v>
      </c>
      <c r="I212" s="2">
        <f>EXP(-Parameters!$B$16*'Permanent project'!B216)</f>
        <v>1.3281078750694186E-3</v>
      </c>
      <c r="J212" s="2">
        <f>EXP(-(Parameters!$B$5+Parameters!$B$6)*('Permanent project'!B216-Parameters!$B$2))*(1-EXP(-Parameters!$B$7*('Permanent project'!B216-Parameters!$B$2)*('Permanent project'!B216&gt;Parameters!$B$2)))+('Permanent project'!B216&lt;=Parameters!$B$2)</f>
        <v>0.13002871087842591</v>
      </c>
      <c r="K212" s="2">
        <f>H212*I212*('Permanent project'!B216&gt;=Parameters!$B$2)</f>
        <v>0.10552227905582144</v>
      </c>
      <c r="L212" s="2">
        <f>H212*I212*J212*('Permanent project'!B216&gt;=Parameters!$B$2)*('Permanent project'!B216&lt;=Parameters!$B$3)</f>
        <v>1.3720925914581983E-2</v>
      </c>
      <c r="M212" s="26">
        <f>'Emissions of Biomass scenarios'!O210*3.66</f>
        <v>0</v>
      </c>
      <c r="N212" s="14">
        <f t="shared" si="10"/>
        <v>0</v>
      </c>
      <c r="V212" s="4"/>
      <c r="W212" s="4"/>
      <c r="X212" s="4"/>
      <c r="Y212" s="4"/>
    </row>
    <row r="213" spans="2:25" x14ac:dyDescent="0.3">
      <c r="B213">
        <v>208</v>
      </c>
      <c r="C213" s="11">
        <f t="shared" si="14"/>
        <v>1.6779706453383088</v>
      </c>
      <c r="D213" s="11">
        <f t="shared" si="14"/>
        <v>2.720789926345387</v>
      </c>
      <c r="E213" s="11">
        <f t="shared" si="14"/>
        <v>3.4292084480011149</v>
      </c>
      <c r="F213" s="11">
        <f t="shared" si="14"/>
        <v>5.9646475032892132</v>
      </c>
      <c r="G213" s="3">
        <f>G212*(1+Parameters!$B$13)</f>
        <v>5227025.9018499507</v>
      </c>
      <c r="H213" s="5">
        <f>Parameters!$B$11*'Permanent project'!C217*Parameters!B$9*G213</f>
        <v>81.042155277719488</v>
      </c>
      <c r="I213" s="2">
        <f>EXP(-Parameters!$B$16*'Permanent project'!B217)</f>
        <v>1.2862812187159486E-3</v>
      </c>
      <c r="J213" s="2">
        <f>EXP(-(Parameters!$B$5+Parameters!$B$6)*('Permanent project'!B217-Parameters!$B$2))*(1-EXP(-Parameters!$B$7*('Permanent project'!B217-Parameters!$B$2)*('Permanent project'!B217&gt;Parameters!$B$2)))+('Permanent project'!B217&lt;=Parameters!$B$2)</f>
        <v>0.12873490358780423</v>
      </c>
      <c r="K213" s="2">
        <f>H213*I213*('Permanent project'!B217&gt;=Parameters!$B$2)</f>
        <v>0.10424300225799217</v>
      </c>
      <c r="L213" s="2">
        <f>H213*I213*J213*('Permanent project'!B217&gt;=Parameters!$B$2)*('Permanent project'!B217&lt;=Parameters!$B$3)</f>
        <v>1.3419712845385881E-2</v>
      </c>
      <c r="M213" s="26">
        <f>'Emissions of Biomass scenarios'!O211*3.66</f>
        <v>0</v>
      </c>
      <c r="N213" s="14">
        <f t="shared" si="10"/>
        <v>0</v>
      </c>
      <c r="V213" s="4"/>
      <c r="W213" s="4"/>
      <c r="X213" s="4"/>
      <c r="Y213" s="4"/>
    </row>
    <row r="214" spans="2:25" x14ac:dyDescent="0.3">
      <c r="B214">
        <v>209</v>
      </c>
      <c r="C214" s="11">
        <f t="shared" si="14"/>
        <v>1.6779706453383088</v>
      </c>
      <c r="D214" s="11">
        <f t="shared" si="14"/>
        <v>2.720789926345387</v>
      </c>
      <c r="E214" s="11">
        <f t="shared" si="14"/>
        <v>3.4292084480011149</v>
      </c>
      <c r="F214" s="11">
        <f t="shared" si="14"/>
        <v>5.9646475032892132</v>
      </c>
      <c r="G214" s="3">
        <f>G213*(1+Parameters!$B$13)</f>
        <v>5331566.4198869495</v>
      </c>
      <c r="H214" s="5">
        <f>Parameters!$B$11*'Permanent project'!C218*Parameters!B$9*G214</f>
        <v>82.662998383273873</v>
      </c>
      <c r="I214" s="2">
        <f>EXP(-Parameters!$B$16*'Permanent project'!B218)</f>
        <v>1.2457718267312491E-3</v>
      </c>
      <c r="J214" s="2">
        <f>EXP(-(Parameters!$B$5+Parameters!$B$6)*('Permanent project'!B218-Parameters!$B$2))*(1-EXP(-Parameters!$B$7*('Permanent project'!B218-Parameters!$B$2)*('Permanent project'!B218&gt;Parameters!$B$2)))+('Permanent project'!B218&lt;=Parameters!$B$2)</f>
        <v>0.12745396989482075</v>
      </c>
      <c r="K214" s="2">
        <f>H214*I214*('Permanent project'!B218&gt;=Parameters!$B$2)</f>
        <v>0.10297923449901339</v>
      </c>
      <c r="L214" s="2">
        <f>H214*I214*J214*('Permanent project'!B218&gt;=Parameters!$B$2)*('Permanent project'!B218&lt;=Parameters!$B$3)</f>
        <v>1.3125112253628939E-2</v>
      </c>
      <c r="M214" s="26">
        <f>'Emissions of Biomass scenarios'!O212*3.66</f>
        <v>0</v>
      </c>
      <c r="N214" s="14">
        <f t="shared" ref="N214:N277" si="15">L214*M214</f>
        <v>0</v>
      </c>
      <c r="V214" s="4"/>
      <c r="W214" s="4"/>
      <c r="X214" s="4"/>
      <c r="Y214" s="4"/>
    </row>
    <row r="215" spans="2:25" x14ac:dyDescent="0.3">
      <c r="B215">
        <v>210</v>
      </c>
      <c r="C215" s="11">
        <f t="shared" si="14"/>
        <v>1.6779706453383088</v>
      </c>
      <c r="D215" s="11">
        <f t="shared" si="14"/>
        <v>2.720789926345387</v>
      </c>
      <c r="E215" s="11">
        <f t="shared" si="14"/>
        <v>3.4292084480011149</v>
      </c>
      <c r="F215" s="11">
        <f t="shared" si="14"/>
        <v>5.9646475032892132</v>
      </c>
      <c r="G215" s="3">
        <f>G214*(1+Parameters!$B$13)</f>
        <v>5438197.7482846882</v>
      </c>
      <c r="H215" s="5">
        <f>Parameters!$B$11*'Permanent project'!C219*Parameters!B$9*G215</f>
        <v>84.316258350939336</v>
      </c>
      <c r="I215" s="2">
        <f>EXP(-Parameters!$B$16*'Permanent project'!B219)</f>
        <v>1.2065382139580404E-3</v>
      </c>
      <c r="J215" s="2">
        <f>EXP(-(Parameters!$B$5+Parameters!$B$6)*('Permanent project'!B219-Parameters!$B$2))*(1-EXP(-Parameters!$B$7*('Permanent project'!B219-Parameters!$B$2)*('Permanent project'!B219&gt;Parameters!$B$2)))+('Permanent project'!B219&lt;=Parameters!$B$2)</f>
        <v>0.12618578170503877</v>
      </c>
      <c r="K215" s="2">
        <f>H215*I215*('Permanent project'!B219&gt;=Parameters!$B$2)</f>
        <v>0.10173078775836705</v>
      </c>
      <c r="L215" s="2">
        <f>H215*I215*J215*('Permanent project'!B219&gt;=Parameters!$B$2)*('Permanent project'!B219&lt;=Parameters!$B$3)</f>
        <v>1.2836978976758937E-2</v>
      </c>
      <c r="M215" s="26">
        <f>'Emissions of Biomass scenarios'!O213*3.66</f>
        <v>0</v>
      </c>
      <c r="N215" s="14">
        <f t="shared" si="15"/>
        <v>0</v>
      </c>
      <c r="V215" s="4"/>
      <c r="W215" s="4"/>
      <c r="X215" s="4"/>
      <c r="Y215" s="4"/>
    </row>
    <row r="216" spans="2:25" x14ac:dyDescent="0.3">
      <c r="B216">
        <v>211</v>
      </c>
      <c r="C216" s="11">
        <f t="shared" si="14"/>
        <v>1.6779706453383088</v>
      </c>
      <c r="D216" s="11">
        <f t="shared" si="14"/>
        <v>2.720789926345387</v>
      </c>
      <c r="E216" s="11">
        <f t="shared" si="14"/>
        <v>3.4292084480011149</v>
      </c>
      <c r="F216" s="11">
        <f t="shared" si="14"/>
        <v>5.9646475032892132</v>
      </c>
      <c r="G216" s="3">
        <f>G215*(1+Parameters!$B$13)</f>
        <v>5546961.7032503821</v>
      </c>
      <c r="H216" s="5">
        <f>Parameters!$B$11*'Permanent project'!C220*Parameters!B$9*G216</f>
        <v>86.002583517958129</v>
      </c>
      <c r="I216" s="2">
        <f>EXP(-Parameters!$B$16*'Permanent project'!B220)</f>
        <v>1.1685402017484413E-3</v>
      </c>
      <c r="J216" s="2">
        <f>EXP(-(Parameters!$B$5+Parameters!$B$6)*('Permanent project'!B220-Parameters!$B$2))*(1-EXP(-Parameters!$B$7*('Permanent project'!B220-Parameters!$B$2)*('Permanent project'!B220&gt;Parameters!$B$2)))+('Permanent project'!B220&lt;=Parameters!$B$2)</f>
        <v>0.12493021219858241</v>
      </c>
      <c r="K216" s="2">
        <f>H216*I216*('Permanent project'!B220&gt;=Parameters!$B$2)</f>
        <v>0.10049747629496197</v>
      </c>
      <c r="L216" s="2">
        <f>H216*I216*J216*('Permanent project'!B220&gt;=Parameters!$B$2)*('Permanent project'!B220&lt;=Parameters!$B$3)</f>
        <v>1.2555171038951604E-2</v>
      </c>
      <c r="M216" s="26">
        <f>'Emissions of Biomass scenarios'!O214*3.66</f>
        <v>0</v>
      </c>
      <c r="N216" s="14">
        <f t="shared" si="15"/>
        <v>0</v>
      </c>
      <c r="V216" s="4"/>
      <c r="W216" s="4"/>
      <c r="X216" s="4"/>
      <c r="Y216" s="4"/>
    </row>
    <row r="217" spans="2:25" x14ac:dyDescent="0.3">
      <c r="B217">
        <v>212</v>
      </c>
      <c r="C217" s="11">
        <f t="shared" si="14"/>
        <v>1.6779706453383088</v>
      </c>
      <c r="D217" s="11">
        <f t="shared" si="14"/>
        <v>2.720789926345387</v>
      </c>
      <c r="E217" s="11">
        <f t="shared" si="14"/>
        <v>3.4292084480011149</v>
      </c>
      <c r="F217" s="11">
        <f t="shared" si="14"/>
        <v>5.9646475032892132</v>
      </c>
      <c r="G217" s="3">
        <f>G216*(1+Parameters!$B$13)</f>
        <v>5657900.9373153895</v>
      </c>
      <c r="H217" s="5">
        <f>Parameters!$B$11*'Permanent project'!C221*Parameters!B$9*G217</f>
        <v>87.722635188317284</v>
      </c>
      <c r="I217" s="2">
        <f>EXP(-Parameters!$B$16*'Permanent project'!B221)</f>
        <v>1.131738876817519E-3</v>
      </c>
      <c r="J217" s="2">
        <f>EXP(-(Parameters!$B$5+Parameters!$B$6)*('Permanent project'!B221-Parameters!$B$2))*(1-EXP(-Parameters!$B$7*('Permanent project'!B221-Parameters!$B$2)*('Permanent project'!B221&gt;Parameters!$B$2)))+('Permanent project'!B221&lt;=Parameters!$B$2)</f>
        <v>0.12368713581745483</v>
      </c>
      <c r="K217" s="2">
        <f>H217*I217*('Permanent project'!B221&gt;=Parameters!$B$2)</f>
        <v>9.9279116619499175E-2</v>
      </c>
      <c r="L217" s="2">
        <f>H217*I217*J217*('Permanent project'!B221&gt;=Parameters!$B$2)*('Permanent project'!B221&lt;=Parameters!$B$3)</f>
        <v>1.2279549581152932E-2</v>
      </c>
      <c r="M217" s="26">
        <f>'Emissions of Biomass scenarios'!O215*3.66</f>
        <v>0</v>
      </c>
      <c r="N217" s="14">
        <f t="shared" si="15"/>
        <v>0</v>
      </c>
      <c r="V217" s="4"/>
      <c r="W217" s="4"/>
      <c r="X217" s="4"/>
      <c r="Y217" s="4"/>
    </row>
    <row r="218" spans="2:25" x14ac:dyDescent="0.3">
      <c r="B218">
        <v>213</v>
      </c>
      <c r="C218" s="11">
        <f t="shared" si="14"/>
        <v>1.6779706453383088</v>
      </c>
      <c r="D218" s="11">
        <f t="shared" si="14"/>
        <v>2.720789926345387</v>
      </c>
      <c r="E218" s="11">
        <f t="shared" si="14"/>
        <v>3.4292084480011149</v>
      </c>
      <c r="F218" s="11">
        <f t="shared" si="14"/>
        <v>5.9646475032892132</v>
      </c>
      <c r="G218" s="3">
        <f>G217*(1+Parameters!$B$13)</f>
        <v>5771058.9560616976</v>
      </c>
      <c r="H218" s="5">
        <f>Parameters!$B$11*'Permanent project'!C222*Parameters!B$9*G218</f>
        <v>89.477087892083645</v>
      </c>
      <c r="I218" s="2">
        <f>EXP(-Parameters!$B$16*'Permanent project'!B222)</f>
        <v>1.0960965513926852E-3</v>
      </c>
      <c r="J218" s="2">
        <f>EXP(-(Parameters!$B$5+Parameters!$B$6)*('Permanent project'!B222-Parameters!$B$2))*(1-EXP(-Parameters!$B$7*('Permanent project'!B222-Parameters!$B$2)*('Permanent project'!B222&gt;Parameters!$B$2)))+('Permanent project'!B222&lt;=Parameters!$B$2)</f>
        <v>0.12245642825298191</v>
      </c>
      <c r="K218" s="2">
        <f>H218*I218*('Permanent project'!B222&gt;=Parameters!$B$2)</f>
        <v>9.8075527467173074E-2</v>
      </c>
      <c r="L218" s="2">
        <f>H218*I218*J218*('Permanent project'!B222&gt;=Parameters!$B$2)*('Permanent project'!B222&lt;=Parameters!$B$3)</f>
        <v>1.2009978792657236E-2</v>
      </c>
      <c r="M218" s="26">
        <f>'Emissions of Biomass scenarios'!O216*3.66</f>
        <v>0</v>
      </c>
      <c r="N218" s="14">
        <f t="shared" si="15"/>
        <v>0</v>
      </c>
      <c r="V218" s="4"/>
      <c r="W218" s="4"/>
      <c r="X218" s="4"/>
      <c r="Y218" s="4"/>
    </row>
    <row r="219" spans="2:25" x14ac:dyDescent="0.3">
      <c r="B219">
        <v>214</v>
      </c>
      <c r="C219" s="11">
        <f t="shared" ref="C219:F234" si="16">C218</f>
        <v>1.6779706453383088</v>
      </c>
      <c r="D219" s="11">
        <f t="shared" si="16"/>
        <v>2.720789926345387</v>
      </c>
      <c r="E219" s="11">
        <f t="shared" si="16"/>
        <v>3.4292084480011149</v>
      </c>
      <c r="F219" s="11">
        <f t="shared" si="16"/>
        <v>5.9646475032892132</v>
      </c>
      <c r="G219" s="3">
        <f>G218*(1+Parameters!$B$13)</f>
        <v>5886480.135182932</v>
      </c>
      <c r="H219" s="5">
        <f>Parameters!$B$11*'Permanent project'!C223*Parameters!B$9*G219</f>
        <v>91.266629649925321</v>
      </c>
      <c r="I219" s="2">
        <f>EXP(-Parameters!$B$16*'Permanent project'!B223)</f>
        <v>1.0615767246181251E-3</v>
      </c>
      <c r="J219" s="2">
        <f>EXP(-(Parameters!$B$5+Parameters!$B$6)*('Permanent project'!B223-Parameters!$B$2))*(1-EXP(-Parameters!$B$7*('Permanent project'!B223-Parameters!$B$2)*('Permanent project'!B223&gt;Parameters!$B$2)))+('Permanent project'!B223&lt;=Parameters!$B$2)</f>
        <v>0.12123796643338168</v>
      </c>
      <c r="K219" s="2">
        <f>H219*I219*('Permanent project'!B223&gt;=Parameters!$B$2)</f>
        <v>9.6886529770703181E-2</v>
      </c>
      <c r="L219" s="2">
        <f>H219*I219*J219*('Permanent project'!B223&gt;=Parameters!$B$2)*('Permanent project'!B223&lt;=Parameters!$B$3)</f>
        <v>1.1746325844187347E-2</v>
      </c>
      <c r="M219" s="26">
        <f>'Emissions of Biomass scenarios'!O217*3.66</f>
        <v>0</v>
      </c>
      <c r="N219" s="14">
        <f t="shared" si="15"/>
        <v>0</v>
      </c>
      <c r="V219" s="4"/>
      <c r="W219" s="4"/>
      <c r="X219" s="4"/>
      <c r="Y219" s="4"/>
    </row>
    <row r="220" spans="2:25" x14ac:dyDescent="0.3">
      <c r="B220">
        <v>215</v>
      </c>
      <c r="C220" s="11">
        <f t="shared" si="16"/>
        <v>1.6779706453383088</v>
      </c>
      <c r="D220" s="11">
        <f t="shared" si="16"/>
        <v>2.720789926345387</v>
      </c>
      <c r="E220" s="11">
        <f t="shared" si="16"/>
        <v>3.4292084480011149</v>
      </c>
      <c r="F220" s="11">
        <f t="shared" si="16"/>
        <v>5.9646475032892132</v>
      </c>
      <c r="G220" s="3">
        <f>G219*(1+Parameters!$B$13)</f>
        <v>6004209.7378865909</v>
      </c>
      <c r="H220" s="5">
        <f>Parameters!$B$11*'Permanent project'!C224*Parameters!B$9*G220</f>
        <v>93.091962242923827</v>
      </c>
      <c r="I220" s="2">
        <f>EXP(-Parameters!$B$16*'Permanent project'!B224)</f>
        <v>1.0281440451747298E-3</v>
      </c>
      <c r="J220" s="2">
        <f>EXP(-(Parameters!$B$5+Parameters!$B$6)*('Permanent project'!B224-Parameters!$B$2))*(1-EXP(-Parameters!$B$7*('Permanent project'!B224-Parameters!$B$2)*('Permanent project'!B224&gt;Parameters!$B$2)))+('Permanent project'!B224&lt;=Parameters!$B$2)</f>
        <v>0.12003162851145673</v>
      </c>
      <c r="K220" s="2">
        <f>H220*I220*('Permanent project'!B224&gt;=Parameters!$B$2)</f>
        <v>9.571194663369291E-2</v>
      </c>
      <c r="L220" s="2">
        <f>H220*I220*J220*('Permanent project'!B224&gt;=Parameters!$B$2)*('Permanent project'!B224&lt;=Parameters!$B$3)</f>
        <v>1.1488460822443798E-2</v>
      </c>
      <c r="M220" s="26">
        <f>'Emissions of Biomass scenarios'!O218*3.66</f>
        <v>0</v>
      </c>
      <c r="N220" s="14">
        <f t="shared" si="15"/>
        <v>0</v>
      </c>
      <c r="V220" s="4"/>
      <c r="W220" s="4"/>
      <c r="X220" s="4"/>
      <c r="Y220" s="4"/>
    </row>
    <row r="221" spans="2:25" x14ac:dyDescent="0.3">
      <c r="B221">
        <v>216</v>
      </c>
      <c r="C221" s="11">
        <f t="shared" si="16"/>
        <v>1.6779706453383088</v>
      </c>
      <c r="D221" s="11">
        <f t="shared" si="16"/>
        <v>2.720789926345387</v>
      </c>
      <c r="E221" s="11">
        <f t="shared" si="16"/>
        <v>3.4292084480011149</v>
      </c>
      <c r="F221" s="11">
        <f t="shared" si="16"/>
        <v>5.9646475032892132</v>
      </c>
      <c r="G221" s="3">
        <f>G220*(1+Parameters!$B$13)</f>
        <v>6124293.9326443225</v>
      </c>
      <c r="H221" s="5">
        <f>Parameters!$B$11*'Permanent project'!C225*Parameters!B$9*G221</f>
        <v>94.9538014877823</v>
      </c>
      <c r="I221" s="2">
        <f>EXP(-Parameters!$B$16*'Permanent project'!B225)</f>
        <v>9.9576427507725774E-4</v>
      </c>
      <c r="J221" s="2">
        <f>EXP(-(Parameters!$B$5+Parameters!$B$6)*('Permanent project'!B225-Parameters!$B$2))*(1-EXP(-Parameters!$B$7*('Permanent project'!B225-Parameters!$B$2)*('Permanent project'!B225&gt;Parameters!$B$2)))+('Permanent project'!B225&lt;=Parameters!$B$2)</f>
        <v>0.11883729385240965</v>
      </c>
      <c r="K221" s="2">
        <f>H221*I221*('Permanent project'!B225&gt;=Parameters!$B$2)</f>
        <v>9.455160330431138E-2</v>
      </c>
      <c r="L221" s="2">
        <f>H221*I221*J221*('Permanent project'!B225&gt;=Parameters!$B$2)*('Permanent project'!B225&lt;=Parameters!$B$3)</f>
        <v>1.1236256666090919E-2</v>
      </c>
      <c r="M221" s="26">
        <f>'Emissions of Biomass scenarios'!O219*3.66</f>
        <v>0</v>
      </c>
      <c r="N221" s="14">
        <f t="shared" si="15"/>
        <v>0</v>
      </c>
      <c r="V221" s="4"/>
      <c r="W221" s="4"/>
      <c r="X221" s="4"/>
      <c r="Y221" s="4"/>
    </row>
    <row r="222" spans="2:25" x14ac:dyDescent="0.3">
      <c r="B222">
        <v>217</v>
      </c>
      <c r="C222" s="11">
        <f t="shared" si="16"/>
        <v>1.6779706453383088</v>
      </c>
      <c r="D222" s="11">
        <f t="shared" si="16"/>
        <v>2.720789926345387</v>
      </c>
      <c r="E222" s="11">
        <f t="shared" si="16"/>
        <v>3.4292084480011149</v>
      </c>
      <c r="F222" s="11">
        <f t="shared" si="16"/>
        <v>5.9646475032892132</v>
      </c>
      <c r="G222" s="3">
        <f>G221*(1+Parameters!$B$13)</f>
        <v>6246779.811297209</v>
      </c>
      <c r="H222" s="5">
        <f>Parameters!$B$11*'Permanent project'!C226*Parameters!B$9*G222</f>
        <v>96.852877517537948</v>
      </c>
      <c r="I222" s="2">
        <f>EXP(-Parameters!$B$16*'Permanent project'!B226)</f>
        <v>9.6440425461164468E-4</v>
      </c>
      <c r="J222" s="2">
        <f>EXP(-(Parameters!$B$5+Parameters!$B$6)*('Permanent project'!B226-Parameters!$B$2))*(1-EXP(-Parameters!$B$7*('Permanent project'!B226-Parameters!$B$2)*('Permanent project'!B226&gt;Parameters!$B$2)))+('Permanent project'!B226&lt;=Parameters!$B$2)</f>
        <v>0.11765484302177918</v>
      </c>
      <c r="K222" s="2">
        <f>H222*I222*('Permanent project'!B226&gt;=Parameters!$B$2)</f>
        <v>9.3405327149294101E-2</v>
      </c>
      <c r="L222" s="2">
        <f>H222*I222*J222*('Permanent project'!B226&gt;=Parameters!$B$2)*('Permanent project'!B226&lt;=Parameters!$B$3)</f>
        <v>1.0989589103148126E-2</v>
      </c>
      <c r="M222" s="26">
        <f>'Emissions of Biomass scenarios'!O220*3.66</f>
        <v>0</v>
      </c>
      <c r="N222" s="14">
        <f t="shared" si="15"/>
        <v>0</v>
      </c>
      <c r="V222" s="4"/>
      <c r="W222" s="4"/>
      <c r="X222" s="4"/>
      <c r="Y222" s="4"/>
    </row>
    <row r="223" spans="2:25" x14ac:dyDescent="0.3">
      <c r="B223">
        <v>218</v>
      </c>
      <c r="C223" s="11">
        <f t="shared" si="16"/>
        <v>1.6779706453383088</v>
      </c>
      <c r="D223" s="11">
        <f t="shared" si="16"/>
        <v>2.720789926345387</v>
      </c>
      <c r="E223" s="11">
        <f t="shared" si="16"/>
        <v>3.4292084480011149</v>
      </c>
      <c r="F223" s="11">
        <f t="shared" si="16"/>
        <v>5.9646475032892132</v>
      </c>
      <c r="G223" s="3">
        <f>G222*(1+Parameters!$B$13)</f>
        <v>6371715.4075231533</v>
      </c>
      <c r="H223" s="5">
        <f>Parameters!$B$11*'Permanent project'!C227*Parameters!B$9*G223</f>
        <v>98.789935067888706</v>
      </c>
      <c r="I223" s="2">
        <f>EXP(-Parameters!$B$16*'Permanent project'!B227)</f>
        <v>9.3403186837656021E-4</v>
      </c>
      <c r="J223" s="2">
        <f>EXP(-(Parameters!$B$5+Parameters!$B$6)*('Permanent project'!B227-Parameters!$B$2))*(1-EXP(-Parameters!$B$7*('Permanent project'!B227-Parameters!$B$2)*('Permanent project'!B227&gt;Parameters!$B$2)))+('Permanent project'!B227&lt;=Parameters!$B$2)</f>
        <v>0.11648415777349697</v>
      </c>
      <c r="K223" s="2">
        <f>H223*I223*('Permanent project'!B227&gt;=Parameters!$B$2)</f>
        <v>9.2272947628259147E-2</v>
      </c>
      <c r="L223" s="2">
        <f>H223*I223*J223*('Permanent project'!B227&gt;=Parameters!$B$2)*('Permanent project'!B227&lt;=Parameters!$B$3)</f>
        <v>1.0748336589755761E-2</v>
      </c>
      <c r="M223" s="26">
        <f>'Emissions of Biomass scenarios'!O221*3.66</f>
        <v>0</v>
      </c>
      <c r="N223" s="14">
        <f t="shared" si="15"/>
        <v>0</v>
      </c>
      <c r="V223" s="4"/>
      <c r="W223" s="4"/>
      <c r="X223" s="4"/>
      <c r="Y223" s="4"/>
    </row>
    <row r="224" spans="2:25" x14ac:dyDescent="0.3">
      <c r="B224">
        <v>219</v>
      </c>
      <c r="C224" s="11">
        <f t="shared" si="16"/>
        <v>1.6779706453383088</v>
      </c>
      <c r="D224" s="11">
        <f t="shared" si="16"/>
        <v>2.720789926345387</v>
      </c>
      <c r="E224" s="11">
        <f t="shared" si="16"/>
        <v>3.4292084480011149</v>
      </c>
      <c r="F224" s="11">
        <f t="shared" si="16"/>
        <v>5.9646475032892132</v>
      </c>
      <c r="G224" s="3">
        <f>G223*(1+Parameters!$B$13)</f>
        <v>6499149.7156736162</v>
      </c>
      <c r="H224" s="5">
        <f>Parameters!$B$11*'Permanent project'!C228*Parameters!B$9*G224</f>
        <v>100.76573376924648</v>
      </c>
      <c r="I224" s="2">
        <f>EXP(-Parameters!$B$16*'Permanent project'!B228)</f>
        <v>9.0461601239442925E-4</v>
      </c>
      <c r="J224" s="2">
        <f>EXP(-(Parameters!$B$5+Parameters!$B$6)*('Permanent project'!B228-Parameters!$B$2))*(1-EXP(-Parameters!$B$7*('Permanent project'!B228-Parameters!$B$2)*('Permanent project'!B228&gt;Parameters!$B$2)))+('Permanent project'!B228&lt;=Parameters!$B$2)</f>
        <v>0.11532512103806251</v>
      </c>
      <c r="K224" s="2">
        <f>H224*I224*('Permanent project'!B228&gt;=Parameters!$B$2)</f>
        <v>9.1154296268334434E-2</v>
      </c>
      <c r="L224" s="2">
        <f>H224*I224*J224*('Permanent project'!B228&gt;=Parameters!$B$2)*('Permanent project'!B228&lt;=Parameters!$B$3)</f>
        <v>1.0512380250285079E-2</v>
      </c>
      <c r="M224" s="26">
        <f>'Emissions of Biomass scenarios'!O222*3.66</f>
        <v>0</v>
      </c>
      <c r="N224" s="14">
        <f t="shared" si="15"/>
        <v>0</v>
      </c>
      <c r="V224" s="4"/>
      <c r="W224" s="4"/>
      <c r="X224" s="4"/>
      <c r="Y224" s="4"/>
    </row>
    <row r="225" spans="2:25" x14ac:dyDescent="0.3">
      <c r="B225">
        <v>220</v>
      </c>
      <c r="C225" s="11">
        <f t="shared" si="16"/>
        <v>1.6779706453383088</v>
      </c>
      <c r="D225" s="11">
        <f t="shared" si="16"/>
        <v>2.720789926345387</v>
      </c>
      <c r="E225" s="11">
        <f t="shared" si="16"/>
        <v>3.4292084480011149</v>
      </c>
      <c r="F225" s="11">
        <f t="shared" si="16"/>
        <v>5.9646475032892132</v>
      </c>
      <c r="G225" s="3">
        <f>G224*(1+Parameters!$B$13)</f>
        <v>6629132.709987089</v>
      </c>
      <c r="H225" s="5">
        <f>Parameters!$B$11*'Permanent project'!C229*Parameters!B$9*G225</f>
        <v>102.78104844463142</v>
      </c>
      <c r="I225" s="2">
        <f>EXP(-Parameters!$B$16*'Permanent project'!B229)</f>
        <v>8.7612656225824167E-4</v>
      </c>
      <c r="J225" s="2">
        <f>EXP(-(Parameters!$B$5+Parameters!$B$6)*('Permanent project'!B229-Parameters!$B$2))*(1-EXP(-Parameters!$B$7*('Permanent project'!B229-Parameters!$B$2)*('Permanent project'!B229&gt;Parameters!$B$2)))+('Permanent project'!B229&lt;=Parameters!$B$2)</f>
        <v>0.1141776169108365</v>
      </c>
      <c r="K225" s="2">
        <f>H225*I225*('Permanent project'!B229&gt;=Parameters!$B$2)</f>
        <v>9.004920663909273E-2</v>
      </c>
      <c r="L225" s="2">
        <f>H225*I225*J225*('Permanent project'!B229&gt;=Parameters!$B$2)*('Permanent project'!B229&lt;=Parameters!$B$3)</f>
        <v>1.0281603818763084E-2</v>
      </c>
      <c r="M225" s="26">
        <f>'Emissions of Biomass scenarios'!O223*3.66</f>
        <v>0</v>
      </c>
      <c r="N225" s="14">
        <f t="shared" si="15"/>
        <v>0</v>
      </c>
      <c r="V225" s="4"/>
      <c r="W225" s="4"/>
      <c r="X225" s="4"/>
      <c r="Y225" s="4"/>
    </row>
    <row r="226" spans="2:25" x14ac:dyDescent="0.3">
      <c r="B226">
        <v>221</v>
      </c>
      <c r="C226" s="11">
        <f t="shared" si="16"/>
        <v>1.6779706453383088</v>
      </c>
      <c r="D226" s="11">
        <f t="shared" si="16"/>
        <v>2.720789926345387</v>
      </c>
      <c r="E226" s="11">
        <f t="shared" si="16"/>
        <v>3.4292084480011149</v>
      </c>
      <c r="F226" s="11">
        <f t="shared" si="16"/>
        <v>5.9646475032892132</v>
      </c>
      <c r="G226" s="3">
        <f>G225*(1+Parameters!$B$13)</f>
        <v>6761715.3641868308</v>
      </c>
      <c r="H226" s="5">
        <f>Parameters!$B$11*'Permanent project'!C230*Parameters!B$9*G226</f>
        <v>104.83666941352405</v>
      </c>
      <c r="I226" s="2">
        <f>EXP(-Parameters!$B$16*'Permanent project'!B230)</f>
        <v>8.4853434228152698E-4</v>
      </c>
      <c r="J226" s="2">
        <f>EXP(-(Parameters!$B$5+Parameters!$B$6)*('Permanent project'!B230-Parameters!$B$2))*(1-EXP(-Parameters!$B$7*('Permanent project'!B230-Parameters!$B$2)*('Permanent project'!B230&gt;Parameters!$B$2)))+('Permanent project'!B230&lt;=Parameters!$B$2)</f>
        <v>0.11304153064044985</v>
      </c>
      <c r="K226" s="2">
        <f>H226*I226*('Permanent project'!B230&gt;=Parameters!$B$2)</f>
        <v>8.8957514327790504E-2</v>
      </c>
      <c r="L226" s="2">
        <f>H226*I226*J226*('Permanent project'!B230&gt;=Parameters!$B$2)*('Permanent project'!B230&lt;=Parameters!$B$3)</f>
        <v>1.0055893581583186E-2</v>
      </c>
      <c r="M226" s="26">
        <f>'Emissions of Biomass scenarios'!O224*3.66</f>
        <v>0</v>
      </c>
      <c r="N226" s="14">
        <f t="shared" si="15"/>
        <v>0</v>
      </c>
      <c r="V226" s="4"/>
      <c r="W226" s="4"/>
      <c r="X226" s="4"/>
      <c r="Y226" s="4"/>
    </row>
    <row r="227" spans="2:25" x14ac:dyDescent="0.3">
      <c r="B227">
        <v>222</v>
      </c>
      <c r="C227" s="11">
        <f t="shared" si="16"/>
        <v>1.6779706453383088</v>
      </c>
      <c r="D227" s="11">
        <f t="shared" si="16"/>
        <v>2.720789926345387</v>
      </c>
      <c r="E227" s="11">
        <f t="shared" si="16"/>
        <v>3.4292084480011149</v>
      </c>
      <c r="F227" s="11">
        <f t="shared" si="16"/>
        <v>5.9646475032892132</v>
      </c>
      <c r="G227" s="3">
        <f>G226*(1+Parameters!$B$13)</f>
        <v>6896949.6714705676</v>
      </c>
      <c r="H227" s="5">
        <f>Parameters!$B$11*'Permanent project'!C231*Parameters!B$9*G227</f>
        <v>106.93340280179453</v>
      </c>
      <c r="I227" s="2">
        <f>EXP(-Parameters!$B$16*'Permanent project'!B231)</f>
        <v>8.2181109561990163E-4</v>
      </c>
      <c r="J227" s="2">
        <f>EXP(-(Parameters!$B$5+Parameters!$B$6)*('Permanent project'!B231-Parameters!$B$2))*(1-EXP(-Parameters!$B$7*('Permanent project'!B231-Parameters!$B$2)*('Permanent project'!B231&gt;Parameters!$B$2)))+('Permanent project'!B231&lt;=Parameters!$B$2)</f>
        <v>0.11191674861732888</v>
      </c>
      <c r="K227" s="2">
        <f>H227*I227*('Permanent project'!B231&gt;=Parameters!$B$2)</f>
        <v>8.7879056914907022E-2</v>
      </c>
      <c r="L227" s="2">
        <f>H227*I227*J227*('Permanent project'!B231&gt;=Parameters!$B$2)*('Permanent project'!B231&lt;=Parameters!$B$3)</f>
        <v>9.8351383214735858E-3</v>
      </c>
      <c r="M227" s="26">
        <f>'Emissions of Biomass scenarios'!O225*3.66</f>
        <v>0</v>
      </c>
      <c r="N227" s="14">
        <f t="shared" si="15"/>
        <v>0</v>
      </c>
      <c r="V227" s="4"/>
      <c r="W227" s="4"/>
      <c r="X227" s="4"/>
      <c r="Y227" s="4"/>
    </row>
    <row r="228" spans="2:25" x14ac:dyDescent="0.3">
      <c r="B228">
        <v>223</v>
      </c>
      <c r="C228" s="11">
        <f t="shared" si="16"/>
        <v>1.6779706453383088</v>
      </c>
      <c r="D228" s="11">
        <f t="shared" si="16"/>
        <v>2.720789926345387</v>
      </c>
      <c r="E228" s="11">
        <f t="shared" si="16"/>
        <v>3.4292084480011149</v>
      </c>
      <c r="F228" s="11">
        <f t="shared" si="16"/>
        <v>5.9646475032892132</v>
      </c>
      <c r="G228" s="3">
        <f>G227*(1+Parameters!$B$13)</f>
        <v>7034888.6648999788</v>
      </c>
      <c r="H228" s="5">
        <f>Parameters!$B$11*'Permanent project'!C232*Parameters!B$9*G228</f>
        <v>109.07207085783043</v>
      </c>
      <c r="I228" s="2">
        <f>EXP(-Parameters!$B$16*'Permanent project'!B232)</f>
        <v>7.9592945533359149E-4</v>
      </c>
      <c r="J228" s="2">
        <f>EXP(-(Parameters!$B$5+Parameters!$B$6)*('Permanent project'!B232-Parameters!$B$2))*(1-EXP(-Parameters!$B$7*('Permanent project'!B232-Parameters!$B$2)*('Permanent project'!B232&gt;Parameters!$B$2)))+('Permanent project'!B232&lt;=Parameters!$B$2)</f>
        <v>0.11080315836233387</v>
      </c>
      <c r="K228" s="2">
        <f>H228*I228*('Permanent project'!B232&gt;=Parameters!$B$2)</f>
        <v>8.6813673949979867E-2</v>
      </c>
      <c r="L228" s="2">
        <f>H228*I228*J228*('Permanent project'!B232&gt;=Parameters!$B$2)*('Permanent project'!B232&lt;=Parameters!$B$3)</f>
        <v>9.6192292626956378E-3</v>
      </c>
      <c r="M228" s="26">
        <f>'Emissions of Biomass scenarios'!O226*3.66</f>
        <v>0</v>
      </c>
      <c r="N228" s="14">
        <f t="shared" si="15"/>
        <v>0</v>
      </c>
      <c r="V228" s="4"/>
      <c r="W228" s="4"/>
      <c r="X228" s="4"/>
      <c r="Y228" s="4"/>
    </row>
    <row r="229" spans="2:25" x14ac:dyDescent="0.3">
      <c r="B229">
        <v>224</v>
      </c>
      <c r="C229" s="11">
        <f t="shared" si="16"/>
        <v>1.6779706453383088</v>
      </c>
      <c r="D229" s="11">
        <f t="shared" si="16"/>
        <v>2.720789926345387</v>
      </c>
      <c r="E229" s="11">
        <f t="shared" si="16"/>
        <v>3.4292084480011149</v>
      </c>
      <c r="F229" s="11">
        <f t="shared" si="16"/>
        <v>5.9646475032892132</v>
      </c>
      <c r="G229" s="3">
        <f>G228*(1+Parameters!$B$13)</f>
        <v>7175586.4381979788</v>
      </c>
      <c r="H229" s="5">
        <f>Parameters!$B$11*'Permanent project'!C233*Parameters!B$9*G229</f>
        <v>111.25351227498703</v>
      </c>
      <c r="I229" s="2">
        <f>EXP(-Parameters!$B$16*'Permanent project'!B233)</f>
        <v>7.7086291636129401E-4</v>
      </c>
      <c r="J229" s="2">
        <f>EXP(-(Parameters!$B$5+Parameters!$B$6)*('Permanent project'!B233-Parameters!$B$2))*(1-EXP(-Parameters!$B$7*('Permanent project'!B233-Parameters!$B$2)*('Permanent project'!B233&gt;Parameters!$B$2)))+('Permanent project'!B233&lt;=Parameters!$B$2)</f>
        <v>0.10970064851551141</v>
      </c>
      <c r="K229" s="2">
        <f>H229*I229*('Permanent project'!B233&gt;=Parameters!$B$2)</f>
        <v>8.5761206927733521E-2</v>
      </c>
      <c r="L229" s="2">
        <f>H229*I229*J229*('Permanent project'!B233&gt;=Parameters!$B$2)*('Permanent project'!B233&lt;=Parameters!$B$3)</f>
        <v>9.4080600174453379E-3</v>
      </c>
      <c r="M229" s="26">
        <f>'Emissions of Biomass scenarios'!O227*3.66</f>
        <v>0</v>
      </c>
      <c r="N229" s="14">
        <f t="shared" si="15"/>
        <v>0</v>
      </c>
      <c r="V229" s="4"/>
      <c r="W229" s="4"/>
      <c r="X229" s="4"/>
      <c r="Y229" s="4"/>
    </row>
    <row r="230" spans="2:25" x14ac:dyDescent="0.3">
      <c r="B230">
        <v>225</v>
      </c>
      <c r="C230" s="11">
        <f t="shared" si="16"/>
        <v>1.6779706453383088</v>
      </c>
      <c r="D230" s="11">
        <f t="shared" si="16"/>
        <v>2.720789926345387</v>
      </c>
      <c r="E230" s="11">
        <f t="shared" si="16"/>
        <v>3.4292084480011149</v>
      </c>
      <c r="F230" s="11">
        <f t="shared" si="16"/>
        <v>5.9646475032892132</v>
      </c>
      <c r="G230" s="3">
        <f>G229*(1+Parameters!$B$13)</f>
        <v>7319098.1669619381</v>
      </c>
      <c r="H230" s="5">
        <f>Parameters!$B$11*'Permanent project'!C234*Parameters!B$9*G230</f>
        <v>113.47858252048677</v>
      </c>
      <c r="I230" s="2">
        <f>EXP(-Parameters!$B$16*'Permanent project'!B234)</f>
        <v>7.465858083766792E-4</v>
      </c>
      <c r="J230" s="2">
        <f>EXP(-(Parameters!$B$5+Parameters!$B$6)*('Permanent project'!B234-Parameters!$B$2))*(1-EXP(-Parameters!$B$7*('Permanent project'!B234-Parameters!$B$2)*('Permanent project'!B234&gt;Parameters!$B$2)))+('Permanent project'!B234&lt;=Parameters!$B$2)</f>
        <v>0.10860910882495796</v>
      </c>
      <c r="K230" s="2">
        <f>H230*I230*('Permanent project'!B234&gt;=Parameters!$B$2)</f>
        <v>8.4721499264497319E-2</v>
      </c>
      <c r="L230" s="2">
        <f>H230*I230*J230*('Permanent project'!B234&gt;=Parameters!$B$2)*('Permanent project'!B234&lt;=Parameters!$B$3)</f>
        <v>9.2015265334313857E-3</v>
      </c>
      <c r="M230" s="26">
        <f>'Emissions of Biomass scenarios'!O228*3.66</f>
        <v>0</v>
      </c>
      <c r="N230" s="14">
        <f t="shared" si="15"/>
        <v>0</v>
      </c>
      <c r="V230" s="4"/>
      <c r="W230" s="4"/>
      <c r="X230" s="4"/>
      <c r="Y230" s="4"/>
    </row>
    <row r="231" spans="2:25" x14ac:dyDescent="0.3">
      <c r="B231">
        <v>226</v>
      </c>
      <c r="C231" s="11">
        <f t="shared" si="16"/>
        <v>1.6779706453383088</v>
      </c>
      <c r="D231" s="11">
        <f t="shared" si="16"/>
        <v>2.720789926345387</v>
      </c>
      <c r="E231" s="11">
        <f t="shared" si="16"/>
        <v>3.4292084480011149</v>
      </c>
      <c r="F231" s="11">
        <f t="shared" si="16"/>
        <v>5.9646475032892132</v>
      </c>
      <c r="G231" s="3">
        <f>G230*(1+Parameters!$B$13)</f>
        <v>7465480.1303011766</v>
      </c>
      <c r="H231" s="5">
        <f>Parameters!$B$11*'Permanent project'!C235*Parameters!B$9*G231</f>
        <v>115.7481541708965</v>
      </c>
      <c r="I231" s="2">
        <f>EXP(-Parameters!$B$16*'Permanent project'!B235)</f>
        <v>7.2307326949973239E-4</v>
      </c>
      <c r="J231" s="2">
        <f>EXP(-(Parameters!$B$5+Parameters!$B$6)*('Permanent project'!B235-Parameters!$B$2))*(1-EXP(-Parameters!$B$7*('Permanent project'!B235-Parameters!$B$2)*('Permanent project'!B235&gt;Parameters!$B$2)))+('Permanent project'!B235&lt;=Parameters!$B$2)</f>
        <v>0.10752843013579495</v>
      </c>
      <c r="K231" s="2">
        <f>H231*I231*('Permanent project'!B235&gt;=Parameters!$B$2)</f>
        <v>8.3694396274909225E-2</v>
      </c>
      <c r="L231" s="2">
        <f>H231*I231*J231*('Permanent project'!B235&gt;=Parameters!$B$2)*('Permanent project'!B235&lt;=Parameters!$B$3)</f>
        <v>8.9995270426041132E-3</v>
      </c>
      <c r="M231" s="26">
        <f>'Emissions of Biomass scenarios'!O229*3.66</f>
        <v>0</v>
      </c>
      <c r="N231" s="14">
        <f t="shared" si="15"/>
        <v>0</v>
      </c>
      <c r="V231" s="4"/>
      <c r="W231" s="4"/>
      <c r="X231" s="4"/>
      <c r="Y231" s="4"/>
    </row>
    <row r="232" spans="2:25" x14ac:dyDescent="0.3">
      <c r="B232">
        <v>227</v>
      </c>
      <c r="C232" s="11">
        <f t="shared" si="16"/>
        <v>1.6779706453383088</v>
      </c>
      <c r="D232" s="11">
        <f t="shared" si="16"/>
        <v>2.720789926345387</v>
      </c>
      <c r="E232" s="11">
        <f t="shared" si="16"/>
        <v>3.4292084480011149</v>
      </c>
      <c r="F232" s="11">
        <f t="shared" si="16"/>
        <v>5.9646475032892132</v>
      </c>
      <c r="G232" s="3">
        <f>G231*(1+Parameters!$B$13)</f>
        <v>7614789.7329072002</v>
      </c>
      <c r="H232" s="5">
        <f>Parameters!$B$11*'Permanent project'!C236*Parameters!B$9*G232</f>
        <v>118.06311725431443</v>
      </c>
      <c r="I232" s="2">
        <f>EXP(-Parameters!$B$16*'Permanent project'!B236)</f>
        <v>7.0030122083601621E-4</v>
      </c>
      <c r="J232" s="2">
        <f>EXP(-(Parameters!$B$5+Parameters!$B$6)*('Permanent project'!B236-Parameters!$B$2))*(1-EXP(-Parameters!$B$7*('Permanent project'!B236-Parameters!$B$2)*('Permanent project'!B236&gt;Parameters!$B$2)))+('Permanent project'!B236&lt;=Parameters!$B$2)</f>
        <v>0.10645850437925281</v>
      </c>
      <c r="K232" s="2">
        <f>H232*I232*('Permanent project'!B236&gt;=Parameters!$B$2)</f>
        <v>8.2679745148902126E-2</v>
      </c>
      <c r="L232" s="2">
        <f>H232*I232*J232*('Permanent project'!B236&gt;=Parameters!$B$2)*('Permanent project'!B236&lt;=Parameters!$B$3)</f>
        <v>8.801962011009903E-3</v>
      </c>
      <c r="M232" s="26">
        <f>'Emissions of Biomass scenarios'!O230*3.66</f>
        <v>0</v>
      </c>
      <c r="N232" s="14">
        <f t="shared" si="15"/>
        <v>0</v>
      </c>
      <c r="V232" s="4"/>
      <c r="W232" s="4"/>
      <c r="X232" s="4"/>
      <c r="Y232" s="4"/>
    </row>
    <row r="233" spans="2:25" x14ac:dyDescent="0.3">
      <c r="B233">
        <v>228</v>
      </c>
      <c r="C233" s="11">
        <f t="shared" si="16"/>
        <v>1.6779706453383088</v>
      </c>
      <c r="D233" s="11">
        <f t="shared" si="16"/>
        <v>2.720789926345387</v>
      </c>
      <c r="E233" s="11">
        <f t="shared" si="16"/>
        <v>3.4292084480011149</v>
      </c>
      <c r="F233" s="11">
        <f t="shared" si="16"/>
        <v>5.9646475032892132</v>
      </c>
      <c r="G233" s="3">
        <f>G232*(1+Parameters!$B$13)</f>
        <v>7767085.5275653442</v>
      </c>
      <c r="H233" s="5">
        <f>Parameters!$B$11*'Permanent project'!C237*Parameters!B$9*G233</f>
        <v>120.42437959940072</v>
      </c>
      <c r="I233" s="2">
        <f>EXP(-Parameters!$B$16*'Permanent project'!B237)</f>
        <v>6.7824634181777946E-4</v>
      </c>
      <c r="J233" s="2">
        <f>EXP(-(Parameters!$B$5+Parameters!$B$6)*('Permanent project'!B237-Parameters!$B$2))*(1-EXP(-Parameters!$B$7*('Permanent project'!B237-Parameters!$B$2)*('Permanent project'!B237&gt;Parameters!$B$2)))+('Permanent project'!B237&lt;=Parameters!$B$2)</f>
        <v>0.10539922456186433</v>
      </c>
      <c r="K233" s="2">
        <f>H233*I233*('Permanent project'!B237&gt;=Parameters!$B$2)</f>
        <v>8.1677394928969166E-2</v>
      </c>
      <c r="L233" s="2">
        <f>H233*I233*J233*('Permanent project'!B237&gt;=Parameters!$B$2)*('Permanent project'!B237&lt;=Parameters!$B$3)</f>
        <v>8.6087340897465E-3</v>
      </c>
      <c r="M233" s="26">
        <f>'Emissions of Biomass scenarios'!O231*3.66</f>
        <v>0</v>
      </c>
      <c r="N233" s="14">
        <f t="shared" si="15"/>
        <v>0</v>
      </c>
      <c r="V233" s="4"/>
      <c r="W233" s="4"/>
      <c r="X233" s="4"/>
      <c r="Y233" s="4"/>
    </row>
    <row r="234" spans="2:25" x14ac:dyDescent="0.3">
      <c r="B234">
        <v>229</v>
      </c>
      <c r="C234" s="11">
        <f t="shared" si="16"/>
        <v>1.6779706453383088</v>
      </c>
      <c r="D234" s="11">
        <f t="shared" si="16"/>
        <v>2.720789926345387</v>
      </c>
      <c r="E234" s="11">
        <f t="shared" si="16"/>
        <v>3.4292084480011149</v>
      </c>
      <c r="F234" s="11">
        <f t="shared" si="16"/>
        <v>5.9646475032892132</v>
      </c>
      <c r="G234" s="3">
        <f>G233*(1+Parameters!$B$13)</f>
        <v>7922427.2381166508</v>
      </c>
      <c r="H234" s="5">
        <f>Parameters!$B$11*'Permanent project'!C238*Parameters!B$9*G234</f>
        <v>122.83286719138873</v>
      </c>
      <c r="I234" s="2">
        <f>EXP(-Parameters!$B$16*'Permanent project'!B238)</f>
        <v>6.5688604632165666E-4</v>
      </c>
      <c r="J234" s="2">
        <f>EXP(-(Parameters!$B$5+Parameters!$B$6)*('Permanent project'!B238-Parameters!$B$2))*(1-EXP(-Parameters!$B$7*('Permanent project'!B238-Parameters!$B$2)*('Permanent project'!B238&gt;Parameters!$B$2)))+('Permanent project'!B238&lt;=Parameters!$B$2)</f>
        <v>0.10435048475476499</v>
      </c>
      <c r="K234" s="2">
        <f>H234*I234*('Permanent project'!B238&gt;=Parameters!$B$2)</f>
        <v>8.0687196487704477E-2</v>
      </c>
      <c r="L234" s="2">
        <f>H234*I234*J234*('Permanent project'!B238&gt;=Parameters!$B$2)*('Permanent project'!B238&lt;=Parameters!$B$3)</f>
        <v>8.4197480669949334E-3</v>
      </c>
      <c r="M234" s="26">
        <f>'Emissions of Biomass scenarios'!O232*3.66</f>
        <v>0</v>
      </c>
      <c r="N234" s="14">
        <f t="shared" si="15"/>
        <v>0</v>
      </c>
      <c r="V234" s="4"/>
      <c r="W234" s="4"/>
      <c r="X234" s="4"/>
      <c r="Y234" s="4"/>
    </row>
    <row r="235" spans="2:25" x14ac:dyDescent="0.3">
      <c r="B235">
        <v>230</v>
      </c>
      <c r="C235" s="11">
        <f t="shared" ref="C235:F250" si="17">C234</f>
        <v>1.6779706453383088</v>
      </c>
      <c r="D235" s="11">
        <f t="shared" si="17"/>
        <v>2.720789926345387</v>
      </c>
      <c r="E235" s="11">
        <f t="shared" si="17"/>
        <v>3.4292084480011149</v>
      </c>
      <c r="F235" s="11">
        <f t="shared" si="17"/>
        <v>5.9646475032892132</v>
      </c>
      <c r="G235" s="3">
        <f>G234*(1+Parameters!$B$13)</f>
        <v>8080875.7828789838</v>
      </c>
      <c r="H235" s="5">
        <f>Parameters!$B$11*'Permanent project'!C239*Parameters!B$9*G235</f>
        <v>125.2895245352165</v>
      </c>
      <c r="I235" s="2">
        <f>EXP(-Parameters!$B$16*'Permanent project'!B239)</f>
        <v>6.3619845953850516E-4</v>
      </c>
      <c r="J235" s="2">
        <f>EXP(-(Parameters!$B$5+Parameters!$B$6)*('Permanent project'!B239-Parameters!$B$2))*(1-EXP(-Parameters!$B$7*('Permanent project'!B239-Parameters!$B$2)*('Permanent project'!B239&gt;Parameters!$B$2)))+('Permanent project'!B239&lt;=Parameters!$B$2)</f>
        <v>0.1033121800831002</v>
      </c>
      <c r="K235" s="2">
        <f>H235*I235*('Permanent project'!B239&gt;=Parameters!$B$2)</f>
        <v>7.970900250561648E-2</v>
      </c>
      <c r="L235" s="2">
        <f>H235*I235*J235*('Permanent project'!B239&gt;=Parameters!$B$2)*('Permanent project'!B239&lt;=Parameters!$B$3)</f>
        <v>8.2349108211045349E-3</v>
      </c>
      <c r="M235" s="26">
        <f>'Emissions of Biomass scenarios'!O233*3.66</f>
        <v>0</v>
      </c>
      <c r="N235" s="14">
        <f t="shared" si="15"/>
        <v>0</v>
      </c>
      <c r="V235" s="4"/>
      <c r="W235" s="4"/>
      <c r="X235" s="4"/>
      <c r="Y235" s="4"/>
    </row>
    <row r="236" spans="2:25" x14ac:dyDescent="0.3">
      <c r="B236">
        <v>231</v>
      </c>
      <c r="C236" s="11">
        <f t="shared" si="17"/>
        <v>1.6779706453383088</v>
      </c>
      <c r="D236" s="11">
        <f t="shared" si="17"/>
        <v>2.720789926345387</v>
      </c>
      <c r="E236" s="11">
        <f t="shared" si="17"/>
        <v>3.4292084480011149</v>
      </c>
      <c r="F236" s="11">
        <f t="shared" si="17"/>
        <v>5.9646475032892132</v>
      </c>
      <c r="G236" s="3">
        <f>G235*(1+Parameters!$B$13)</f>
        <v>8242493.2985365633</v>
      </c>
      <c r="H236" s="5">
        <f>Parameters!$B$11*'Permanent project'!C240*Parameters!B$9*G236</f>
        <v>127.79531502592083</v>
      </c>
      <c r="I236" s="2">
        <f>EXP(-Parameters!$B$16*'Permanent project'!B240)</f>
        <v>6.1616239557168832E-4</v>
      </c>
      <c r="J236" s="2">
        <f>EXP(-(Parameters!$B$5+Parameters!$B$6)*('Permanent project'!B240-Parameters!$B$2))*(1-EXP(-Parameters!$B$7*('Permanent project'!B240-Parameters!$B$2)*('Permanent project'!B240&gt;Parameters!$B$2)))+('Permanent project'!B240&lt;=Parameters!$B$2)</f>
        <v>0.10228420671553744</v>
      </c>
      <c r="K236" s="2">
        <f>H236*I236*('Permanent project'!B240&gt;=Parameters!$B$2)</f>
        <v>7.8742667449209949E-2</v>
      </c>
      <c r="L236" s="2">
        <f>H236*I236*J236*('Permanent project'!B240&gt;=Parameters!$B$2)*('Permanent project'!B240&lt;=Parameters!$B$3)</f>
        <v>8.0541312747078112E-3</v>
      </c>
      <c r="M236" s="26">
        <f>'Emissions of Biomass scenarios'!O234*3.66</f>
        <v>0</v>
      </c>
      <c r="N236" s="14">
        <f t="shared" si="15"/>
        <v>0</v>
      </c>
      <c r="V236" s="4"/>
      <c r="W236" s="4"/>
      <c r="X236" s="4"/>
      <c r="Y236" s="4"/>
    </row>
    <row r="237" spans="2:25" x14ac:dyDescent="0.3">
      <c r="B237">
        <v>232</v>
      </c>
      <c r="C237" s="11">
        <f t="shared" si="17"/>
        <v>1.6779706453383088</v>
      </c>
      <c r="D237" s="11">
        <f t="shared" si="17"/>
        <v>2.720789926345387</v>
      </c>
      <c r="E237" s="11">
        <f t="shared" si="17"/>
        <v>3.4292084480011149</v>
      </c>
      <c r="F237" s="11">
        <f t="shared" si="17"/>
        <v>5.9646475032892132</v>
      </c>
      <c r="G237" s="3">
        <f>G236*(1+Parameters!$B$13)</f>
        <v>8407343.1645072941</v>
      </c>
      <c r="H237" s="5">
        <f>Parameters!$B$11*'Permanent project'!C241*Parameters!B$9*G237</f>
        <v>130.35122132643923</v>
      </c>
      <c r="I237" s="2">
        <f>EXP(-Parameters!$B$16*'Permanent project'!B241)</f>
        <v>5.9675733574086627E-4</v>
      </c>
      <c r="J237" s="2">
        <f>EXP(-(Parameters!$B$5+Parameters!$B$6)*('Permanent project'!B241-Parameters!$B$2))*(1-EXP(-Parameters!$B$7*('Permanent project'!B241-Parameters!$B$2)*('Permanent project'!B241&gt;Parameters!$B$2)))+('Permanent project'!B241&lt;=Parameters!$B$2)</f>
        <v>0.1012664618538834</v>
      </c>
      <c r="K237" s="2">
        <f>H237*I237*('Permanent project'!B241&gt;=Parameters!$B$2)</f>
        <v>7.7788047549333869E-2</v>
      </c>
      <c r="L237" s="2">
        <f>H237*I237*J237*('Permanent project'!B241&gt;=Parameters!$B$2)*('Permanent project'!B241&lt;=Parameters!$B$3)</f>
        <v>7.8773203498426862E-3</v>
      </c>
      <c r="M237" s="26">
        <f>'Emissions of Biomass scenarios'!O235*3.66</f>
        <v>0</v>
      </c>
      <c r="N237" s="14">
        <f t="shared" si="15"/>
        <v>0</v>
      </c>
      <c r="V237" s="4"/>
      <c r="W237" s="4"/>
      <c r="X237" s="4"/>
      <c r="Y237" s="4"/>
    </row>
    <row r="238" spans="2:25" x14ac:dyDescent="0.3">
      <c r="B238">
        <v>233</v>
      </c>
      <c r="C238" s="11">
        <f t="shared" si="17"/>
        <v>1.6779706453383088</v>
      </c>
      <c r="D238" s="11">
        <f t="shared" si="17"/>
        <v>2.720789926345387</v>
      </c>
      <c r="E238" s="11">
        <f t="shared" si="17"/>
        <v>3.4292084480011149</v>
      </c>
      <c r="F238" s="11">
        <f t="shared" si="17"/>
        <v>5.9646475032892132</v>
      </c>
      <c r="G238" s="3">
        <f>G237*(1+Parameters!$B$13)</f>
        <v>8575490.0277974401</v>
      </c>
      <c r="H238" s="5">
        <f>Parameters!$B$11*'Permanent project'!C242*Parameters!B$9*G238</f>
        <v>132.95824575296803</v>
      </c>
      <c r="I238" s="2">
        <f>EXP(-Parameters!$B$16*'Permanent project'!B242)</f>
        <v>5.7796340756907465E-4</v>
      </c>
      <c r="J238" s="2">
        <f>EXP(-(Parameters!$B$5+Parameters!$B$6)*('Permanent project'!B242-Parameters!$B$2))*(1-EXP(-Parameters!$B$7*('Permanent project'!B242-Parameters!$B$2)*('Permanent project'!B242&gt;Parameters!$B$2)))+('Permanent project'!B242&lt;=Parameters!$B$2)</f>
        <v>0.10025884372280371</v>
      </c>
      <c r="K238" s="2">
        <f>H238*I238*('Permanent project'!B242&gt;=Parameters!$B$2)</f>
        <v>7.6845000779791853E-2</v>
      </c>
      <c r="L238" s="2">
        <f>H238*I238*J238*('Permanent project'!B242&gt;=Parameters!$B$2)*('Permanent project'!B242&lt;=Parameters!$B$3)</f>
        <v>7.70439092405988E-3</v>
      </c>
      <c r="M238" s="26">
        <f>'Emissions of Biomass scenarios'!O236*3.66</f>
        <v>0</v>
      </c>
      <c r="N238" s="14">
        <f t="shared" si="15"/>
        <v>0</v>
      </c>
      <c r="V238" s="4"/>
      <c r="W238" s="4"/>
      <c r="X238" s="4"/>
      <c r="Y238" s="4"/>
    </row>
    <row r="239" spans="2:25" x14ac:dyDescent="0.3">
      <c r="B239">
        <v>234</v>
      </c>
      <c r="C239" s="11">
        <f t="shared" si="17"/>
        <v>1.6779706453383088</v>
      </c>
      <c r="D239" s="11">
        <f t="shared" si="17"/>
        <v>2.720789926345387</v>
      </c>
      <c r="E239" s="11">
        <f t="shared" si="17"/>
        <v>3.4292084480011149</v>
      </c>
      <c r="F239" s="11">
        <f t="shared" si="17"/>
        <v>5.9646475032892132</v>
      </c>
      <c r="G239" s="3">
        <f>G238*(1+Parameters!$B$13)</f>
        <v>8746999.8283533882</v>
      </c>
      <c r="H239" s="5">
        <f>Parameters!$B$11*'Permanent project'!C243*Parameters!B$9*G239</f>
        <v>135.61741066802739</v>
      </c>
      <c r="I239" s="2">
        <f>EXP(-Parameters!$B$16*'Permanent project'!B243)</f>
        <v>5.5976136443157062E-4</v>
      </c>
      <c r="J239" s="2">
        <f>EXP(-(Parameters!$B$5+Parameters!$B$6)*('Permanent project'!B243-Parameters!$B$2))*(1-EXP(-Parameters!$B$7*('Permanent project'!B243-Parameters!$B$2)*('Permanent project'!B243&gt;Parameters!$B$2)))+('Permanent project'!B243&lt;=Parameters!$B$2)</f>
        <v>9.9261251559645658E-2</v>
      </c>
      <c r="K239" s="2">
        <f>H239*I239*('Permanent project'!B243&gt;=Parameters!$B$2)</f>
        <v>7.5913386836211655E-2</v>
      </c>
      <c r="L239" s="2">
        <f>H239*I239*J239*('Permanent project'!B243&gt;=Parameters!$B$2)*('Permanent project'!B243&lt;=Parameters!$B$3)</f>
        <v>7.5352577874938983E-3</v>
      </c>
      <c r="M239" s="26">
        <f>'Emissions of Biomass scenarios'!O237*3.66</f>
        <v>0</v>
      </c>
      <c r="N239" s="14">
        <f t="shared" si="15"/>
        <v>0</v>
      </c>
      <c r="V239" s="4"/>
      <c r="W239" s="4"/>
      <c r="X239" s="4"/>
      <c r="Y239" s="4"/>
    </row>
    <row r="240" spans="2:25" x14ac:dyDescent="0.3">
      <c r="B240">
        <v>235</v>
      </c>
      <c r="C240" s="11">
        <f t="shared" si="17"/>
        <v>1.6779706453383088</v>
      </c>
      <c r="D240" s="11">
        <f t="shared" si="17"/>
        <v>2.720789926345387</v>
      </c>
      <c r="E240" s="11">
        <f t="shared" si="17"/>
        <v>3.4292084480011149</v>
      </c>
      <c r="F240" s="11">
        <f t="shared" si="17"/>
        <v>5.9646475032892132</v>
      </c>
      <c r="G240" s="3">
        <f>G239*(1+Parameters!$B$13)</f>
        <v>8921939.8249204569</v>
      </c>
      <c r="H240" s="5">
        <f>Parameters!$B$11*'Permanent project'!C244*Parameters!B$9*G240</f>
        <v>138.32975888138793</v>
      </c>
      <c r="I240" s="2">
        <f>EXP(-Parameters!$B$16*'Permanent project'!B244)</f>
        <v>5.4213256584560862E-4</v>
      </c>
      <c r="J240" s="2">
        <f>EXP(-(Parameters!$B$5+Parameters!$B$6)*('Permanent project'!B244-Parameters!$B$2))*(1-EXP(-Parameters!$B$7*('Permanent project'!B244-Parameters!$B$2)*('Permanent project'!B244&gt;Parameters!$B$2)))+('Permanent project'!B244&lt;=Parameters!$B$2)</f>
        <v>9.8273585604361544E-2</v>
      </c>
      <c r="K240" s="2">
        <f>H240*I240*('Permanent project'!B244&gt;=Parameters!$B$2)</f>
        <v>7.4993067115171202E-2</v>
      </c>
      <c r="L240" s="2">
        <f>H240*I240*J240*('Permanent project'!B244&gt;=Parameters!$B$2)*('Permanent project'!B244&lt;=Parameters!$B$3)</f>
        <v>7.3698376008764074E-3</v>
      </c>
      <c r="M240" s="26">
        <f>'Emissions of Biomass scenarios'!O238*3.66</f>
        <v>0</v>
      </c>
      <c r="N240" s="14">
        <f t="shared" si="15"/>
        <v>0</v>
      </c>
      <c r="V240" s="4"/>
      <c r="W240" s="4"/>
      <c r="X240" s="4"/>
      <c r="Y240" s="4"/>
    </row>
    <row r="241" spans="2:25" x14ac:dyDescent="0.3">
      <c r="B241">
        <v>236</v>
      </c>
      <c r="C241" s="11">
        <f t="shared" si="17"/>
        <v>1.6779706453383088</v>
      </c>
      <c r="D241" s="11">
        <f t="shared" si="17"/>
        <v>2.720789926345387</v>
      </c>
      <c r="E241" s="11">
        <f t="shared" si="17"/>
        <v>3.4292084480011149</v>
      </c>
      <c r="F241" s="11">
        <f t="shared" si="17"/>
        <v>5.9646475032892132</v>
      </c>
      <c r="G241" s="3">
        <f>G240*(1+Parameters!$B$13)</f>
        <v>9100378.6214188654</v>
      </c>
      <c r="H241" s="5">
        <f>Parameters!$B$11*'Permanent project'!C245*Parameters!B$9*G241</f>
        <v>141.09635405901568</v>
      </c>
      <c r="I241" s="2">
        <f>EXP(-Parameters!$B$16*'Permanent project'!B245)</f>
        <v>5.2505895838095588E-4</v>
      </c>
      <c r="J241" s="2">
        <f>EXP(-(Parameters!$B$5+Parameters!$B$6)*('Permanent project'!B245-Parameters!$B$2))*(1-EXP(-Parameters!$B$7*('Permanent project'!B245-Parameters!$B$2)*('Permanent project'!B245&gt;Parameters!$B$2)))+('Permanent project'!B245&lt;=Parameters!$B$2)</f>
        <v>9.7295747089532758E-2</v>
      </c>
      <c r="K241" s="2">
        <f>H241*I241*('Permanent project'!B245&gt;=Parameters!$B$2)</f>
        <v>7.4083904693577327E-2</v>
      </c>
      <c r="L241" s="2">
        <f>H241*I241*J241*('Permanent project'!B245&gt;=Parameters!$B$2)*('Permanent project'!B245&lt;=Parameters!$B$3)</f>
        <v>7.2080488544713486E-3</v>
      </c>
      <c r="M241" s="26">
        <f>'Emissions of Biomass scenarios'!O239*3.66</f>
        <v>0</v>
      </c>
      <c r="N241" s="14">
        <f t="shared" si="15"/>
        <v>0</v>
      </c>
      <c r="V241" s="4"/>
      <c r="W241" s="4"/>
      <c r="X241" s="4"/>
      <c r="Y241" s="4"/>
    </row>
    <row r="242" spans="2:25" x14ac:dyDescent="0.3">
      <c r="B242">
        <v>237</v>
      </c>
      <c r="C242" s="11">
        <f t="shared" si="17"/>
        <v>1.6779706453383088</v>
      </c>
      <c r="D242" s="11">
        <f t="shared" si="17"/>
        <v>2.720789926345387</v>
      </c>
      <c r="E242" s="11">
        <f t="shared" si="17"/>
        <v>3.4292084480011149</v>
      </c>
      <c r="F242" s="11">
        <f t="shared" si="17"/>
        <v>5.9646475032892132</v>
      </c>
      <c r="G242" s="3">
        <f>G241*(1+Parameters!$B$13)</f>
        <v>9282386.1938472427</v>
      </c>
      <c r="H242" s="5">
        <f>Parameters!$B$11*'Permanent project'!C246*Parameters!B$9*G242</f>
        <v>143.918281140196</v>
      </c>
      <c r="I242" s="2">
        <f>EXP(-Parameters!$B$16*'Permanent project'!B246)</f>
        <v>5.0852305717160326E-4</v>
      </c>
      <c r="J242" s="2">
        <f>EXP(-(Parameters!$B$5+Parameters!$B$6)*('Permanent project'!B246-Parameters!$B$2))*(1-EXP(-Parameters!$B$7*('Permanent project'!B246-Parameters!$B$2)*('Permanent project'!B246&gt;Parameters!$B$2)))+('Permanent project'!B246&lt;=Parameters!$B$2)</f>
        <v>9.6327638230493035E-2</v>
      </c>
      <c r="K242" s="2">
        <f>H242*I242*('Permanent project'!B246&gt;=Parameters!$B$2)</f>
        <v>7.3185764308294765E-2</v>
      </c>
      <c r="L242" s="2">
        <f>H242*I242*J242*('Permanent project'!B246&gt;=Parameters!$B$2)*('Permanent project'!B246&lt;=Parameters!$B$3)</f>
        <v>7.0498118279115471E-3</v>
      </c>
      <c r="M242" s="26">
        <f>'Emissions of Biomass scenarios'!O240*3.66</f>
        <v>0</v>
      </c>
      <c r="N242" s="14">
        <f t="shared" si="15"/>
        <v>0</v>
      </c>
      <c r="V242" s="4"/>
      <c r="W242" s="4"/>
      <c r="X242" s="4"/>
      <c r="Y242" s="4"/>
    </row>
    <row r="243" spans="2:25" x14ac:dyDescent="0.3">
      <c r="B243">
        <v>238</v>
      </c>
      <c r="C243" s="11">
        <f t="shared" si="17"/>
        <v>1.6779706453383088</v>
      </c>
      <c r="D243" s="11">
        <f t="shared" si="17"/>
        <v>2.720789926345387</v>
      </c>
      <c r="E243" s="11">
        <f t="shared" si="17"/>
        <v>3.4292084480011149</v>
      </c>
      <c r="F243" s="11">
        <f t="shared" si="17"/>
        <v>5.9646475032892132</v>
      </c>
      <c r="G243" s="3">
        <f>G242*(1+Parameters!$B$13)</f>
        <v>9468033.9177241884</v>
      </c>
      <c r="H243" s="5">
        <f>Parameters!$B$11*'Permanent project'!C247*Parameters!B$9*G243</f>
        <v>146.79664676299993</v>
      </c>
      <c r="I243" s="2">
        <f>EXP(-Parameters!$B$16*'Permanent project'!B247)</f>
        <v>4.9250792800973383E-4</v>
      </c>
      <c r="J243" s="2">
        <f>EXP(-(Parameters!$B$5+Parameters!$B$6)*('Permanent project'!B247-Parameters!$B$2))*(1-EXP(-Parameters!$B$7*('Permanent project'!B247-Parameters!$B$2)*('Permanent project'!B247&gt;Parameters!$B$2)))+('Permanent project'!B247&lt;=Parameters!$B$2)</f>
        <v>9.5369162215549613E-2</v>
      </c>
      <c r="K243" s="2">
        <f>H243*I243*('Permanent project'!B247&gt;=Parameters!$B$2)</f>
        <v>7.22985123360219E-2</v>
      </c>
      <c r="L243" s="2">
        <f>H243*I243*J243*('Permanent project'!B247&gt;=Parameters!$B$2)*('Permanent project'!B247&lt;=Parameters!$B$3)</f>
        <v>6.8950485509169874E-3</v>
      </c>
      <c r="M243" s="26">
        <f>'Emissions of Biomass scenarios'!O241*3.66</f>
        <v>0</v>
      </c>
      <c r="N243" s="14">
        <f t="shared" si="15"/>
        <v>0</v>
      </c>
      <c r="V243" s="4"/>
      <c r="W243" s="4"/>
      <c r="X243" s="4"/>
      <c r="Y243" s="4"/>
    </row>
    <row r="244" spans="2:25" x14ac:dyDescent="0.3">
      <c r="B244">
        <v>239</v>
      </c>
      <c r="C244" s="11">
        <f t="shared" si="17"/>
        <v>1.6779706453383088</v>
      </c>
      <c r="D244" s="11">
        <f t="shared" si="17"/>
        <v>2.720789926345387</v>
      </c>
      <c r="E244" s="11">
        <f t="shared" si="17"/>
        <v>3.4292084480011149</v>
      </c>
      <c r="F244" s="11">
        <f t="shared" si="17"/>
        <v>5.9646475032892132</v>
      </c>
      <c r="G244" s="3">
        <f>G243*(1+Parameters!$B$13)</f>
        <v>9657394.5960786715</v>
      </c>
      <c r="H244" s="5">
        <f>Parameters!$B$11*'Permanent project'!C248*Parameters!B$9*G244</f>
        <v>149.73257969825991</v>
      </c>
      <c r="I244" s="2">
        <f>EXP(-Parameters!$B$16*'Permanent project'!B248)</f>
        <v>4.7699717000361481E-4</v>
      </c>
      <c r="J244" s="2">
        <f>EXP(-(Parameters!$B$5+Parameters!$B$6)*('Permanent project'!B248-Parameters!$B$2))*(1-EXP(-Parameters!$B$7*('Permanent project'!B248-Parameters!$B$2)*('Permanent project'!B248&gt;Parameters!$B$2)))+('Permanent project'!B248&lt;=Parameters!$B$2)</f>
        <v>9.4420223196302347E-2</v>
      </c>
      <c r="K244" s="2">
        <f>H244*I244*('Permanent project'!B248&gt;=Parameters!$B$2)</f>
        <v>7.1422016773410688E-2</v>
      </c>
      <c r="L244" s="2">
        <f>H244*I244*J244*('Permanent project'!B248&gt;=Parameters!$B$2)*('Permanent project'!B248&lt;=Parameters!$B$3)</f>
        <v>6.7436827648754867E-3</v>
      </c>
      <c r="M244" s="26">
        <f>'Emissions of Biomass scenarios'!O242*3.66</f>
        <v>0</v>
      </c>
      <c r="N244" s="14">
        <f t="shared" si="15"/>
        <v>0</v>
      </c>
      <c r="V244" s="4"/>
      <c r="W244" s="4"/>
      <c r="X244" s="4"/>
      <c r="Y244" s="4"/>
    </row>
    <row r="245" spans="2:25" x14ac:dyDescent="0.3">
      <c r="B245">
        <v>240</v>
      </c>
      <c r="C245" s="11">
        <f t="shared" si="17"/>
        <v>1.6779706453383088</v>
      </c>
      <c r="D245" s="11">
        <f t="shared" si="17"/>
        <v>2.720789926345387</v>
      </c>
      <c r="E245" s="11">
        <f t="shared" si="17"/>
        <v>3.4292084480011149</v>
      </c>
      <c r="F245" s="11">
        <f t="shared" si="17"/>
        <v>5.9646475032892132</v>
      </c>
      <c r="G245" s="3">
        <f>G244*(1+Parameters!$B$13)</f>
        <v>9850542.4880002458</v>
      </c>
      <c r="H245" s="5">
        <f>Parameters!$B$11*'Permanent project'!C249*Parameters!B$9*G245</f>
        <v>152.72723129222513</v>
      </c>
      <c r="I245" s="2">
        <f>EXP(-Parameters!$B$16*'Permanent project'!B249)</f>
        <v>4.619748987816513E-4</v>
      </c>
      <c r="J245" s="2">
        <f>EXP(-(Parameters!$B$5+Parameters!$B$6)*('Permanent project'!B249-Parameters!$B$2))*(1-EXP(-Parameters!$B$7*('Permanent project'!B249-Parameters!$B$2)*('Permanent project'!B249&gt;Parameters!$B$2)))+('Permanent project'!B249&lt;=Parameters!$B$2)</f>
        <v>9.3480726278058465E-2</v>
      </c>
      <c r="K245" s="2">
        <f>H245*I245*('Permanent project'!B249&gt;=Parameters!$B$2)</f>
        <v>7.0556147217427548E-2</v>
      </c>
      <c r="L245" s="2">
        <f>H245*I245*J245*('Permanent project'!B249&gt;=Parameters!$B$2)*('Permanent project'!B249&lt;=Parameters!$B$3)</f>
        <v>6.5956398852667414E-3</v>
      </c>
      <c r="M245" s="26">
        <f>'Emissions of Biomass scenarios'!O243*3.66</f>
        <v>0</v>
      </c>
      <c r="N245" s="14">
        <f t="shared" si="15"/>
        <v>0</v>
      </c>
      <c r="V245" s="4"/>
      <c r="W245" s="4"/>
      <c r="X245" s="4"/>
      <c r="Y245" s="4"/>
    </row>
    <row r="246" spans="2:25" x14ac:dyDescent="0.3">
      <c r="B246">
        <v>241</v>
      </c>
      <c r="C246" s="11">
        <f t="shared" si="17"/>
        <v>1.6779706453383088</v>
      </c>
      <c r="D246" s="11">
        <f t="shared" si="17"/>
        <v>2.720789926345387</v>
      </c>
      <c r="E246" s="11">
        <f t="shared" si="17"/>
        <v>3.4292084480011149</v>
      </c>
      <c r="F246" s="11">
        <f t="shared" si="17"/>
        <v>5.9646475032892132</v>
      </c>
      <c r="G246" s="3">
        <f>G245*(1+Parameters!$B$13)</f>
        <v>10047553.337760251</v>
      </c>
      <c r="H246" s="5">
        <f>Parameters!$B$11*'Permanent project'!C250*Parameters!B$9*G246</f>
        <v>155.78177591806966</v>
      </c>
      <c r="I246" s="2">
        <f>EXP(-Parameters!$B$16*'Permanent project'!B250)</f>
        <v>4.4742573022540038E-4</v>
      </c>
      <c r="J246" s="2">
        <f>EXP(-(Parameters!$B$5+Parameters!$B$6)*('Permanent project'!B250-Parameters!$B$2))*(1-EXP(-Parameters!$B$7*('Permanent project'!B250-Parameters!$B$2)*('Permanent project'!B250&gt;Parameters!$B$2)))+('Permanent project'!B250&lt;=Parameters!$B$2)</f>
        <v>9.255057751034329E-2</v>
      </c>
      <c r="K246" s="2">
        <f>H246*I246*('Permanent project'!B250&gt;=Parameters!$B$2)</f>
        <v>6.970077484595201E-2</v>
      </c>
      <c r="L246" s="2">
        <f>H246*I246*J246*('Permanent project'!B250&gt;=Parameters!$B$2)*('Permanent project'!B250&lt;=Parameters!$B$3)</f>
        <v>6.4508469649112677E-3</v>
      </c>
      <c r="M246" s="26">
        <f>'Emissions of Biomass scenarios'!O244*3.66</f>
        <v>0</v>
      </c>
      <c r="N246" s="14">
        <f t="shared" si="15"/>
        <v>0</v>
      </c>
      <c r="V246" s="4"/>
      <c r="W246" s="4"/>
      <c r="X246" s="4"/>
      <c r="Y246" s="4"/>
    </row>
    <row r="247" spans="2:25" x14ac:dyDescent="0.3">
      <c r="B247">
        <v>242</v>
      </c>
      <c r="C247" s="11">
        <f t="shared" si="17"/>
        <v>1.6779706453383088</v>
      </c>
      <c r="D247" s="11">
        <f t="shared" si="17"/>
        <v>2.720789926345387</v>
      </c>
      <c r="E247" s="11">
        <f t="shared" si="17"/>
        <v>3.4292084480011149</v>
      </c>
      <c r="F247" s="11">
        <f t="shared" si="17"/>
        <v>5.9646475032892132</v>
      </c>
      <c r="G247" s="3">
        <f>G246*(1+Parameters!$B$13)</f>
        <v>10248504.404515456</v>
      </c>
      <c r="H247" s="5">
        <f>Parameters!$B$11*'Permanent project'!C251*Parameters!B$9*G247</f>
        <v>158.89741143643104</v>
      </c>
      <c r="I247" s="2">
        <f>EXP(-Parameters!$B$16*'Permanent project'!B251)</f>
        <v>4.3333476471489162E-4</v>
      </c>
      <c r="J247" s="2">
        <f>EXP(-(Parameters!$B$5+Parameters!$B$6)*('Permanent project'!B251-Parameters!$B$2))*(1-EXP(-Parameters!$B$7*('Permanent project'!B251-Parameters!$B$2)*('Permanent project'!B251&gt;Parameters!$B$2)))+('Permanent project'!B251&lt;=Parameters!$B$2)</f>
        <v>9.1629683877504836E-2</v>
      </c>
      <c r="K247" s="2">
        <f>H247*I247*('Permanent project'!B251&gt;=Parameters!$B$2)</f>
        <v>6.8855772398611181E-2</v>
      </c>
      <c r="L247" s="2">
        <f>H247*I247*J247*('Permanent project'!B251&gt;=Parameters!$B$2)*('Permanent project'!B251&lt;=Parameters!$B$3)</f>
        <v>6.3092326580261654E-3</v>
      </c>
      <c r="M247" s="26">
        <f>'Emissions of Biomass scenarios'!O245*3.66</f>
        <v>0</v>
      </c>
      <c r="N247" s="14">
        <f t="shared" si="15"/>
        <v>0</v>
      </c>
      <c r="V247" s="4"/>
      <c r="W247" s="4"/>
      <c r="X247" s="4"/>
      <c r="Y247" s="4"/>
    </row>
    <row r="248" spans="2:25" x14ac:dyDescent="0.3">
      <c r="B248">
        <v>243</v>
      </c>
      <c r="C248" s="11">
        <f t="shared" si="17"/>
        <v>1.6779706453383088</v>
      </c>
      <c r="D248" s="11">
        <f t="shared" si="17"/>
        <v>2.720789926345387</v>
      </c>
      <c r="E248" s="11">
        <f t="shared" si="17"/>
        <v>3.4292084480011149</v>
      </c>
      <c r="F248" s="11">
        <f t="shared" si="17"/>
        <v>5.9646475032892132</v>
      </c>
      <c r="G248" s="3">
        <f>G247*(1+Parameters!$B$13)</f>
        <v>10453474.492605766</v>
      </c>
      <c r="H248" s="5">
        <f>Parameters!$B$11*'Permanent project'!C252*Parameters!B$9*G248</f>
        <v>162.07535966515968</v>
      </c>
      <c r="I248" s="2">
        <f>EXP(-Parameters!$B$16*'Permanent project'!B252)</f>
        <v>4.1968757187011292E-4</v>
      </c>
      <c r="J248" s="2">
        <f>EXP(-(Parameters!$B$5+Parameters!$B$6)*('Permanent project'!B252-Parameters!$B$2))*(1-EXP(-Parameters!$B$7*('Permanent project'!B252-Parameters!$B$2)*('Permanent project'!B252&gt;Parameters!$B$2)))+('Permanent project'!B252&lt;=Parameters!$B$2)</f>
        <v>9.0717953289412512E-2</v>
      </c>
      <c r="K248" s="2">
        <f>H248*I248*('Permanent project'!B252&gt;=Parameters!$B$2)</f>
        <v>6.8021014157846102E-2</v>
      </c>
      <c r="L248" s="2">
        <f>H248*I248*J248*('Permanent project'!B252&gt;=Parameters!$B$2)*('Permanent project'!B252&lt;=Parameters!$B$3)</f>
        <v>6.1707271850699498E-3</v>
      </c>
      <c r="M248" s="26">
        <f>'Emissions of Biomass scenarios'!O246*3.66</f>
        <v>0</v>
      </c>
      <c r="N248" s="14">
        <f t="shared" si="15"/>
        <v>0</v>
      </c>
      <c r="V248" s="4"/>
      <c r="W248" s="4"/>
      <c r="X248" s="4"/>
      <c r="Y248" s="4"/>
    </row>
    <row r="249" spans="2:25" x14ac:dyDescent="0.3">
      <c r="B249">
        <v>244</v>
      </c>
      <c r="C249" s="11">
        <f t="shared" si="17"/>
        <v>1.6779706453383088</v>
      </c>
      <c r="D249" s="11">
        <f t="shared" si="17"/>
        <v>2.720789926345387</v>
      </c>
      <c r="E249" s="11">
        <f t="shared" si="17"/>
        <v>3.4292084480011149</v>
      </c>
      <c r="F249" s="11">
        <f t="shared" si="17"/>
        <v>5.9646475032892132</v>
      </c>
      <c r="G249" s="3">
        <f>G248*(1+Parameters!$B$13)</f>
        <v>10662543.982457882</v>
      </c>
      <c r="H249" s="5">
        <f>Parameters!$B$11*'Permanent project'!C253*Parameters!B$9*G249</f>
        <v>165.31686685846287</v>
      </c>
      <c r="I249" s="2">
        <f>EXP(-Parameters!$B$16*'Permanent project'!B253)</f>
        <v>4.0647017577304068E-4</v>
      </c>
      <c r="J249" s="2">
        <f>EXP(-(Parameters!$B$5+Parameters!$B$6)*('Permanent project'!B253-Parameters!$B$2))*(1-EXP(-Parameters!$B$7*('Permanent project'!B253-Parameters!$B$2)*('Permanent project'!B253&gt;Parameters!$B$2)))+('Permanent project'!B253&lt;=Parameters!$B$2)</f>
        <v>8.9815294572247628E-2</v>
      </c>
      <c r="K249" s="2">
        <f>H249*I249*('Permanent project'!B253&gt;=Parameters!$B$2)</f>
        <v>6.7196375930207775E-2</v>
      </c>
      <c r="L249" s="2">
        <f>H249*I249*J249*('Permanent project'!B253&gt;=Parameters!$B$2)*('Permanent project'!B253&lt;=Parameters!$B$3)</f>
        <v>6.0352622983591018E-3</v>
      </c>
      <c r="M249" s="26">
        <f>'Emissions of Biomass scenarios'!O247*3.66</f>
        <v>0</v>
      </c>
      <c r="N249" s="14">
        <f t="shared" si="15"/>
        <v>0</v>
      </c>
      <c r="V249" s="4"/>
      <c r="W249" s="4"/>
      <c r="X249" s="4"/>
      <c r="Y249" s="4"/>
    </row>
    <row r="250" spans="2:25" x14ac:dyDescent="0.3">
      <c r="B250">
        <v>245</v>
      </c>
      <c r="C250" s="11">
        <f t="shared" si="17"/>
        <v>1.6779706453383088</v>
      </c>
      <c r="D250" s="11">
        <f t="shared" si="17"/>
        <v>2.720789926345387</v>
      </c>
      <c r="E250" s="11">
        <f t="shared" si="17"/>
        <v>3.4292084480011149</v>
      </c>
      <c r="F250" s="11">
        <f t="shared" si="17"/>
        <v>5.9646475032892132</v>
      </c>
      <c r="G250" s="3">
        <f>G249*(1+Parameters!$B$13)</f>
        <v>10875794.86210704</v>
      </c>
      <c r="H250" s="5">
        <f>Parameters!$B$11*'Permanent project'!C254*Parameters!B$9*G250</f>
        <v>168.62320419563216</v>
      </c>
      <c r="I250" s="2">
        <f>EXP(-Parameters!$B$16*'Permanent project'!B254)</f>
        <v>3.9366904065507829E-4</v>
      </c>
      <c r="J250" s="2">
        <f>EXP(-(Parameters!$B$5+Parameters!$B$6)*('Permanent project'!B254-Parameters!$B$2))*(1-EXP(-Parameters!$B$7*('Permanent project'!B254-Parameters!$B$2)*('Permanent project'!B254&gt;Parameters!$B$2)))+('Permanent project'!B254&lt;=Parameters!$B$2)</f>
        <v>8.8921617459386343E-2</v>
      </c>
      <c r="K250" s="2">
        <f>H250*I250*('Permanent project'!B254&gt;=Parameters!$B$2)</f>
        <v>6.6381735027879876E-2</v>
      </c>
      <c r="L250" s="2">
        <f>H250*I250*J250*('Permanent project'!B254&gt;=Parameters!$B$2)*('Permanent project'!B254&lt;=Parameters!$B$3)</f>
        <v>5.902771248439481E-3</v>
      </c>
      <c r="M250" s="26">
        <f>'Emissions of Biomass scenarios'!O248*3.66</f>
        <v>0</v>
      </c>
      <c r="N250" s="14">
        <f t="shared" si="15"/>
        <v>0</v>
      </c>
      <c r="V250" s="4"/>
      <c r="W250" s="4"/>
      <c r="X250" s="4"/>
      <c r="Y250" s="4"/>
    </row>
    <row r="251" spans="2:25" x14ac:dyDescent="0.3">
      <c r="B251">
        <v>246</v>
      </c>
      <c r="C251" s="11">
        <f t="shared" ref="C251:F266" si="18">C250</f>
        <v>1.6779706453383088</v>
      </c>
      <c r="D251" s="11">
        <f t="shared" si="18"/>
        <v>2.720789926345387</v>
      </c>
      <c r="E251" s="11">
        <f t="shared" si="18"/>
        <v>3.4292084480011149</v>
      </c>
      <c r="F251" s="11">
        <f t="shared" si="18"/>
        <v>5.9646475032892132</v>
      </c>
      <c r="G251" s="3">
        <f>G250*(1+Parameters!$B$13)</f>
        <v>11093310.759349182</v>
      </c>
      <c r="H251" s="5">
        <f>Parameters!$B$11*'Permanent project'!C255*Parameters!B$9*G251</f>
        <v>171.99566827954482</v>
      </c>
      <c r="I251" s="2">
        <f>EXP(-Parameters!$B$16*'Permanent project'!B255)</f>
        <v>3.8127105703524651E-4</v>
      </c>
      <c r="J251" s="2">
        <f>EXP(-(Parameters!$B$5+Parameters!$B$6)*('Permanent project'!B255-Parameters!$B$2))*(1-EXP(-Parameters!$B$7*('Permanent project'!B255-Parameters!$B$2)*('Permanent project'!B255&gt;Parameters!$B$2)))+('Permanent project'!B255&lt;=Parameters!$B$2)</f>
        <v>8.8036832582372548E-2</v>
      </c>
      <c r="K251" s="2">
        <f>H251*I251*('Permanent project'!B255&gt;=Parameters!$B$2)</f>
        <v>6.5576970250425665E-2</v>
      </c>
      <c r="L251" s="2">
        <f>H251*I251*J251*('Permanent project'!B255&gt;=Parameters!$B$2)*('Permanent project'!B255&lt;=Parameters!$B$3)</f>
        <v>5.7731887511959495E-3</v>
      </c>
      <c r="M251" s="26">
        <f>'Emissions of Biomass scenarios'!O249*3.66</f>
        <v>0</v>
      </c>
      <c r="N251" s="14">
        <f t="shared" si="15"/>
        <v>0</v>
      </c>
      <c r="V251" s="4"/>
      <c r="W251" s="4"/>
      <c r="X251" s="4"/>
      <c r="Y251" s="4"/>
    </row>
    <row r="252" spans="2:25" x14ac:dyDescent="0.3">
      <c r="B252">
        <v>247</v>
      </c>
      <c r="C252" s="11">
        <f t="shared" si="18"/>
        <v>1.6779706453383088</v>
      </c>
      <c r="D252" s="11">
        <f t="shared" si="18"/>
        <v>2.720789926345387</v>
      </c>
      <c r="E252" s="11">
        <f t="shared" si="18"/>
        <v>3.4292084480011149</v>
      </c>
      <c r="F252" s="11">
        <f t="shared" si="18"/>
        <v>5.9646475032892132</v>
      </c>
      <c r="G252" s="3">
        <f>G251*(1+Parameters!$B$13)</f>
        <v>11315176.974536166</v>
      </c>
      <c r="H252" s="5">
        <f>Parameters!$B$11*'Permanent project'!C256*Parameters!B$9*G252</f>
        <v>175.4355816451357</v>
      </c>
      <c r="I252" s="2">
        <f>EXP(-Parameters!$B$16*'Permanent project'!B256)</f>
        <v>3.6926352829492939E-4</v>
      </c>
      <c r="J252" s="2">
        <f>EXP(-(Parameters!$B$5+Parameters!$B$6)*('Permanent project'!B256-Parameters!$B$2))*(1-EXP(-Parameters!$B$7*('Permanent project'!B256-Parameters!$B$2)*('Permanent project'!B256&gt;Parameters!$B$2)))+('Permanent project'!B256&lt;=Parameters!$B$2)</f>
        <v>8.7160851461981298E-2</v>
      </c>
      <c r="K252" s="2">
        <f>H252*I252*('Permanent project'!B256&gt;=Parameters!$B$2)</f>
        <v>6.4781961866755958E-2</v>
      </c>
      <c r="L252" s="2">
        <f>H252*I252*J252*('Permanent project'!B256&gt;=Parameters!$B$2)*('Permanent project'!B256&lt;=Parameters!$B$3)</f>
        <v>5.6464509556840526E-3</v>
      </c>
      <c r="M252" s="26">
        <f>'Emissions of Biomass scenarios'!O250*3.66</f>
        <v>0</v>
      </c>
      <c r="N252" s="14">
        <f t="shared" si="15"/>
        <v>0</v>
      </c>
      <c r="V252" s="4"/>
      <c r="W252" s="4"/>
      <c r="X252" s="4"/>
      <c r="Y252" s="4"/>
    </row>
    <row r="253" spans="2:25" x14ac:dyDescent="0.3">
      <c r="B253">
        <v>248</v>
      </c>
      <c r="C253" s="11">
        <f t="shared" si="18"/>
        <v>1.6779706453383088</v>
      </c>
      <c r="D253" s="11">
        <f t="shared" si="18"/>
        <v>2.720789926345387</v>
      </c>
      <c r="E253" s="11">
        <f t="shared" si="18"/>
        <v>3.4292084480011149</v>
      </c>
      <c r="F253" s="11">
        <f t="shared" si="18"/>
        <v>5.9646475032892132</v>
      </c>
      <c r="G253" s="3">
        <f>G252*(1+Parameters!$B$13)</f>
        <v>11541480.51402689</v>
      </c>
      <c r="H253" s="5">
        <f>Parameters!$B$11*'Permanent project'!C257*Parameters!B$9*G253</f>
        <v>178.94429327803843</v>
      </c>
      <c r="I253" s="2">
        <f>EXP(-Parameters!$B$16*'Permanent project'!B257)</f>
        <v>3.5763415767542714E-4</v>
      </c>
      <c r="J253" s="2">
        <f>EXP(-(Parameters!$B$5+Parameters!$B$6)*('Permanent project'!B257-Parameters!$B$2))*(1-EXP(-Parameters!$B$7*('Permanent project'!B257-Parameters!$B$2)*('Permanent project'!B257&gt;Parameters!$B$2)))+('Permanent project'!B257&lt;=Parameters!$B$2)</f>
        <v>8.6293586499370495E-2</v>
      </c>
      <c r="K253" s="2">
        <f>H253*I253*('Permanent project'!B257&gt;=Parameters!$B$2)</f>
        <v>6.3996591597315869E-2</v>
      </c>
      <c r="L253" s="2">
        <f>H253*I253*J253*('Permanent project'!B257&gt;=Parameters!$B$2)*('Permanent project'!B257&lt;=Parameters!$B$3)</f>
        <v>5.522495412667864E-3</v>
      </c>
      <c r="M253" s="26">
        <f>'Emissions of Biomass scenarios'!O251*3.66</f>
        <v>0</v>
      </c>
      <c r="N253" s="14">
        <f t="shared" si="15"/>
        <v>0</v>
      </c>
      <c r="V253" s="4"/>
      <c r="W253" s="4"/>
      <c r="X253" s="4"/>
      <c r="Y253" s="4"/>
    </row>
    <row r="254" spans="2:25" x14ac:dyDescent="0.3">
      <c r="B254">
        <v>249</v>
      </c>
      <c r="C254" s="11">
        <f t="shared" si="18"/>
        <v>1.6779706453383088</v>
      </c>
      <c r="D254" s="11">
        <f t="shared" si="18"/>
        <v>2.720789926345387</v>
      </c>
      <c r="E254" s="11">
        <f t="shared" si="18"/>
        <v>3.4292084480011149</v>
      </c>
      <c r="F254" s="11">
        <f t="shared" si="18"/>
        <v>5.9646475032892132</v>
      </c>
      <c r="G254" s="3">
        <f>G253*(1+Parameters!$B$13)</f>
        <v>11772310.124307428</v>
      </c>
      <c r="H254" s="5">
        <f>Parameters!$B$11*'Permanent project'!C258*Parameters!B$9*G254</f>
        <v>182.52317914359918</v>
      </c>
      <c r="I254" s="2">
        <f>EXP(-Parameters!$B$16*'Permanent project'!B258)</f>
        <v>3.4637103568500074E-4</v>
      </c>
      <c r="J254" s="2">
        <f>EXP(-(Parameters!$B$5+Parameters!$B$6)*('Permanent project'!B258-Parameters!$B$2))*(1-EXP(-Parameters!$B$7*('Permanent project'!B258-Parameters!$B$2)*('Permanent project'!B258&gt;Parameters!$B$2)))+('Permanent project'!B258&lt;=Parameters!$B$2)</f>
        <v>8.5434950967321233E-2</v>
      </c>
      <c r="K254" s="2">
        <f>H254*I254*('Permanent project'!B258&gt;=Parameters!$B$2)</f>
        <v>6.322074259648737E-2</v>
      </c>
      <c r="L254" s="2">
        <f>H254*I254*J254*('Permanent project'!B258&gt;=Parameters!$B$2)*('Permanent project'!B258&lt;=Parameters!$B$3)</f>
        <v>5.4012610438485351E-3</v>
      </c>
      <c r="M254" s="26">
        <f>'Emissions of Biomass scenarios'!O252*3.66</f>
        <v>0</v>
      </c>
      <c r="N254" s="14">
        <f t="shared" si="15"/>
        <v>0</v>
      </c>
      <c r="V254" s="4"/>
      <c r="W254" s="4"/>
      <c r="X254" s="4"/>
      <c r="Y254" s="4"/>
    </row>
    <row r="255" spans="2:25" x14ac:dyDescent="0.3">
      <c r="B255">
        <v>250</v>
      </c>
      <c r="C255" s="11">
        <f t="shared" si="18"/>
        <v>1.6779706453383088</v>
      </c>
      <c r="D255" s="11">
        <f t="shared" si="18"/>
        <v>2.720789926345387</v>
      </c>
      <c r="E255" s="11">
        <f t="shared" si="18"/>
        <v>3.4292084480011149</v>
      </c>
      <c r="F255" s="11">
        <f t="shared" si="18"/>
        <v>5.9646475032892132</v>
      </c>
      <c r="G255" s="3">
        <f>G254*(1+Parameters!$B$13)</f>
        <v>12007756.326793576</v>
      </c>
      <c r="H255" s="5">
        <f>Parameters!$B$11*'Permanent project'!C259*Parameters!B$9*G255</f>
        <v>186.17364272647117</v>
      </c>
      <c r="I255" s="2">
        <f>EXP(-Parameters!$B$16*'Permanent project'!B259)</f>
        <v>3.3546262790251185E-4</v>
      </c>
      <c r="J255" s="2">
        <f>EXP(-(Parameters!$B$5+Parameters!$B$6)*('Permanent project'!B259-Parameters!$B$2))*(1-EXP(-Parameters!$B$7*('Permanent project'!B259-Parameters!$B$2)*('Permanent project'!B259&gt;Parameters!$B$2)))+('Permanent project'!B259&lt;=Parameters!$B$2)</f>
        <v>8.4584859001564691E-2</v>
      </c>
      <c r="K255" s="2">
        <f>H255*I255*('Permanent project'!B259&gt;=Parameters!$B$2)</f>
        <v>6.2454299435205383E-2</v>
      </c>
      <c r="L255" s="2">
        <f>H255*I255*J255*('Permanent project'!B259&gt;=Parameters!$B$2)*('Permanent project'!B259&lt;=Parameters!$B$3)</f>
        <v>5.2826881117683487E-3</v>
      </c>
      <c r="M255" s="26">
        <f>'Emissions of Biomass scenarios'!O253*3.66</f>
        <v>0</v>
      </c>
      <c r="N255" s="14">
        <f t="shared" si="15"/>
        <v>0</v>
      </c>
      <c r="V255" s="4"/>
      <c r="W255" s="4"/>
      <c r="X255" s="4"/>
      <c r="Y255" s="4"/>
    </row>
    <row r="256" spans="2:25" x14ac:dyDescent="0.3">
      <c r="B256">
        <v>251</v>
      </c>
      <c r="C256" s="11">
        <f t="shared" si="18"/>
        <v>1.6779706453383088</v>
      </c>
      <c r="D256" s="11">
        <f t="shared" si="18"/>
        <v>2.720789926345387</v>
      </c>
      <c r="E256" s="11">
        <f t="shared" si="18"/>
        <v>3.4292084480011149</v>
      </c>
      <c r="F256" s="11">
        <f t="shared" si="18"/>
        <v>5.9646475032892132</v>
      </c>
      <c r="G256" s="3">
        <f>G255*(1+Parameters!$B$13)</f>
        <v>12247911.453329448</v>
      </c>
      <c r="H256" s="5">
        <f>Parameters!$B$11*'Permanent project'!C260*Parameters!B$9*G256</f>
        <v>189.89711558100061</v>
      </c>
      <c r="I256" s="2">
        <f>EXP(-Parameters!$B$16*'Permanent project'!B260)</f>
        <v>3.2489776316516739E-4</v>
      </c>
      <c r="J256" s="2">
        <f>EXP(-(Parameters!$B$5+Parameters!$B$6)*('Permanent project'!B260-Parameters!$B$2))*(1-EXP(-Parameters!$B$7*('Permanent project'!B260-Parameters!$B$2)*('Permanent project'!B260&gt;Parameters!$B$2)))+('Permanent project'!B260&lt;=Parameters!$B$2)</f>
        <v>8.3743225592195963E-2</v>
      </c>
      <c r="K256" s="2">
        <f>H256*I256*('Permanent project'!B260&gt;=Parameters!$B$2)</f>
        <v>6.1697148083784355E-2</v>
      </c>
      <c r="L256" s="2">
        <f>H256*I256*J256*('Permanent project'!B260&gt;=Parameters!$B$2)*('Permanent project'!B260&lt;=Parameters!$B$3)</f>
        <v>5.1667181903754739E-3</v>
      </c>
      <c r="M256" s="26">
        <f>'Emissions of Biomass scenarios'!O254*3.66</f>
        <v>0</v>
      </c>
      <c r="N256" s="14">
        <f t="shared" si="15"/>
        <v>0</v>
      </c>
      <c r="V256" s="4"/>
      <c r="W256" s="4"/>
      <c r="X256" s="4"/>
      <c r="Y256" s="4"/>
    </row>
    <row r="257" spans="2:25" x14ac:dyDescent="0.3">
      <c r="B257">
        <v>252</v>
      </c>
      <c r="C257" s="11">
        <f t="shared" si="18"/>
        <v>1.6779706453383088</v>
      </c>
      <c r="D257" s="11">
        <f t="shared" si="18"/>
        <v>2.720789926345387</v>
      </c>
      <c r="E257" s="11">
        <f t="shared" si="18"/>
        <v>3.4292084480011149</v>
      </c>
      <c r="F257" s="11">
        <f t="shared" si="18"/>
        <v>5.9646475032892132</v>
      </c>
      <c r="G257" s="3">
        <f>G256*(1+Parameters!$B$13)</f>
        <v>12492869.682396038</v>
      </c>
      <c r="H257" s="5">
        <f>Parameters!$B$11*'Permanent project'!C261*Parameters!B$9*G257</f>
        <v>193.69505789262061</v>
      </c>
      <c r="I257" s="2">
        <f>EXP(-Parameters!$B$16*'Permanent project'!B261)</f>
        <v>3.1466562212827289E-4</v>
      </c>
      <c r="J257" s="2">
        <f>EXP(-(Parameters!$B$5+Parameters!$B$6)*('Permanent project'!B261-Parameters!$B$2))*(1-EXP(-Parameters!$B$7*('Permanent project'!B261-Parameters!$B$2)*('Permanent project'!B261&gt;Parameters!$B$2)))+('Permanent project'!B261&lt;=Parameters!$B$2)</f>
        <v>8.2909966575172661E-2</v>
      </c>
      <c r="K257" s="2">
        <f>H257*I257*('Permanent project'!B261&gt;=Parameters!$B$2)</f>
        <v>6.09491758949533E-2</v>
      </c>
      <c r="L257" s="2">
        <f>H257*I257*J257*('Permanent project'!B261&gt;=Parameters!$B$2)*('Permanent project'!B261&lt;=Parameters!$B$3)</f>
        <v>5.0532941362348973E-3</v>
      </c>
      <c r="M257" s="26">
        <f>'Emissions of Biomass scenarios'!O255*3.66</f>
        <v>0</v>
      </c>
      <c r="N257" s="14">
        <f t="shared" si="15"/>
        <v>0</v>
      </c>
      <c r="V257" s="4"/>
      <c r="W257" s="4"/>
      <c r="X257" s="4"/>
      <c r="Y257" s="4"/>
    </row>
    <row r="258" spans="2:25" x14ac:dyDescent="0.3">
      <c r="B258">
        <v>253</v>
      </c>
      <c r="C258" s="11">
        <f t="shared" si="18"/>
        <v>1.6779706453383088</v>
      </c>
      <c r="D258" s="11">
        <f t="shared" si="18"/>
        <v>2.720789926345387</v>
      </c>
      <c r="E258" s="11">
        <f t="shared" si="18"/>
        <v>3.4292084480011149</v>
      </c>
      <c r="F258" s="11">
        <f t="shared" si="18"/>
        <v>5.9646475032892132</v>
      </c>
      <c r="G258" s="3">
        <f>G257*(1+Parameters!$B$13)</f>
        <v>12742727.076043958</v>
      </c>
      <c r="H258" s="5">
        <f>Parameters!$B$11*'Permanent project'!C262*Parameters!B$9*G258</f>
        <v>197.56895905047304</v>
      </c>
      <c r="I258" s="2">
        <f>EXP(-Parameters!$B$16*'Permanent project'!B262)</f>
        <v>3.047557261852779E-4</v>
      </c>
      <c r="J258" s="2">
        <f>EXP(-(Parameters!$B$5+Parameters!$B$6)*('Permanent project'!B262-Parameters!$B$2))*(1-EXP(-Parameters!$B$7*('Permanent project'!B262-Parameters!$B$2)*('Permanent project'!B262&gt;Parameters!$B$2)))+('Permanent project'!B262&lt;=Parameters!$B$2)</f>
        <v>8.20849986238988E-2</v>
      </c>
      <c r="K258" s="2">
        <f>H258*I258*('Permanent project'!B262&gt;=Parameters!$B$2)</f>
        <v>6.0210271587096346E-2</v>
      </c>
      <c r="L258" s="2">
        <f>H258*I258*J258*('Permanent project'!B262&gt;=Parameters!$B$2)*('Permanent project'!B262&lt;=Parameters!$B$3)</f>
        <v>4.942360060371377E-3</v>
      </c>
      <c r="M258" s="26">
        <f>'Emissions of Biomass scenarios'!O256*3.66</f>
        <v>0</v>
      </c>
      <c r="N258" s="14">
        <f t="shared" si="15"/>
        <v>0</v>
      </c>
      <c r="V258" s="4"/>
      <c r="W258" s="4"/>
      <c r="X258" s="4"/>
      <c r="Y258" s="4"/>
    </row>
    <row r="259" spans="2:25" x14ac:dyDescent="0.3">
      <c r="B259">
        <v>254</v>
      </c>
      <c r="C259" s="11">
        <f t="shared" si="18"/>
        <v>1.6779706453383088</v>
      </c>
      <c r="D259" s="11">
        <f t="shared" si="18"/>
        <v>2.720789926345387</v>
      </c>
      <c r="E259" s="11">
        <f t="shared" si="18"/>
        <v>3.4292084480011149</v>
      </c>
      <c r="F259" s="11">
        <f t="shared" si="18"/>
        <v>5.9646475032892132</v>
      </c>
      <c r="G259" s="3">
        <f>G258*(1+Parameters!$B$13)</f>
        <v>12997581.617564837</v>
      </c>
      <c r="H259" s="5">
        <f>Parameters!$B$11*'Permanent project'!C263*Parameters!B$9*G259</f>
        <v>201.52033823148247</v>
      </c>
      <c r="I259" s="2">
        <f>EXP(-Parameters!$B$16*'Permanent project'!B263)</f>
        <v>2.9515792673676729E-4</v>
      </c>
      <c r="J259" s="2">
        <f>EXP(-(Parameters!$B$5+Parameters!$B$6)*('Permanent project'!B263-Parameters!$B$2))*(1-EXP(-Parameters!$B$7*('Permanent project'!B263-Parameters!$B$2)*('Permanent project'!B263&gt;Parameters!$B$2)))+('Permanent project'!B263&lt;=Parameters!$B$2)</f>
        <v>8.1268239240891674E-2</v>
      </c>
      <c r="K259" s="2">
        <f>H259*I259*('Permanent project'!B263&gt;=Parameters!$B$2)</f>
        <v>5.9480325227696466E-2</v>
      </c>
      <c r="L259" s="2">
        <f>H259*I259*J259*('Permanent project'!B263&gt;=Parameters!$B$2)*('Permanent project'!B263&lt;=Parameters!$B$3)</f>
        <v>4.8338613007304814E-3</v>
      </c>
      <c r="M259" s="26">
        <f>'Emissions of Biomass scenarios'!O257*3.66</f>
        <v>0</v>
      </c>
      <c r="N259" s="14">
        <f t="shared" si="15"/>
        <v>0</v>
      </c>
      <c r="V259" s="4"/>
      <c r="W259" s="4"/>
      <c r="X259" s="4"/>
      <c r="Y259" s="4"/>
    </row>
    <row r="260" spans="2:25" x14ac:dyDescent="0.3">
      <c r="B260">
        <v>255</v>
      </c>
      <c r="C260" s="11">
        <f t="shared" si="18"/>
        <v>1.6779706453383088</v>
      </c>
      <c r="D260" s="11">
        <f t="shared" si="18"/>
        <v>2.720789926345387</v>
      </c>
      <c r="E260" s="11">
        <f t="shared" si="18"/>
        <v>3.4292084480011149</v>
      </c>
      <c r="F260" s="11">
        <f t="shared" si="18"/>
        <v>5.9646475032892132</v>
      </c>
      <c r="G260" s="3">
        <f>G259*(1+Parameters!$B$13)</f>
        <v>13257533.249916134</v>
      </c>
      <c r="H260" s="5">
        <f>Parameters!$B$11*'Permanent project'!C264*Parameters!B$9*G260</f>
        <v>205.55074499611214</v>
      </c>
      <c r="I260" s="2">
        <f>EXP(-Parameters!$B$16*'Permanent project'!B264)</f>
        <v>2.8586239479740869E-4</v>
      </c>
      <c r="J260" s="2">
        <f>EXP(-(Parameters!$B$5+Parameters!$B$6)*('Permanent project'!B264-Parameters!$B$2))*(1-EXP(-Parameters!$B$7*('Permanent project'!B264-Parameters!$B$2)*('Permanent project'!B264&gt;Parameters!$B$2)))+('Permanent project'!B264&lt;=Parameters!$B$2)</f>
        <v>8.0459606749532439E-2</v>
      </c>
      <c r="K260" s="2">
        <f>H260*I260*('Permanent project'!B264&gt;=Parameters!$B$2)</f>
        <v>5.875922821698009E-2</v>
      </c>
      <c r="L260" s="2">
        <f>H260*I260*J260*('Permanent project'!B264&gt;=Parameters!$B$2)*('Permanent project'!B264&lt;=Parameters!$B$3)</f>
        <v>4.7277443952442478E-3</v>
      </c>
      <c r="M260" s="26">
        <f>'Emissions of Biomass scenarios'!O258*3.66</f>
        <v>0</v>
      </c>
      <c r="N260" s="14">
        <f t="shared" si="15"/>
        <v>0</v>
      </c>
      <c r="V260" s="4"/>
      <c r="W260" s="4"/>
      <c r="X260" s="4"/>
      <c r="Y260" s="4"/>
    </row>
    <row r="261" spans="2:25" x14ac:dyDescent="0.3">
      <c r="B261">
        <v>256</v>
      </c>
      <c r="C261" s="11">
        <f t="shared" si="18"/>
        <v>1.6779706453383088</v>
      </c>
      <c r="D261" s="11">
        <f t="shared" si="18"/>
        <v>2.720789926345387</v>
      </c>
      <c r="E261" s="11">
        <f t="shared" si="18"/>
        <v>3.4292084480011149</v>
      </c>
      <c r="F261" s="11">
        <f t="shared" si="18"/>
        <v>5.9646475032892132</v>
      </c>
      <c r="G261" s="3">
        <f>G260*(1+Parameters!$B$13)</f>
        <v>13522683.914914457</v>
      </c>
      <c r="H261" s="5">
        <f>Parameters!$B$11*'Permanent project'!C265*Parameters!B$9*G261</f>
        <v>209.6617598960344</v>
      </c>
      <c r="I261" s="2">
        <f>EXP(-Parameters!$B$16*'Permanent project'!B265)</f>
        <v>2.7685961093021247E-4</v>
      </c>
      <c r="J261" s="2">
        <f>EXP(-(Parameters!$B$5+Parameters!$B$6)*('Permanent project'!B265-Parameters!$B$2))*(1-EXP(-Parameters!$B$7*('Permanent project'!B265-Parameters!$B$2)*('Permanent project'!B265&gt;Parameters!$B$2)))+('Permanent project'!B265&lt;=Parameters!$B$2)</f>
        <v>7.9659020285898011E-2</v>
      </c>
      <c r="K261" s="2">
        <f>H261*I261*('Permanent project'!B265&gt;=Parameters!$B$2)</f>
        <v>5.8046873271759704E-2</v>
      </c>
      <c r="L261" s="2">
        <f>H261*I261*J261*('Permanent project'!B265&gt;=Parameters!$B$2)*('Permanent project'!B265&lt;=Parameters!$B$3)</f>
        <v>4.6239570554880574E-3</v>
      </c>
      <c r="M261" s="26">
        <f>'Emissions of Biomass scenarios'!O259*3.66</f>
        <v>0</v>
      </c>
      <c r="N261" s="14">
        <f t="shared" si="15"/>
        <v>0</v>
      </c>
      <c r="V261" s="4"/>
      <c r="W261" s="4"/>
      <c r="X261" s="4"/>
      <c r="Y261" s="4"/>
    </row>
    <row r="262" spans="2:25" x14ac:dyDescent="0.3">
      <c r="B262">
        <v>257</v>
      </c>
      <c r="C262" s="11">
        <f t="shared" si="18"/>
        <v>1.6779706453383088</v>
      </c>
      <c r="D262" s="11">
        <f t="shared" si="18"/>
        <v>2.720789926345387</v>
      </c>
      <c r="E262" s="11">
        <f t="shared" si="18"/>
        <v>3.4292084480011149</v>
      </c>
      <c r="F262" s="11">
        <f t="shared" si="18"/>
        <v>5.9646475032892132</v>
      </c>
      <c r="G262" s="3">
        <f>G261*(1+Parameters!$B$13)</f>
        <v>13793137.593212746</v>
      </c>
      <c r="H262" s="5">
        <f>Parameters!$B$11*'Permanent project'!C266*Parameters!B$9*G262</f>
        <v>213.85499509395507</v>
      </c>
      <c r="I262" s="2">
        <f>EXP(-Parameters!$B$16*'Permanent project'!B266)</f>
        <v>2.681403554977965E-4</v>
      </c>
      <c r="J262" s="2">
        <f>EXP(-(Parameters!$B$5+Parameters!$B$6)*('Permanent project'!B266-Parameters!$B$2))*(1-EXP(-Parameters!$B$7*('Permanent project'!B266-Parameters!$B$2)*('Permanent project'!B266&gt;Parameters!$B$2)))+('Permanent project'!B266&lt;=Parameters!$B$2)</f>
        <v>7.8866399790674946E-2</v>
      </c>
      <c r="K262" s="2">
        <f>H262*I262*('Permanent project'!B266&gt;=Parameters!$B$2)</f>
        <v>5.7343154409472637E-2</v>
      </c>
      <c r="L262" s="2">
        <f>H262*I262*J262*('Permanent project'!B266&gt;=Parameters!$B$2)*('Permanent project'!B266&lt;=Parameters!$B$3)</f>
        <v>4.5224481409158737E-3</v>
      </c>
      <c r="M262" s="26">
        <f>'Emissions of Biomass scenarios'!O260*3.66</f>
        <v>0</v>
      </c>
      <c r="N262" s="14">
        <f t="shared" si="15"/>
        <v>0</v>
      </c>
      <c r="V262" s="4"/>
      <c r="W262" s="4"/>
      <c r="X262" s="4"/>
      <c r="Y262" s="4"/>
    </row>
    <row r="263" spans="2:25" x14ac:dyDescent="0.3">
      <c r="B263">
        <v>258</v>
      </c>
      <c r="C263" s="11">
        <f t="shared" si="18"/>
        <v>1.6779706453383088</v>
      </c>
      <c r="D263" s="11">
        <f t="shared" si="18"/>
        <v>2.720789926345387</v>
      </c>
      <c r="E263" s="11">
        <f t="shared" si="18"/>
        <v>3.4292084480011149</v>
      </c>
      <c r="F263" s="11">
        <f t="shared" si="18"/>
        <v>5.9646475032892132</v>
      </c>
      <c r="G263" s="3">
        <f>G262*(1+Parameters!$B$13)</f>
        <v>14069000.345077001</v>
      </c>
      <c r="H263" s="5">
        <f>Parameters!$B$11*'Permanent project'!C267*Parameters!B$9*G263</f>
        <v>218.13209499583417</v>
      </c>
      <c r="I263" s="2">
        <f>EXP(-Parameters!$B$16*'Permanent project'!B267)</f>
        <v>2.5969569922067187E-4</v>
      </c>
      <c r="J263" s="2">
        <f>EXP(-(Parameters!$B$5+Parameters!$B$6)*('Permanent project'!B267-Parameters!$B$2))*(1-EXP(-Parameters!$B$7*('Permanent project'!B267-Parameters!$B$2)*('Permanent project'!B267&gt;Parameters!$B$2)))+('Permanent project'!B267&lt;=Parameters!$B$2)</f>
        <v>7.8081666001153127E-2</v>
      </c>
      <c r="K263" s="2">
        <f>H263*I263*('Permanent project'!B267&gt;=Parameters!$B$2)</f>
        <v>5.6647966932413175E-2</v>
      </c>
      <c r="L263" s="2">
        <f>H263*I263*J263*('Permanent project'!B267&gt;=Parameters!$B$2)*('Permanent project'!B267&lt;=Parameters!$B$3)</f>
        <v>4.4231676336610529E-3</v>
      </c>
      <c r="M263" s="26">
        <f>'Emissions of Biomass scenarios'!O261*3.66</f>
        <v>0</v>
      </c>
      <c r="N263" s="14">
        <f t="shared" si="15"/>
        <v>0</v>
      </c>
      <c r="V263" s="4"/>
      <c r="W263" s="4"/>
      <c r="X263" s="4"/>
      <c r="Y263" s="4"/>
    </row>
    <row r="264" spans="2:25" x14ac:dyDescent="0.3">
      <c r="B264">
        <v>259</v>
      </c>
      <c r="C264" s="11">
        <f t="shared" si="18"/>
        <v>1.6779706453383088</v>
      </c>
      <c r="D264" s="11">
        <f t="shared" si="18"/>
        <v>2.720789926345387</v>
      </c>
      <c r="E264" s="11">
        <f t="shared" si="18"/>
        <v>3.4292084480011149</v>
      </c>
      <c r="F264" s="11">
        <f t="shared" si="18"/>
        <v>5.9646475032892132</v>
      </c>
      <c r="G264" s="3">
        <f>G263*(1+Parameters!$B$13)</f>
        <v>14350380.35197854</v>
      </c>
      <c r="H264" s="5">
        <f>Parameters!$B$11*'Permanent project'!C268*Parameters!B$9*G264</f>
        <v>222.49473689575086</v>
      </c>
      <c r="I264" s="2">
        <f>EXP(-Parameters!$B$16*'Permanent project'!B268)</f>
        <v>2.5151699403288028E-4</v>
      </c>
      <c r="J264" s="2">
        <f>EXP(-(Parameters!$B$5+Parameters!$B$6)*('Permanent project'!B268-Parameters!$B$2))*(1-EXP(-Parameters!$B$7*('Permanent project'!B268-Parameters!$B$2)*('Permanent project'!B268&gt;Parameters!$B$2)))+('Permanent project'!B268&lt;=Parameters!$B$2)</f>
        <v>7.7304740443299741E-2</v>
      </c>
      <c r="K264" s="2">
        <f>H264*I264*('Permanent project'!B268&gt;=Parameters!$B$2)</f>
        <v>5.5961207412155836E-2</v>
      </c>
      <c r="L264" s="2">
        <f>H264*I264*J264*('Permanent project'!B268&gt;=Parameters!$B$2)*('Permanent project'!B268&lt;=Parameters!$B$3)</f>
        <v>4.3260666138903682E-3</v>
      </c>
      <c r="M264" s="26">
        <f>'Emissions of Biomass scenarios'!O262*3.66</f>
        <v>0</v>
      </c>
      <c r="N264" s="14">
        <f t="shared" si="15"/>
        <v>0</v>
      </c>
      <c r="V264" s="4"/>
      <c r="W264" s="4"/>
      <c r="X264" s="4"/>
      <c r="Y264" s="4"/>
    </row>
    <row r="265" spans="2:25" x14ac:dyDescent="0.3">
      <c r="B265">
        <v>260</v>
      </c>
      <c r="C265" s="11">
        <f t="shared" si="18"/>
        <v>1.6779706453383088</v>
      </c>
      <c r="D265" s="11">
        <f t="shared" si="18"/>
        <v>2.720789926345387</v>
      </c>
      <c r="E265" s="11">
        <f t="shared" si="18"/>
        <v>3.4292084480011149</v>
      </c>
      <c r="F265" s="11">
        <f t="shared" si="18"/>
        <v>5.9646475032892132</v>
      </c>
      <c r="G265" s="3">
        <f>G264*(1+Parameters!$B$13)</f>
        <v>14637387.959018111</v>
      </c>
      <c r="H265" s="5">
        <f>Parameters!$B$11*'Permanent project'!C269*Parameters!B$9*G265</f>
        <v>226.94463163366586</v>
      </c>
      <c r="I265" s="2">
        <f>EXP(-Parameters!$B$16*'Permanent project'!B269)</f>
        <v>2.4359586422561879E-4</v>
      </c>
      <c r="J265" s="2">
        <f>EXP(-(Parameters!$B$5+Parameters!$B$6)*('Permanent project'!B269-Parameters!$B$2))*(1-EXP(-Parameters!$B$7*('Permanent project'!B269-Parameters!$B$2)*('Permanent project'!B269&gt;Parameters!$B$2)))+('Permanent project'!B269&lt;=Parameters!$B$2)</f>
        <v>7.6535545423911513E-2</v>
      </c>
      <c r="K265" s="2">
        <f>H265*I265*('Permanent project'!B269&gt;=Parameters!$B$2)</f>
        <v>5.5282773674167542E-2</v>
      </c>
      <c r="L265" s="2">
        <f>H265*I265*J265*('Permanent project'!B269&gt;=Parameters!$B$2)*('Permanent project'!B269&lt;=Parameters!$B$3)</f>
        <v>4.2310972356990693E-3</v>
      </c>
      <c r="M265" s="26">
        <f>'Emissions of Biomass scenarios'!O263*3.66</f>
        <v>0</v>
      </c>
      <c r="N265" s="14">
        <f t="shared" si="15"/>
        <v>0</v>
      </c>
      <c r="V265" s="4"/>
      <c r="W265" s="4"/>
      <c r="X265" s="4"/>
      <c r="Y265" s="4"/>
    </row>
    <row r="266" spans="2:25" x14ac:dyDescent="0.3">
      <c r="B266">
        <v>261</v>
      </c>
      <c r="C266" s="11">
        <f t="shared" si="18"/>
        <v>1.6779706453383088</v>
      </c>
      <c r="D266" s="11">
        <f t="shared" si="18"/>
        <v>2.720789926345387</v>
      </c>
      <c r="E266" s="11">
        <f t="shared" si="18"/>
        <v>3.4292084480011149</v>
      </c>
      <c r="F266" s="11">
        <f t="shared" si="18"/>
        <v>5.9646475032892132</v>
      </c>
      <c r="G266" s="3">
        <f>G265*(1+Parameters!$B$13)</f>
        <v>14930135.718198474</v>
      </c>
      <c r="H266" s="5">
        <f>Parameters!$B$11*'Permanent project'!C270*Parameters!B$9*G266</f>
        <v>231.4835242663392</v>
      </c>
      <c r="I266" s="2">
        <f>EXP(-Parameters!$B$16*'Permanent project'!B270)</f>
        <v>2.3592419786978231E-4</v>
      </c>
      <c r="J266" s="2">
        <f>EXP(-(Parameters!$B$5+Parameters!$B$6)*('Permanent project'!B270-Parameters!$B$2))*(1-EXP(-Parameters!$B$7*('Permanent project'!B270-Parameters!$B$2)*('Permanent project'!B270&gt;Parameters!$B$2)))+('Permanent project'!B270&lt;=Parameters!$B$2)</f>
        <v>7.5774004022845481E-2</v>
      </c>
      <c r="K266" s="2">
        <f>H266*I266*('Permanent project'!B270&gt;=Parameters!$B$2)</f>
        <v>5.4612564782606364E-2</v>
      </c>
      <c r="L266" s="2">
        <f>H266*I266*J266*('Permanent project'!B270&gt;=Parameters!$B$2)*('Permanent project'!B270&lt;=Parameters!$B$3)</f>
        <v>4.1382127035351239E-3</v>
      </c>
      <c r="M266" s="26">
        <f>'Emissions of Biomass scenarios'!O264*3.66</f>
        <v>0</v>
      </c>
      <c r="N266" s="14">
        <f t="shared" si="15"/>
        <v>0</v>
      </c>
      <c r="V266" s="4"/>
      <c r="W266" s="4"/>
      <c r="X266" s="4"/>
      <c r="Y266" s="4"/>
    </row>
    <row r="267" spans="2:25" x14ac:dyDescent="0.3">
      <c r="B267">
        <v>262</v>
      </c>
      <c r="C267" s="11">
        <f t="shared" ref="C267:F282" si="19">C266</f>
        <v>1.6779706453383088</v>
      </c>
      <c r="D267" s="11">
        <f t="shared" si="19"/>
        <v>2.720789926345387</v>
      </c>
      <c r="E267" s="11">
        <f t="shared" si="19"/>
        <v>3.4292084480011149</v>
      </c>
      <c r="F267" s="11">
        <f t="shared" si="19"/>
        <v>5.9646475032892132</v>
      </c>
      <c r="G267" s="3">
        <f>G266*(1+Parameters!$B$13)</f>
        <v>15228738.432562444</v>
      </c>
      <c r="H267" s="5">
        <f>Parameters!$B$11*'Permanent project'!C271*Parameters!B$9*G267</f>
        <v>236.11319475166599</v>
      </c>
      <c r="I267" s="2">
        <f>EXP(-Parameters!$B$16*'Permanent project'!B271)</f>
        <v>2.2849413850863917E-4</v>
      </c>
      <c r="J267" s="2">
        <f>EXP(-(Parameters!$B$5+Parameters!$B$6)*('Permanent project'!B271-Parameters!$B$2))*(1-EXP(-Parameters!$B$7*('Permanent project'!B271-Parameters!$B$2)*('Permanent project'!B271&gt;Parameters!$B$2)))+('Permanent project'!B271&lt;=Parameters!$B$2)</f>
        <v>7.5020040085326978E-2</v>
      </c>
      <c r="K267" s="2">
        <f>H267*I267*('Permanent project'!B271&gt;=Parameters!$B$2)</f>
        <v>5.3950481025304461E-2</v>
      </c>
      <c r="L267" s="2">
        <f>H267*I267*J267*('Permanent project'!B271&gt;=Parameters!$B$2)*('Permanent project'!B271&lt;=Parameters!$B$3)</f>
        <v>4.047367249141013E-3</v>
      </c>
      <c r="M267" s="26">
        <f>'Emissions of Biomass scenarios'!O265*3.66</f>
        <v>0</v>
      </c>
      <c r="N267" s="14">
        <f t="shared" si="15"/>
        <v>0</v>
      </c>
      <c r="V267" s="4"/>
      <c r="W267" s="4"/>
      <c r="X267" s="4"/>
      <c r="Y267" s="4"/>
    </row>
    <row r="268" spans="2:25" x14ac:dyDescent="0.3">
      <c r="B268">
        <v>263</v>
      </c>
      <c r="C268" s="11">
        <f t="shared" si="19"/>
        <v>1.6779706453383088</v>
      </c>
      <c r="D268" s="11">
        <f t="shared" si="19"/>
        <v>2.720789926345387</v>
      </c>
      <c r="E268" s="11">
        <f t="shared" si="19"/>
        <v>3.4292084480011149</v>
      </c>
      <c r="F268" s="11">
        <f t="shared" si="19"/>
        <v>5.9646475032892132</v>
      </c>
      <c r="G268" s="3">
        <f>G267*(1+Parameters!$B$13)</f>
        <v>15533313.201213693</v>
      </c>
      <c r="H268" s="5">
        <f>Parameters!$B$11*'Permanent project'!C272*Parameters!B$9*G268</f>
        <v>240.83545864669932</v>
      </c>
      <c r="I268" s="2">
        <f>EXP(-Parameters!$B$16*'Permanent project'!B272)</f>
        <v>2.2129807711213288E-4</v>
      </c>
      <c r="J268" s="2">
        <f>EXP(-(Parameters!$B$5+Parameters!$B$6)*('Permanent project'!B272-Parameters!$B$2))*(1-EXP(-Parameters!$B$7*('Permanent project'!B272-Parameters!$B$2)*('Permanent project'!B272&gt;Parameters!$B$2)))+('Permanent project'!B272&lt;=Parameters!$B$2)</f>
        <v>7.4273578214333877E-2</v>
      </c>
      <c r="K268" s="2">
        <f>H268*I268*('Permanent project'!B272&gt;=Parameters!$B$2)</f>
        <v>5.3296423898933153E-2</v>
      </c>
      <c r="L268" s="2">
        <f>H268*I268*J268*('Permanent project'!B272&gt;=Parameters!$B$2)*('Permanent project'!B272&lt;=Parameters!$B$3)</f>
        <v>3.9585161090017048E-3</v>
      </c>
      <c r="M268" s="26">
        <f>'Emissions of Biomass scenarios'!O266*3.66</f>
        <v>0</v>
      </c>
      <c r="N268" s="14">
        <f t="shared" si="15"/>
        <v>0</v>
      </c>
      <c r="V268" s="4"/>
      <c r="W268" s="4"/>
      <c r="X268" s="4"/>
      <c r="Y268" s="4"/>
    </row>
    <row r="269" spans="2:25" x14ac:dyDescent="0.3">
      <c r="B269">
        <v>264</v>
      </c>
      <c r="C269" s="11">
        <f t="shared" si="19"/>
        <v>1.6779706453383088</v>
      </c>
      <c r="D269" s="11">
        <f t="shared" si="19"/>
        <v>2.720789926345387</v>
      </c>
      <c r="E269" s="11">
        <f t="shared" si="19"/>
        <v>3.4292084480011149</v>
      </c>
      <c r="F269" s="11">
        <f t="shared" si="19"/>
        <v>5.9646475032892132</v>
      </c>
      <c r="G269" s="3">
        <f>G268*(1+Parameters!$B$13)</f>
        <v>15843979.465237968</v>
      </c>
      <c r="H269" s="5">
        <f>Parameters!$B$11*'Permanent project'!C273*Parameters!B$9*G269</f>
        <v>245.65216781963332</v>
      </c>
      <c r="I269" s="2">
        <f>EXP(-Parameters!$B$16*'Permanent project'!B273)</f>
        <v>2.1432864428457053E-4</v>
      </c>
      <c r="J269" s="2">
        <f>EXP(-(Parameters!$B$5+Parameters!$B$6)*('Permanent project'!B273-Parameters!$B$2))*(1-EXP(-Parameters!$B$7*('Permanent project'!B273-Parameters!$B$2)*('Permanent project'!B273&gt;Parameters!$B$2)))+('Permanent project'!B273&lt;=Parameters!$B$2)</f>
        <v>7.3534543763057097E-2</v>
      </c>
      <c r="K269" s="2">
        <f>H269*I269*('Permanent project'!B273&gt;=Parameters!$B$2)</f>
        <v>5.2650296094347813E-2</v>
      </c>
      <c r="L269" s="2">
        <f>H269*I269*J269*('Permanent project'!B273&gt;=Parameters!$B$2)*('Permanent project'!B273&lt;=Parameters!$B$3)</f>
        <v>3.8716155022877337E-3</v>
      </c>
      <c r="M269" s="26">
        <f>'Emissions of Biomass scenarios'!O267*3.66</f>
        <v>0</v>
      </c>
      <c r="N269" s="14">
        <f t="shared" si="15"/>
        <v>0</v>
      </c>
      <c r="V269" s="4"/>
      <c r="W269" s="4"/>
      <c r="X269" s="4"/>
      <c r="Y269" s="4"/>
    </row>
    <row r="270" spans="2:25" x14ac:dyDescent="0.3">
      <c r="B270">
        <v>265</v>
      </c>
      <c r="C270" s="11">
        <f t="shared" si="19"/>
        <v>1.6779706453383088</v>
      </c>
      <c r="D270" s="11">
        <f t="shared" si="19"/>
        <v>2.720789926345387</v>
      </c>
      <c r="E270" s="11">
        <f t="shared" si="19"/>
        <v>3.4292084480011149</v>
      </c>
      <c r="F270" s="11">
        <f t="shared" si="19"/>
        <v>5.9646475032892132</v>
      </c>
      <c r="G270" s="3">
        <f>G269*(1+Parameters!$B$13)</f>
        <v>16160859.054542728</v>
      </c>
      <c r="H270" s="5">
        <f>Parameters!$B$11*'Permanent project'!C274*Parameters!B$9*G270</f>
        <v>250.565211176026</v>
      </c>
      <c r="I270" s="2">
        <f>EXP(-Parameters!$B$16*'Permanent project'!B274)</f>
        <v>2.0757870271771752E-4</v>
      </c>
      <c r="J270" s="2">
        <f>EXP(-(Parameters!$B$5+Parameters!$B$6)*('Permanent project'!B274-Parameters!$B$2))*(1-EXP(-Parameters!$B$7*('Permanent project'!B274-Parameters!$B$2)*('Permanent project'!B274&gt;Parameters!$B$2)))+('Permanent project'!B274&lt;=Parameters!$B$2)</f>
        <v>7.2802862827435588E-2</v>
      </c>
      <c r="K270" s="2">
        <f>H270*I270*('Permanent project'!B274&gt;=Parameters!$B$2)</f>
        <v>5.2012001482110409E-2</v>
      </c>
      <c r="L270" s="2">
        <f>H270*I270*J270*('Permanent project'!B274&gt;=Parameters!$B$2)*('Permanent project'!B274&lt;=Parameters!$B$3)</f>
        <v>3.7866226092824608E-3</v>
      </c>
      <c r="M270" s="26">
        <f>'Emissions of Biomass scenarios'!O268*3.66</f>
        <v>0</v>
      </c>
      <c r="N270" s="14">
        <f t="shared" si="15"/>
        <v>0</v>
      </c>
      <c r="V270" s="4"/>
      <c r="W270" s="4"/>
      <c r="X270" s="4"/>
      <c r="Y270" s="4"/>
    </row>
    <row r="271" spans="2:25" x14ac:dyDescent="0.3">
      <c r="B271">
        <v>266</v>
      </c>
      <c r="C271" s="11">
        <f t="shared" si="19"/>
        <v>1.6779706453383088</v>
      </c>
      <c r="D271" s="11">
        <f t="shared" si="19"/>
        <v>2.720789926345387</v>
      </c>
      <c r="E271" s="11">
        <f t="shared" si="19"/>
        <v>3.4292084480011149</v>
      </c>
      <c r="F271" s="11">
        <f t="shared" si="19"/>
        <v>5.9646475032892132</v>
      </c>
      <c r="G271" s="3">
        <f>G270*(1+Parameters!$B$13)</f>
        <v>16484076.235633582</v>
      </c>
      <c r="H271" s="5">
        <f>Parameters!$B$11*'Permanent project'!C275*Parameters!B$9*G271</f>
        <v>255.57651539954651</v>
      </c>
      <c r="I271" s="2">
        <f>EXP(-Parameters!$B$16*'Permanent project'!B275)</f>
        <v>2.0104133988157045E-4</v>
      </c>
      <c r="J271" s="2">
        <f>EXP(-(Parameters!$B$5+Parameters!$B$6)*('Permanent project'!B275-Parameters!$B$2))*(1-EXP(-Parameters!$B$7*('Permanent project'!B275-Parameters!$B$2)*('Permanent project'!B275&gt;Parameters!$B$2)))+('Permanent project'!B275&lt;=Parameters!$B$2)</f>
        <v>7.20784622387661E-2</v>
      </c>
      <c r="K271" s="2">
        <f>H271*I271*('Permanent project'!B275&gt;=Parameters!$B$2)</f>
        <v>5.1381445098187657E-2</v>
      </c>
      <c r="L271" s="2">
        <f>H271*I271*J271*('Permanent project'!B275&gt;=Parameters!$B$2)*('Permanent project'!B275&lt;=Parameters!$B$3)</f>
        <v>3.7034955502829527E-3</v>
      </c>
      <c r="M271" s="26">
        <f>'Emissions of Biomass scenarios'!O269*3.66</f>
        <v>0</v>
      </c>
      <c r="N271" s="14">
        <f t="shared" si="15"/>
        <v>0</v>
      </c>
      <c r="V271" s="4"/>
      <c r="W271" s="4"/>
      <c r="X271" s="4"/>
      <c r="Y271" s="4"/>
    </row>
    <row r="272" spans="2:25" x14ac:dyDescent="0.3">
      <c r="B272">
        <v>267</v>
      </c>
      <c r="C272" s="11">
        <f t="shared" si="19"/>
        <v>1.6779706453383088</v>
      </c>
      <c r="D272" s="11">
        <f t="shared" si="19"/>
        <v>2.720789926345387</v>
      </c>
      <c r="E272" s="11">
        <f t="shared" si="19"/>
        <v>3.4292084480011149</v>
      </c>
      <c r="F272" s="11">
        <f t="shared" si="19"/>
        <v>5.9646475032892132</v>
      </c>
      <c r="G272" s="3">
        <f>G271*(1+Parameters!$B$13)</f>
        <v>16813757.760346252</v>
      </c>
      <c r="H272" s="5">
        <f>Parameters!$B$11*'Permanent project'!C276*Parameters!B$9*G272</f>
        <v>260.68804570753741</v>
      </c>
      <c r="I272" s="2">
        <f>EXP(-Parameters!$B$16*'Permanent project'!B276)</f>
        <v>1.9470986094532206E-4</v>
      </c>
      <c r="J272" s="2">
        <f>EXP(-(Parameters!$B$5+Parameters!$B$6)*('Permanent project'!B276-Parameters!$B$2))*(1-EXP(-Parameters!$B$7*('Permanent project'!B276-Parameters!$B$2)*('Permanent project'!B276&gt;Parameters!$B$2)))+('Permanent project'!B276&lt;=Parameters!$B$2)</f>
        <v>7.1361269556386053E-2</v>
      </c>
      <c r="K272" s="2">
        <f>H272*I272*('Permanent project'!B276&gt;=Parameters!$B$2)</f>
        <v>5.075853312982237E-2</v>
      </c>
      <c r="L272" s="2">
        <f>H272*I272*J272*('Permanent project'!B276&gt;=Parameters!$B$2)*('Permanent project'!B276&lt;=Parameters!$B$3)</f>
        <v>3.6221933649640057E-3</v>
      </c>
      <c r="M272" s="26">
        <f>'Emissions of Biomass scenarios'!O270*3.66</f>
        <v>0</v>
      </c>
      <c r="N272" s="14">
        <f t="shared" si="15"/>
        <v>0</v>
      </c>
      <c r="V272" s="4"/>
      <c r="W272" s="4"/>
      <c r="X272" s="4"/>
      <c r="Y272" s="4"/>
    </row>
    <row r="273" spans="2:25" x14ac:dyDescent="0.3">
      <c r="B273">
        <v>268</v>
      </c>
      <c r="C273" s="11">
        <f t="shared" si="19"/>
        <v>1.6779706453383088</v>
      </c>
      <c r="D273" s="11">
        <f t="shared" si="19"/>
        <v>2.720789926345387</v>
      </c>
      <c r="E273" s="11">
        <f t="shared" si="19"/>
        <v>3.4292084480011149</v>
      </c>
      <c r="F273" s="11">
        <f t="shared" si="19"/>
        <v>5.9646475032892132</v>
      </c>
      <c r="G273" s="3">
        <f>G272*(1+Parameters!$B$13)</f>
        <v>17150032.915553179</v>
      </c>
      <c r="H273" s="5">
        <f>Parameters!$B$11*'Permanent project'!C277*Parameters!B$9*G273</f>
        <v>265.90180662168819</v>
      </c>
      <c r="I273" s="2">
        <f>EXP(-Parameters!$B$16*'Permanent project'!B277)</f>
        <v>1.885777819212697E-4</v>
      </c>
      <c r="J273" s="2">
        <f>EXP(-(Parameters!$B$5+Parameters!$B$6)*('Permanent project'!B277-Parameters!$B$2))*(1-EXP(-Parameters!$B$7*('Permanent project'!B277-Parameters!$B$2)*('Permanent project'!B277&gt;Parameters!$B$2)))+('Permanent project'!B277&lt;=Parameters!$B$2)</f>
        <v>7.0651213060429596E-2</v>
      </c>
      <c r="K273" s="2">
        <f>H273*I273*('Permanent project'!B277&gt;=Parameters!$B$2)</f>
        <v>5.0143172901576341E-2</v>
      </c>
      <c r="L273" s="2">
        <f>H273*I273*J273*('Permanent project'!B277&gt;=Parameters!$B$2)*('Permanent project'!B277&lt;=Parameters!$B$3)</f>
        <v>3.54267599219523E-3</v>
      </c>
      <c r="M273" s="26">
        <f>'Emissions of Biomass scenarios'!O271*3.66</f>
        <v>0</v>
      </c>
      <c r="N273" s="14">
        <f t="shared" si="15"/>
        <v>0</v>
      </c>
      <c r="V273" s="4"/>
      <c r="W273" s="4"/>
      <c r="X273" s="4"/>
      <c r="Y273" s="4"/>
    </row>
    <row r="274" spans="2:25" x14ac:dyDescent="0.3">
      <c r="B274">
        <v>269</v>
      </c>
      <c r="C274" s="11">
        <f t="shared" si="19"/>
        <v>1.6779706453383088</v>
      </c>
      <c r="D274" s="11">
        <f t="shared" si="19"/>
        <v>2.720789926345387</v>
      </c>
      <c r="E274" s="11">
        <f t="shared" si="19"/>
        <v>3.4292084480011149</v>
      </c>
      <c r="F274" s="11">
        <f t="shared" si="19"/>
        <v>5.9646475032892132</v>
      </c>
      <c r="G274" s="3">
        <f>G273*(1+Parameters!$B$13)</f>
        <v>17493033.573864244</v>
      </c>
      <c r="H274" s="5">
        <f>Parameters!$B$11*'Permanent project'!C278*Parameters!B$9*G274</f>
        <v>271.219842754122</v>
      </c>
      <c r="I274" s="2">
        <f>EXP(-Parameters!$B$16*'Permanent project'!B278)</f>
        <v>1.826388230246452E-4</v>
      </c>
      <c r="J274" s="2">
        <f>EXP(-(Parameters!$B$5+Parameters!$B$6)*('Permanent project'!B278-Parameters!$B$2))*(1-EXP(-Parameters!$B$7*('Permanent project'!B278-Parameters!$B$2)*('Permanent project'!B278&gt;Parameters!$B$2)))+('Permanent project'!B278&lt;=Parameters!$B$2)</f>
        <v>6.9948221744655356E-2</v>
      </c>
      <c r="K274" s="2">
        <f>H274*I274*('Permanent project'!B278&gt;=Parameters!$B$2)</f>
        <v>4.953527286154219E-2</v>
      </c>
      <c r="L274" s="2">
        <f>H274*I274*J274*('Permanent project'!B278&gt;=Parameters!$B$2)*('Permanent project'!B278&lt;=Parameters!$B$3)</f>
        <v>3.4649042503011617E-3</v>
      </c>
      <c r="M274" s="26">
        <f>'Emissions of Biomass scenarios'!O272*3.66</f>
        <v>0</v>
      </c>
      <c r="N274" s="14">
        <f t="shared" si="15"/>
        <v>0</v>
      </c>
      <c r="V274" s="4"/>
      <c r="W274" s="4"/>
      <c r="X274" s="4"/>
      <c r="Y274" s="4"/>
    </row>
    <row r="275" spans="2:25" x14ac:dyDescent="0.3">
      <c r="B275">
        <v>270</v>
      </c>
      <c r="C275" s="11">
        <f t="shared" si="19"/>
        <v>1.6779706453383088</v>
      </c>
      <c r="D275" s="11">
        <f t="shared" si="19"/>
        <v>2.720789926345387</v>
      </c>
      <c r="E275" s="11">
        <f t="shared" si="19"/>
        <v>3.4292084480011149</v>
      </c>
      <c r="F275" s="11">
        <f t="shared" si="19"/>
        <v>5.9646475032892132</v>
      </c>
      <c r="G275" s="3">
        <f>G274*(1+Parameters!$B$13)</f>
        <v>17842894.245341528</v>
      </c>
      <c r="H275" s="5">
        <f>Parameters!$B$11*'Permanent project'!C279*Parameters!B$9*G275</f>
        <v>276.64423960920442</v>
      </c>
      <c r="I275" s="2">
        <f>EXP(-Parameters!$B$16*'Permanent project'!B279)</f>
        <v>1.7688690224256659E-4</v>
      </c>
      <c r="J275" s="2">
        <f>EXP(-(Parameters!$B$5+Parameters!$B$6)*('Permanent project'!B279-Parameters!$B$2))*(1-EXP(-Parameters!$B$7*('Permanent project'!B279-Parameters!$B$2)*('Permanent project'!B279&gt;Parameters!$B$2)))+('Permanent project'!B279&lt;=Parameters!$B$2)</f>
        <v>6.9252225309345994E-2</v>
      </c>
      <c r="K275" s="2">
        <f>H275*I275*('Permanent project'!B279&gt;=Parameters!$B$2)</f>
        <v>4.8934742567722511E-2</v>
      </c>
      <c r="L275" s="2">
        <f>H275*I275*J275*('Permanent project'!B279&gt;=Parameters!$B$2)*('Permanent project'!B279&lt;=Parameters!$B$3)</f>
        <v>3.3888398177547635E-3</v>
      </c>
      <c r="M275" s="26">
        <f>'Emissions of Biomass scenarios'!O273*3.66</f>
        <v>0</v>
      </c>
      <c r="N275" s="14">
        <f t="shared" si="15"/>
        <v>0</v>
      </c>
      <c r="V275" s="4"/>
      <c r="W275" s="4"/>
      <c r="X275" s="4"/>
      <c r="Y275" s="4"/>
    </row>
    <row r="276" spans="2:25" x14ac:dyDescent="0.3">
      <c r="B276">
        <v>271</v>
      </c>
      <c r="C276" s="11">
        <f t="shared" si="19"/>
        <v>1.6779706453383088</v>
      </c>
      <c r="D276" s="11">
        <f t="shared" si="19"/>
        <v>2.720789926345387</v>
      </c>
      <c r="E276" s="11">
        <f t="shared" si="19"/>
        <v>3.4292084480011149</v>
      </c>
      <c r="F276" s="11">
        <f t="shared" si="19"/>
        <v>5.9646475032892132</v>
      </c>
      <c r="G276" s="3">
        <f>G275*(1+Parameters!$B$13)</f>
        <v>18199752.13024836</v>
      </c>
      <c r="H276" s="5">
        <f>Parameters!$B$11*'Permanent project'!C280*Parameters!B$9*G276</f>
        <v>282.17712440138854</v>
      </c>
      <c r="I276" s="2">
        <f>EXP(-Parameters!$B$16*'Permanent project'!B280)</f>
        <v>1.7131612910552531E-4</v>
      </c>
      <c r="J276" s="2">
        <f>EXP(-(Parameters!$B$5+Parameters!$B$6)*('Permanent project'!B280-Parameters!$B$2))*(1-EXP(-Parameters!$B$7*('Permanent project'!B280-Parameters!$B$2)*('Permanent project'!B280&gt;Parameters!$B$2)))+('Permanent project'!B280&lt;=Parameters!$B$2)</f>
        <v>6.8563154154277911E-2</v>
      </c>
      <c r="K276" s="2">
        <f>H276*I276*('Permanent project'!B280&gt;=Parameters!$B$2)</f>
        <v>4.8341492674574153E-2</v>
      </c>
      <c r="L276" s="2">
        <f>H276*I276*J276*('Permanent project'!B280&gt;=Parameters!$B$2)*('Permanent project'!B280&lt;=Parameters!$B$3)</f>
        <v>3.314445214294724E-3</v>
      </c>
      <c r="M276" s="26">
        <f>'Emissions of Biomass scenarios'!O274*3.66</f>
        <v>0</v>
      </c>
      <c r="N276" s="14">
        <f t="shared" si="15"/>
        <v>0</v>
      </c>
      <c r="V276" s="4"/>
      <c r="W276" s="4"/>
      <c r="X276" s="4"/>
      <c r="Y276" s="4"/>
    </row>
    <row r="277" spans="2:25" x14ac:dyDescent="0.3">
      <c r="B277">
        <v>272</v>
      </c>
      <c r="C277" s="11">
        <f t="shared" si="19"/>
        <v>1.6779706453383088</v>
      </c>
      <c r="D277" s="11">
        <f t="shared" si="19"/>
        <v>2.720789926345387</v>
      </c>
      <c r="E277" s="11">
        <f t="shared" si="19"/>
        <v>3.4292084480011149</v>
      </c>
      <c r="F277" s="11">
        <f t="shared" si="19"/>
        <v>5.9646475032892132</v>
      </c>
      <c r="G277" s="3">
        <f>G276*(1+Parameters!$B$13)</f>
        <v>18563747.172853328</v>
      </c>
      <c r="H277" s="5">
        <f>Parameters!$B$11*'Permanent project'!C281*Parameters!B$9*G277</f>
        <v>287.82066688941632</v>
      </c>
      <c r="I277" s="2">
        <f>EXP(-Parameters!$B$16*'Permanent project'!B281)</f>
        <v>1.6592079865503085E-4</v>
      </c>
      <c r="J277" s="2">
        <f>EXP(-(Parameters!$B$5+Parameters!$B$6)*('Permanent project'!B281-Parameters!$B$2))*(1-EXP(-Parameters!$B$7*('Permanent project'!B281-Parameters!$B$2)*('Permanent project'!B281&gt;Parameters!$B$2)))+('Permanent project'!B281&lt;=Parameters!$B$2)</f>
        <v>6.7880939371761442E-2</v>
      </c>
      <c r="K277" s="2">
        <f>H277*I277*('Permanent project'!B281&gt;=Parameters!$B$2)</f>
        <v>4.7755434919715546E-2</v>
      </c>
      <c r="L277" s="2">
        <f>H277*I277*J277*('Permanent project'!B281&gt;=Parameters!$B$2)*('Permanent project'!B281&lt;=Parameters!$B$3)</f>
        <v>3.2416837824573103E-3</v>
      </c>
      <c r="M277" s="26">
        <f>'Emissions of Biomass scenarios'!O275*3.66</f>
        <v>0</v>
      </c>
      <c r="N277" s="14">
        <f t="shared" si="15"/>
        <v>0</v>
      </c>
      <c r="V277" s="4"/>
      <c r="W277" s="4"/>
      <c r="X277" s="4"/>
      <c r="Y277" s="4"/>
    </row>
    <row r="278" spans="2:25" x14ac:dyDescent="0.3">
      <c r="B278">
        <v>273</v>
      </c>
      <c r="C278" s="11">
        <f t="shared" si="19"/>
        <v>1.6779706453383088</v>
      </c>
      <c r="D278" s="11">
        <f t="shared" si="19"/>
        <v>2.720789926345387</v>
      </c>
      <c r="E278" s="11">
        <f t="shared" si="19"/>
        <v>3.4292084480011149</v>
      </c>
      <c r="F278" s="11">
        <f t="shared" si="19"/>
        <v>5.9646475032892132</v>
      </c>
      <c r="G278" s="3">
        <f>G277*(1+Parameters!$B$13)</f>
        <v>18935022.116310395</v>
      </c>
      <c r="H278" s="5">
        <f>Parameters!$B$11*'Permanent project'!C282*Parameters!B$9*G278</f>
        <v>293.57708022720465</v>
      </c>
      <c r="I278" s="2">
        <f>EXP(-Parameters!$B$16*'Permanent project'!B282)</f>
        <v>1.6069538560123465E-4</v>
      </c>
      <c r="J278" s="2">
        <f>EXP(-(Parameters!$B$5+Parameters!$B$6)*('Permanent project'!B282-Parameters!$B$2))*(1-EXP(-Parameters!$B$7*('Permanent project'!B282-Parameters!$B$2)*('Permanent project'!B282&gt;Parameters!$B$2)))+('Permanent project'!B282&lt;=Parameters!$B$2)</f>
        <v>6.7205512739749756E-2</v>
      </c>
      <c r="K278" s="2">
        <f>H278*I278*('Permanent project'!B282&gt;=Parameters!$B$2)</f>
        <v>4.7176482110795254E-2</v>
      </c>
      <c r="L278" s="2">
        <f>H278*I278*J278*('Permanent project'!B282&gt;=Parameters!$B$2)*('Permanent project'!B282&lt;=Parameters!$B$3)</f>
        <v>3.1705196695136269E-3</v>
      </c>
      <c r="M278" s="26">
        <f>'Emissions of Biomass scenarios'!O276*3.66</f>
        <v>0</v>
      </c>
      <c r="N278" s="14">
        <f t="shared" ref="N278:N341" si="20">L278*M278</f>
        <v>0</v>
      </c>
      <c r="V278" s="4"/>
      <c r="W278" s="4"/>
      <c r="X278" s="4"/>
      <c r="Y278" s="4"/>
    </row>
    <row r="279" spans="2:25" x14ac:dyDescent="0.3">
      <c r="B279">
        <v>274</v>
      </c>
      <c r="C279" s="11">
        <f t="shared" si="19"/>
        <v>1.6779706453383088</v>
      </c>
      <c r="D279" s="11">
        <f t="shared" si="19"/>
        <v>2.720789926345387</v>
      </c>
      <c r="E279" s="11">
        <f t="shared" si="19"/>
        <v>3.4292084480011149</v>
      </c>
      <c r="F279" s="11">
        <f t="shared" si="19"/>
        <v>5.9646475032892132</v>
      </c>
      <c r="G279" s="3">
        <f>G278*(1+Parameters!$B$13)</f>
        <v>19313722.558636602</v>
      </c>
      <c r="H279" s="5">
        <f>Parameters!$B$11*'Permanent project'!C283*Parameters!B$9*G279</f>
        <v>299.44862183174871</v>
      </c>
      <c r="I279" s="2">
        <f>EXP(-Parameters!$B$16*'Permanent project'!B283)</f>
        <v>1.5563453866455047E-4</v>
      </c>
      <c r="J279" s="2">
        <f>EXP(-(Parameters!$B$5+Parameters!$B$6)*('Permanent project'!B283-Parameters!$B$2))*(1-EXP(-Parameters!$B$7*('Permanent project'!B283-Parameters!$B$2)*('Permanent project'!B283&gt;Parameters!$B$2)))+('Permanent project'!B283&lt;=Parameters!$B$2)</f>
        <v>6.6536806715016855E-2</v>
      </c>
      <c r="K279" s="2">
        <f>H279*I279*('Permanent project'!B283&gt;=Parameters!$B$2)</f>
        <v>4.6604548112519649E-2</v>
      </c>
      <c r="L279" s="2">
        <f>H279*I279*J279*('Permanent project'!B283&gt;=Parameters!$B$2)*('Permanent project'!B283&lt;=Parameters!$B$3)</f>
        <v>3.1009178098034234E-3</v>
      </c>
      <c r="M279" s="26">
        <f>'Emissions of Biomass scenarios'!O277*3.66</f>
        <v>0</v>
      </c>
      <c r="N279" s="14">
        <f t="shared" si="20"/>
        <v>0</v>
      </c>
      <c r="V279" s="4"/>
      <c r="W279" s="4"/>
      <c r="X279" s="4"/>
      <c r="Y279" s="4"/>
    </row>
    <row r="280" spans="2:25" x14ac:dyDescent="0.3">
      <c r="B280">
        <v>275</v>
      </c>
      <c r="C280" s="11">
        <f t="shared" si="19"/>
        <v>1.6779706453383088</v>
      </c>
      <c r="D280" s="11">
        <f t="shared" si="19"/>
        <v>2.720789926345387</v>
      </c>
      <c r="E280" s="11">
        <f t="shared" si="19"/>
        <v>3.4292084480011149</v>
      </c>
      <c r="F280" s="11">
        <f t="shared" si="19"/>
        <v>5.9646475032892132</v>
      </c>
      <c r="G280" s="3">
        <f>G279*(1+Parameters!$B$13)</f>
        <v>19699997.009809334</v>
      </c>
      <c r="H280" s="5">
        <f>Parameters!$B$11*'Permanent project'!C284*Parameters!B$9*G280</f>
        <v>305.43759426838369</v>
      </c>
      <c r="I280" s="2">
        <f>EXP(-Parameters!$B$16*'Permanent project'!B284)</f>
        <v>1.507330750954765E-4</v>
      </c>
      <c r="J280" s="2">
        <f>EXP(-(Parameters!$B$5+Parameters!$B$6)*('Permanent project'!B284-Parameters!$B$2))*(1-EXP(-Parameters!$B$7*('Permanent project'!B284-Parameters!$B$2)*('Permanent project'!B284&gt;Parameters!$B$2)))+('Permanent project'!B284&lt;=Parameters!$B$2)</f>
        <v>6.5874754426402948E-2</v>
      </c>
      <c r="K280" s="2">
        <f>H280*I280*('Permanent project'!B284&gt;=Parameters!$B$2)</f>
        <v>4.6039547833837964E-2</v>
      </c>
      <c r="L280" s="2">
        <f>H280*I280*J280*('Permanent project'!B284&gt;=Parameters!$B$2)*('Permanent project'!B284&lt;=Parameters!$B$3)</f>
        <v>3.0328439074567078E-3</v>
      </c>
      <c r="M280" s="26">
        <f>'Emissions of Biomass scenarios'!O278*3.66</f>
        <v>0</v>
      </c>
      <c r="N280" s="14">
        <f t="shared" si="20"/>
        <v>0</v>
      </c>
      <c r="V280" s="4"/>
      <c r="W280" s="4"/>
      <c r="X280" s="4"/>
      <c r="Y280" s="4"/>
    </row>
    <row r="281" spans="2:25" x14ac:dyDescent="0.3">
      <c r="B281">
        <v>276</v>
      </c>
      <c r="C281" s="11">
        <f t="shared" si="19"/>
        <v>1.6779706453383088</v>
      </c>
      <c r="D281" s="11">
        <f t="shared" si="19"/>
        <v>2.720789926345387</v>
      </c>
      <c r="E281" s="11">
        <f t="shared" si="19"/>
        <v>3.4292084480011149</v>
      </c>
      <c r="F281" s="11">
        <f t="shared" si="19"/>
        <v>5.9646475032892132</v>
      </c>
      <c r="G281" s="3">
        <f>G280*(1+Parameters!$B$13)</f>
        <v>20093996.95000552</v>
      </c>
      <c r="H281" s="5">
        <f>Parameters!$B$11*'Permanent project'!C285*Parameters!B$9*G281</f>
        <v>311.54634615375136</v>
      </c>
      <c r="I281" s="2">
        <f>EXP(-Parameters!$B$16*'Permanent project'!B285)</f>
        <v>1.4598597536700695E-4</v>
      </c>
      <c r="J281" s="2">
        <f>EXP(-(Parameters!$B$5+Parameters!$B$6)*('Permanent project'!B285-Parameters!$B$2))*(1-EXP(-Parameters!$B$7*('Permanent project'!B285-Parameters!$B$2)*('Permanent project'!B285&gt;Parameters!$B$2)))+('Permanent project'!B285&lt;=Parameters!$B$2)</f>
        <v>6.5219289668127525E-2</v>
      </c>
      <c r="K281" s="2">
        <f>H281*I281*('Permanent project'!B285&gt;=Parameters!$B$2)</f>
        <v>4.5481397215282562E-2</v>
      </c>
      <c r="L281" s="2">
        <f>H281*I281*J281*('Permanent project'!B285&gt;=Parameters!$B$2)*('Permanent project'!B285&lt;=Parameters!$B$3)</f>
        <v>2.9662644194946822E-3</v>
      </c>
      <c r="M281" s="26">
        <f>'Emissions of Biomass scenarios'!O279*3.66</f>
        <v>0</v>
      </c>
      <c r="N281" s="14">
        <f t="shared" si="20"/>
        <v>0</v>
      </c>
      <c r="V281" s="4"/>
      <c r="W281" s="4"/>
      <c r="X281" s="4"/>
      <c r="Y281" s="4"/>
    </row>
    <row r="282" spans="2:25" x14ac:dyDescent="0.3">
      <c r="B282">
        <v>277</v>
      </c>
      <c r="C282" s="11">
        <f t="shared" si="19"/>
        <v>1.6779706453383088</v>
      </c>
      <c r="D282" s="11">
        <f t="shared" si="19"/>
        <v>2.720789926345387</v>
      </c>
      <c r="E282" s="11">
        <f t="shared" si="19"/>
        <v>3.4292084480011149</v>
      </c>
      <c r="F282" s="11">
        <f t="shared" si="19"/>
        <v>5.9646475032892132</v>
      </c>
      <c r="G282" s="3">
        <f>G281*(1+Parameters!$B$13)</f>
        <v>20495876.889005631</v>
      </c>
      <c r="H282" s="5">
        <f>Parameters!$B$11*'Permanent project'!C286*Parameters!B$9*G282</f>
        <v>317.77727307682636</v>
      </c>
      <c r="I282" s="2">
        <f>EXP(-Parameters!$B$16*'Permanent project'!B286)</f>
        <v>1.4138837803419783E-4</v>
      </c>
      <c r="J282" s="2">
        <f>EXP(-(Parameters!$B$5+Parameters!$B$6)*('Permanent project'!B286-Parameters!$B$2))*(1-EXP(-Parameters!$B$7*('Permanent project'!B286-Parameters!$B$2)*('Permanent project'!B286&gt;Parameters!$B$2)))+('Permanent project'!B286&lt;=Parameters!$B$2)</f>
        <v>6.457034689316847E-2</v>
      </c>
      <c r="K282" s="2">
        <f>H282*I282*('Permanent project'!B286&gt;=Parameters!$B$2)</f>
        <v>4.4930013216462839E-2</v>
      </c>
      <c r="L282" s="2">
        <f>H282*I282*J282*('Permanent project'!B286&gt;=Parameters!$B$2)*('Permanent project'!B286&lt;=Parameters!$B$3)</f>
        <v>2.9011465393016496E-3</v>
      </c>
      <c r="M282" s="26">
        <f>'Emissions of Biomass scenarios'!O280*3.66</f>
        <v>0</v>
      </c>
      <c r="N282" s="14">
        <f t="shared" si="20"/>
        <v>0</v>
      </c>
      <c r="V282" s="4"/>
      <c r="W282" s="4"/>
      <c r="X282" s="4"/>
      <c r="Y282" s="4"/>
    </row>
    <row r="283" spans="2:25" x14ac:dyDescent="0.3">
      <c r="B283">
        <v>278</v>
      </c>
      <c r="C283" s="11">
        <f t="shared" ref="C283:F298" si="21">C282</f>
        <v>1.6779706453383088</v>
      </c>
      <c r="D283" s="11">
        <f t="shared" si="21"/>
        <v>2.720789926345387</v>
      </c>
      <c r="E283" s="11">
        <f t="shared" si="21"/>
        <v>3.4292084480011149</v>
      </c>
      <c r="F283" s="11">
        <f t="shared" si="21"/>
        <v>5.9646475032892132</v>
      </c>
      <c r="G283" s="3">
        <f>G282*(1+Parameters!$B$13)</f>
        <v>20905794.426785745</v>
      </c>
      <c r="H283" s="5">
        <f>Parameters!$B$11*'Permanent project'!C287*Parameters!B$9*G283</f>
        <v>324.13281853836293</v>
      </c>
      <c r="I283" s="2">
        <f>EXP(-Parameters!$B$16*'Permanent project'!B287)</f>
        <v>1.3693557475562244E-4</v>
      </c>
      <c r="J283" s="2">
        <f>EXP(-(Parameters!$B$5+Parameters!$B$6)*('Permanent project'!B287-Parameters!$B$2))*(1-EXP(-Parameters!$B$7*('Permanent project'!B287-Parameters!$B$2)*('Permanent project'!B287&gt;Parameters!$B$2)))+('Permanent project'!B287&lt;=Parameters!$B$2)</f>
        <v>6.392786120670757E-2</v>
      </c>
      <c r="K283" s="2">
        <f>H283*I283*('Permanent project'!B287&gt;=Parameters!$B$2)</f>
        <v>4.4385313803710601E-2</v>
      </c>
      <c r="L283" s="2">
        <f>H283*I283*J283*('Permanent project'!B287&gt;=Parameters!$B$2)*('Permanent project'!B287&lt;=Parameters!$B$3)</f>
        <v>2.8374581804597727E-3</v>
      </c>
      <c r="M283" s="26">
        <f>'Emissions of Biomass scenarios'!O281*3.66</f>
        <v>0</v>
      </c>
      <c r="N283" s="14">
        <f t="shared" si="20"/>
        <v>0</v>
      </c>
      <c r="V283" s="4"/>
      <c r="W283" s="4"/>
      <c r="X283" s="4"/>
      <c r="Y283" s="4"/>
    </row>
    <row r="284" spans="2:25" x14ac:dyDescent="0.3">
      <c r="B284">
        <v>279</v>
      </c>
      <c r="C284" s="11">
        <f t="shared" si="21"/>
        <v>1.6779706453383088</v>
      </c>
      <c r="D284" s="11">
        <f t="shared" si="21"/>
        <v>2.720789926345387</v>
      </c>
      <c r="E284" s="11">
        <f t="shared" si="21"/>
        <v>3.4292084480011149</v>
      </c>
      <c r="F284" s="11">
        <f t="shared" si="21"/>
        <v>5.9646475032892132</v>
      </c>
      <c r="G284" s="3">
        <f>G283*(1+Parameters!$B$13)</f>
        <v>21323910.31532146</v>
      </c>
      <c r="H284" s="5">
        <f>Parameters!$B$11*'Permanent project'!C288*Parameters!B$9*G284</f>
        <v>330.61547490913017</v>
      </c>
      <c r="I284" s="2">
        <f>EXP(-Parameters!$B$16*'Permanent project'!B288)</f>
        <v>1.3262300547161834E-4</v>
      </c>
      <c r="J284" s="2">
        <f>EXP(-(Parameters!$B$5+Parameters!$B$6)*('Permanent project'!B288-Parameters!$B$2))*(1-EXP(-Parameters!$B$7*('Permanent project'!B288-Parameters!$B$2)*('Permanent project'!B288&gt;Parameters!$B$2)))+('Permanent project'!B288&lt;=Parameters!$B$2)</f>
        <v>6.3291768359640704E-2</v>
      </c>
      <c r="K284" s="2">
        <f>H284*I284*('Permanent project'!B288&gt;=Parameters!$B$2)</f>
        <v>4.3847217937875264E-2</v>
      </c>
      <c r="L284" s="2">
        <f>H284*I284*J284*('Permanent project'!B288&gt;=Parameters!$B$2)*('Permanent project'!B288&lt;=Parameters!$B$3)</f>
        <v>2.7751679609386839E-3</v>
      </c>
      <c r="M284" s="26">
        <f>'Emissions of Biomass scenarios'!O282*3.66</f>
        <v>0</v>
      </c>
      <c r="N284" s="14">
        <f t="shared" si="20"/>
        <v>0</v>
      </c>
      <c r="V284" s="4"/>
      <c r="W284" s="4"/>
      <c r="X284" s="4"/>
      <c r="Y284" s="4"/>
    </row>
    <row r="285" spans="2:25" x14ac:dyDescent="0.3">
      <c r="B285">
        <v>280</v>
      </c>
      <c r="C285" s="11">
        <f t="shared" si="21"/>
        <v>1.6779706453383088</v>
      </c>
      <c r="D285" s="11">
        <f t="shared" si="21"/>
        <v>2.720789926345387</v>
      </c>
      <c r="E285" s="11">
        <f t="shared" si="21"/>
        <v>3.4292084480011149</v>
      </c>
      <c r="F285" s="11">
        <f t="shared" si="21"/>
        <v>5.9646475032892132</v>
      </c>
      <c r="G285" s="3">
        <f>G284*(1+Parameters!$B$13)</f>
        <v>21750388.521627892</v>
      </c>
      <c r="H285" s="5">
        <f>Parameters!$B$11*'Permanent project'!C289*Parameters!B$9*G285</f>
        <v>337.22778440731281</v>
      </c>
      <c r="I285" s="2">
        <f>EXP(-Parameters!$B$16*'Permanent project'!B289)</f>
        <v>1.284462537343878E-4</v>
      </c>
      <c r="J285" s="2">
        <f>EXP(-(Parameters!$B$5+Parameters!$B$6)*('Permanent project'!B289-Parameters!$B$2))*(1-EXP(-Parameters!$B$7*('Permanent project'!B289-Parameters!$B$2)*('Permanent project'!B289&gt;Parameters!$B$2)))+('Permanent project'!B289&lt;=Parameters!$B$2)</f>
        <v>6.2662004742153152E-2</v>
      </c>
      <c r="K285" s="2">
        <f>H285*I285*('Permanent project'!B289&gt;=Parameters!$B$2)</f>
        <v>4.3315645562267129E-2</v>
      </c>
      <c r="L285" s="2">
        <f>H285*I285*J285*('Permanent project'!B289&gt;=Parameters!$B$2)*('Permanent project'!B289&lt;=Parameters!$B$3)</f>
        <v>2.7142451876322081E-3</v>
      </c>
      <c r="M285" s="26">
        <f>'Emissions of Biomass scenarios'!O283*3.66</f>
        <v>0</v>
      </c>
      <c r="N285" s="14">
        <f t="shared" si="20"/>
        <v>0</v>
      </c>
      <c r="V285" s="4"/>
      <c r="W285" s="4"/>
      <c r="X285" s="4"/>
      <c r="Y285" s="4"/>
    </row>
    <row r="286" spans="2:25" x14ac:dyDescent="0.3">
      <c r="B286">
        <v>281</v>
      </c>
      <c r="C286" s="11">
        <f t="shared" si="21"/>
        <v>1.6779706453383088</v>
      </c>
      <c r="D286" s="11">
        <f t="shared" si="21"/>
        <v>2.720789926345387</v>
      </c>
      <c r="E286" s="11">
        <f t="shared" si="21"/>
        <v>3.4292084480011149</v>
      </c>
      <c r="F286" s="11">
        <f t="shared" si="21"/>
        <v>5.9646475032892132</v>
      </c>
      <c r="G286" s="3">
        <f>G285*(1+Parameters!$B$13)</f>
        <v>22185396.29206045</v>
      </c>
      <c r="H286" s="5">
        <f>Parameters!$B$11*'Permanent project'!C290*Parameters!B$9*G286</f>
        <v>343.97234009545906</v>
      </c>
      <c r="I286" s="2">
        <f>EXP(-Parameters!$B$16*'Permanent project'!B290)</f>
        <v>1.2440104218516929E-4</v>
      </c>
      <c r="J286" s="2">
        <f>EXP(-(Parameters!$B$5+Parameters!$B$6)*('Permanent project'!B290-Parameters!$B$2))*(1-EXP(-Parameters!$B$7*('Permanent project'!B290-Parameters!$B$2)*('Permanent project'!B290&gt;Parameters!$B$2)))+('Permanent project'!B290&lt;=Parameters!$B$2)</f>
        <v>6.203850737735829E-2</v>
      </c>
      <c r="K286" s="2">
        <f>H286*I286*('Permanent project'!B290&gt;=Parameters!$B$2)</f>
        <v>4.2790517590746598E-2</v>
      </c>
      <c r="L286" s="2">
        <f>H286*I286*J286*('Permanent project'!B290&gt;=Parameters!$B$2)*('Permanent project'!B290&lt;=Parameters!$B$3)</f>
        <v>2.6546598412345124E-3</v>
      </c>
      <c r="M286" s="26">
        <f>'Emissions of Biomass scenarios'!O284*3.66</f>
        <v>0</v>
      </c>
      <c r="N286" s="14">
        <f t="shared" si="20"/>
        <v>0</v>
      </c>
      <c r="V286" s="4"/>
      <c r="W286" s="4"/>
      <c r="X286" s="4"/>
      <c r="Y286" s="4"/>
    </row>
    <row r="287" spans="2:25" x14ac:dyDescent="0.3">
      <c r="B287">
        <v>282</v>
      </c>
      <c r="C287" s="11">
        <f t="shared" si="21"/>
        <v>1.6779706453383088</v>
      </c>
      <c r="D287" s="11">
        <f t="shared" si="21"/>
        <v>2.720789926345387</v>
      </c>
      <c r="E287" s="11">
        <f t="shared" si="21"/>
        <v>3.4292084480011149</v>
      </c>
      <c r="F287" s="11">
        <f t="shared" si="21"/>
        <v>5.9646475032892132</v>
      </c>
      <c r="G287" s="3">
        <f>G286*(1+Parameters!$B$13)</f>
        <v>22629104.217901658</v>
      </c>
      <c r="H287" s="5">
        <f>Parameters!$B$11*'Permanent project'!C291*Parameters!B$9*G287</f>
        <v>350.85178689736824</v>
      </c>
      <c r="I287" s="2">
        <f>EXP(-Parameters!$B$16*'Permanent project'!B291)</f>
        <v>1.2048322817384838E-4</v>
      </c>
      <c r="J287" s="2">
        <f>EXP(-(Parameters!$B$5+Parameters!$B$6)*('Permanent project'!B291-Parameters!$B$2))*(1-EXP(-Parameters!$B$7*('Permanent project'!B291-Parameters!$B$2)*('Permanent project'!B291&gt;Parameters!$B$2)))+('Permanent project'!B291&lt;=Parameters!$B$2)</f>
        <v>6.1421213915000127E-2</v>
      </c>
      <c r="K287" s="2">
        <f>H287*I287*('Permanent project'!B291&gt;=Parameters!$B$2)</f>
        <v>4.2271755895958045E-2</v>
      </c>
      <c r="L287" s="2">
        <f>H287*I287*J287*('Permanent project'!B291&gt;=Parameters!$B$2)*('Permanent project'!B291&lt;=Parameters!$B$3)</f>
        <v>2.5963825614483071E-3</v>
      </c>
      <c r="M287" s="26">
        <f>'Emissions of Biomass scenarios'!O285*3.66</f>
        <v>0</v>
      </c>
      <c r="N287" s="14">
        <f t="shared" si="20"/>
        <v>0</v>
      </c>
      <c r="V287" s="4"/>
      <c r="W287" s="4"/>
      <c r="X287" s="4"/>
      <c r="Y287" s="4"/>
    </row>
    <row r="288" spans="2:25" x14ac:dyDescent="0.3">
      <c r="B288">
        <v>283</v>
      </c>
      <c r="C288" s="11">
        <f t="shared" si="21"/>
        <v>1.6779706453383088</v>
      </c>
      <c r="D288" s="11">
        <f t="shared" si="21"/>
        <v>2.720789926345387</v>
      </c>
      <c r="E288" s="11">
        <f t="shared" si="21"/>
        <v>3.4292084480011149</v>
      </c>
      <c r="F288" s="11">
        <f t="shared" si="21"/>
        <v>5.9646475032892132</v>
      </c>
      <c r="G288" s="3">
        <f>G287*(1+Parameters!$B$13)</f>
        <v>23081686.302259691</v>
      </c>
      <c r="H288" s="5">
        <f>Parameters!$B$11*'Permanent project'!C292*Parameters!B$9*G288</f>
        <v>357.86882263531561</v>
      </c>
      <c r="I288" s="2">
        <f>EXP(-Parameters!$B$16*'Permanent project'!B292)</f>
        <v>1.1668879951652196E-4</v>
      </c>
      <c r="J288" s="2">
        <f>EXP(-(Parameters!$B$5+Parameters!$B$6)*('Permanent project'!B292-Parameters!$B$2))*(1-EXP(-Parameters!$B$7*('Permanent project'!B292-Parameters!$B$2)*('Permanent project'!B292&gt;Parameters!$B$2)))+('Permanent project'!B292&lt;=Parameters!$B$2)</f>
        <v>6.0810062625217952E-2</v>
      </c>
      <c r="K288" s="2">
        <f>H288*I288*('Permanent project'!B292&gt;=Parameters!$B$2)</f>
        <v>4.1759283297706097E-2</v>
      </c>
      <c r="L288" s="2">
        <f>H288*I288*J288*('Permanent project'!B292&gt;=Parameters!$B$2)*('Permanent project'!B292&lt;=Parameters!$B$3)</f>
        <v>2.5393846325177257E-3</v>
      </c>
      <c r="M288" s="26">
        <f>'Emissions of Biomass scenarios'!O286*3.66</f>
        <v>0</v>
      </c>
      <c r="N288" s="14">
        <f t="shared" si="20"/>
        <v>0</v>
      </c>
      <c r="V288" s="4"/>
      <c r="W288" s="4"/>
      <c r="X288" s="4"/>
      <c r="Y288" s="4"/>
    </row>
    <row r="289" spans="2:25" x14ac:dyDescent="0.3">
      <c r="B289">
        <v>284</v>
      </c>
      <c r="C289" s="11">
        <f t="shared" si="21"/>
        <v>1.6779706453383088</v>
      </c>
      <c r="D289" s="11">
        <f t="shared" si="21"/>
        <v>2.720789926345387</v>
      </c>
      <c r="E289" s="11">
        <f t="shared" si="21"/>
        <v>3.4292084480011149</v>
      </c>
      <c r="F289" s="11">
        <f t="shared" si="21"/>
        <v>5.9646475032892132</v>
      </c>
      <c r="G289" s="3">
        <f>G288*(1+Parameters!$B$13)</f>
        <v>23543320.028304886</v>
      </c>
      <c r="H289" s="5">
        <f>Parameters!$B$11*'Permanent project'!C293*Parameters!B$9*G289</f>
        <v>365.02619908802194</v>
      </c>
      <c r="I289" s="2">
        <f>EXP(-Parameters!$B$16*'Permanent project'!B293)</f>
        <v>1.1301387038667141E-4</v>
      </c>
      <c r="J289" s="2">
        <f>EXP(-(Parameters!$B$5+Parameters!$B$6)*('Permanent project'!B293-Parameters!$B$2))*(1-EXP(-Parameters!$B$7*('Permanent project'!B293-Parameters!$B$2)*('Permanent project'!B293&gt;Parameters!$B$2)))+('Permanent project'!B293&lt;=Parameters!$B$2)</f>
        <v>6.0204992392373542E-2</v>
      </c>
      <c r="K289" s="2">
        <f>H289*I289*('Permanent project'!B293&gt;=Parameters!$B$2)</f>
        <v>4.1253023551473027E-2</v>
      </c>
      <c r="L289" s="2">
        <f>H289*I289*J289*('Permanent project'!B293&gt;=Parameters!$B$2)*('Permanent project'!B293&lt;=Parameters!$B$3)</f>
        <v>2.4836379690788401E-3</v>
      </c>
      <c r="M289" s="26">
        <f>'Emissions of Biomass scenarios'!O287*3.66</f>
        <v>0</v>
      </c>
      <c r="N289" s="14">
        <f t="shared" si="20"/>
        <v>0</v>
      </c>
      <c r="V289" s="4"/>
      <c r="W289" s="4"/>
      <c r="X289" s="4"/>
      <c r="Y289" s="4"/>
    </row>
    <row r="290" spans="2:25" x14ac:dyDescent="0.3">
      <c r="B290">
        <v>285</v>
      </c>
      <c r="C290" s="11">
        <f t="shared" si="21"/>
        <v>1.6779706453383088</v>
      </c>
      <c r="D290" s="11">
        <f t="shared" si="21"/>
        <v>2.720789926345387</v>
      </c>
      <c r="E290" s="11">
        <f t="shared" si="21"/>
        <v>3.4292084480011149</v>
      </c>
      <c r="F290" s="11">
        <f t="shared" si="21"/>
        <v>5.9646475032892132</v>
      </c>
      <c r="G290" s="3">
        <f>G289*(1+Parameters!$B$13)</f>
        <v>24014186.428870983</v>
      </c>
      <c r="H290" s="5">
        <f>Parameters!$B$11*'Permanent project'!C294*Parameters!B$9*G290</f>
        <v>372.32672306978236</v>
      </c>
      <c r="I290" s="2">
        <f>EXP(-Parameters!$B$16*'Permanent project'!B294)</f>
        <v>1.0945467733573657E-4</v>
      </c>
      <c r="J290" s="2">
        <f>EXP(-(Parameters!$B$5+Parameters!$B$6)*('Permanent project'!B294-Parameters!$B$2))*(1-EXP(-Parameters!$B$7*('Permanent project'!B294-Parameters!$B$2)*('Permanent project'!B294&gt;Parameters!$B$2)))+('Permanent project'!B294&lt;=Parameters!$B$2)</f>
        <v>5.9605942708939368E-2</v>
      </c>
      <c r="K290" s="2">
        <f>H290*I290*('Permanent project'!B294&gt;=Parameters!$B$2)</f>
        <v>4.0752901337075174E-2</v>
      </c>
      <c r="L290" s="2">
        <f>H290*I290*J290*('Permanent project'!B294&gt;=Parameters!$B$2)*('Permanent project'!B294&lt;=Parameters!$B$3)</f>
        <v>2.4291151023207616E-3</v>
      </c>
      <c r="M290" s="26">
        <f>'Emissions of Biomass scenarios'!O288*3.66</f>
        <v>0</v>
      </c>
      <c r="N290" s="14">
        <f t="shared" si="20"/>
        <v>0</v>
      </c>
      <c r="V290" s="4"/>
      <c r="W290" s="4"/>
      <c r="X290" s="4"/>
      <c r="Y290" s="4"/>
    </row>
    <row r="291" spans="2:25" x14ac:dyDescent="0.3">
      <c r="B291">
        <v>286</v>
      </c>
      <c r="C291" s="11">
        <f t="shared" si="21"/>
        <v>1.6779706453383088</v>
      </c>
      <c r="D291" s="11">
        <f t="shared" si="21"/>
        <v>2.720789926345387</v>
      </c>
      <c r="E291" s="11">
        <f t="shared" si="21"/>
        <v>3.4292084480011149</v>
      </c>
      <c r="F291" s="11">
        <f t="shared" si="21"/>
        <v>5.9646475032892132</v>
      </c>
      <c r="G291" s="3">
        <f>G290*(1+Parameters!$B$13)</f>
        <v>24494470.157448404</v>
      </c>
      <c r="H291" s="5">
        <f>Parameters!$B$11*'Permanent project'!C295*Parameters!B$9*G291</f>
        <v>379.77325753117805</v>
      </c>
      <c r="I291" s="2">
        <f>EXP(-Parameters!$B$16*'Permanent project'!B295)</f>
        <v>1.0600757543901563E-4</v>
      </c>
      <c r="J291" s="2">
        <f>EXP(-(Parameters!$B$5+Parameters!$B$6)*('Permanent project'!B295-Parameters!$B$2))*(1-EXP(-Parameters!$B$7*('Permanent project'!B295-Parameters!$B$2)*('Permanent project'!B295&gt;Parameters!$B$2)))+('Permanent project'!B295&lt;=Parameters!$B$2)</f>
        <v>5.9012853669447841E-2</v>
      </c>
      <c r="K291" s="2">
        <f>H291*I291*('Permanent project'!B295&gt;=Parameters!$B$2)</f>
        <v>4.0258842247457065E-2</v>
      </c>
      <c r="L291" s="2">
        <f>H291*I291*J291*('Permanent project'!B295&gt;=Parameters!$B$2)*('Permanent project'!B295&lt;=Parameters!$B$3)</f>
        <v>2.3757891664505683E-3</v>
      </c>
      <c r="M291" s="26">
        <f>'Emissions of Biomass scenarios'!O289*3.66</f>
        <v>0</v>
      </c>
      <c r="N291" s="14">
        <f t="shared" si="20"/>
        <v>0</v>
      </c>
      <c r="V291" s="4"/>
      <c r="W291" s="4"/>
      <c r="X291" s="4"/>
      <c r="Y291" s="4"/>
    </row>
    <row r="292" spans="2:25" x14ac:dyDescent="0.3">
      <c r="B292">
        <v>287</v>
      </c>
      <c r="C292" s="11">
        <f t="shared" si="21"/>
        <v>1.6779706453383088</v>
      </c>
      <c r="D292" s="11">
        <f t="shared" si="21"/>
        <v>2.720789926345387</v>
      </c>
      <c r="E292" s="11">
        <f t="shared" si="21"/>
        <v>3.4292084480011149</v>
      </c>
      <c r="F292" s="11">
        <f t="shared" si="21"/>
        <v>5.9646475032892132</v>
      </c>
      <c r="G292" s="3">
        <f>G291*(1+Parameters!$B$13)</f>
        <v>24984359.560597371</v>
      </c>
      <c r="H292" s="5">
        <f>Parameters!$B$11*'Permanent project'!C296*Parameters!B$9*G292</f>
        <v>387.36872268180161</v>
      </c>
      <c r="I292" s="2">
        <f>EXP(-Parameters!$B$16*'Permanent project'!B296)</f>
        <v>1.0266903456294372E-4</v>
      </c>
      <c r="J292" s="2">
        <f>EXP(-(Parameters!$B$5+Parameters!$B$6)*('Permanent project'!B296-Parameters!$B$2))*(1-EXP(-Parameters!$B$7*('Permanent project'!B296-Parameters!$B$2)*('Permanent project'!B296&gt;Parameters!$B$2)))+('Permanent project'!B296&lt;=Parameters!$B$2)</f>
        <v>5.8425665964500828E-2</v>
      </c>
      <c r="K292" s="2">
        <f>H292*I292*('Permanent project'!B296&gt;=Parameters!$B$2)</f>
        <v>3.9770772777621255E-2</v>
      </c>
      <c r="L292" s="2">
        <f>H292*I292*J292*('Permanent project'!B296&gt;=Parameters!$B$2)*('Permanent project'!B296&lt;=Parameters!$B$3)</f>
        <v>2.3236338854553621E-3</v>
      </c>
      <c r="M292" s="26">
        <f>'Emissions of Biomass scenarios'!O290*3.66</f>
        <v>0</v>
      </c>
      <c r="N292" s="14">
        <f t="shared" si="20"/>
        <v>0</v>
      </c>
      <c r="V292" s="4"/>
      <c r="W292" s="4"/>
      <c r="X292" s="4"/>
      <c r="Y292" s="4"/>
    </row>
    <row r="293" spans="2:25" x14ac:dyDescent="0.3">
      <c r="B293">
        <v>288</v>
      </c>
      <c r="C293" s="11">
        <f t="shared" si="21"/>
        <v>1.6779706453383088</v>
      </c>
      <c r="D293" s="11">
        <f t="shared" si="21"/>
        <v>2.720789926345387</v>
      </c>
      <c r="E293" s="11">
        <f t="shared" si="21"/>
        <v>3.4292084480011149</v>
      </c>
      <c r="F293" s="11">
        <f t="shared" si="21"/>
        <v>5.9646475032892132</v>
      </c>
      <c r="G293" s="3">
        <f>G292*(1+Parameters!$B$13)</f>
        <v>25484046.751809318</v>
      </c>
      <c r="H293" s="5">
        <f>Parameters!$B$11*'Permanent project'!C297*Parameters!B$9*G293</f>
        <v>395.1160971354376</v>
      </c>
      <c r="I293" s="2">
        <f>EXP(-Parameters!$B$16*'Permanent project'!B297)</f>
        <v>9.9435635749927623E-5</v>
      </c>
      <c r="J293" s="2">
        <f>EXP(-(Parameters!$B$5+Parameters!$B$6)*('Permanent project'!B297-Parameters!$B$2))*(1-EXP(-Parameters!$B$7*('Permanent project'!B297-Parameters!$B$2)*('Permanent project'!B297&gt;Parameters!$B$2)))+('Permanent project'!B297&lt;=Parameters!$B$2)</f>
        <v>5.7844320874838456E-2</v>
      </c>
      <c r="K293" s="2">
        <f>H293*I293*('Permanent project'!B297&gt;=Parameters!$B$2)</f>
        <v>3.9288620313692395E-2</v>
      </c>
      <c r="L293" s="2">
        <f>H293*I293*J293*('Permanent project'!B297&gt;=Parameters!$B$2)*('Permanent project'!B297&lt;=Parameters!$B$3)</f>
        <v>2.2726235601549191E-3</v>
      </c>
      <c r="M293" s="26">
        <f>'Emissions of Biomass scenarios'!O291*3.66</f>
        <v>0</v>
      </c>
      <c r="N293" s="14">
        <f t="shared" si="20"/>
        <v>0</v>
      </c>
      <c r="V293" s="4"/>
      <c r="W293" s="4"/>
      <c r="X293" s="4"/>
      <c r="Y293" s="4"/>
    </row>
    <row r="294" spans="2:25" x14ac:dyDescent="0.3">
      <c r="B294">
        <v>289</v>
      </c>
      <c r="C294" s="11">
        <f t="shared" si="21"/>
        <v>1.6779706453383088</v>
      </c>
      <c r="D294" s="11">
        <f t="shared" si="21"/>
        <v>2.720789926345387</v>
      </c>
      <c r="E294" s="11">
        <f t="shared" si="21"/>
        <v>3.4292084480011149</v>
      </c>
      <c r="F294" s="11">
        <f t="shared" si="21"/>
        <v>5.9646475032892132</v>
      </c>
      <c r="G294" s="3">
        <f>G293*(1+Parameters!$B$13)</f>
        <v>25993727.686845504</v>
      </c>
      <c r="H294" s="5">
        <f>Parameters!$B$11*'Permanent project'!C298*Parameters!B$9*G294</f>
        <v>403.01841907814634</v>
      </c>
      <c r="I294" s="2">
        <f>EXP(-Parameters!$B$16*'Permanent project'!B298)</f>
        <v>9.6304067717034635E-5</v>
      </c>
      <c r="J294" s="2">
        <f>EXP(-(Parameters!$B$5+Parameters!$B$6)*('Permanent project'!B298-Parameters!$B$2))*(1-EXP(-Parameters!$B$7*('Permanent project'!B298-Parameters!$B$2)*('Permanent project'!B298&gt;Parameters!$B$2)))+('Permanent project'!B298&lt;=Parameters!$B$2)</f>
        <v>5.7268760265467358E-2</v>
      </c>
      <c r="K294" s="2">
        <f>H294*I294*('Permanent project'!B298&gt;=Parameters!$B$2)</f>
        <v>3.8812313122114049E-2</v>
      </c>
      <c r="L294" s="2">
        <f>H294*I294*J294*('Permanent project'!B298&gt;=Parameters!$B$2)*('Permanent project'!B298&lt;=Parameters!$B$3)</f>
        <v>2.2227330555386025E-3</v>
      </c>
      <c r="M294" s="26">
        <f>'Emissions of Biomass scenarios'!O292*3.66</f>
        <v>0</v>
      </c>
      <c r="N294" s="14">
        <f t="shared" si="20"/>
        <v>0</v>
      </c>
      <c r="V294" s="4"/>
      <c r="W294" s="4"/>
      <c r="X294" s="4"/>
      <c r="Y294" s="4"/>
    </row>
    <row r="295" spans="2:25" x14ac:dyDescent="0.3">
      <c r="B295">
        <v>290</v>
      </c>
      <c r="C295" s="11">
        <f t="shared" si="21"/>
        <v>1.6779706453383088</v>
      </c>
      <c r="D295" s="11">
        <f t="shared" si="21"/>
        <v>2.720789926345387</v>
      </c>
      <c r="E295" s="11">
        <f t="shared" si="21"/>
        <v>3.4292084480011149</v>
      </c>
      <c r="F295" s="11">
        <f t="shared" si="21"/>
        <v>5.9646475032892132</v>
      </c>
      <c r="G295" s="3">
        <f>G294*(1+Parameters!$B$13)</f>
        <v>26513602.240582414</v>
      </c>
      <c r="H295" s="5">
        <f>Parameters!$B$11*'Permanent project'!C299*Parameters!B$9*G295</f>
        <v>411.0787874597093</v>
      </c>
      <c r="I295" s="2">
        <f>EXP(-Parameters!$B$16*'Permanent project'!B299)</f>
        <v>9.3271123464948804E-5</v>
      </c>
      <c r="J295" s="2">
        <f>EXP(-(Parameters!$B$5+Parameters!$B$6)*('Permanent project'!B299-Parameters!$B$2))*(1-EXP(-Parameters!$B$7*('Permanent project'!B299-Parameters!$B$2)*('Permanent project'!B299&gt;Parameters!$B$2)))+('Permanent project'!B299&lt;=Parameters!$B$2)</f>
        <v>5.6698926579846903E-2</v>
      </c>
      <c r="K295" s="2">
        <f>H295*I295*('Permanent project'!B299&gt;=Parameters!$B$2)</f>
        <v>3.8341780338975992E-2</v>
      </c>
      <c r="L295" s="2">
        <f>H295*I295*J295*('Permanent project'!B299&gt;=Parameters!$B$2)*('Permanent project'!B299&lt;=Parameters!$B$3)</f>
        <v>2.1739377883802174E-3</v>
      </c>
      <c r="M295" s="26">
        <f>'Emissions of Biomass scenarios'!O293*3.66</f>
        <v>0</v>
      </c>
      <c r="N295" s="14">
        <f t="shared" si="20"/>
        <v>0</v>
      </c>
      <c r="V295" s="4"/>
      <c r="W295" s="4"/>
      <c r="X295" s="4"/>
      <c r="Y295" s="4"/>
    </row>
    <row r="296" spans="2:25" x14ac:dyDescent="0.3">
      <c r="B296">
        <v>291</v>
      </c>
      <c r="C296" s="11">
        <f t="shared" si="21"/>
        <v>1.6779706453383088</v>
      </c>
      <c r="D296" s="11">
        <f t="shared" si="21"/>
        <v>2.720789926345387</v>
      </c>
      <c r="E296" s="11">
        <f t="shared" si="21"/>
        <v>3.4292084480011149</v>
      </c>
      <c r="F296" s="11">
        <f t="shared" si="21"/>
        <v>5.9646475032892132</v>
      </c>
      <c r="G296" s="3">
        <f>G295*(1+Parameters!$B$13)</f>
        <v>27043874.285394061</v>
      </c>
      <c r="H296" s="5">
        <f>Parameters!$B$11*'Permanent project'!C300*Parameters!B$9*G296</f>
        <v>419.30036320890343</v>
      </c>
      <c r="I296" s="2">
        <f>EXP(-Parameters!$B$16*'Permanent project'!B300)</f>
        <v>9.0333696993724418E-5</v>
      </c>
      <c r="J296" s="2">
        <f>EXP(-(Parameters!$B$5+Parameters!$B$6)*('Permanent project'!B300-Parameters!$B$2))*(1-EXP(-Parameters!$B$7*('Permanent project'!B300-Parameters!$B$2)*('Permanent project'!B300&gt;Parameters!$B$2)))+('Permanent project'!B300&lt;=Parameters!$B$2)</f>
        <v>5.6134762834133725E-2</v>
      </c>
      <c r="K296" s="2">
        <f>H296*I296*('Permanent project'!B300&gt;=Parameters!$B$2)</f>
        <v>3.7876951959471675E-2</v>
      </c>
      <c r="L296" s="2">
        <f>H296*I296*J296*('Permanent project'!B300&gt;=Parameters!$B$2)*('Permanent project'!B300&lt;=Parameters!$B$3)</f>
        <v>2.1262137151248192E-3</v>
      </c>
      <c r="M296" s="26">
        <f>'Emissions of Biomass scenarios'!O294*3.66</f>
        <v>0</v>
      </c>
      <c r="N296" s="14">
        <f t="shared" si="20"/>
        <v>0</v>
      </c>
      <c r="V296" s="4"/>
      <c r="W296" s="4"/>
      <c r="X296" s="4"/>
      <c r="Y296" s="4"/>
    </row>
    <row r="297" spans="2:25" x14ac:dyDescent="0.3">
      <c r="B297">
        <v>292</v>
      </c>
      <c r="C297" s="11">
        <f t="shared" si="21"/>
        <v>1.6779706453383088</v>
      </c>
      <c r="D297" s="11">
        <f t="shared" si="21"/>
        <v>2.720789926345387</v>
      </c>
      <c r="E297" s="11">
        <f t="shared" si="21"/>
        <v>3.4292084480011149</v>
      </c>
      <c r="F297" s="11">
        <f t="shared" si="21"/>
        <v>5.9646475032892132</v>
      </c>
      <c r="G297" s="3">
        <f>G296*(1+Parameters!$B$13)</f>
        <v>27584751.771101944</v>
      </c>
      <c r="H297" s="5">
        <f>Parameters!$B$11*'Permanent project'!C301*Parameters!B$9*G297</f>
        <v>427.68637047308152</v>
      </c>
      <c r="I297" s="2">
        <f>EXP(-Parameters!$B$16*'Permanent project'!B301)</f>
        <v>8.7488780121969912E-5</v>
      </c>
      <c r="J297" s="2">
        <f>EXP(-(Parameters!$B$5+Parameters!$B$6)*('Permanent project'!B301-Parameters!$B$2))*(1-EXP(-Parameters!$B$7*('Permanent project'!B301-Parameters!$B$2)*('Permanent project'!B301&gt;Parameters!$B$2)))+('Permanent project'!B301&lt;=Parameters!$B$2)</f>
        <v>5.5576212611483058E-2</v>
      </c>
      <c r="K297" s="2">
        <f>H297*I297*('Permanent project'!B301&gt;=Parameters!$B$2)</f>
        <v>3.7417758827482793E-2</v>
      </c>
      <c r="L297" s="2">
        <f>H297*I297*J297*('Permanent project'!B301&gt;=Parameters!$B$2)*('Permanent project'!B301&lt;=Parameters!$B$3)</f>
        <v>2.0795373200413808E-3</v>
      </c>
      <c r="M297" s="26">
        <f>'Emissions of Biomass scenarios'!O295*3.66</f>
        <v>0</v>
      </c>
      <c r="N297" s="14">
        <f t="shared" si="20"/>
        <v>0</v>
      </c>
      <c r="V297" s="4"/>
      <c r="W297" s="4"/>
      <c r="X297" s="4"/>
      <c r="Y297" s="4"/>
    </row>
    <row r="298" spans="2:25" x14ac:dyDescent="0.3">
      <c r="B298">
        <v>293</v>
      </c>
      <c r="C298" s="11">
        <f t="shared" si="21"/>
        <v>1.6779706453383088</v>
      </c>
      <c r="D298" s="11">
        <f t="shared" si="21"/>
        <v>2.720789926345387</v>
      </c>
      <c r="E298" s="11">
        <f t="shared" si="21"/>
        <v>3.4292084480011149</v>
      </c>
      <c r="F298" s="11">
        <f t="shared" si="21"/>
        <v>5.9646475032892132</v>
      </c>
      <c r="G298" s="3">
        <f>G297*(1+Parameters!$B$13)</f>
        <v>28136446.806523982</v>
      </c>
      <c r="H298" s="5">
        <f>Parameters!$B$11*'Permanent project'!C302*Parameters!B$9*G298</f>
        <v>436.24009788254318</v>
      </c>
      <c r="I298" s="2">
        <f>EXP(-Parameters!$B$16*'Permanent project'!B302)</f>
        <v>8.4733459406207524E-5</v>
      </c>
      <c r="J298" s="2">
        <f>EXP(-(Parameters!$B$5+Parameters!$B$6)*('Permanent project'!B302-Parameters!$B$2))*(1-EXP(-Parameters!$B$7*('Permanent project'!B302-Parameters!$B$2)*('Permanent project'!B302&gt;Parameters!$B$2)))+('Permanent project'!B302&lt;=Parameters!$B$2)</f>
        <v>5.5023220056407231E-2</v>
      </c>
      <c r="K298" s="2">
        <f>H298*I298*('Permanent project'!B302&gt;=Parameters!$B$2)</f>
        <v>3.6964132625290469E-2</v>
      </c>
      <c r="L298" s="2">
        <f>H298*I298*J298*('Permanent project'!B302&gt;=Parameters!$B$2)*('Permanent project'!B302&lt;=Parameters!$B$3)</f>
        <v>2.0338856036355795E-3</v>
      </c>
      <c r="M298" s="26">
        <f>'Emissions of Biomass scenarios'!O296*3.66</f>
        <v>0</v>
      </c>
      <c r="N298" s="14">
        <f t="shared" si="20"/>
        <v>0</v>
      </c>
      <c r="V298" s="4"/>
      <c r="W298" s="4"/>
      <c r="X298" s="4"/>
      <c r="Y298" s="4"/>
    </row>
    <row r="299" spans="2:25" x14ac:dyDescent="0.3">
      <c r="B299">
        <v>294</v>
      </c>
      <c r="C299" s="11">
        <f t="shared" ref="C299:F314" si="22">C298</f>
        <v>1.6779706453383088</v>
      </c>
      <c r="D299" s="11">
        <f t="shared" si="22"/>
        <v>2.720789926345387</v>
      </c>
      <c r="E299" s="11">
        <f t="shared" si="22"/>
        <v>3.4292084480011149</v>
      </c>
      <c r="F299" s="11">
        <f t="shared" si="22"/>
        <v>5.9646475032892132</v>
      </c>
      <c r="G299" s="3">
        <f>G298*(1+Parameters!$B$13)</f>
        <v>28699175.742654461</v>
      </c>
      <c r="H299" s="5">
        <f>Parameters!$B$11*'Permanent project'!C303*Parameters!B$9*G299</f>
        <v>444.96489984019405</v>
      </c>
      <c r="I299" s="2">
        <f>EXP(-Parameters!$B$16*'Permanent project'!B303)</f>
        <v>8.2064913157252483E-5</v>
      </c>
      <c r="J299" s="2">
        <f>EXP(-(Parameters!$B$5+Parameters!$B$6)*('Permanent project'!B303-Parameters!$B$2))*(1-EXP(-Parameters!$B$7*('Permanent project'!B303-Parameters!$B$2)*('Permanent project'!B303&gt;Parameters!$B$2)))+('Permanent project'!B303&lt;=Parameters!$B$2)</f>
        <v>5.4475729869189859E-2</v>
      </c>
      <c r="K299" s="2">
        <f>H299*I299*('Permanent project'!B303&gt;=Parameters!$B$2)</f>
        <v>3.6516005863411076E-2</v>
      </c>
      <c r="L299" s="2">
        <f>H299*I299*J299*('Permanent project'!B303&gt;=Parameters!$B$2)*('Permanent project'!B303&lt;=Parameters!$B$3)</f>
        <v>1.9892360713169347E-3</v>
      </c>
      <c r="M299" s="26">
        <f>'Emissions of Biomass scenarios'!O297*3.66</f>
        <v>0</v>
      </c>
      <c r="N299" s="14">
        <f t="shared" si="20"/>
        <v>0</v>
      </c>
      <c r="V299" s="4"/>
      <c r="W299" s="4"/>
      <c r="X299" s="4"/>
      <c r="Y299" s="4"/>
    </row>
    <row r="300" spans="2:25" x14ac:dyDescent="0.3">
      <c r="B300">
        <v>295</v>
      </c>
      <c r="C300" s="11">
        <f t="shared" si="22"/>
        <v>1.6779706453383088</v>
      </c>
      <c r="D300" s="11">
        <f t="shared" si="22"/>
        <v>2.720789926345387</v>
      </c>
      <c r="E300" s="11">
        <f t="shared" si="22"/>
        <v>3.4292084480011149</v>
      </c>
      <c r="F300" s="11">
        <f t="shared" si="22"/>
        <v>5.9646475032892132</v>
      </c>
      <c r="G300" s="3">
        <f>G299*(1+Parameters!$B$13)</f>
        <v>29273159.257507551</v>
      </c>
      <c r="H300" s="5">
        <f>Parameters!$B$11*'Permanent project'!C304*Parameters!B$9*G300</f>
        <v>453.8641978369979</v>
      </c>
      <c r="I300" s="2">
        <f>EXP(-Parameters!$B$16*'Permanent project'!B304)</f>
        <v>7.9480408550556766E-5</v>
      </c>
      <c r="J300" s="2">
        <f>EXP(-(Parameters!$B$5+Parameters!$B$6)*('Permanent project'!B304-Parameters!$B$2))*(1-EXP(-Parameters!$B$7*('Permanent project'!B304-Parameters!$B$2)*('Permanent project'!B304&gt;Parameters!$B$2)))+('Permanent project'!B304&lt;=Parameters!$B$2)</f>
        <v>5.3933687300356019E-2</v>
      </c>
      <c r="K300" s="2">
        <f>H300*I300*('Permanent project'!B304&gt;=Parameters!$B$2)</f>
        <v>3.6073311870555319E-2</v>
      </c>
      <c r="L300" s="2">
        <f>H300*I300*J300*('Permanent project'!B304&gt;=Parameters!$B$2)*('Permanent project'!B304&lt;=Parameters!$B$3)</f>
        <v>1.9455667223147513E-3</v>
      </c>
      <c r="M300" s="26">
        <f>'Emissions of Biomass scenarios'!O298*3.66</f>
        <v>0</v>
      </c>
      <c r="N300" s="14">
        <f t="shared" si="20"/>
        <v>0</v>
      </c>
      <c r="V300" s="4"/>
      <c r="W300" s="4"/>
      <c r="X300" s="4"/>
      <c r="Y300" s="4"/>
    </row>
    <row r="301" spans="2:25" x14ac:dyDescent="0.3">
      <c r="B301">
        <v>296</v>
      </c>
      <c r="C301" s="11">
        <f t="shared" si="22"/>
        <v>1.6779706453383088</v>
      </c>
      <c r="D301" s="11">
        <f t="shared" si="22"/>
        <v>2.720789926345387</v>
      </c>
      <c r="E301" s="11">
        <f t="shared" si="22"/>
        <v>3.4292084480011149</v>
      </c>
      <c r="F301" s="11">
        <f t="shared" si="22"/>
        <v>5.9646475032892132</v>
      </c>
      <c r="G301" s="3">
        <f>G300*(1+Parameters!$B$13)</f>
        <v>29858622.442657702</v>
      </c>
      <c r="H301" s="5">
        <f>Parameters!$B$11*'Permanent project'!C305*Parameters!B$9*G301</f>
        <v>462.94148179373786</v>
      </c>
      <c r="I301" s="2">
        <f>EXP(-Parameters!$B$16*'Permanent project'!B305)</f>
        <v>7.6977298827557959E-5</v>
      </c>
      <c r="J301" s="2">
        <f>EXP(-(Parameters!$B$5+Parameters!$B$6)*('Permanent project'!B305-Parameters!$B$2))*(1-EXP(-Parameters!$B$7*('Permanent project'!B305-Parameters!$B$2)*('Permanent project'!B305&gt;Parameters!$B$2)))+('Permanent project'!B305&lt;=Parameters!$B$2)</f>
        <v>5.3397038145197084E-2</v>
      </c>
      <c r="K301" s="2">
        <f>H301*I301*('Permanent project'!B305&gt;=Parameters!$B$2)</f>
        <v>3.5635984783709045E-2</v>
      </c>
      <c r="L301" s="2">
        <f>H301*I301*J301*('Permanent project'!B305&gt;=Parameters!$B$2)*('Permanent project'!B305&lt;=Parameters!$B$3)</f>
        <v>1.9028560388373748E-3</v>
      </c>
      <c r="M301" s="26">
        <f>'Emissions of Biomass scenarios'!O299*3.66</f>
        <v>0</v>
      </c>
      <c r="N301" s="14">
        <f t="shared" si="20"/>
        <v>0</v>
      </c>
      <c r="V301" s="4"/>
      <c r="W301" s="4"/>
      <c r="X301" s="4"/>
      <c r="Y301" s="4"/>
    </row>
    <row r="302" spans="2:25" x14ac:dyDescent="0.3">
      <c r="B302">
        <v>297</v>
      </c>
      <c r="C302" s="11">
        <f t="shared" si="22"/>
        <v>1.6779706453383088</v>
      </c>
      <c r="D302" s="11">
        <f t="shared" si="22"/>
        <v>2.720789926345387</v>
      </c>
      <c r="E302" s="11">
        <f t="shared" si="22"/>
        <v>3.4292084480011149</v>
      </c>
      <c r="F302" s="11">
        <f t="shared" si="22"/>
        <v>5.9646475032892132</v>
      </c>
      <c r="G302" s="3">
        <f>G301*(1+Parameters!$B$13)</f>
        <v>30455794.891510855</v>
      </c>
      <c r="H302" s="5">
        <f>Parameters!$B$11*'Permanent project'!C306*Parameters!B$9*G302</f>
        <v>472.20031142961261</v>
      </c>
      <c r="I302" s="2">
        <f>EXP(-Parameters!$B$16*'Permanent project'!B306)</f>
        <v>7.4553020585167186E-5</v>
      </c>
      <c r="J302" s="2">
        <f>EXP(-(Parameters!$B$5+Parameters!$B$6)*('Permanent project'!B306-Parameters!$B$2))*(1-EXP(-Parameters!$B$7*('Permanent project'!B306-Parameters!$B$2)*('Permanent project'!B306&gt;Parameters!$B$2)))+('Permanent project'!B306&lt;=Parameters!$B$2)</f>
        <v>5.2865728738350368E-2</v>
      </c>
      <c r="K302" s="2">
        <f>H302*I302*('Permanent project'!B306&gt;=Parameters!$B$2)</f>
        <v>3.5203959538334266E-2</v>
      </c>
      <c r="L302" s="2">
        <f>H302*I302*J302*('Permanent project'!B306&gt;=Parameters!$B$2)*('Permanent project'!B306&lt;=Parameters!$B$3)</f>
        <v>1.8610829754694413E-3</v>
      </c>
      <c r="M302" s="26">
        <f>'Emissions of Biomass scenarios'!O300*3.66</f>
        <v>0</v>
      </c>
      <c r="N302" s="14">
        <f t="shared" si="20"/>
        <v>0</v>
      </c>
      <c r="V302" s="4"/>
      <c r="W302" s="4"/>
      <c r="X302" s="4"/>
      <c r="Y302" s="4"/>
    </row>
    <row r="303" spans="2:25" x14ac:dyDescent="0.3">
      <c r="B303">
        <v>298</v>
      </c>
      <c r="C303" s="11">
        <f t="shared" si="22"/>
        <v>1.6779706453383088</v>
      </c>
      <c r="D303" s="11">
        <f t="shared" si="22"/>
        <v>2.720789926345387</v>
      </c>
      <c r="E303" s="11">
        <f t="shared" si="22"/>
        <v>3.4292084480011149</v>
      </c>
      <c r="F303" s="11">
        <f t="shared" si="22"/>
        <v>5.9646475032892132</v>
      </c>
      <c r="G303" s="3">
        <f>G302*(1+Parameters!$B$13)</f>
        <v>31064910.789341073</v>
      </c>
      <c r="H303" s="5">
        <f>Parameters!$B$11*'Permanent project'!C307*Parameters!B$9*G303</f>
        <v>481.6443176582049</v>
      </c>
      <c r="I303" s="2">
        <f>EXP(-Parameters!$B$16*'Permanent project'!B307)</f>
        <v>7.2205091150620327E-5</v>
      </c>
      <c r="J303" s="2">
        <f>EXP(-(Parameters!$B$5+Parameters!$B$6)*('Permanent project'!B307-Parameters!$B$2))*(1-EXP(-Parameters!$B$7*('Permanent project'!B307-Parameters!$B$2)*('Permanent project'!B307&gt;Parameters!$B$2)))+('Permanent project'!B307&lt;=Parameters!$B$2)</f>
        <v>5.2339705948432381E-2</v>
      </c>
      <c r="K303" s="2">
        <f>H303*I303*('Permanent project'!B307&gt;=Parameters!$B$2)</f>
        <v>3.4777171858689018E-2</v>
      </c>
      <c r="L303" s="2">
        <f>H303*I303*J303*('Permanent project'!B307&gt;=Parameters!$B$2)*('Permanent project'!B307&lt;=Parameters!$B$3)</f>
        <v>1.8202269488018809E-3</v>
      </c>
      <c r="M303" s="26">
        <f>'Emissions of Biomass scenarios'!O301*3.66</f>
        <v>0</v>
      </c>
      <c r="N303" s="14">
        <f t="shared" si="20"/>
        <v>0</v>
      </c>
      <c r="V303" s="4"/>
      <c r="W303" s="4"/>
      <c r="X303" s="4"/>
      <c r="Y303" s="4"/>
    </row>
    <row r="304" spans="2:25" x14ac:dyDescent="0.3">
      <c r="B304">
        <v>299</v>
      </c>
      <c r="C304" s="11">
        <f t="shared" si="22"/>
        <v>1.6779706453383088</v>
      </c>
      <c r="D304" s="11">
        <f t="shared" si="22"/>
        <v>2.720789926345387</v>
      </c>
      <c r="E304" s="11">
        <f t="shared" si="22"/>
        <v>3.4292084480011149</v>
      </c>
      <c r="F304" s="11">
        <f t="shared" si="22"/>
        <v>5.9646475032892132</v>
      </c>
      <c r="G304" s="3">
        <f>G303*(1+Parameters!$B$13)</f>
        <v>31686209.005127896</v>
      </c>
      <c r="H304" s="5">
        <f>Parameters!$B$11*'Permanent project'!C308*Parameters!B$9*G304</f>
        <v>491.27720401136901</v>
      </c>
      <c r="I304" s="2">
        <f>EXP(-Parameters!$B$16*'Permanent project'!B308)</f>
        <v>6.9931106039004202E-5</v>
      </c>
      <c r="J304" s="2">
        <f>EXP(-(Parameters!$B$5+Parameters!$B$6)*('Permanent project'!B308-Parameters!$B$2))*(1-EXP(-Parameters!$B$7*('Permanent project'!B308-Parameters!$B$2)*('Permanent project'!B308&gt;Parameters!$B$2)))+('Permanent project'!B308&lt;=Parameters!$B$2)</f>
        <v>5.1818917172725833E-2</v>
      </c>
      <c r="K304" s="2">
        <f>H304*I304*('Permanent project'!B308&gt;=Parameters!$B$2)</f>
        <v>3.4355558248264549E-2</v>
      </c>
      <c r="L304" s="2">
        <f>H304*I304*J304*('Permanent project'!B308&gt;=Parameters!$B$2)*('Permanent project'!B308&lt;=Parameters!$B$3)</f>
        <v>1.7802678272895785E-3</v>
      </c>
      <c r="M304" s="26">
        <f>'Emissions of Biomass scenarios'!O302*3.66</f>
        <v>0</v>
      </c>
      <c r="N304" s="14">
        <f t="shared" si="20"/>
        <v>0</v>
      </c>
      <c r="V304" s="4"/>
      <c r="W304" s="4"/>
      <c r="X304" s="4"/>
      <c r="Y304" s="4"/>
    </row>
    <row r="305" spans="2:25" x14ac:dyDescent="0.3">
      <c r="B305">
        <v>300</v>
      </c>
      <c r="C305" s="11">
        <f t="shared" si="22"/>
        <v>1.6779706453383088</v>
      </c>
      <c r="D305" s="11">
        <f t="shared" si="22"/>
        <v>2.720789926345387</v>
      </c>
      <c r="E305" s="11">
        <f t="shared" si="22"/>
        <v>3.4292084480011149</v>
      </c>
      <c r="F305" s="11">
        <f t="shared" si="22"/>
        <v>5.9646475032892132</v>
      </c>
      <c r="G305" s="3">
        <f>G304*(1+Parameters!$B$13)</f>
        <v>32319933.185230453</v>
      </c>
      <c r="H305" s="5">
        <f>Parameters!$B$11*'Permanent project'!C309*Parameters!B$9*G305</f>
        <v>501.10274809159637</v>
      </c>
      <c r="I305" s="2">
        <f>EXP(-Parameters!$B$16*'Permanent project'!B309)</f>
        <v>6.7728736490853898E-5</v>
      </c>
      <c r="J305" s="2">
        <f>EXP(-(Parameters!$B$5+Parameters!$B$6)*('Permanent project'!B309-Parameters!$B$2))*(1-EXP(-Parameters!$B$7*('Permanent project'!B309-Parameters!$B$2)*('Permanent project'!B309&gt;Parameters!$B$2)))+('Permanent project'!B309&lt;=Parameters!$B$2)</f>
        <v>5.1303310331919108E-2</v>
      </c>
      <c r="K305" s="2">
        <f>H305*I305*('Permanent project'!B309&gt;=Parameters!$B$2)</f>
        <v>3.3939055980338473E-2</v>
      </c>
      <c r="L305" s="2">
        <f>H305*I305*J305*('Permanent project'!B309&gt;=Parameters!$B$2)*('Permanent project'!B309&lt;=Parameters!$B$3)</f>
        <v>1.7411859213316797E-3</v>
      </c>
      <c r="M305" s="26">
        <f>'Emissions of Biomass scenarios'!O303*3.66</f>
        <v>0</v>
      </c>
      <c r="N305" s="14">
        <f t="shared" si="20"/>
        <v>0</v>
      </c>
      <c r="V305" s="4"/>
      <c r="W305" s="4"/>
      <c r="X305" s="4"/>
      <c r="Y305" s="4"/>
    </row>
    <row r="306" spans="2:25" x14ac:dyDescent="0.3">
      <c r="B306">
        <v>301</v>
      </c>
      <c r="C306" s="11">
        <f t="shared" si="22"/>
        <v>1.6779706453383088</v>
      </c>
      <c r="D306" s="11">
        <f t="shared" si="22"/>
        <v>2.720789926345387</v>
      </c>
      <c r="E306" s="11">
        <f t="shared" si="22"/>
        <v>3.4292084480011149</v>
      </c>
      <c r="F306" s="11">
        <f t="shared" si="22"/>
        <v>5.9646475032892132</v>
      </c>
      <c r="G306" s="3">
        <f>G305*(1+Parameters!$B$13)</f>
        <v>32966331.848935064</v>
      </c>
      <c r="H306" s="5">
        <f>Parameters!$B$11*'Permanent project'!C310*Parameters!B$9*G306</f>
        <v>511.12480305342831</v>
      </c>
      <c r="I306" s="2">
        <f>EXP(-Parameters!$B$16*'Permanent project'!B310)</f>
        <v>6.5595727087299532E-5</v>
      </c>
      <c r="J306" s="2">
        <f>EXP(-(Parameters!$B$5+Parameters!$B$6)*('Permanent project'!B310-Parameters!$B$2))*(1-EXP(-Parameters!$B$7*('Permanent project'!B310-Parameters!$B$2)*('Permanent project'!B310&gt;Parameters!$B$2)))+('Permanent project'!B310&lt;=Parameters!$B$2)</f>
        <v>5.0792833864898503E-2</v>
      </c>
      <c r="K306" s="2">
        <f>H306*I306*('Permanent project'!B310&gt;=Parameters!$B$2)</f>
        <v>3.3527603088642409E-2</v>
      </c>
      <c r="L306" s="2">
        <f>H306*I306*J306*('Permanent project'!B310&gt;=Parameters!$B$2)*('Permanent project'!B310&lt;=Parameters!$B$3)</f>
        <v>1.7029619735696717E-3</v>
      </c>
      <c r="M306" s="26">
        <f>'Emissions of Biomass scenarios'!O304*3.66</f>
        <v>0</v>
      </c>
      <c r="N306" s="14">
        <f t="shared" si="20"/>
        <v>0</v>
      </c>
      <c r="V306" s="4"/>
      <c r="W306" s="4"/>
      <c r="X306" s="4"/>
      <c r="Y306" s="4"/>
    </row>
    <row r="307" spans="2:25" x14ac:dyDescent="0.3">
      <c r="B307">
        <v>302</v>
      </c>
      <c r="C307" s="11">
        <f t="shared" si="22"/>
        <v>1.6779706453383088</v>
      </c>
      <c r="D307" s="11">
        <f t="shared" si="22"/>
        <v>2.720789926345387</v>
      </c>
      <c r="E307" s="11">
        <f t="shared" si="22"/>
        <v>3.4292084480011149</v>
      </c>
      <c r="F307" s="11">
        <f t="shared" si="22"/>
        <v>5.9646475032892132</v>
      </c>
      <c r="G307" s="3">
        <f>G306*(1+Parameters!$B$13)</f>
        <v>33625658.485913768</v>
      </c>
      <c r="H307" s="5">
        <f>Parameters!$B$11*'Permanent project'!C311*Parameters!B$9*G307</f>
        <v>521.34729911449699</v>
      </c>
      <c r="I307" s="2">
        <f>EXP(-Parameters!$B$16*'Permanent project'!B311)</f>
        <v>6.352989344032031E-5</v>
      </c>
      <c r="J307" s="2">
        <f>EXP(-(Parameters!$B$5+Parameters!$B$6)*('Permanent project'!B311-Parameters!$B$2))*(1-EXP(-Parameters!$B$7*('Permanent project'!B311-Parameters!$B$2)*('Permanent project'!B311&gt;Parameters!$B$2)))+('Permanent project'!B311&lt;=Parameters!$B$2)</f>
        <v>5.0287436723591865E-2</v>
      </c>
      <c r="K307" s="2">
        <f>H307*I307*('Permanent project'!B311&gt;=Parameters!$B$2)</f>
        <v>3.3121138358142795E-2</v>
      </c>
      <c r="L307" s="2">
        <f>H307*I307*J307*('Permanent project'!B311&gt;=Parameters!$B$2)*('Permanent project'!B311&lt;=Parameters!$B$3)</f>
        <v>1.6655771493984371E-3</v>
      </c>
      <c r="M307" s="26">
        <f>'Emissions of Biomass scenarios'!O305*3.66</f>
        <v>0</v>
      </c>
      <c r="N307" s="14">
        <f t="shared" si="20"/>
        <v>0</v>
      </c>
      <c r="V307" s="4"/>
      <c r="W307" s="4"/>
      <c r="X307" s="4"/>
      <c r="Y307" s="4"/>
    </row>
    <row r="308" spans="2:25" x14ac:dyDescent="0.3">
      <c r="B308">
        <v>303</v>
      </c>
      <c r="C308" s="11">
        <f t="shared" si="22"/>
        <v>1.6779706453383088</v>
      </c>
      <c r="D308" s="11">
        <f t="shared" si="22"/>
        <v>2.720789926345387</v>
      </c>
      <c r="E308" s="11">
        <f t="shared" si="22"/>
        <v>3.4292084480011149</v>
      </c>
      <c r="F308" s="11">
        <f t="shared" si="22"/>
        <v>5.9646475032892132</v>
      </c>
      <c r="G308" s="3">
        <f>G307*(1+Parameters!$B$13)</f>
        <v>34298171.655632041</v>
      </c>
      <c r="H308" s="5">
        <f>Parameters!$B$11*'Permanent project'!C312*Parameters!B$9*G308</f>
        <v>531.77424509678679</v>
      </c>
      <c r="I308" s="2">
        <f>EXP(-Parameters!$B$16*'Permanent project'!B312)</f>
        <v>6.152911995574026E-5</v>
      </c>
      <c r="J308" s="2">
        <f>EXP(-(Parameters!$B$5+Parameters!$B$6)*('Permanent project'!B312-Parameters!$B$2))*(1-EXP(-Parameters!$B$7*('Permanent project'!B312-Parameters!$B$2)*('Permanent project'!B312&gt;Parameters!$B$2)))+('Permanent project'!B312&lt;=Parameters!$B$2)</f>
        <v>4.9787068367863944E-2</v>
      </c>
      <c r="K308" s="2">
        <f>H308*I308*('Permanent project'!B312&gt;=Parameters!$B$2)</f>
        <v>3.2719601315933419E-2</v>
      </c>
      <c r="L308" s="2">
        <f>H308*I308*J308*('Permanent project'!B312&gt;=Parameters!$B$2)*('Permanent project'!B312&lt;=Parameters!$B$3)</f>
        <v>1.6290130276856282E-3</v>
      </c>
      <c r="M308" s="26">
        <f>'Emissions of Biomass scenarios'!O306*3.66</f>
        <v>0</v>
      </c>
      <c r="N308" s="14">
        <f t="shared" si="20"/>
        <v>0</v>
      </c>
      <c r="V308" s="4"/>
      <c r="W308" s="4"/>
      <c r="X308" s="4"/>
      <c r="Y308" s="4"/>
    </row>
    <row r="309" spans="2:25" x14ac:dyDescent="0.3">
      <c r="B309">
        <v>304</v>
      </c>
      <c r="C309" s="11">
        <f t="shared" si="22"/>
        <v>1.6779706453383088</v>
      </c>
      <c r="D309" s="11">
        <f t="shared" si="22"/>
        <v>2.720789926345387</v>
      </c>
      <c r="E309" s="11">
        <f t="shared" si="22"/>
        <v>3.4292084480011149</v>
      </c>
      <c r="F309" s="11">
        <f t="shared" si="22"/>
        <v>5.9646475032892132</v>
      </c>
      <c r="G309" s="3">
        <f>G308*(1+Parameters!$B$13)</f>
        <v>34984135.088744685</v>
      </c>
      <c r="H309" s="5">
        <f>Parameters!$B$11*'Permanent project'!C313*Parameters!B$9*G309</f>
        <v>542.40972999872258</v>
      </c>
      <c r="I309" s="2">
        <f>EXP(-Parameters!$B$16*'Permanent project'!B313)</f>
        <v>5.9591357666674943E-5</v>
      </c>
      <c r="J309" s="2">
        <f>EXP(-(Parameters!$B$5+Parameters!$B$6)*('Permanent project'!B313-Parameters!$B$2))*(1-EXP(-Parameters!$B$7*('Permanent project'!B313-Parameters!$B$2)*('Permanent project'!B313&gt;Parameters!$B$2)))+('Permanent project'!B313&lt;=Parameters!$B$2)</f>
        <v>4.929167876046215E-2</v>
      </c>
      <c r="K309" s="2">
        <f>H309*I309*('Permanent project'!B313&gt;=Parameters!$B$2)</f>
        <v>3.2322932222238462E-2</v>
      </c>
      <c r="L309" s="2">
        <f>H309*I309*J309*('Permanent project'!B313&gt;=Parameters!$B$2)*('Permanent project'!B313&lt;=Parameters!$B$3)</f>
        <v>1.5932515916947693E-3</v>
      </c>
      <c r="M309" s="26">
        <f>'Emissions of Biomass scenarios'!O307*3.66</f>
        <v>0</v>
      </c>
      <c r="N309" s="14">
        <f t="shared" si="20"/>
        <v>0</v>
      </c>
      <c r="V309" s="4"/>
      <c r="W309" s="4"/>
      <c r="X309" s="4"/>
      <c r="Y309" s="4"/>
    </row>
    <row r="310" spans="2:25" x14ac:dyDescent="0.3">
      <c r="B310">
        <v>305</v>
      </c>
      <c r="C310" s="11">
        <f t="shared" si="22"/>
        <v>1.6779706453383088</v>
      </c>
      <c r="D310" s="11">
        <f t="shared" si="22"/>
        <v>2.720789926345387</v>
      </c>
      <c r="E310" s="11">
        <f t="shared" si="22"/>
        <v>3.4292084480011149</v>
      </c>
      <c r="F310" s="11">
        <f t="shared" si="22"/>
        <v>5.9646475032892132</v>
      </c>
      <c r="G310" s="3">
        <f>G309*(1+Parameters!$B$13)</f>
        <v>35683817.79051958</v>
      </c>
      <c r="H310" s="5">
        <f>Parameters!$B$11*'Permanent project'!C314*Parameters!B$9*G310</f>
        <v>553.25792459869706</v>
      </c>
      <c r="I310" s="2">
        <f>EXP(-Parameters!$B$16*'Permanent project'!B314)</f>
        <v>5.7714622135210329E-5</v>
      </c>
      <c r="J310" s="2">
        <f>EXP(-(Parameters!$B$5+Parameters!$B$6)*('Permanent project'!B314-Parameters!$B$2))*(1-EXP(-Parameters!$B$7*('Permanent project'!B314-Parameters!$B$2)*('Permanent project'!B314&gt;Parameters!$B$2)))+('Permanent project'!B314&lt;=Parameters!$B$2)</f>
        <v>4.8801218362012962E-2</v>
      </c>
      <c r="K310" s="2">
        <f>H310*I310*('Permanent project'!B314&gt;=Parameters!$B$2)</f>
        <v>3.1931072061524492E-2</v>
      </c>
      <c r="L310" s="2">
        <f>H310*I310*J310*('Permanent project'!B314&gt;=Parameters!$B$2)*('Permanent project'!B314&lt;=Parameters!$B$3)</f>
        <v>1.5582752202076282E-3</v>
      </c>
      <c r="M310" s="26">
        <f>'Emissions of Biomass scenarios'!O308*3.66</f>
        <v>0</v>
      </c>
      <c r="N310" s="14">
        <f t="shared" si="20"/>
        <v>0</v>
      </c>
      <c r="V310" s="4"/>
      <c r="W310" s="4"/>
      <c r="X310" s="4"/>
      <c r="Y310" s="4"/>
    </row>
    <row r="311" spans="2:25" x14ac:dyDescent="0.3">
      <c r="B311">
        <v>306</v>
      </c>
      <c r="C311" s="11">
        <f t="shared" si="22"/>
        <v>1.6779706453383088</v>
      </c>
      <c r="D311" s="11">
        <f t="shared" si="22"/>
        <v>2.720789926345387</v>
      </c>
      <c r="E311" s="11">
        <f t="shared" si="22"/>
        <v>3.4292084480011149</v>
      </c>
      <c r="F311" s="11">
        <f t="shared" si="22"/>
        <v>5.9646475032892132</v>
      </c>
      <c r="G311" s="3">
        <f>G310*(1+Parameters!$B$13)</f>
        <v>36397494.146329969</v>
      </c>
      <c r="H311" s="5">
        <f>Parameters!$B$11*'Permanent project'!C315*Parameters!B$9*G311</f>
        <v>564.32308309067105</v>
      </c>
      <c r="I311" s="2">
        <f>EXP(-Parameters!$B$16*'Permanent project'!B315)</f>
        <v>5.589699142016496E-5</v>
      </c>
      <c r="J311" s="2">
        <f>EXP(-(Parameters!$B$5+Parameters!$B$6)*('Permanent project'!B315-Parameters!$B$2))*(1-EXP(-Parameters!$B$7*('Permanent project'!B315-Parameters!$B$2)*('Permanent project'!B315&gt;Parameters!$B$2)))+('Permanent project'!B315&lt;=Parameters!$B$2)</f>
        <v>4.8315638126067768E-2</v>
      </c>
      <c r="K311" s="2">
        <f>H311*I311*('Permanent project'!B315&gt;=Parameters!$B$2)</f>
        <v>3.1543962533720278E-2</v>
      </c>
      <c r="L311" s="2">
        <f>H311*I311*J311*('Permanent project'!B315&gt;=Parameters!$B$2)*('Permanent project'!B315&lt;=Parameters!$B$3)</f>
        <v>1.5240666788414686E-3</v>
      </c>
      <c r="M311" s="26">
        <f>'Emissions of Biomass scenarios'!O309*3.66</f>
        <v>0</v>
      </c>
      <c r="N311" s="14">
        <f t="shared" si="20"/>
        <v>0</v>
      </c>
      <c r="V311" s="4"/>
      <c r="W311" s="4"/>
      <c r="X311" s="4"/>
      <c r="Y311" s="4"/>
    </row>
    <row r="312" spans="2:25" x14ac:dyDescent="0.3">
      <c r="B312">
        <v>307</v>
      </c>
      <c r="C312" s="11">
        <f t="shared" si="22"/>
        <v>1.6779706453383088</v>
      </c>
      <c r="D312" s="11">
        <f t="shared" si="22"/>
        <v>2.720789926345387</v>
      </c>
      <c r="E312" s="11">
        <f t="shared" si="22"/>
        <v>3.4292084480011149</v>
      </c>
      <c r="F312" s="11">
        <f t="shared" si="22"/>
        <v>5.9646475032892132</v>
      </c>
      <c r="G312" s="3">
        <f>G311*(1+Parameters!$B$13)</f>
        <v>37125444.029256567</v>
      </c>
      <c r="H312" s="5">
        <f>Parameters!$B$11*'Permanent project'!C316*Parameters!B$9*G312</f>
        <v>575.60954475248445</v>
      </c>
      <c r="I312" s="2">
        <f>EXP(-Parameters!$B$16*'Permanent project'!B316)</f>
        <v>5.4136604108854193E-5</v>
      </c>
      <c r="J312" s="2">
        <f>EXP(-(Parameters!$B$5+Parameters!$B$6)*('Permanent project'!B316-Parameters!$B$2))*(1-EXP(-Parameters!$B$7*('Permanent project'!B316-Parameters!$B$2)*('Permanent project'!B316&gt;Parameters!$B$2)))+('Permanent project'!B316&lt;=Parameters!$B$2)</f>
        <v>4.7834889494198368E-2</v>
      </c>
      <c r="K312" s="2">
        <f>H312*I312*('Permanent project'!B316&gt;=Parameters!$B$2)</f>
        <v>3.116154604554304E-2</v>
      </c>
      <c r="L312" s="2">
        <f>H312*I312*J312*('Permanent project'!B316&gt;=Parameters!$B$2)*('Permanent project'!B316&lt;=Parameters!$B$3)</f>
        <v>1.4906091115569255E-3</v>
      </c>
      <c r="M312" s="26">
        <f>'Emissions of Biomass scenarios'!O310*3.66</f>
        <v>0</v>
      </c>
      <c r="N312" s="14">
        <f t="shared" si="20"/>
        <v>0</v>
      </c>
      <c r="V312" s="4"/>
      <c r="W312" s="4"/>
      <c r="X312" s="4"/>
      <c r="Y312" s="4"/>
    </row>
    <row r="313" spans="2:25" x14ac:dyDescent="0.3">
      <c r="B313">
        <v>308</v>
      </c>
      <c r="C313" s="11">
        <f t="shared" si="22"/>
        <v>1.6779706453383088</v>
      </c>
      <c r="D313" s="11">
        <f t="shared" si="22"/>
        <v>2.720789926345387</v>
      </c>
      <c r="E313" s="11">
        <f t="shared" si="22"/>
        <v>3.4292084480011149</v>
      </c>
      <c r="F313" s="11">
        <f t="shared" si="22"/>
        <v>5.9646475032892132</v>
      </c>
      <c r="G313" s="3">
        <f>G312*(1+Parameters!$B$13)</f>
        <v>37867952.909841701</v>
      </c>
      <c r="H313" s="5">
        <f>Parameters!$B$11*'Permanent project'!C317*Parameters!B$9*G313</f>
        <v>587.12173564753414</v>
      </c>
      <c r="I313" s="2">
        <f>EXP(-Parameters!$B$16*'Permanent project'!B317)</f>
        <v>5.2431657410841016E-5</v>
      </c>
      <c r="J313" s="2">
        <f>EXP(-(Parameters!$B$5+Parameters!$B$6)*('Permanent project'!B317-Parameters!$B$2))*(1-EXP(-Parameters!$B$7*('Permanent project'!B317-Parameters!$B$2)*('Permanent project'!B317&gt;Parameters!$B$2)))+('Permanent project'!B317&lt;=Parameters!$B$2)</f>
        <v>4.7358924391140908E-2</v>
      </c>
      <c r="K313" s="2">
        <f>H313*I313*('Permanent project'!B317&gt;=Parameters!$B$2)</f>
        <v>3.0783765701929873E-2</v>
      </c>
      <c r="L313" s="2">
        <f>H313*I313*J313*('Permanent project'!B317&gt;=Parameters!$B$2)*('Permanent project'!B317&lt;=Parameters!$B$3)</f>
        <v>1.4578860323522936E-3</v>
      </c>
      <c r="M313" s="26">
        <f>'Emissions of Biomass scenarios'!O311*3.66</f>
        <v>0</v>
      </c>
      <c r="N313" s="14">
        <f t="shared" si="20"/>
        <v>0</v>
      </c>
      <c r="V313" s="4"/>
      <c r="W313" s="4"/>
      <c r="X313" s="4"/>
      <c r="Y313" s="4"/>
    </row>
    <row r="314" spans="2:25" x14ac:dyDescent="0.3">
      <c r="B314">
        <v>309</v>
      </c>
      <c r="C314" s="11">
        <f t="shared" si="22"/>
        <v>1.6779706453383088</v>
      </c>
      <c r="D314" s="11">
        <f t="shared" si="22"/>
        <v>2.720789926345387</v>
      </c>
      <c r="E314" s="11">
        <f t="shared" si="22"/>
        <v>3.4292084480011149</v>
      </c>
      <c r="F314" s="11">
        <f t="shared" si="22"/>
        <v>5.9646475032892132</v>
      </c>
      <c r="G314" s="3">
        <f>G313*(1+Parameters!$B$13)</f>
        <v>38625311.968038537</v>
      </c>
      <c r="H314" s="5">
        <f>Parameters!$B$11*'Permanent project'!C318*Parameters!B$9*G314</f>
        <v>598.86417036048488</v>
      </c>
      <c r="I314" s="2">
        <f>EXP(-Parameters!$B$16*'Permanent project'!B318)</f>
        <v>5.0780405311721067E-5</v>
      </c>
      <c r="J314" s="2">
        <f>EXP(-(Parameters!$B$5+Parameters!$B$6)*('Permanent project'!B318-Parameters!$B$2))*(1-EXP(-Parameters!$B$7*('Permanent project'!B318-Parameters!$B$2)*('Permanent project'!B318&gt;Parameters!$B$2)))+('Permanent project'!B318&lt;=Parameters!$B$2)</f>
        <v>4.6887695219988486E-2</v>
      </c>
      <c r="K314" s="2">
        <f>H314*I314*('Permanent project'!B318&gt;=Parameters!$B$2)</f>
        <v>3.0410565297572995E-2</v>
      </c>
      <c r="L314" s="2">
        <f>H314*I314*J314*('Permanent project'!B318&gt;=Parameters!$B$2)*('Permanent project'!B318&lt;=Parameters!$B$3)</f>
        <v>1.4258813171401611E-3</v>
      </c>
      <c r="M314" s="26">
        <f>'Emissions of Biomass scenarios'!O312*3.66</f>
        <v>0</v>
      </c>
      <c r="N314" s="14">
        <f t="shared" si="20"/>
        <v>0</v>
      </c>
      <c r="V314" s="4"/>
      <c r="W314" s="4"/>
      <c r="X314" s="4"/>
      <c r="Y314" s="4"/>
    </row>
    <row r="315" spans="2:25" x14ac:dyDescent="0.3">
      <c r="B315">
        <v>310</v>
      </c>
      <c r="C315" s="11">
        <f t="shared" ref="C315:F330" si="23">C314</f>
        <v>1.6779706453383088</v>
      </c>
      <c r="D315" s="11">
        <f t="shared" si="23"/>
        <v>2.720789926345387</v>
      </c>
      <c r="E315" s="11">
        <f t="shared" si="23"/>
        <v>3.4292084480011149</v>
      </c>
      <c r="F315" s="11">
        <f t="shared" si="23"/>
        <v>5.9646475032892132</v>
      </c>
      <c r="G315" s="3">
        <f>G314*(1+Parameters!$B$13)</f>
        <v>39397818.207399309</v>
      </c>
      <c r="H315" s="5">
        <f>Parameters!$B$11*'Permanent project'!C319*Parameters!B$9*G315</f>
        <v>610.84145376769459</v>
      </c>
      <c r="I315" s="2">
        <f>EXP(-Parameters!$B$16*'Permanent project'!B319)</f>
        <v>4.9181156785051293E-5</v>
      </c>
      <c r="J315" s="2">
        <f>EXP(-(Parameters!$B$5+Parameters!$B$6)*('Permanent project'!B319-Parameters!$B$2))*(1-EXP(-Parameters!$B$7*('Permanent project'!B319-Parameters!$B$2)*('Permanent project'!B319&gt;Parameters!$B$2)))+('Permanent project'!B319&lt;=Parameters!$B$2)</f>
        <v>4.642115485743125E-2</v>
      </c>
      <c r="K315" s="2">
        <f>H315*I315*('Permanent project'!B319&gt;=Parameters!$B$2)</f>
        <v>3.004188930855765E-2</v>
      </c>
      <c r="L315" s="2">
        <f>H315*I315*J315*('Permanent project'!B319&gt;=Parameters!$B$2)*('Permanent project'!B319&lt;=Parameters!$B$3)</f>
        <v>1.394579195802363E-3</v>
      </c>
      <c r="M315" s="26">
        <f>'Emissions of Biomass scenarios'!O313*3.66</f>
        <v>0</v>
      </c>
      <c r="N315" s="14">
        <f t="shared" si="20"/>
        <v>0</v>
      </c>
      <c r="V315" s="4"/>
      <c r="W315" s="4"/>
      <c r="X315" s="4"/>
      <c r="Y315" s="4"/>
    </row>
    <row r="316" spans="2:25" x14ac:dyDescent="0.3">
      <c r="B316">
        <v>311</v>
      </c>
      <c r="C316" s="11">
        <f t="shared" si="23"/>
        <v>1.6779706453383088</v>
      </c>
      <c r="D316" s="11">
        <f t="shared" si="23"/>
        <v>2.720789926345387</v>
      </c>
      <c r="E316" s="11">
        <f t="shared" si="23"/>
        <v>3.4292084480011149</v>
      </c>
      <c r="F316" s="11">
        <f t="shared" si="23"/>
        <v>5.9646475032892132</v>
      </c>
      <c r="G316" s="3">
        <f>G315*(1+Parameters!$B$13)</f>
        <v>40185774.571547292</v>
      </c>
      <c r="H316" s="5">
        <f>Parameters!$B$11*'Permanent project'!C320*Parameters!B$9*G316</f>
        <v>623.05828284304835</v>
      </c>
      <c r="I316" s="2">
        <f>EXP(-Parameters!$B$16*'Permanent project'!B320)</f>
        <v>4.7632274060591164E-5</v>
      </c>
      <c r="J316" s="2">
        <f>EXP(-(Parameters!$B$5+Parameters!$B$6)*('Permanent project'!B320-Parameters!$B$2))*(1-EXP(-Parameters!$B$7*('Permanent project'!B320-Parameters!$B$2)*('Permanent project'!B320&gt;Parameters!$B$2)))+('Permanent project'!B320&lt;=Parameters!$B$2)</f>
        <v>4.5959256649044204E-2</v>
      </c>
      <c r="K316" s="2">
        <f>H316*I316*('Permanent project'!B320&gt;=Parameters!$B$2)</f>
        <v>2.9677682884101404E-2</v>
      </c>
      <c r="L316" s="2">
        <f>H316*I316*J316*('Permanent project'!B320&gt;=Parameters!$B$2)*('Permanent project'!B320&lt;=Parameters!$B$3)</f>
        <v>1.3639642444193628E-3</v>
      </c>
      <c r="M316" s="26">
        <f>'Emissions of Biomass scenarios'!O314*3.66</f>
        <v>0</v>
      </c>
      <c r="N316" s="14">
        <f t="shared" si="20"/>
        <v>0</v>
      </c>
      <c r="V316" s="4"/>
      <c r="W316" s="4"/>
      <c r="X316" s="4"/>
      <c r="Y316" s="4"/>
    </row>
    <row r="317" spans="2:25" x14ac:dyDescent="0.3">
      <c r="B317">
        <v>312</v>
      </c>
      <c r="C317" s="11">
        <f t="shared" si="23"/>
        <v>1.6779706453383088</v>
      </c>
      <c r="D317" s="11">
        <f t="shared" si="23"/>
        <v>2.720789926345387</v>
      </c>
      <c r="E317" s="11">
        <f t="shared" si="23"/>
        <v>3.4292084480011149</v>
      </c>
      <c r="F317" s="11">
        <f t="shared" si="23"/>
        <v>5.9646475032892132</v>
      </c>
      <c r="G317" s="3">
        <f>G316*(1+Parameters!$B$13)</f>
        <v>40989490.062978238</v>
      </c>
      <c r="H317" s="5">
        <f>Parameters!$B$11*'Permanent project'!C321*Parameters!B$9*G317</f>
        <v>635.51944849990934</v>
      </c>
      <c r="I317" s="2">
        <f>EXP(-Parameters!$B$16*'Permanent project'!B321)</f>
        <v>4.6132170947082775E-5</v>
      </c>
      <c r="J317" s="2">
        <f>EXP(-(Parameters!$B$5+Parameters!$B$6)*('Permanent project'!B321-Parameters!$B$2))*(1-EXP(-Parameters!$B$7*('Permanent project'!B321-Parameters!$B$2)*('Permanent project'!B321&gt;Parameters!$B$2)))+('Permanent project'!B321&lt;=Parameters!$B$2)</f>
        <v>4.550195440462157E-2</v>
      </c>
      <c r="K317" s="2">
        <f>H317*I317*('Permanent project'!B321&gt;=Parameters!$B$2)</f>
        <v>2.9317891838393586E-2</v>
      </c>
      <c r="L317" s="2">
        <f>H317*I317*J317*('Permanent project'!B321&gt;=Parameters!$B$2)*('Permanent project'!B321&lt;=Parameters!$B$3)</f>
        <v>1.3340213776702118E-3</v>
      </c>
      <c r="M317" s="26">
        <f>'Emissions of Biomass scenarios'!O315*3.66</f>
        <v>0</v>
      </c>
      <c r="N317" s="14">
        <f t="shared" si="20"/>
        <v>0</v>
      </c>
      <c r="V317" s="4"/>
      <c r="W317" s="4"/>
      <c r="X317" s="4"/>
      <c r="Y317" s="4"/>
    </row>
    <row r="318" spans="2:25" x14ac:dyDescent="0.3">
      <c r="B318">
        <v>313</v>
      </c>
      <c r="C318" s="11">
        <f t="shared" si="23"/>
        <v>1.6779706453383088</v>
      </c>
      <c r="D318" s="11">
        <f t="shared" si="23"/>
        <v>2.720789926345387</v>
      </c>
      <c r="E318" s="11">
        <f t="shared" si="23"/>
        <v>3.4292084480011149</v>
      </c>
      <c r="F318" s="11">
        <f t="shared" si="23"/>
        <v>5.9646475032892132</v>
      </c>
      <c r="G318" s="3">
        <f>G317*(1+Parameters!$B$13)</f>
        <v>41809279.8642378</v>
      </c>
      <c r="H318" s="5">
        <f>Parameters!$B$11*'Permanent project'!C322*Parameters!B$9*G318</f>
        <v>648.22983746990747</v>
      </c>
      <c r="I318" s="2">
        <f>EXP(-Parameters!$B$16*'Permanent project'!B322)</f>
        <v>4.4679311207852393E-5</v>
      </c>
      <c r="J318" s="2">
        <f>EXP(-(Parameters!$B$5+Parameters!$B$6)*('Permanent project'!B322-Parameters!$B$2))*(1-EXP(-Parameters!$B$7*('Permanent project'!B322-Parameters!$B$2)*('Permanent project'!B322&gt;Parameters!$B$2)))+('Permanent project'!B322&lt;=Parameters!$B$2)</f>
        <v>4.5049202393557801E-2</v>
      </c>
      <c r="K318" s="2">
        <f>H318*I318*('Permanent project'!B322&gt;=Parameters!$B$2)</f>
        <v>2.8962462642533573E-2</v>
      </c>
      <c r="L318" s="2">
        <f>H318*I318*J318*('Permanent project'!B322&gt;=Parameters!$B$2)*('Permanent project'!B322&lt;=Parameters!$B$3)</f>
        <v>1.3047358413993519E-3</v>
      </c>
      <c r="M318" s="26">
        <f>'Emissions of Biomass scenarios'!O316*3.66</f>
        <v>0</v>
      </c>
      <c r="N318" s="14">
        <f t="shared" si="20"/>
        <v>0</v>
      </c>
      <c r="V318" s="4"/>
      <c r="W318" s="4"/>
      <c r="X318" s="4"/>
      <c r="Y318" s="4"/>
    </row>
    <row r="319" spans="2:25" x14ac:dyDescent="0.3">
      <c r="B319">
        <v>314</v>
      </c>
      <c r="C319" s="11">
        <f t="shared" si="23"/>
        <v>1.6779706453383088</v>
      </c>
      <c r="D319" s="11">
        <f t="shared" si="23"/>
        <v>2.720789926345387</v>
      </c>
      <c r="E319" s="11">
        <f t="shared" si="23"/>
        <v>3.4292084480011149</v>
      </c>
      <c r="F319" s="11">
        <f t="shared" si="23"/>
        <v>5.9646475032892132</v>
      </c>
      <c r="G319" s="3">
        <f>G318*(1+Parameters!$B$13)</f>
        <v>42645465.461522557</v>
      </c>
      <c r="H319" s="5">
        <f>Parameters!$B$11*'Permanent project'!C323*Parameters!B$9*G319</f>
        <v>661.19443421930566</v>
      </c>
      <c r="I319" s="2">
        <f>EXP(-Parameters!$B$16*'Permanent project'!B323)</f>
        <v>4.3272206987569908E-5</v>
      </c>
      <c r="J319" s="2">
        <f>EXP(-(Parameters!$B$5+Parameters!$B$6)*('Permanent project'!B323-Parameters!$B$2))*(1-EXP(-Parameters!$B$7*('Permanent project'!B323-Parameters!$B$2)*('Permanent project'!B323&gt;Parameters!$B$2)))+('Permanent project'!B323&lt;=Parameters!$B$2)</f>
        <v>4.4600955340274535E-2</v>
      </c>
      <c r="K319" s="2">
        <f>H319*I319*('Permanent project'!B323&gt;=Parameters!$B$2)</f>
        <v>2.861134241656697E-2</v>
      </c>
      <c r="L319" s="2">
        <f>H319*I319*J319*('Permanent project'!B323&gt;=Parameters!$B$2)*('Permanent project'!B323&lt;=Parameters!$B$3)</f>
        <v>1.2760932053466059E-3</v>
      </c>
      <c r="M319" s="26">
        <f>'Emissions of Biomass scenarios'!O317*3.66</f>
        <v>0</v>
      </c>
      <c r="N319" s="14">
        <f t="shared" si="20"/>
        <v>0</v>
      </c>
      <c r="V319" s="4"/>
      <c r="W319" s="4"/>
      <c r="X319" s="4"/>
      <c r="Y319" s="4"/>
    </row>
    <row r="320" spans="2:25" x14ac:dyDescent="0.3">
      <c r="B320">
        <v>315</v>
      </c>
      <c r="C320" s="11">
        <f t="shared" si="23"/>
        <v>1.6779706453383088</v>
      </c>
      <c r="D320" s="11">
        <f t="shared" si="23"/>
        <v>2.720789926345387</v>
      </c>
      <c r="E320" s="11">
        <f t="shared" si="23"/>
        <v>3.4292084480011149</v>
      </c>
      <c r="F320" s="11">
        <f t="shared" si="23"/>
        <v>5.9646475032892132</v>
      </c>
      <c r="G320" s="3">
        <f>G319*(1+Parameters!$B$13)</f>
        <v>43498374.770753011</v>
      </c>
      <c r="H320" s="5">
        <f>Parameters!$B$11*'Permanent project'!C324*Parameters!B$9*G320</f>
        <v>674.41832290369189</v>
      </c>
      <c r="I320" s="2">
        <f>EXP(-Parameters!$B$16*'Permanent project'!B324)</f>
        <v>4.1909417288554901E-5</v>
      </c>
      <c r="J320" s="2">
        <f>EXP(-(Parameters!$B$5+Parameters!$B$6)*('Permanent project'!B324-Parameters!$B$2))*(1-EXP(-Parameters!$B$7*('Permanent project'!B324-Parameters!$B$2)*('Permanent project'!B324&gt;Parameters!$B$2)))+('Permanent project'!B324&lt;=Parameters!$B$2)</f>
        <v>4.415716841969286E-2</v>
      </c>
      <c r="K320" s="2">
        <f>H320*I320*('Permanent project'!B324&gt;=Parameters!$B$2)</f>
        <v>2.8264478921618187E-2</v>
      </c>
      <c r="L320" s="2">
        <f>H320*I320*J320*('Permanent project'!B324&gt;=Parameters!$B$2)*('Permanent project'!B324&lt;=Parameters!$B$3)</f>
        <v>1.2480793560367531E-3</v>
      </c>
      <c r="M320" s="26">
        <f>'Emissions of Biomass scenarios'!O318*3.66</f>
        <v>0</v>
      </c>
      <c r="N320" s="14">
        <f t="shared" si="20"/>
        <v>0</v>
      </c>
      <c r="V320" s="4"/>
      <c r="W320" s="4"/>
      <c r="X320" s="4"/>
      <c r="Y320" s="4"/>
    </row>
    <row r="321" spans="2:25" x14ac:dyDescent="0.3">
      <c r="B321">
        <v>316</v>
      </c>
      <c r="C321" s="11">
        <f t="shared" si="23"/>
        <v>1.6779706453383088</v>
      </c>
      <c r="D321" s="11">
        <f t="shared" si="23"/>
        <v>2.720789926345387</v>
      </c>
      <c r="E321" s="11">
        <f t="shared" si="23"/>
        <v>3.4292084480011149</v>
      </c>
      <c r="F321" s="11">
        <f t="shared" si="23"/>
        <v>5.9646475032892132</v>
      </c>
      <c r="G321" s="3">
        <f>G320*(1+Parameters!$B$13)</f>
        <v>44368342.266168073</v>
      </c>
      <c r="H321" s="5">
        <f>Parameters!$B$11*'Permanent project'!C325*Parameters!B$9*G321</f>
        <v>687.90668936176564</v>
      </c>
      <c r="I321" s="2">
        <f>EXP(-Parameters!$B$16*'Permanent project'!B325)</f>
        <v>4.0589546495069135E-5</v>
      </c>
      <c r="J321" s="2">
        <f>EXP(-(Parameters!$B$5+Parameters!$B$6)*('Permanent project'!B325-Parameters!$B$2))*(1-EXP(-Parameters!$B$7*('Permanent project'!B325-Parameters!$B$2)*('Permanent project'!B325&gt;Parameters!$B$2)))+('Permanent project'!B325&lt;=Parameters!$B$2)</f>
        <v>4.3717797252750941E-2</v>
      </c>
      <c r="K321" s="2">
        <f>H321*I321*('Permanent project'!B325&gt;=Parameters!$B$2)</f>
        <v>2.7921820552118466E-2</v>
      </c>
      <c r="L321" s="2">
        <f>H321*I321*J321*('Permanent project'!B325&gt;=Parameters!$B$2)*('Permanent project'!B325&lt;=Parameters!$B$3)</f>
        <v>1.2206804898252095E-3</v>
      </c>
      <c r="M321" s="26">
        <f>'Emissions of Biomass scenarios'!O319*3.66</f>
        <v>0</v>
      </c>
      <c r="N321" s="14">
        <f t="shared" si="20"/>
        <v>0</v>
      </c>
      <c r="V321" s="4"/>
      <c r="W321" s="4"/>
      <c r="X321" s="4"/>
      <c r="Y321" s="4"/>
    </row>
    <row r="322" spans="2:25" x14ac:dyDescent="0.3">
      <c r="B322">
        <v>317</v>
      </c>
      <c r="C322" s="11">
        <f t="shared" si="23"/>
        <v>1.6779706453383088</v>
      </c>
      <c r="D322" s="11">
        <f t="shared" si="23"/>
        <v>2.720789926345387</v>
      </c>
      <c r="E322" s="11">
        <f t="shared" si="23"/>
        <v>3.4292084480011149</v>
      </c>
      <c r="F322" s="11">
        <f t="shared" si="23"/>
        <v>5.9646475032892132</v>
      </c>
      <c r="G322" s="3">
        <f>G321*(1+Parameters!$B$13)</f>
        <v>45255709.111491434</v>
      </c>
      <c r="H322" s="5">
        <f>Parameters!$B$11*'Permanent project'!C326*Parameters!B$9*G322</f>
        <v>701.66482314900099</v>
      </c>
      <c r="I322" s="2">
        <f>EXP(-Parameters!$B$16*'Permanent project'!B326)</f>
        <v>3.9311242944084084E-5</v>
      </c>
      <c r="J322" s="2">
        <f>EXP(-(Parameters!$B$5+Parameters!$B$6)*('Permanent project'!B326-Parameters!$B$2))*(1-EXP(-Parameters!$B$7*('Permanent project'!B326-Parameters!$B$2)*('Permanent project'!B326&gt;Parameters!$B$2)))+('Permanent project'!B326&lt;=Parameters!$B$2)</f>
        <v>4.3282797901965896E-2</v>
      </c>
      <c r="K322" s="2">
        <f>H322*I322*('Permanent project'!B326&gt;=Parameters!$B$2)</f>
        <v>2.7583316328128171E-2</v>
      </c>
      <c r="L322" s="2">
        <f>H322*I322*J322*('Permanent project'!B326&gt;=Parameters!$B$2)*('Permanent project'!B326&lt;=Parameters!$B$3)</f>
        <v>1.1938831060963676E-3</v>
      </c>
      <c r="M322" s="26">
        <f>'Emissions of Biomass scenarios'!O320*3.66</f>
        <v>0</v>
      </c>
      <c r="N322" s="14">
        <f t="shared" si="20"/>
        <v>0</v>
      </c>
      <c r="V322" s="4"/>
      <c r="W322" s="4"/>
      <c r="X322" s="4"/>
      <c r="Y322" s="4"/>
    </row>
    <row r="323" spans="2:25" x14ac:dyDescent="0.3">
      <c r="B323">
        <v>318</v>
      </c>
      <c r="C323" s="11">
        <f t="shared" si="23"/>
        <v>1.6779706453383088</v>
      </c>
      <c r="D323" s="11">
        <f t="shared" si="23"/>
        <v>2.720789926345387</v>
      </c>
      <c r="E323" s="11">
        <f t="shared" si="23"/>
        <v>3.4292084480011149</v>
      </c>
      <c r="F323" s="11">
        <f t="shared" si="23"/>
        <v>5.9646475032892132</v>
      </c>
      <c r="G323" s="3">
        <f>G322*(1+Parameters!$B$13)</f>
        <v>46160823.293721266</v>
      </c>
      <c r="H323" s="5">
        <f>Parameters!$B$11*'Permanent project'!C327*Parameters!B$9*G323</f>
        <v>715.69811961198104</v>
      </c>
      <c r="I323" s="2">
        <f>EXP(-Parameters!$B$16*'Permanent project'!B327)</f>
        <v>3.8073197541059844E-5</v>
      </c>
      <c r="J323" s="2">
        <f>EXP(-(Parameters!$B$5+Parameters!$B$6)*('Permanent project'!B327-Parameters!$B$2))*(1-EXP(-Parameters!$B$7*('Permanent project'!B327-Parameters!$B$2)*('Permanent project'!B327&gt;Parameters!$B$2)))+('Permanent project'!B327&lt;=Parameters!$B$2)</f>
        <v>4.2852126867040187E-2</v>
      </c>
      <c r="K323" s="2">
        <f>H323*I323*('Permanent project'!B327&gt;=Parameters!$B$2)</f>
        <v>2.724891588775203E-2</v>
      </c>
      <c r="L323" s="2">
        <f>H323*I323*J323*('Permanent project'!B327&gt;=Parameters!$B$2)*('Permanent project'!B327&lt;=Parameters!$B$3)</f>
        <v>1.167674000611257E-3</v>
      </c>
      <c r="M323" s="26">
        <f>'Emissions of Biomass scenarios'!O321*3.66</f>
        <v>0</v>
      </c>
      <c r="N323" s="14">
        <f t="shared" si="20"/>
        <v>0</v>
      </c>
      <c r="V323" s="4"/>
      <c r="W323" s="4"/>
      <c r="X323" s="4"/>
      <c r="Y323" s="4"/>
    </row>
    <row r="324" spans="2:25" x14ac:dyDescent="0.3">
      <c r="B324">
        <v>319</v>
      </c>
      <c r="C324" s="11">
        <f t="shared" si="23"/>
        <v>1.6779706453383088</v>
      </c>
      <c r="D324" s="11">
        <f t="shared" si="23"/>
        <v>2.720789926345387</v>
      </c>
      <c r="E324" s="11">
        <f t="shared" si="23"/>
        <v>3.4292084480011149</v>
      </c>
      <c r="F324" s="11">
        <f t="shared" si="23"/>
        <v>5.9646475032892132</v>
      </c>
      <c r="G324" s="3">
        <f>G323*(1+Parameters!$B$13)</f>
        <v>47084039.759595692</v>
      </c>
      <c r="H324" s="5">
        <f>Parameters!$B$11*'Permanent project'!C328*Parameters!B$9*G324</f>
        <v>730.0120820042207</v>
      </c>
      <c r="I324" s="2">
        <f>EXP(-Parameters!$B$16*'Permanent project'!B328)</f>
        <v>3.6874142419317977E-5</v>
      </c>
      <c r="J324" s="2">
        <f>EXP(-(Parameters!$B$5+Parameters!$B$6)*('Permanent project'!B328-Parameters!$B$2))*(1-EXP(-Parameters!$B$7*('Permanent project'!B328-Parameters!$B$2)*('Permanent project'!B328&gt;Parameters!$B$2)))+('Permanent project'!B328&lt;=Parameters!$B$2)</f>
        <v>4.2425741080511385E-2</v>
      </c>
      <c r="K324" s="2">
        <f>H324*I324*('Permanent project'!B328&gt;=Parameters!$B$2)</f>
        <v>2.6918569479646468E-2</v>
      </c>
      <c r="L324" s="2">
        <f>H324*I324*J324*('Permanent project'!B328&gt;=Parameters!$B$2)*('Permanent project'!B328&lt;=Parameters!$B$3)</f>
        <v>1.1420402590012371E-3</v>
      </c>
      <c r="M324" s="26">
        <f>'Emissions of Biomass scenarios'!O322*3.66</f>
        <v>0</v>
      </c>
      <c r="N324" s="14">
        <f t="shared" si="20"/>
        <v>0</v>
      </c>
      <c r="V324" s="4"/>
      <c r="W324" s="4"/>
      <c r="X324" s="4"/>
      <c r="Y324" s="4"/>
    </row>
    <row r="325" spans="2:25" x14ac:dyDescent="0.3">
      <c r="B325">
        <v>320</v>
      </c>
      <c r="C325" s="11">
        <f t="shared" si="23"/>
        <v>1.6779706453383088</v>
      </c>
      <c r="D325" s="11">
        <f t="shared" si="23"/>
        <v>2.720789926345387</v>
      </c>
      <c r="E325" s="11">
        <f t="shared" si="23"/>
        <v>3.4292084480011149</v>
      </c>
      <c r="F325" s="11">
        <f t="shared" si="23"/>
        <v>5.9646475032892132</v>
      </c>
      <c r="G325" s="3">
        <f>G324*(1+Parameters!$B$13)</f>
        <v>48025720.554787606</v>
      </c>
      <c r="H325" s="5">
        <f>Parameters!$B$11*'Permanent project'!C329*Parameters!B$9*G325</f>
        <v>744.61232364430509</v>
      </c>
      <c r="I325" s="2">
        <f>EXP(-Parameters!$B$16*'Permanent project'!B329)</f>
        <v>3.5712849641635212E-5</v>
      </c>
      <c r="J325" s="2">
        <f>EXP(-(Parameters!$B$5+Parameters!$B$6)*('Permanent project'!B329-Parameters!$B$2))*(1-EXP(-Parameters!$B$7*('Permanent project'!B329-Parameters!$B$2)*('Permanent project'!B329&gt;Parameters!$B$2)))+('Permanent project'!B329&lt;=Parameters!$B$2)</f>
        <v>4.2003597903445551E-2</v>
      </c>
      <c r="K325" s="2">
        <f>H325*I325*('Permanent project'!B329&gt;=Parameters!$B$2)</f>
        <v>2.6592227955617682E-2</v>
      </c>
      <c r="L325" s="2">
        <f>H325*I325*J325*('Permanent project'!B329&gt;=Parameters!$B$2)*('Permanent project'!B329&lt;=Parameters!$B$3)</f>
        <v>1.1169692504045291E-3</v>
      </c>
      <c r="M325" s="26">
        <f>'Emissions of Biomass scenarios'!O323*3.66</f>
        <v>0</v>
      </c>
      <c r="N325" s="14">
        <f t="shared" si="20"/>
        <v>0</v>
      </c>
      <c r="V325" s="4"/>
      <c r="W325" s="4"/>
      <c r="X325" s="4"/>
      <c r="Y325" s="4"/>
    </row>
    <row r="326" spans="2:25" x14ac:dyDescent="0.3">
      <c r="B326">
        <v>321</v>
      </c>
      <c r="C326" s="11">
        <f t="shared" si="23"/>
        <v>1.6779706453383088</v>
      </c>
      <c r="D326" s="11">
        <f t="shared" si="23"/>
        <v>2.720789926345387</v>
      </c>
      <c r="E326" s="11">
        <f t="shared" si="23"/>
        <v>3.4292084480011149</v>
      </c>
      <c r="F326" s="11">
        <f t="shared" si="23"/>
        <v>5.9646475032892132</v>
      </c>
      <c r="G326" s="3">
        <f>G325*(1+Parameters!$B$13)</f>
        <v>48986234.965883359</v>
      </c>
      <c r="H326" s="5">
        <f>Parameters!$B$11*'Permanent project'!C330*Parameters!B$9*G326</f>
        <v>759.50457011719129</v>
      </c>
      <c r="I326" s="2">
        <f>EXP(-Parameters!$B$16*'Permanent project'!B330)</f>
        <v>3.4588129942728413E-5</v>
      </c>
      <c r="J326" s="2">
        <f>EXP(-(Parameters!$B$5+Parameters!$B$6)*('Permanent project'!B330-Parameters!$B$2))*(1-EXP(-Parameters!$B$7*('Permanent project'!B330-Parameters!$B$2)*('Permanent project'!B330&gt;Parameters!$B$2)))+('Permanent project'!B330&lt;=Parameters!$B$2)</f>
        <v>4.1585655121173161E-2</v>
      </c>
      <c r="K326" s="2">
        <f>H326*I326*('Permanent project'!B330&gt;=Parameters!$B$2)</f>
        <v>2.6269842763309497E-2</v>
      </c>
      <c r="L326" s="2">
        <f>H326*I326*J326*('Permanent project'!B330&gt;=Parameters!$B$2)*('Permanent project'!B330&lt;=Parameters!$B$3)</f>
        <v>1.0924486212424353E-3</v>
      </c>
      <c r="M326" s="26">
        <f>'Emissions of Biomass scenarios'!O324*3.66</f>
        <v>0</v>
      </c>
      <c r="N326" s="14">
        <f t="shared" si="20"/>
        <v>0</v>
      </c>
      <c r="V326" s="4"/>
      <c r="W326" s="4"/>
      <c r="X326" s="4"/>
      <c r="Y326" s="4"/>
    </row>
    <row r="327" spans="2:25" x14ac:dyDescent="0.3">
      <c r="B327">
        <v>322</v>
      </c>
      <c r="C327" s="11">
        <f t="shared" si="23"/>
        <v>1.6779706453383088</v>
      </c>
      <c r="D327" s="11">
        <f t="shared" si="23"/>
        <v>2.720789926345387</v>
      </c>
      <c r="E327" s="11">
        <f t="shared" si="23"/>
        <v>3.4292084480011149</v>
      </c>
      <c r="F327" s="11">
        <f t="shared" si="23"/>
        <v>5.9646475032892132</v>
      </c>
      <c r="G327" s="3">
        <f>G326*(1+Parameters!$B$13)</f>
        <v>49965959.665201031</v>
      </c>
      <c r="H327" s="5">
        <f>Parameters!$B$11*'Permanent project'!C331*Parameters!B$9*G327</f>
        <v>774.69466151953509</v>
      </c>
      <c r="I327" s="2">
        <f>EXP(-Parameters!$B$16*'Permanent project'!B331)</f>
        <v>3.3498831511343046E-5</v>
      </c>
      <c r="J327" s="2">
        <f>EXP(-(Parameters!$B$5+Parameters!$B$6)*('Permanent project'!B331-Parameters!$B$2))*(1-EXP(-Parameters!$B$7*('Permanent project'!B331-Parameters!$B$2)*('Permanent project'!B331&gt;Parameters!$B$2)))+('Permanent project'!B331&lt;=Parameters!$B$2)</f>
        <v>4.117187093906774E-2</v>
      </c>
      <c r="K327" s="2">
        <f>H327*I327*('Permanent project'!B331&gt;=Parameters!$B$2)</f>
        <v>2.5951365938979839E-2</v>
      </c>
      <c r="L327" s="2">
        <f>H327*I327*J327*('Permanent project'!B331&gt;=Parameters!$B$2)*('Permanent project'!B331&lt;=Parameters!$B$3)</f>
        <v>1.0684662891321964E-3</v>
      </c>
      <c r="M327" s="26">
        <f>'Emissions of Biomass scenarios'!O325*3.66</f>
        <v>0</v>
      </c>
      <c r="N327" s="14">
        <f t="shared" si="20"/>
        <v>0</v>
      </c>
      <c r="V327" s="4"/>
      <c r="W327" s="4"/>
      <c r="X327" s="4"/>
      <c r="Y327" s="4"/>
    </row>
    <row r="328" spans="2:25" x14ac:dyDescent="0.3">
      <c r="B328">
        <v>323</v>
      </c>
      <c r="C328" s="11">
        <f t="shared" si="23"/>
        <v>1.6779706453383088</v>
      </c>
      <c r="D328" s="11">
        <f t="shared" si="23"/>
        <v>2.720789926345387</v>
      </c>
      <c r="E328" s="11">
        <f t="shared" si="23"/>
        <v>3.4292084480011149</v>
      </c>
      <c r="F328" s="11">
        <f t="shared" si="23"/>
        <v>5.9646475032892132</v>
      </c>
      <c r="G328" s="3">
        <f>G327*(1+Parameters!$B$13)</f>
        <v>50965278.858505055</v>
      </c>
      <c r="H328" s="5">
        <f>Parameters!$B$11*'Permanent project'!C332*Parameters!B$9*G328</f>
        <v>790.18855474992586</v>
      </c>
      <c r="I328" s="2">
        <f>EXP(-Parameters!$B$16*'Permanent project'!B332)</f>
        <v>3.2443838810697775E-5</v>
      </c>
      <c r="J328" s="2">
        <f>EXP(-(Parameters!$B$5+Parameters!$B$6)*('Permanent project'!B332-Parameters!$B$2))*(1-EXP(-Parameters!$B$7*('Permanent project'!B332-Parameters!$B$2)*('Permanent project'!B332&gt;Parameters!$B$2)))+('Permanent project'!B332&lt;=Parameters!$B$2)</f>
        <v>4.0762203978366211E-2</v>
      </c>
      <c r="K328" s="2">
        <f>H328*I328*('Permanent project'!B332&gt;=Parameters!$B$2)</f>
        <v>2.5636750100364827E-2</v>
      </c>
      <c r="L328" s="2">
        <f>H328*I328*J328*('Permanent project'!B332&gt;=Parameters!$B$2)*('Permanent project'!B332&lt;=Parameters!$B$3)</f>
        <v>1.0450104369334715E-3</v>
      </c>
      <c r="M328" s="26">
        <f>'Emissions of Biomass scenarios'!O326*3.66</f>
        <v>0</v>
      </c>
      <c r="N328" s="14">
        <f t="shared" si="20"/>
        <v>0</v>
      </c>
      <c r="V328" s="4"/>
      <c r="W328" s="4"/>
      <c r="X328" s="4"/>
      <c r="Y328" s="4"/>
    </row>
    <row r="329" spans="2:25" x14ac:dyDescent="0.3">
      <c r="B329">
        <v>324</v>
      </c>
      <c r="C329" s="11">
        <f t="shared" si="23"/>
        <v>1.6779706453383088</v>
      </c>
      <c r="D329" s="11">
        <f t="shared" si="23"/>
        <v>2.720789926345387</v>
      </c>
      <c r="E329" s="11">
        <f t="shared" si="23"/>
        <v>3.4292084480011149</v>
      </c>
      <c r="F329" s="11">
        <f t="shared" si="23"/>
        <v>5.9646475032892132</v>
      </c>
      <c r="G329" s="3">
        <f>G328*(1+Parameters!$B$13)</f>
        <v>51984584.435675159</v>
      </c>
      <c r="H329" s="5">
        <f>Parameters!$B$11*'Permanent project'!C333*Parameters!B$9*G329</f>
        <v>805.99232584492449</v>
      </c>
      <c r="I329" s="2">
        <f>EXP(-Parameters!$B$16*'Permanent project'!B333)</f>
        <v>3.1422071436077321E-5</v>
      </c>
      <c r="J329" s="2">
        <f>EXP(-(Parameters!$B$5+Parameters!$B$6)*('Permanent project'!B333-Parameters!$B$2))*(1-EXP(-Parameters!$B$7*('Permanent project'!B333-Parameters!$B$2)*('Permanent project'!B333&gt;Parameters!$B$2)))+('Permanent project'!B333&lt;=Parameters!$B$2)</f>
        <v>4.0356613272031147E-2</v>
      </c>
      <c r="K329" s="2">
        <f>H329*I329*('Permanent project'!B333&gt;=Parameters!$B$2)</f>
        <v>2.5325948439629327E-2</v>
      </c>
      <c r="L329" s="2">
        <f>H329*I329*J329*('Permanent project'!B333&gt;=Parameters!$B$2)*('Permanent project'!B333&lt;=Parameters!$B$3)</f>
        <v>1.0220695069255213E-3</v>
      </c>
      <c r="M329" s="26">
        <f>'Emissions of Biomass scenarios'!O327*3.66</f>
        <v>0</v>
      </c>
      <c r="N329" s="14">
        <f t="shared" si="20"/>
        <v>0</v>
      </c>
      <c r="V329" s="4"/>
      <c r="W329" s="4"/>
      <c r="X329" s="4"/>
      <c r="Y329" s="4"/>
    </row>
    <row r="330" spans="2:25" x14ac:dyDescent="0.3">
      <c r="B330">
        <v>325</v>
      </c>
      <c r="C330" s="11">
        <f t="shared" si="23"/>
        <v>1.6779706453383088</v>
      </c>
      <c r="D330" s="11">
        <f t="shared" si="23"/>
        <v>2.720789926345387</v>
      </c>
      <c r="E330" s="11">
        <f t="shared" si="23"/>
        <v>3.4292084480011149</v>
      </c>
      <c r="F330" s="11">
        <f t="shared" si="23"/>
        <v>5.9646475032892132</v>
      </c>
      <c r="G330" s="3">
        <f>G329*(1+Parameters!$B$13)</f>
        <v>53024276.124388665</v>
      </c>
      <c r="H330" s="5">
        <f>Parameters!$B$11*'Permanent project'!C334*Parameters!B$9*G330</f>
        <v>822.11217236182301</v>
      </c>
      <c r="I330" s="2">
        <f>EXP(-Parameters!$B$16*'Permanent project'!B334)</f>
        <v>3.0432483008403625E-5</v>
      </c>
      <c r="J330" s="2">
        <f>EXP(-(Parameters!$B$5+Parameters!$B$6)*('Permanent project'!B334-Parameters!$B$2))*(1-EXP(-Parameters!$B$7*('Permanent project'!B334-Parameters!$B$2)*('Permanent project'!B334&gt;Parameters!$B$2)))+('Permanent project'!B334&lt;=Parameters!$B$2)</f>
        <v>3.9955058260653896E-2</v>
      </c>
      <c r="K330" s="2">
        <f>H330*I330*('Permanent project'!B334&gt;=Parameters!$B$2)</f>
        <v>2.5018914716402971E-2</v>
      </c>
      <c r="L330" s="2">
        <f>H330*I330*J330*('Permanent project'!B334&gt;=Parameters!$B$2)*('Permanent project'!B334&lt;=Parameters!$B$3)</f>
        <v>9.9963219511221184E-4</v>
      </c>
      <c r="M330" s="26">
        <f>'Emissions of Biomass scenarios'!O328*3.66</f>
        <v>0</v>
      </c>
      <c r="N330" s="14">
        <f t="shared" si="20"/>
        <v>0</v>
      </c>
      <c r="V330" s="4"/>
      <c r="W330" s="4"/>
      <c r="X330" s="4"/>
      <c r="Y330" s="4"/>
    </row>
    <row r="331" spans="2:25" x14ac:dyDescent="0.3">
      <c r="B331">
        <v>326</v>
      </c>
      <c r="C331" s="11">
        <f t="shared" ref="C331:F346" si="24">C330</f>
        <v>1.6779706453383088</v>
      </c>
      <c r="D331" s="11">
        <f t="shared" si="24"/>
        <v>2.720789926345387</v>
      </c>
      <c r="E331" s="11">
        <f t="shared" si="24"/>
        <v>3.4292084480011149</v>
      </c>
      <c r="F331" s="11">
        <f t="shared" si="24"/>
        <v>5.9646475032892132</v>
      </c>
      <c r="G331" s="3">
        <f>G330*(1+Parameters!$B$13)</f>
        <v>54084761.646876439</v>
      </c>
      <c r="H331" s="5">
        <f>Parameters!$B$11*'Permanent project'!C335*Parameters!B$9*G331</f>
        <v>838.55441580905949</v>
      </c>
      <c r="I331" s="2">
        <f>EXP(-Parameters!$B$16*'Permanent project'!B335)</f>
        <v>2.9474060102652252E-5</v>
      </c>
      <c r="J331" s="2">
        <f>EXP(-(Parameters!$B$5+Parameters!$B$6)*('Permanent project'!B335-Parameters!$B$2))*(1-EXP(-Parameters!$B$7*('Permanent project'!B335-Parameters!$B$2)*('Permanent project'!B335&gt;Parameters!$B$2)))+('Permanent project'!B335&lt;=Parameters!$B$2)</f>
        <v>3.9557498788398725E-2</v>
      </c>
      <c r="K331" s="2">
        <f>H331*I331*('Permanent project'!B335&gt;=Parameters!$B$2)</f>
        <v>2.4715603250900667E-2</v>
      </c>
      <c r="L331" s="2">
        <f>H331*I331*J331*('Permanent project'!B335&gt;=Parameters!$B$2)*('Permanent project'!B335&lt;=Parameters!$B$3)</f>
        <v>9.7768744565204682E-4</v>
      </c>
      <c r="M331" s="26">
        <f>'Emissions of Biomass scenarios'!O329*3.66</f>
        <v>0</v>
      </c>
      <c r="N331" s="14">
        <f t="shared" si="20"/>
        <v>0</v>
      </c>
      <c r="V331" s="4"/>
      <c r="W331" s="4"/>
      <c r="X331" s="4"/>
      <c r="Y331" s="4"/>
    </row>
    <row r="332" spans="2:25" x14ac:dyDescent="0.3">
      <c r="B332">
        <v>327</v>
      </c>
      <c r="C332" s="11">
        <f t="shared" si="24"/>
        <v>1.6779706453383088</v>
      </c>
      <c r="D332" s="11">
        <f t="shared" si="24"/>
        <v>2.720789926345387</v>
      </c>
      <c r="E332" s="11">
        <f t="shared" si="24"/>
        <v>3.4292084480011149</v>
      </c>
      <c r="F332" s="11">
        <f t="shared" si="24"/>
        <v>5.9646475032892132</v>
      </c>
      <c r="G332" s="3">
        <f>G331*(1+Parameters!$B$13)</f>
        <v>55166456.879813969</v>
      </c>
      <c r="H332" s="5">
        <f>Parameters!$B$11*'Permanent project'!C336*Parameters!B$9*G332</f>
        <v>855.32550412524063</v>
      </c>
      <c r="I332" s="2">
        <f>EXP(-Parameters!$B$16*'Permanent project'!B336)</f>
        <v>2.8545821210016576E-5</v>
      </c>
      <c r="J332" s="2">
        <f>EXP(-(Parameters!$B$5+Parameters!$B$6)*('Permanent project'!B336-Parameters!$B$2))*(1-EXP(-Parameters!$B$7*('Permanent project'!B336-Parameters!$B$2)*('Permanent project'!B336&gt;Parameters!$B$2)))+('Permanent project'!B336&lt;=Parameters!$B$2)</f>
        <v>3.9163895098987066E-2</v>
      </c>
      <c r="K332" s="2">
        <f>H332*I332*('Permanent project'!B336&gt;=Parameters!$B$2)</f>
        <v>2.4415968917126413E-2</v>
      </c>
      <c r="L332" s="2">
        <f>H332*I332*J332*('Permanent project'!B336&gt;=Parameters!$B$2)*('Permanent project'!B336&lt;=Parameters!$B$3)</f>
        <v>9.5622444541046761E-4</v>
      </c>
      <c r="M332" s="26">
        <f>'Emissions of Biomass scenarios'!O330*3.66</f>
        <v>0</v>
      </c>
      <c r="N332" s="14">
        <f t="shared" si="20"/>
        <v>0</v>
      </c>
      <c r="V332" s="4"/>
      <c r="W332" s="4"/>
      <c r="X332" s="4"/>
      <c r="Y332" s="4"/>
    </row>
    <row r="333" spans="2:25" x14ac:dyDescent="0.3">
      <c r="B333">
        <v>328</v>
      </c>
      <c r="C333" s="11">
        <f t="shared" si="24"/>
        <v>1.6779706453383088</v>
      </c>
      <c r="D333" s="11">
        <f t="shared" si="24"/>
        <v>2.720789926345387</v>
      </c>
      <c r="E333" s="11">
        <f t="shared" si="24"/>
        <v>3.4292084480011149</v>
      </c>
      <c r="F333" s="11">
        <f t="shared" si="24"/>
        <v>5.9646475032892132</v>
      </c>
      <c r="G333" s="3">
        <f>G332*(1+Parameters!$B$13)</f>
        <v>56269786.017410249</v>
      </c>
      <c r="H333" s="5">
        <f>Parameters!$B$11*'Permanent project'!C337*Parameters!B$9*G333</f>
        <v>872.43201420774551</v>
      </c>
      <c r="I333" s="2">
        <f>EXP(-Parameters!$B$16*'Permanent project'!B337)</f>
        <v>2.7646815732757017E-5</v>
      </c>
      <c r="J333" s="2">
        <f>EXP(-(Parameters!$B$5+Parameters!$B$6)*('Permanent project'!B337-Parameters!$B$2))*(1-EXP(-Parameters!$B$7*('Permanent project'!B337-Parameters!$B$2)*('Permanent project'!B337&gt;Parameters!$B$2)))+('Permanent project'!B337&lt;=Parameters!$B$2)</f>
        <v>3.8774207831722009E-2</v>
      </c>
      <c r="K333" s="2">
        <f>H333*I333*('Permanent project'!B337&gt;=Parameters!$B$2)</f>
        <v>2.4119967136159593E-2</v>
      </c>
      <c r="L333" s="2">
        <f>H333*I333*J333*('Permanent project'!B337&gt;=Parameters!$B$2)*('Permanent project'!B337&lt;=Parameters!$B$3)</f>
        <v>9.3523261863175675E-4</v>
      </c>
      <c r="M333" s="26">
        <f>'Emissions of Biomass scenarios'!O331*3.66</f>
        <v>0</v>
      </c>
      <c r="N333" s="14">
        <f t="shared" si="20"/>
        <v>0</v>
      </c>
      <c r="V333" s="4"/>
      <c r="W333" s="4"/>
      <c r="X333" s="4"/>
      <c r="Y333" s="4"/>
    </row>
    <row r="334" spans="2:25" x14ac:dyDescent="0.3">
      <c r="B334">
        <v>329</v>
      </c>
      <c r="C334" s="11">
        <f t="shared" si="24"/>
        <v>1.6779706453383088</v>
      </c>
      <c r="D334" s="11">
        <f t="shared" si="24"/>
        <v>2.720789926345387</v>
      </c>
      <c r="E334" s="11">
        <f t="shared" si="24"/>
        <v>3.4292084480011149</v>
      </c>
      <c r="F334" s="11">
        <f t="shared" si="24"/>
        <v>5.9646475032892132</v>
      </c>
      <c r="G334" s="3">
        <f>G333*(1+Parameters!$B$13)</f>
        <v>57395181.737758458</v>
      </c>
      <c r="H334" s="5">
        <f>Parameters!$B$11*'Permanent project'!C338*Parameters!B$9*G334</f>
        <v>889.88065449190049</v>
      </c>
      <c r="I334" s="2">
        <f>EXP(-Parameters!$B$16*'Permanent project'!B338)</f>
        <v>2.6776123010705882E-5</v>
      </c>
      <c r="J334" s="2">
        <f>EXP(-(Parameters!$B$5+Parameters!$B$6)*('Permanent project'!B338-Parameters!$B$2))*(1-EXP(-Parameters!$B$7*('Permanent project'!B338-Parameters!$B$2)*('Permanent project'!B338&gt;Parameters!$B$2)))+('Permanent project'!B338&lt;=Parameters!$B$2)</f>
        <v>3.8388398017552054E-2</v>
      </c>
      <c r="K334" s="2">
        <f>H334*I334*('Permanent project'!B338&gt;=Parameters!$B$2)</f>
        <v>2.3827553869522587E-2</v>
      </c>
      <c r="L334" s="2">
        <f>H334*I334*J334*('Permanent project'!B338&gt;=Parameters!$B$2)*('Permanent project'!B338&lt;=Parameters!$B$3)</f>
        <v>9.147016217278957E-4</v>
      </c>
      <c r="M334" s="26">
        <f>'Emissions of Biomass scenarios'!O332*3.66</f>
        <v>0</v>
      </c>
      <c r="N334" s="14">
        <f t="shared" si="20"/>
        <v>0</v>
      </c>
      <c r="V334" s="4"/>
      <c r="W334" s="4"/>
      <c r="X334" s="4"/>
      <c r="Y334" s="4"/>
    </row>
    <row r="335" spans="2:25" x14ac:dyDescent="0.3">
      <c r="B335">
        <v>330</v>
      </c>
      <c r="C335" s="11">
        <f t="shared" si="24"/>
        <v>1.6779706453383088</v>
      </c>
      <c r="D335" s="11">
        <f t="shared" si="24"/>
        <v>2.720789926345387</v>
      </c>
      <c r="E335" s="11">
        <f t="shared" si="24"/>
        <v>3.4292084480011149</v>
      </c>
      <c r="F335" s="11">
        <f t="shared" si="24"/>
        <v>5.9646475032892132</v>
      </c>
      <c r="G335" s="3">
        <f>G334*(1+Parameters!$B$13)</f>
        <v>58543085.372513629</v>
      </c>
      <c r="H335" s="5">
        <f>Parameters!$B$11*'Permanent project'!C339*Parameters!B$9*G335</f>
        <v>907.67826758173851</v>
      </c>
      <c r="I335" s="2">
        <f>EXP(-Parameters!$B$16*'Permanent project'!B339)</f>
        <v>2.5932851378430908E-5</v>
      </c>
      <c r="J335" s="2">
        <f>EXP(-(Parameters!$B$5+Parameters!$B$6)*('Permanent project'!B339-Parameters!$B$2))*(1-EXP(-Parameters!$B$7*('Permanent project'!B339-Parameters!$B$2)*('Permanent project'!B339&gt;Parameters!$B$2)))+('Permanent project'!B339&lt;=Parameters!$B$2)</f>
        <v>3.8006427075174314E-2</v>
      </c>
      <c r="K335" s="2">
        <f>H335*I335*('Permanent project'!B339&gt;=Parameters!$B$2)</f>
        <v>2.3538685612628868E-2</v>
      </c>
      <c r="L335" s="2">
        <f>H335*I335*J335*('Permanent project'!B339&gt;=Parameters!$B$2)*('Permanent project'!B339&lt;=Parameters!$B$3)</f>
        <v>8.9462133818183384E-4</v>
      </c>
      <c r="M335" s="26">
        <f>'Emissions of Biomass scenarios'!O333*3.66</f>
        <v>0</v>
      </c>
      <c r="N335" s="14">
        <f t="shared" si="20"/>
        <v>0</v>
      </c>
      <c r="V335" s="4"/>
      <c r="W335" s="4"/>
      <c r="X335" s="4"/>
      <c r="Y335" s="4"/>
    </row>
    <row r="336" spans="2:25" x14ac:dyDescent="0.3">
      <c r="B336">
        <v>331</v>
      </c>
      <c r="C336" s="11">
        <f t="shared" si="24"/>
        <v>1.6779706453383088</v>
      </c>
      <c r="D336" s="11">
        <f t="shared" si="24"/>
        <v>2.720789926345387</v>
      </c>
      <c r="E336" s="11">
        <f t="shared" si="24"/>
        <v>3.4292084480011149</v>
      </c>
      <c r="F336" s="11">
        <f t="shared" si="24"/>
        <v>5.9646475032892132</v>
      </c>
      <c r="G336" s="3">
        <f>G335*(1+Parameters!$B$13)</f>
        <v>59713947.0799639</v>
      </c>
      <c r="H336" s="5">
        <f>Parameters!$B$11*'Permanent project'!C340*Parameters!B$9*G336</f>
        <v>925.83183293337322</v>
      </c>
      <c r="I336" s="2">
        <f>EXP(-Parameters!$B$16*'Permanent project'!B340)</f>
        <v>2.5116137252091926E-5</v>
      </c>
      <c r="J336" s="2">
        <f>EXP(-(Parameters!$B$5+Parameters!$B$6)*('Permanent project'!B340-Parameters!$B$2))*(1-EXP(-Parameters!$B$7*('Permanent project'!B340-Parameters!$B$2)*('Permanent project'!B340&gt;Parameters!$B$2)))+('Permanent project'!B340&lt;=Parameters!$B$2)</f>
        <v>3.76282568071762E-2</v>
      </c>
      <c r="K336" s="2">
        <f>H336*I336*('Permanent project'!B340&gt;=Parameters!$B$2)</f>
        <v>2.3253319388310444E-2</v>
      </c>
      <c r="L336" s="2">
        <f>H336*I336*J336*('Permanent project'!B340&gt;=Parameters!$B$2)*('Permanent project'!B340&lt;=Parameters!$B$3)</f>
        <v>8.7498187356263482E-4</v>
      </c>
      <c r="M336" s="26">
        <f>'Emissions of Biomass scenarios'!O334*3.66</f>
        <v>0</v>
      </c>
      <c r="N336" s="14">
        <f t="shared" si="20"/>
        <v>0</v>
      </c>
      <c r="V336" s="4"/>
      <c r="W336" s="4"/>
      <c r="X336" s="4"/>
      <c r="Y336" s="4"/>
    </row>
    <row r="337" spans="2:25" x14ac:dyDescent="0.3">
      <c r="B337">
        <v>332</v>
      </c>
      <c r="C337" s="11">
        <f t="shared" si="24"/>
        <v>1.6779706453383088</v>
      </c>
      <c r="D337" s="11">
        <f t="shared" si="24"/>
        <v>2.720789926345387</v>
      </c>
      <c r="E337" s="11">
        <f t="shared" si="24"/>
        <v>3.4292084480011149</v>
      </c>
      <c r="F337" s="11">
        <f t="shared" si="24"/>
        <v>5.9646475032892132</v>
      </c>
      <c r="G337" s="3">
        <f>G336*(1+Parameters!$B$13)</f>
        <v>60908226.02156318</v>
      </c>
      <c r="H337" s="5">
        <f>Parameters!$B$11*'Permanent project'!C341*Parameters!B$9*G337</f>
        <v>944.34846959204071</v>
      </c>
      <c r="I337" s="2">
        <f>EXP(-Parameters!$B$16*'Permanent project'!B341)</f>
        <v>2.4325144245055558E-5</v>
      </c>
      <c r="J337" s="2">
        <f>EXP(-(Parameters!$B$5+Parameters!$B$6)*('Permanent project'!B341-Parameters!$B$2))*(1-EXP(-Parameters!$B$7*('Permanent project'!B341-Parameters!$B$2)*('Permanent project'!B341&gt;Parameters!$B$2)))+('Permanent project'!B341&lt;=Parameters!$B$2)</f>
        <v>3.7253849396215809E-2</v>
      </c>
      <c r="K337" s="2">
        <f>H337*I337*('Permanent project'!B341&gt;=Parameters!$B$2)</f>
        <v>2.2971412740423854E-2</v>
      </c>
      <c r="L337" s="2">
        <f>H337*I337*J337*('Permanent project'!B341&gt;=Parameters!$B$2)*('Permanent project'!B341&lt;=Parameters!$B$3)</f>
        <v>8.557735506500633E-4</v>
      </c>
      <c r="M337" s="26">
        <f>'Emissions of Biomass scenarios'!O335*3.66</f>
        <v>0</v>
      </c>
      <c r="N337" s="14">
        <f t="shared" si="20"/>
        <v>0</v>
      </c>
      <c r="V337" s="4"/>
      <c r="W337" s="4"/>
      <c r="X337" s="4"/>
      <c r="Y337" s="4"/>
    </row>
    <row r="338" spans="2:25" x14ac:dyDescent="0.3">
      <c r="B338">
        <v>333</v>
      </c>
      <c r="C338" s="11">
        <f t="shared" si="24"/>
        <v>1.6779706453383088</v>
      </c>
      <c r="D338" s="11">
        <f t="shared" si="24"/>
        <v>2.720789926345387</v>
      </c>
      <c r="E338" s="11">
        <f t="shared" si="24"/>
        <v>3.4292084480011149</v>
      </c>
      <c r="F338" s="11">
        <f t="shared" si="24"/>
        <v>5.9646475032892132</v>
      </c>
      <c r="G338" s="3">
        <f>G337*(1+Parameters!$B$13)</f>
        <v>62126390.541994445</v>
      </c>
      <c r="H338" s="5">
        <f>Parameters!$B$11*'Permanent project'!C342*Parameters!B$9*G338</f>
        <v>963.23543898388164</v>
      </c>
      <c r="I338" s="2">
        <f>EXP(-Parameters!$B$16*'Permanent project'!B342)</f>
        <v>2.3559062311362222E-5</v>
      </c>
      <c r="J338" s="2">
        <f>EXP(-(Parameters!$B$5+Parameters!$B$6)*('Permanent project'!B342-Parameters!$B$2))*(1-EXP(-Parameters!$B$7*('Permanent project'!B342-Parameters!$B$2)*('Permanent project'!B342&gt;Parameters!$B$2)))+('Permanent project'!B342&lt;=Parameters!$B$2)</f>
        <v>3.6883167401239994E-2</v>
      </c>
      <c r="K338" s="2">
        <f>H338*I338*('Permanent project'!B342&gt;=Parameters!$B$2)</f>
        <v>2.269292372753361E-2</v>
      </c>
      <c r="L338" s="2">
        <f>H338*I338*J338*('Permanent project'!B342&gt;=Parameters!$B$2)*('Permanent project'!B342&lt;=Parameters!$B$3)</f>
        <v>8.3698690466619326E-4</v>
      </c>
      <c r="M338" s="26">
        <f>'Emissions of Biomass scenarios'!O336*3.66</f>
        <v>0</v>
      </c>
      <c r="N338" s="14">
        <f t="shared" si="20"/>
        <v>0</v>
      </c>
      <c r="V338" s="4"/>
      <c r="W338" s="4"/>
      <c r="X338" s="4"/>
      <c r="Y338" s="4"/>
    </row>
    <row r="339" spans="2:25" x14ac:dyDescent="0.3">
      <c r="B339">
        <v>334</v>
      </c>
      <c r="C339" s="11">
        <f t="shared" si="24"/>
        <v>1.6779706453383088</v>
      </c>
      <c r="D339" s="11">
        <f t="shared" si="24"/>
        <v>2.720789926345387</v>
      </c>
      <c r="E339" s="11">
        <f t="shared" si="24"/>
        <v>3.4292084480011149</v>
      </c>
      <c r="F339" s="11">
        <f t="shared" si="24"/>
        <v>5.9646475032892132</v>
      </c>
      <c r="G339" s="3">
        <f>G338*(1+Parameters!$B$13)</f>
        <v>63368918.352834336</v>
      </c>
      <c r="H339" s="5">
        <f>Parameters!$B$11*'Permanent project'!C343*Parameters!B$9*G339</f>
        <v>982.5001477635592</v>
      </c>
      <c r="I339" s="2">
        <f>EXP(-Parameters!$B$16*'Permanent project'!B343)</f>
        <v>2.2817106916168266E-5</v>
      </c>
      <c r="J339" s="2">
        <f>EXP(-(Parameters!$B$5+Parameters!$B$6)*('Permanent project'!B343-Parameters!$B$2))*(1-EXP(-Parameters!$B$7*('Permanent project'!B343-Parameters!$B$2)*('Permanent project'!B343&gt;Parameters!$B$2)))+('Permanent project'!B343&lt;=Parameters!$B$2)</f>
        <v>3.6516173753740402E-2</v>
      </c>
      <c r="K339" s="2">
        <f>H339*I339*('Permanent project'!B343&gt;=Parameters!$B$2)</f>
        <v>2.2417810916672252E-2</v>
      </c>
      <c r="L339" s="2">
        <f>H339*I339*J339*('Permanent project'!B343&gt;=Parameters!$B$2)*('Permanent project'!B343&lt;=Parameters!$B$3)</f>
        <v>8.1861267861170234E-4</v>
      </c>
      <c r="M339" s="26">
        <f>'Emissions of Biomass scenarios'!O337*3.66</f>
        <v>0</v>
      </c>
      <c r="N339" s="14">
        <f t="shared" si="20"/>
        <v>0</v>
      </c>
      <c r="V339" s="4"/>
      <c r="W339" s="4"/>
      <c r="X339" s="4"/>
      <c r="Y339" s="4"/>
    </row>
    <row r="340" spans="2:25" x14ac:dyDescent="0.3">
      <c r="B340">
        <v>335</v>
      </c>
      <c r="C340" s="11">
        <f t="shared" si="24"/>
        <v>1.6779706453383088</v>
      </c>
      <c r="D340" s="11">
        <f t="shared" si="24"/>
        <v>2.720789926345387</v>
      </c>
      <c r="E340" s="11">
        <f t="shared" si="24"/>
        <v>3.4292084480011149</v>
      </c>
      <c r="F340" s="11">
        <f t="shared" si="24"/>
        <v>5.9646475032892132</v>
      </c>
      <c r="G340" s="3">
        <f>G339*(1+Parameters!$B$13)</f>
        <v>64636296.719891027</v>
      </c>
      <c r="H340" s="5">
        <f>Parameters!$B$11*'Permanent project'!C344*Parameters!B$9*G340</f>
        <v>1002.1501507188304</v>
      </c>
      <c r="I340" s="2">
        <f>EXP(-Parameters!$B$16*'Permanent project'!B344)</f>
        <v>2.2098518232313746E-5</v>
      </c>
      <c r="J340" s="2">
        <f>EXP(-(Parameters!$B$5+Parameters!$B$6)*('Permanent project'!B344-Parameters!$B$2))*(1-EXP(-Parameters!$B$7*('Permanent project'!B344-Parameters!$B$2)*('Permanent project'!B344&gt;Parameters!$B$2)))+('Permanent project'!B344&lt;=Parameters!$B$2)</f>
        <v>3.6152831754046412E-2</v>
      </c>
      <c r="K340" s="2">
        <f>H340*I340*('Permanent project'!B344&gt;=Parameters!$B$2)</f>
        <v>2.2146033377176043E-2</v>
      </c>
      <c r="L340" s="2">
        <f>H340*I340*J340*('Permanent project'!B344&gt;=Parameters!$B$2)*('Permanent project'!B344&lt;=Parameters!$B$3)</f>
        <v>8.0064181870454171E-4</v>
      </c>
      <c r="M340" s="26">
        <f>'Emissions of Biomass scenarios'!O338*3.66</f>
        <v>0</v>
      </c>
      <c r="N340" s="14">
        <f t="shared" si="20"/>
        <v>0</v>
      </c>
      <c r="V340" s="4"/>
      <c r="W340" s="4"/>
      <c r="X340" s="4"/>
      <c r="Y340" s="4"/>
    </row>
    <row r="341" spans="2:25" x14ac:dyDescent="0.3">
      <c r="B341">
        <v>336</v>
      </c>
      <c r="C341" s="11">
        <f t="shared" si="24"/>
        <v>1.6779706453383088</v>
      </c>
      <c r="D341" s="11">
        <f t="shared" si="24"/>
        <v>2.720789926345387</v>
      </c>
      <c r="E341" s="11">
        <f t="shared" si="24"/>
        <v>3.4292084480011149</v>
      </c>
      <c r="F341" s="11">
        <f t="shared" si="24"/>
        <v>5.9646475032892132</v>
      </c>
      <c r="G341" s="3">
        <f>G340*(1+Parameters!$B$13)</f>
        <v>65929022.654288851</v>
      </c>
      <c r="H341" s="5">
        <f>Parameters!$B$11*'Permanent project'!C345*Parameters!B$9*G341</f>
        <v>1022.1931537332072</v>
      </c>
      <c r="I341" s="2">
        <f>EXP(-Parameters!$B$16*'Permanent project'!B345)</f>
        <v>2.1402560362193017E-5</v>
      </c>
      <c r="J341" s="2">
        <f>EXP(-(Parameters!$B$5+Parameters!$B$6)*('Permanent project'!B345-Parameters!$B$2))*(1-EXP(-Parameters!$B$7*('Permanent project'!B345-Parameters!$B$2)*('Permanent project'!B345&gt;Parameters!$B$2)))+('Permanent project'!B345&lt;=Parameters!$B$2)</f>
        <v>3.5793105067655297E-2</v>
      </c>
      <c r="K341" s="2">
        <f>H341*I341*('Permanent project'!B345&gt;=Parameters!$B$2)</f>
        <v>2.1877550674595413E-2</v>
      </c>
      <c r="L341" s="2">
        <f>H341*I341*J341*('Permanent project'!B345&gt;=Parameters!$B$2)*('Permanent project'!B345&lt;=Parameters!$B$3)</f>
        <v>7.830654699187466E-4</v>
      </c>
      <c r="M341" s="26">
        <f>'Emissions of Biomass scenarios'!O339*3.66</f>
        <v>0</v>
      </c>
      <c r="N341" s="14">
        <f t="shared" si="20"/>
        <v>0</v>
      </c>
      <c r="V341" s="4"/>
      <c r="W341" s="4"/>
      <c r="X341" s="4"/>
      <c r="Y341" s="4"/>
    </row>
    <row r="342" spans="2:25" x14ac:dyDescent="0.3">
      <c r="B342">
        <v>337</v>
      </c>
      <c r="C342" s="11">
        <f t="shared" si="24"/>
        <v>1.6779706453383088</v>
      </c>
      <c r="D342" s="11">
        <f t="shared" si="24"/>
        <v>2.720789926345387</v>
      </c>
      <c r="E342" s="11">
        <f t="shared" si="24"/>
        <v>3.4292084480011149</v>
      </c>
      <c r="F342" s="11">
        <f t="shared" si="24"/>
        <v>5.9646475032892132</v>
      </c>
      <c r="G342" s="3">
        <f>G341*(1+Parameters!$B$13)</f>
        <v>67247603.107374623</v>
      </c>
      <c r="H342" s="5">
        <f>Parameters!$B$11*'Permanent project'!C346*Parameters!B$9*G342</f>
        <v>1042.6370168078713</v>
      </c>
      <c r="I342" s="2">
        <f>EXP(-Parameters!$B$16*'Permanent project'!B346)</f>
        <v>2.0728520584131272E-5</v>
      </c>
      <c r="J342" s="2">
        <f>EXP(-(Parameters!$B$5+Parameters!$B$6)*('Permanent project'!B346-Parameters!$B$2))*(1-EXP(-Parameters!$B$7*('Permanent project'!B346-Parameters!$B$2)*('Permanent project'!B346&gt;Parameters!$B$2)))+('Permanent project'!B346&lt;=Parameters!$B$2)</f>
        <v>3.543695772159864E-2</v>
      </c>
      <c r="K342" s="2">
        <f>H342*I342*('Permanent project'!B346&gt;=Parameters!$B$2)</f>
        <v>2.1612322864679182E-2</v>
      </c>
      <c r="L342" s="2">
        <f>H342*I342*J342*('Permanent project'!B346&gt;=Parameters!$B$2)*('Permanent project'!B346&lt;=Parameters!$B$3)</f>
        <v>7.6587497162117582E-4</v>
      </c>
      <c r="M342" s="26">
        <f>'Emissions of Biomass scenarios'!O340*3.66</f>
        <v>0</v>
      </c>
      <c r="N342" s="14">
        <f t="shared" ref="N342:N405" si="25">L342*M342</f>
        <v>0</v>
      </c>
      <c r="V342" s="4"/>
      <c r="W342" s="4"/>
      <c r="X342" s="4"/>
      <c r="Y342" s="4"/>
    </row>
    <row r="343" spans="2:25" x14ac:dyDescent="0.3">
      <c r="B343">
        <v>338</v>
      </c>
      <c r="C343" s="11">
        <f t="shared" si="24"/>
        <v>1.6779706453383088</v>
      </c>
      <c r="D343" s="11">
        <f t="shared" si="24"/>
        <v>2.720789926345387</v>
      </c>
      <c r="E343" s="11">
        <f t="shared" si="24"/>
        <v>3.4292084480011149</v>
      </c>
      <c r="F343" s="11">
        <f t="shared" si="24"/>
        <v>5.9646475032892132</v>
      </c>
      <c r="G343" s="3">
        <f>G342*(1+Parameters!$B$13)</f>
        <v>68592555.169522122</v>
      </c>
      <c r="H343" s="5">
        <f>Parameters!$B$11*'Permanent project'!C347*Parameters!B$9*G343</f>
        <v>1063.4897571440288</v>
      </c>
      <c r="I343" s="2">
        <f>EXP(-Parameters!$B$16*'Permanent project'!B347)</f>
        <v>2.007570862249527E-5</v>
      </c>
      <c r="J343" s="2">
        <f>EXP(-(Parameters!$B$5+Parameters!$B$6)*('Permanent project'!B347-Parameters!$B$2))*(1-EXP(-Parameters!$B$7*('Permanent project'!B347-Parameters!$B$2)*('Permanent project'!B347&gt;Parameters!$B$2)))+('Permanent project'!B347&lt;=Parameters!$B$2)</f>
        <v>3.5084354100845025E-2</v>
      </c>
      <c r="K343" s="2">
        <f>H343*I343*('Permanent project'!B347&gt;=Parameters!$B$2)</f>
        <v>2.135031048743178E-2</v>
      </c>
      <c r="L343" s="2">
        <f>H343*I343*J343*('Permanent project'!B347&gt;=Parameters!$B$2)*('Permanent project'!B347&lt;=Parameters!$B$3)</f>
        <v>7.4906185330404166E-4</v>
      </c>
      <c r="M343" s="26">
        <f>'Emissions of Biomass scenarios'!O341*3.66</f>
        <v>0</v>
      </c>
      <c r="N343" s="14">
        <f t="shared" si="25"/>
        <v>0</v>
      </c>
      <c r="V343" s="4"/>
      <c r="W343" s="4"/>
      <c r="X343" s="4"/>
      <c r="Y343" s="4"/>
    </row>
    <row r="344" spans="2:25" x14ac:dyDescent="0.3">
      <c r="B344">
        <v>339</v>
      </c>
      <c r="C344" s="11">
        <f t="shared" si="24"/>
        <v>1.6779706453383088</v>
      </c>
      <c r="D344" s="11">
        <f t="shared" si="24"/>
        <v>2.720789926345387</v>
      </c>
      <c r="E344" s="11">
        <f t="shared" si="24"/>
        <v>3.4292084480011149</v>
      </c>
      <c r="F344" s="11">
        <f t="shared" si="24"/>
        <v>5.9646475032892132</v>
      </c>
      <c r="G344" s="3">
        <f>G343*(1+Parameters!$B$13)</f>
        <v>69964406.272912562</v>
      </c>
      <c r="H344" s="5">
        <f>Parameters!$B$11*'Permanent project'!C348*Parameters!B$9*G344</f>
        <v>1084.7595522869092</v>
      </c>
      <c r="I344" s="2">
        <f>EXP(-Parameters!$B$16*'Permanent project'!B348)</f>
        <v>1.9443455940790768E-5</v>
      </c>
      <c r="J344" s="2">
        <f>EXP(-(Parameters!$B$5+Parameters!$B$6)*('Permanent project'!B348-Parameters!$B$2))*(1-EXP(-Parameters!$B$7*('Permanent project'!B348-Parameters!$B$2)*('Permanent project'!B348&gt;Parameters!$B$2)))+('Permanent project'!B348&lt;=Parameters!$B$2)</f>
        <v>3.4735258944738563E-2</v>
      </c>
      <c r="K344" s="2">
        <f>H344*I344*('Permanent project'!B348&gt;=Parameters!$B$2)</f>
        <v>2.1091474561242437E-2</v>
      </c>
      <c r="L344" s="2">
        <f>H344*I344*J344*('Permanent project'!B348&gt;=Parameters!$B$2)*('Permanent project'!B348&lt;=Parameters!$B$3)</f>
        <v>7.3261783041112221E-4</v>
      </c>
      <c r="M344" s="26">
        <f>'Emissions of Biomass scenarios'!O342*3.66</f>
        <v>0</v>
      </c>
      <c r="N344" s="14">
        <f t="shared" si="25"/>
        <v>0</v>
      </c>
      <c r="V344" s="4"/>
      <c r="W344" s="4"/>
      <c r="X344" s="4"/>
      <c r="Y344" s="4"/>
    </row>
    <row r="345" spans="2:25" x14ac:dyDescent="0.3">
      <c r="B345">
        <v>340</v>
      </c>
      <c r="C345" s="11">
        <f t="shared" si="24"/>
        <v>1.6779706453383088</v>
      </c>
      <c r="D345" s="11">
        <f t="shared" si="24"/>
        <v>2.720789926345387</v>
      </c>
      <c r="E345" s="11">
        <f t="shared" si="24"/>
        <v>3.4292084480011149</v>
      </c>
      <c r="F345" s="11">
        <f t="shared" si="24"/>
        <v>5.9646475032892132</v>
      </c>
      <c r="G345" s="3">
        <f>G344*(1+Parameters!$B$13)</f>
        <v>71363694.398370817</v>
      </c>
      <c r="H345" s="5">
        <f>Parameters!$B$11*'Permanent project'!C349*Parameters!B$9*G345</f>
        <v>1106.4547433326475</v>
      </c>
      <c r="I345" s="2">
        <f>EXP(-Parameters!$B$16*'Permanent project'!B349)</f>
        <v>1.8831115057022737E-5</v>
      </c>
      <c r="J345" s="2">
        <f>EXP(-(Parameters!$B$5+Parameters!$B$6)*('Permanent project'!B349-Parameters!$B$2))*(1-EXP(-Parameters!$B$7*('Permanent project'!B349-Parameters!$B$2)*('Permanent project'!B349&gt;Parameters!$B$2)))+('Permanent project'!B349&lt;=Parameters!$B$2)</f>
        <v>3.4389637343472709E-2</v>
      </c>
      <c r="K345" s="2">
        <f>H345*I345*('Permanent project'!B349&gt;=Parameters!$B$2)</f>
        <v>2.0835776577085647E-2</v>
      </c>
      <c r="L345" s="2">
        <f>H345*I345*J345*('Permanent project'!B349&gt;=Parameters!$B$2)*('Permanent project'!B349&lt;=Parameters!$B$3)</f>
        <v>7.1653480025559856E-4</v>
      </c>
      <c r="M345" s="26">
        <f>'Emissions of Biomass scenarios'!O343*3.66</f>
        <v>0</v>
      </c>
      <c r="N345" s="14">
        <f t="shared" si="25"/>
        <v>0</v>
      </c>
      <c r="V345" s="4"/>
      <c r="W345" s="4"/>
      <c r="X345" s="4"/>
      <c r="Y345" s="4"/>
    </row>
    <row r="346" spans="2:25" x14ac:dyDescent="0.3">
      <c r="B346">
        <v>341</v>
      </c>
      <c r="C346" s="11">
        <f t="shared" si="24"/>
        <v>1.6779706453383088</v>
      </c>
      <c r="D346" s="11">
        <f t="shared" si="24"/>
        <v>2.720789926345387</v>
      </c>
      <c r="E346" s="11">
        <f t="shared" si="24"/>
        <v>3.4292084480011149</v>
      </c>
      <c r="F346" s="11">
        <f t="shared" si="24"/>
        <v>5.9646475032892132</v>
      </c>
      <c r="G346" s="3">
        <f>G345*(1+Parameters!$B$13)</f>
        <v>72790968.28633824</v>
      </c>
      <c r="H346" s="5">
        <f>Parameters!$B$11*'Permanent project'!C350*Parameters!B$9*G346</f>
        <v>1128.5838381993005</v>
      </c>
      <c r="I346" s="2">
        <f>EXP(-Parameters!$B$16*'Permanent project'!B350)</f>
        <v>1.8238058880617203E-5</v>
      </c>
      <c r="J346" s="2">
        <f>EXP(-(Parameters!$B$5+Parameters!$B$6)*('Permanent project'!B350-Parameters!$B$2))*(1-EXP(-Parameters!$B$7*('Permanent project'!B350-Parameters!$B$2)*('Permanent project'!B350&gt;Parameters!$B$2)))+('Permanent project'!B350&lt;=Parameters!$B$2)</f>
        <v>3.4047454734599344E-2</v>
      </c>
      <c r="K346" s="2">
        <f>H346*I346*('Permanent project'!B350&gt;=Parameters!$B$2)</f>
        <v>2.0583178492791801E-2</v>
      </c>
      <c r="L346" s="2">
        <f>H346*I346*J346*('Permanent project'!B350&gt;=Parameters!$B$2)*('Permanent project'!B350&lt;=Parameters!$B$3)</f>
        <v>7.008048380275076E-4</v>
      </c>
      <c r="M346" s="26">
        <f>'Emissions of Biomass scenarios'!O344*3.66</f>
        <v>0</v>
      </c>
      <c r="N346" s="14">
        <f t="shared" si="25"/>
        <v>0</v>
      </c>
      <c r="V346" s="4"/>
      <c r="W346" s="4"/>
      <c r="X346" s="4"/>
      <c r="Y346" s="4"/>
    </row>
    <row r="347" spans="2:25" x14ac:dyDescent="0.3">
      <c r="B347">
        <v>342</v>
      </c>
      <c r="C347" s="11">
        <f t="shared" ref="C347:F362" si="26">C346</f>
        <v>1.6779706453383088</v>
      </c>
      <c r="D347" s="11">
        <f t="shared" si="26"/>
        <v>2.720789926345387</v>
      </c>
      <c r="E347" s="11">
        <f t="shared" si="26"/>
        <v>3.4292084480011149</v>
      </c>
      <c r="F347" s="11">
        <f t="shared" si="26"/>
        <v>5.9646475032892132</v>
      </c>
      <c r="G347" s="3">
        <f>G346*(1+Parameters!$B$13)</f>
        <v>74246787.652065009</v>
      </c>
      <c r="H347" s="5">
        <f>Parameters!$B$11*'Permanent project'!C351*Parameters!B$9*G347</f>
        <v>1151.1555149632866</v>
      </c>
      <c r="I347" s="2">
        <f>EXP(-Parameters!$B$16*'Permanent project'!B351)</f>
        <v>1.7663680070225723E-5</v>
      </c>
      <c r="J347" s="2">
        <f>EXP(-(Parameters!$B$5+Parameters!$B$6)*('Permanent project'!B351-Parameters!$B$2))*(1-EXP(-Parameters!$B$7*('Permanent project'!B351-Parameters!$B$2)*('Permanent project'!B351&gt;Parameters!$B$2)))+('Permanent project'!B351&lt;=Parameters!$B$2)</f>
        <v>3.3708676899572396E-2</v>
      </c>
      <c r="K347" s="2">
        <f>H347*I347*('Permanent project'!B351&gt;=Parameters!$B$2)</f>
        <v>2.0333642727387434E-2</v>
      </c>
      <c r="L347" s="2">
        <f>H347*I347*J347*('Permanent project'!B351&gt;=Parameters!$B$2)*('Permanent project'!B351&lt;=Parameters!$B$3)</f>
        <v>6.8542019288884309E-4</v>
      </c>
      <c r="M347" s="26">
        <f>'Emissions of Biomass scenarios'!O345*3.66</f>
        <v>0</v>
      </c>
      <c r="N347" s="14">
        <f t="shared" si="25"/>
        <v>0</v>
      </c>
      <c r="V347" s="4"/>
      <c r="W347" s="4"/>
      <c r="X347" s="4"/>
      <c r="Y347" s="4"/>
    </row>
    <row r="348" spans="2:25" x14ac:dyDescent="0.3">
      <c r="B348">
        <v>343</v>
      </c>
      <c r="C348" s="11">
        <f t="shared" si="26"/>
        <v>1.6779706453383088</v>
      </c>
      <c r="D348" s="11">
        <f t="shared" si="26"/>
        <v>2.720789926345387</v>
      </c>
      <c r="E348" s="11">
        <f t="shared" si="26"/>
        <v>3.4292084480011149</v>
      </c>
      <c r="F348" s="11">
        <f t="shared" si="26"/>
        <v>5.9646475032892132</v>
      </c>
      <c r="G348" s="3">
        <f>G347*(1+Parameters!$B$13)</f>
        <v>75731723.405106306</v>
      </c>
      <c r="H348" s="5">
        <f>Parameters!$B$11*'Permanent project'!C352*Parameters!B$9*G348</f>
        <v>1174.1786252625523</v>
      </c>
      <c r="I348" s="2">
        <f>EXP(-Parameters!$B$16*'Permanent project'!B352)</f>
        <v>1.7107390411754758E-5</v>
      </c>
      <c r="J348" s="2">
        <f>EXP(-(Parameters!$B$5+Parameters!$B$6)*('Permanent project'!B352-Parameters!$B$2))*(1-EXP(-Parameters!$B$7*('Permanent project'!B352-Parameters!$B$2)*('Permanent project'!B352&gt;Parameters!$B$2)))+('Permanent project'!B352&lt;=Parameters!$B$2)</f>
        <v>3.337326996032608E-2</v>
      </c>
      <c r="K348" s="2">
        <f>H348*I348*('Permanent project'!B352&gt;=Parameters!$B$2)</f>
        <v>2.0087132155503968E-2</v>
      </c>
      <c r="L348" s="2">
        <f>H348*I348*J348*('Permanent project'!B352&gt;=Parameters!$B$2)*('Permanent project'!B352&lt;=Parameters!$B$3)</f>
        <v>6.7037328415438062E-4</v>
      </c>
      <c r="M348" s="26">
        <f>'Emissions of Biomass scenarios'!O346*3.66</f>
        <v>0</v>
      </c>
      <c r="N348" s="14">
        <f t="shared" si="25"/>
        <v>0</v>
      </c>
      <c r="V348" s="4"/>
      <c r="W348" s="4"/>
      <c r="X348" s="4"/>
      <c r="Y348" s="4"/>
    </row>
    <row r="349" spans="2:25" x14ac:dyDescent="0.3">
      <c r="B349">
        <v>344</v>
      </c>
      <c r="C349" s="11">
        <f t="shared" si="26"/>
        <v>1.6779706453383088</v>
      </c>
      <c r="D349" s="11">
        <f t="shared" si="26"/>
        <v>2.720789926345387</v>
      </c>
      <c r="E349" s="11">
        <f t="shared" si="26"/>
        <v>3.4292084480011149</v>
      </c>
      <c r="F349" s="11">
        <f t="shared" si="26"/>
        <v>5.9646475032892132</v>
      </c>
      <c r="G349" s="3">
        <f>G348*(1+Parameters!$B$13)</f>
        <v>77246357.873208433</v>
      </c>
      <c r="H349" s="5">
        <f>Parameters!$B$11*'Permanent project'!C353*Parameters!B$9*G349</f>
        <v>1197.6621977678035</v>
      </c>
      <c r="I349" s="2">
        <f>EXP(-Parameters!$B$16*'Permanent project'!B353)</f>
        <v>1.6568620215983034E-5</v>
      </c>
      <c r="J349" s="2">
        <f>EXP(-(Parameters!$B$5+Parameters!$B$6)*('Permanent project'!B353-Parameters!$B$2))*(1-EXP(-Parameters!$B$7*('Permanent project'!B353-Parameters!$B$2)*('Permanent project'!B353&gt;Parameters!$B$2)))+('Permanent project'!B353&lt;=Parameters!$B$2)</f>
        <v>3.3041200375886932E-2</v>
      </c>
      <c r="K349" s="2">
        <f>H349*I349*('Permanent project'!B353&gt;=Parameters!$B$2)</f>
        <v>1.98436101018543E-2</v>
      </c>
      <c r="L349" s="2">
        <f>H349*I349*J349*('Permanent project'!B353&gt;=Parameters!$B$2)*('Permanent project'!B353&lt;=Parameters!$B$3)</f>
        <v>6.5565669755634202E-4</v>
      </c>
      <c r="M349" s="26">
        <f>'Emissions of Biomass scenarios'!O347*3.66</f>
        <v>0</v>
      </c>
      <c r="N349" s="14">
        <f t="shared" si="25"/>
        <v>0</v>
      </c>
      <c r="V349" s="4"/>
      <c r="W349" s="4"/>
      <c r="X349" s="4"/>
      <c r="Y349" s="4"/>
    </row>
    <row r="350" spans="2:25" x14ac:dyDescent="0.3">
      <c r="B350">
        <v>345</v>
      </c>
      <c r="C350" s="11">
        <f t="shared" si="26"/>
        <v>1.6779706453383088</v>
      </c>
      <c r="D350" s="11">
        <f t="shared" si="26"/>
        <v>2.720789926345387</v>
      </c>
      <c r="E350" s="11">
        <f t="shared" si="26"/>
        <v>3.4292084480011149</v>
      </c>
      <c r="F350" s="11">
        <f t="shared" si="26"/>
        <v>5.9646475032892132</v>
      </c>
      <c r="G350" s="3">
        <f>G349*(1+Parameters!$B$13)</f>
        <v>78791285.03067261</v>
      </c>
      <c r="H350" s="5">
        <f>Parameters!$B$11*'Permanent project'!C354*Parameters!B$9*G350</f>
        <v>1221.6154417231596</v>
      </c>
      <c r="I350" s="2">
        <f>EXP(-Parameters!$B$16*'Permanent project'!B354)</f>
        <v>1.6046817735150026E-5</v>
      </c>
      <c r="J350" s="2">
        <f>EXP(-(Parameters!$B$5+Parameters!$B$6)*('Permanent project'!B354-Parameters!$B$2))*(1-EXP(-Parameters!$B$7*('Permanent project'!B354-Parameters!$B$2)*('Permanent project'!B354&gt;Parameters!$B$2)))+('Permanent project'!B354&lt;=Parameters!$B$2)</f>
        <v>3.2712434939019819E-2</v>
      </c>
      <c r="K350" s="2">
        <f>H350*I350*('Permanent project'!B354&gt;=Parameters!$B$2)</f>
        <v>1.9603040335776329E-2</v>
      </c>
      <c r="L350" s="2">
        <f>H350*I350*J350*('Permanent project'!B354&gt;=Parameters!$B$2)*('Permanent project'!B354&lt;=Parameters!$B$3)</f>
        <v>6.4126318159106433E-4</v>
      </c>
      <c r="M350" s="26">
        <f>'Emissions of Biomass scenarios'!O348*3.66</f>
        <v>0</v>
      </c>
      <c r="N350" s="14">
        <f t="shared" si="25"/>
        <v>0</v>
      </c>
      <c r="V350" s="4"/>
      <c r="W350" s="4"/>
      <c r="X350" s="4"/>
      <c r="Y350" s="4"/>
    </row>
    <row r="351" spans="2:25" x14ac:dyDescent="0.3">
      <c r="B351">
        <v>346</v>
      </c>
      <c r="C351" s="11">
        <f t="shared" si="26"/>
        <v>1.6779706453383088</v>
      </c>
      <c r="D351" s="11">
        <f t="shared" si="26"/>
        <v>2.720789926345387</v>
      </c>
      <c r="E351" s="11">
        <f t="shared" si="26"/>
        <v>3.4292084480011149</v>
      </c>
      <c r="F351" s="11">
        <f t="shared" si="26"/>
        <v>5.9646475032892132</v>
      </c>
      <c r="G351" s="3">
        <f>G350*(1+Parameters!$B$13)</f>
        <v>80367110.731286064</v>
      </c>
      <c r="H351" s="5">
        <f>Parameters!$B$11*'Permanent project'!C355*Parameters!B$9*G351</f>
        <v>1246.0477505576227</v>
      </c>
      <c r="I351" s="2">
        <f>EXP(-Parameters!$B$16*'Permanent project'!B355)</f>
        <v>1.5541448597918001E-5</v>
      </c>
      <c r="J351" s="2">
        <f>EXP(-(Parameters!$B$5+Parameters!$B$6)*('Permanent project'!B355-Parameters!$B$2))*(1-EXP(-Parameters!$B$7*('Permanent project'!B355-Parameters!$B$2)*('Permanent project'!B355&gt;Parameters!$B$2)))+('Permanent project'!B355&lt;=Parameters!$B$2)</f>
        <v>3.238694077290704E-2</v>
      </c>
      <c r="K351" s="2">
        <f>H351*I351*('Permanent project'!B355&gt;=Parameters!$B$2)</f>
        <v>1.9365387065842645E-2</v>
      </c>
      <c r="L351" s="2">
        <f>H351*I351*J351*('Permanent project'!B355&gt;=Parameters!$B$2)*('Permanent project'!B355&lt;=Parameters!$B$3)</f>
        <v>6.2718564394586575E-4</v>
      </c>
      <c r="M351" s="26">
        <f>'Emissions of Biomass scenarios'!O349*3.66</f>
        <v>0</v>
      </c>
      <c r="N351" s="14">
        <f t="shared" si="25"/>
        <v>0</v>
      </c>
      <c r="V351" s="4"/>
      <c r="W351" s="4"/>
      <c r="X351" s="4"/>
      <c r="Y351" s="4"/>
    </row>
    <row r="352" spans="2:25" x14ac:dyDescent="0.3">
      <c r="B352">
        <v>347</v>
      </c>
      <c r="C352" s="11">
        <f t="shared" si="26"/>
        <v>1.6779706453383088</v>
      </c>
      <c r="D352" s="11">
        <f t="shared" si="26"/>
        <v>2.720789926345387</v>
      </c>
      <c r="E352" s="11">
        <f t="shared" si="26"/>
        <v>3.4292084480011149</v>
      </c>
      <c r="F352" s="11">
        <f t="shared" si="26"/>
        <v>5.9646475032892132</v>
      </c>
      <c r="G352" s="3">
        <f>G351*(1+Parameters!$B$13)</f>
        <v>81974452.94591178</v>
      </c>
      <c r="H352" s="5">
        <f>Parameters!$B$11*'Permanent project'!C356*Parameters!B$9*G352</f>
        <v>1270.9687055687752</v>
      </c>
      <c r="I352" s="2">
        <f>EXP(-Parameters!$B$16*'Permanent project'!B356)</f>
        <v>1.50519952621291E-5</v>
      </c>
      <c r="J352" s="2">
        <f>EXP(-(Parameters!$B$5+Parameters!$B$6)*('Permanent project'!B356-Parameters!$B$2))*(1-EXP(-Parameters!$B$7*('Permanent project'!B356-Parameters!$B$2)*('Permanent project'!B356&gt;Parameters!$B$2)))+('Permanent project'!B356&lt;=Parameters!$B$2)</f>
        <v>3.2064685327860769E-2</v>
      </c>
      <c r="K352" s="2">
        <f>H352*I352*('Permanent project'!B356&gt;=Parameters!$B$2)</f>
        <v>1.9130614934535561E-2</v>
      </c>
      <c r="L352" s="2">
        <f>H352*I352*J352*('Permanent project'!B356&gt;=Parameters!$B$2)*('Permanent project'!B356&lt;=Parameters!$B$3)</f>
        <v>6.1341714800435649E-4</v>
      </c>
      <c r="M352" s="26">
        <f>'Emissions of Biomass scenarios'!O350*3.66</f>
        <v>0</v>
      </c>
      <c r="N352" s="14">
        <f t="shared" si="25"/>
        <v>0</v>
      </c>
      <c r="V352" s="4"/>
      <c r="W352" s="4"/>
      <c r="X352" s="4"/>
      <c r="Y352" s="4"/>
    </row>
    <row r="353" spans="2:25" x14ac:dyDescent="0.3">
      <c r="B353">
        <v>348</v>
      </c>
      <c r="C353" s="11">
        <f t="shared" si="26"/>
        <v>1.6779706453383088</v>
      </c>
      <c r="D353" s="11">
        <f t="shared" si="26"/>
        <v>2.720789926345387</v>
      </c>
      <c r="E353" s="11">
        <f t="shared" si="26"/>
        <v>3.4292084480011149</v>
      </c>
      <c r="F353" s="11">
        <f t="shared" si="26"/>
        <v>5.9646475032892132</v>
      </c>
      <c r="G353" s="3">
        <f>G352*(1+Parameters!$B$13)</f>
        <v>83613942.004830018</v>
      </c>
      <c r="H353" s="5">
        <f>Parameters!$B$11*'Permanent project'!C357*Parameters!B$9*G353</f>
        <v>1296.3880796801507</v>
      </c>
      <c r="I353" s="2">
        <f>EXP(-Parameters!$B$16*'Permanent project'!B357)</f>
        <v>1.457795648479693E-5</v>
      </c>
      <c r="J353" s="2">
        <f>EXP(-(Parameters!$B$5+Parameters!$B$6)*('Permanent project'!B357-Parameters!$B$2))*(1-EXP(-Parameters!$B$7*('Permanent project'!B357-Parameters!$B$2)*('Permanent project'!B357&gt;Parameters!$B$2)))+('Permanent project'!B357&lt;=Parameters!$B$2)</f>
        <v>3.1745636378067939E-2</v>
      </c>
      <c r="K353" s="2">
        <f>H353*I353*('Permanent project'!B357&gt;=Parameters!$B$2)</f>
        <v>1.8898689012986691E-2</v>
      </c>
      <c r="L353" s="2">
        <f>H353*I353*J353*('Permanent project'!B357&gt;=Parameters!$B$2)*('Permanent project'!B357&lt;=Parameters!$B$3)</f>
        <v>5.9995090942846323E-4</v>
      </c>
      <c r="M353" s="26">
        <f>'Emissions of Biomass scenarios'!O351*3.66</f>
        <v>0</v>
      </c>
      <c r="N353" s="14">
        <f t="shared" si="25"/>
        <v>0</v>
      </c>
      <c r="V353" s="4"/>
      <c r="W353" s="4"/>
      <c r="X353" s="4"/>
      <c r="Y353" s="4"/>
    </row>
    <row r="354" spans="2:25" x14ac:dyDescent="0.3">
      <c r="B354">
        <v>349</v>
      </c>
      <c r="C354" s="11">
        <f t="shared" si="26"/>
        <v>1.6779706453383088</v>
      </c>
      <c r="D354" s="11">
        <f t="shared" si="26"/>
        <v>2.720789926345387</v>
      </c>
      <c r="E354" s="11">
        <f t="shared" si="26"/>
        <v>3.4292084480011149</v>
      </c>
      <c r="F354" s="11">
        <f t="shared" si="26"/>
        <v>5.9646475032892132</v>
      </c>
      <c r="G354" s="3">
        <f>G353*(1+Parameters!$B$13)</f>
        <v>85286220.844926625</v>
      </c>
      <c r="H354" s="5">
        <f>Parameters!$B$11*'Permanent project'!C358*Parameters!B$9*G354</f>
        <v>1322.3158412737539</v>
      </c>
      <c r="I354" s="2">
        <f>EXP(-Parameters!$B$16*'Permanent project'!B358)</f>
        <v>1.4118846808789949E-5</v>
      </c>
      <c r="J354" s="2">
        <f>EXP(-(Parameters!$B$5+Parameters!$B$6)*('Permanent project'!B358-Parameters!$B$2))*(1-EXP(-Parameters!$B$7*('Permanent project'!B358-Parameters!$B$2)*('Permanent project'!B358&gt;Parameters!$B$2)))+('Permanent project'!B358&lt;=Parameters!$B$2)</f>
        <v>3.142976201836771E-2</v>
      </c>
      <c r="K354" s="2">
        <f>H354*I354*('Permanent project'!B358&gt;=Parameters!$B$2)</f>
        <v>1.8669574795780335E-2</v>
      </c>
      <c r="L354" s="2">
        <f>H354*I354*J354*('Permanent project'!B358&gt;=Parameters!$B$2)*('Permanent project'!B358&lt;=Parameters!$B$3)</f>
        <v>5.8678029281549187E-4</v>
      </c>
      <c r="M354" s="26">
        <f>'Emissions of Biomass scenarios'!O352*3.66</f>
        <v>0</v>
      </c>
      <c r="N354" s="14">
        <f t="shared" si="25"/>
        <v>0</v>
      </c>
      <c r="V354" s="4"/>
      <c r="W354" s="4"/>
      <c r="X354" s="4"/>
      <c r="Y354" s="4"/>
    </row>
    <row r="355" spans="2:25" x14ac:dyDescent="0.3">
      <c r="B355">
        <v>350</v>
      </c>
      <c r="C355" s="11">
        <f t="shared" si="26"/>
        <v>1.6779706453383088</v>
      </c>
      <c r="D355" s="11">
        <f t="shared" si="26"/>
        <v>2.720789926345387</v>
      </c>
      <c r="E355" s="11">
        <f t="shared" si="26"/>
        <v>3.4292084480011149</v>
      </c>
      <c r="F355" s="11">
        <f t="shared" si="26"/>
        <v>5.9646475032892132</v>
      </c>
      <c r="G355" s="3">
        <f>G354*(1+Parameters!$B$13)</f>
        <v>86991945.261825159</v>
      </c>
      <c r="H355" s="5">
        <f>Parameters!$B$11*'Permanent project'!C359*Parameters!B$9*G355</f>
        <v>1348.7621580992291</v>
      </c>
      <c r="I355" s="2">
        <f>EXP(-Parameters!$B$16*'Permanent project'!B359)</f>
        <v>1.3674196065680938E-5</v>
      </c>
      <c r="J355" s="2">
        <f>EXP(-(Parameters!$B$5+Parameters!$B$6)*('Permanent project'!B359-Parameters!$B$2))*(1-EXP(-Parameters!$B$7*('Permanent project'!B359-Parameters!$B$2)*('Permanent project'!B359&gt;Parameters!$B$2)))+('Permanent project'!B359&lt;=Parameters!$B$2)</f>
        <v>3.1117030661060859E-2</v>
      </c>
      <c r="K355" s="2">
        <f>H355*I355*('Permanent project'!B359&gt;=Parameters!$B$2)</f>
        <v>1.8443238195819809E-2</v>
      </c>
      <c r="L355" s="2">
        <f>H355*I355*J355*('Permanent project'!B359&gt;=Parameters!$B$2)*('Permanent project'!B359&lt;=Parameters!$B$3)</f>
        <v>5.7389880842857374E-4</v>
      </c>
      <c r="M355" s="26">
        <f>'Emissions of Biomass scenarios'!O353*3.66</f>
        <v>0</v>
      </c>
      <c r="N355" s="14">
        <f t="shared" si="25"/>
        <v>0</v>
      </c>
      <c r="V355" s="4"/>
      <c r="W355" s="4"/>
      <c r="X355" s="4"/>
      <c r="Y355" s="4"/>
    </row>
    <row r="356" spans="2:25" x14ac:dyDescent="0.3">
      <c r="B356">
        <v>351</v>
      </c>
      <c r="C356" s="11">
        <f t="shared" si="26"/>
        <v>1.6779706453383088</v>
      </c>
      <c r="D356" s="11">
        <f t="shared" si="26"/>
        <v>2.720789926345387</v>
      </c>
      <c r="E356" s="11">
        <f t="shared" si="26"/>
        <v>3.4292084480011149</v>
      </c>
      <c r="F356" s="11">
        <f t="shared" si="26"/>
        <v>5.9646475032892132</v>
      </c>
      <c r="G356" s="3">
        <f>G355*(1+Parameters!$B$13)</f>
        <v>88731784.167061657</v>
      </c>
      <c r="H356" s="5">
        <f>Parameters!$B$11*'Permanent project'!C360*Parameters!B$9*G356</f>
        <v>1375.7374012612136</v>
      </c>
      <c r="I356" s="2">
        <f>EXP(-Parameters!$B$16*'Permanent project'!B360)</f>
        <v>1.3243548894253456E-5</v>
      </c>
      <c r="J356" s="2">
        <f>EXP(-(Parameters!$B$5+Parameters!$B$6)*('Permanent project'!B360-Parameters!$B$2))*(1-EXP(-Parameters!$B$7*('Permanent project'!B360-Parameters!$B$2)*('Permanent project'!B360&gt;Parameters!$B$2)))+('Permanent project'!B360&lt;=Parameters!$B$2)</f>
        <v>3.0807411032751076E-2</v>
      </c>
      <c r="K356" s="2">
        <f>H356*I356*('Permanent project'!B360&gt;=Parameters!$B$2)</f>
        <v>1.8219645539256066E-2</v>
      </c>
      <c r="L356" s="2">
        <f>H356*I356*J356*('Permanent project'!B360&gt;=Parameters!$B$2)*('Permanent project'!B360&lt;=Parameters!$B$3)</f>
        <v>5.6130010899889122E-4</v>
      </c>
      <c r="M356" s="26">
        <f>'Emissions of Biomass scenarios'!O354*3.66</f>
        <v>0</v>
      </c>
      <c r="N356" s="14">
        <f t="shared" si="25"/>
        <v>0</v>
      </c>
      <c r="V356" s="4"/>
      <c r="W356" s="4"/>
      <c r="X356" s="4"/>
      <c r="Y356" s="4"/>
    </row>
    <row r="357" spans="2:25" x14ac:dyDescent="0.3">
      <c r="B357">
        <v>352</v>
      </c>
      <c r="C357" s="11">
        <f t="shared" si="26"/>
        <v>1.6779706453383088</v>
      </c>
      <c r="D357" s="11">
        <f t="shared" si="26"/>
        <v>2.720789926345387</v>
      </c>
      <c r="E357" s="11">
        <f t="shared" si="26"/>
        <v>3.4292084480011149</v>
      </c>
      <c r="F357" s="11">
        <f t="shared" si="26"/>
        <v>5.9646475032892132</v>
      </c>
      <c r="G357" s="3">
        <f>G356*(1+Parameters!$B$13)</f>
        <v>90506419.850402892</v>
      </c>
      <c r="H357" s="5">
        <f>Parameters!$B$11*'Permanent project'!C361*Parameters!B$9*G357</f>
        <v>1403.2521492864378</v>
      </c>
      <c r="I357" s="2">
        <f>EXP(-Parameters!$B$16*'Permanent project'!B361)</f>
        <v>1.2826464274172174E-5</v>
      </c>
      <c r="J357" s="2">
        <f>EXP(-(Parameters!$B$5+Parameters!$B$6)*('Permanent project'!B361-Parameters!$B$2))*(1-EXP(-Parameters!$B$7*('Permanent project'!B361-Parameters!$B$2)*('Permanent project'!B361&gt;Parameters!$B$2)))+('Permanent project'!B361&lt;=Parameters!$B$2)</f>
        <v>3.0500872171217483E-2</v>
      </c>
      <c r="K357" s="2">
        <f>H357*I357*('Permanent project'!B361&gt;=Parameters!$B$2)</f>
        <v>1.7998763560477814E-2</v>
      </c>
      <c r="L357" s="2">
        <f>H357*I357*J357*('Permanent project'!B361&gt;=Parameters!$B$2)*('Permanent project'!B361&lt;=Parameters!$B$3)</f>
        <v>5.4897798659810104E-4</v>
      </c>
      <c r="M357" s="26">
        <f>'Emissions of Biomass scenarios'!O355*3.66</f>
        <v>0</v>
      </c>
      <c r="N357" s="14">
        <f t="shared" si="25"/>
        <v>0</v>
      </c>
      <c r="V357" s="4"/>
      <c r="W357" s="4"/>
      <c r="X357" s="4"/>
      <c r="Y357" s="4"/>
    </row>
    <row r="358" spans="2:25" x14ac:dyDescent="0.3">
      <c r="B358">
        <v>353</v>
      </c>
      <c r="C358" s="11">
        <f t="shared" si="26"/>
        <v>1.6779706453383088</v>
      </c>
      <c r="D358" s="11">
        <f t="shared" si="26"/>
        <v>2.720789926345387</v>
      </c>
      <c r="E358" s="11">
        <f t="shared" si="26"/>
        <v>3.4292084480011149</v>
      </c>
      <c r="F358" s="11">
        <f t="shared" si="26"/>
        <v>5.9646475032892132</v>
      </c>
      <c r="G358" s="3">
        <f>G357*(1+Parameters!$B$13)</f>
        <v>92316548.247410953</v>
      </c>
      <c r="H358" s="5">
        <f>Parameters!$B$11*'Permanent project'!C362*Parameters!B$9*G358</f>
        <v>1431.3171922721665</v>
      </c>
      <c r="I358" s="2">
        <f>EXP(-Parameters!$B$16*'Permanent project'!B362)</f>
        <v>1.2422515074339428E-5</v>
      </c>
      <c r="J358" s="2">
        <f>EXP(-(Parameters!$B$5+Parameters!$B$6)*('Permanent project'!B362-Parameters!$B$2))*(1-EXP(-Parameters!$B$7*('Permanent project'!B362-Parameters!$B$2)*('Permanent project'!B362&gt;Parameters!$B$2)))+('Permanent project'!B362&lt;=Parameters!$B$2)</f>
        <v>3.0197383422318501E-2</v>
      </c>
      <c r="K358" s="2">
        <f>H358*I358*('Permanent project'!B362&gt;=Parameters!$B$2)</f>
        <v>1.7780559397162173E-2</v>
      </c>
      <c r="L358" s="2">
        <f>H358*I358*J358*('Permanent project'!B362&gt;=Parameters!$B$2)*('Permanent project'!B362&lt;=Parameters!$B$3)</f>
        <v>5.3692636957941445E-4</v>
      </c>
      <c r="M358" s="26">
        <f>'Emissions of Biomass scenarios'!O356*3.66</f>
        <v>0</v>
      </c>
      <c r="N358" s="14">
        <f t="shared" si="25"/>
        <v>0</v>
      </c>
      <c r="V358" s="4"/>
      <c r="W358" s="4"/>
      <c r="X358" s="4"/>
      <c r="Y358" s="4"/>
    </row>
    <row r="359" spans="2:25" x14ac:dyDescent="0.3">
      <c r="B359">
        <v>354</v>
      </c>
      <c r="C359" s="11">
        <f t="shared" si="26"/>
        <v>1.6779706453383088</v>
      </c>
      <c r="D359" s="11">
        <f t="shared" si="26"/>
        <v>2.720789926345387</v>
      </c>
      <c r="E359" s="11">
        <f t="shared" si="26"/>
        <v>3.4292084480011149</v>
      </c>
      <c r="F359" s="11">
        <f t="shared" si="26"/>
        <v>5.9646475032892132</v>
      </c>
      <c r="G359" s="3">
        <f>G358*(1+Parameters!$B$13)</f>
        <v>94162879.212359175</v>
      </c>
      <c r="H359" s="5">
        <f>Parameters!$B$11*'Permanent project'!C363*Parameters!B$9*G359</f>
        <v>1459.9435361176099</v>
      </c>
      <c r="I359" s="2">
        <f>EXP(-Parameters!$B$16*'Permanent project'!B363)</f>
        <v>1.2031287615475789E-5</v>
      </c>
      <c r="J359" s="2">
        <f>EXP(-(Parameters!$B$5+Parameters!$B$6)*('Permanent project'!B363-Parameters!$B$2))*(1-EXP(-Parameters!$B$7*('Permanent project'!B363-Parameters!$B$2)*('Permanent project'!B363&gt;Parameters!$B$2)))+('Permanent project'!B363&lt;=Parameters!$B$2)</f>
        <v>2.9896914436926308E-2</v>
      </c>
      <c r="K359" s="2">
        <f>H359*I359*('Permanent project'!B363&gt;=Parameters!$B$2)</f>
        <v>1.756500058538573E-2</v>
      </c>
      <c r="L359" s="2">
        <f>H359*I359*J359*('Permanent project'!B363&gt;=Parameters!$B$2)*('Permanent project'!B363&lt;=Parameters!$B$3)</f>
        <v>5.2513931958583771E-4</v>
      </c>
      <c r="M359" s="26">
        <f>'Emissions of Biomass scenarios'!O357*3.66</f>
        <v>0</v>
      </c>
      <c r="N359" s="14">
        <f t="shared" si="25"/>
        <v>0</v>
      </c>
      <c r="V359" s="4"/>
      <c r="W359" s="4"/>
      <c r="X359" s="4"/>
      <c r="Y359" s="4"/>
    </row>
    <row r="360" spans="2:25" x14ac:dyDescent="0.3">
      <c r="B360">
        <v>355</v>
      </c>
      <c r="C360" s="11">
        <f t="shared" si="26"/>
        <v>1.6779706453383088</v>
      </c>
      <c r="D360" s="11">
        <f t="shared" si="26"/>
        <v>2.720789926345387</v>
      </c>
      <c r="E360" s="11">
        <f t="shared" si="26"/>
        <v>3.4292084480011149</v>
      </c>
      <c r="F360" s="11">
        <f t="shared" si="26"/>
        <v>5.9646475032892132</v>
      </c>
      <c r="G360" s="3">
        <f>G359*(1+Parameters!$B$13)</f>
        <v>96046136.796606362</v>
      </c>
      <c r="H360" s="5">
        <f>Parameters!$B$11*'Permanent project'!C364*Parameters!B$9*G360</f>
        <v>1489.1424068399622</v>
      </c>
      <c r="I360" s="2">
        <f>EXP(-Parameters!$B$16*'Permanent project'!B364)</f>
        <v>1.1652381246476234E-5</v>
      </c>
      <c r="J360" s="2">
        <f>EXP(-(Parameters!$B$5+Parameters!$B$6)*('Permanent project'!B364-Parameters!$B$2))*(1-EXP(-Parameters!$B$7*('Permanent project'!B364-Parameters!$B$2)*('Permanent project'!B364&gt;Parameters!$B$2)))+('Permanent project'!B364&lt;=Parameters!$B$2)</f>
        <v>2.9599435167891999E-2</v>
      </c>
      <c r="K360" s="2">
        <f>H360*I360*('Permanent project'!B364&gt;=Parameters!$B$2)</f>
        <v>1.7352055054794459E-2</v>
      </c>
      <c r="L360" s="2">
        <f>H360*I360*J360*('Permanent project'!B364&gt;=Parameters!$B$2)*('Permanent project'!B364&lt;=Parameters!$B$3)</f>
        <v>5.1361102862408127E-4</v>
      </c>
      <c r="M360" s="26">
        <f>'Emissions of Biomass scenarios'!O358*3.66</f>
        <v>0</v>
      </c>
      <c r="N360" s="14">
        <f t="shared" si="25"/>
        <v>0</v>
      </c>
      <c r="V360" s="4"/>
      <c r="W360" s="4"/>
      <c r="X360" s="4"/>
      <c r="Y360" s="4"/>
    </row>
    <row r="361" spans="2:25" x14ac:dyDescent="0.3">
      <c r="B361">
        <v>356</v>
      </c>
      <c r="C361" s="11">
        <f t="shared" si="26"/>
        <v>1.6779706453383088</v>
      </c>
      <c r="D361" s="11">
        <f t="shared" si="26"/>
        <v>2.720789926345387</v>
      </c>
      <c r="E361" s="11">
        <f t="shared" si="26"/>
        <v>3.4292084480011149</v>
      </c>
      <c r="F361" s="11">
        <f t="shared" si="26"/>
        <v>5.9646475032892132</v>
      </c>
      <c r="G361" s="3">
        <f>G360*(1+Parameters!$B$13)</f>
        <v>97967059.532538489</v>
      </c>
      <c r="H361" s="5">
        <f>Parameters!$B$11*'Permanent project'!C365*Parameters!B$9*G361</f>
        <v>1518.9252549767614</v>
      </c>
      <c r="I361" s="2">
        <f>EXP(-Parameters!$B$16*'Permanent project'!B365)</f>
        <v>1.1285407934108437E-5</v>
      </c>
      <c r="J361" s="2">
        <f>EXP(-(Parameters!$B$5+Parameters!$B$6)*('Permanent project'!B365-Parameters!$B$2))*(1-EXP(-Parameters!$B$7*('Permanent project'!B365-Parameters!$B$2)*('Permanent project'!B365&gt;Parameters!$B$2)))+('Permanent project'!B365&lt;=Parameters!$B$2)</f>
        <v>2.9304915867040746E-2</v>
      </c>
      <c r="K361" s="2">
        <f>H361*I361*('Permanent project'!B365&gt;=Parameters!$B$2)</f>
        <v>1.7141691123832424E-2</v>
      </c>
      <c r="L361" s="2">
        <f>H361*I361*J361*('Permanent project'!B365&gt;=Parameters!$B$2)*('Permanent project'!B365&lt;=Parameters!$B$3)</f>
        <v>5.0233581620270831E-4</v>
      </c>
      <c r="M361" s="26">
        <f>'Emissions of Biomass scenarios'!O359*3.66</f>
        <v>0</v>
      </c>
      <c r="N361" s="14">
        <f t="shared" si="25"/>
        <v>0</v>
      </c>
      <c r="V361" s="4"/>
      <c r="W361" s="4"/>
      <c r="X361" s="4"/>
      <c r="Y361" s="4"/>
    </row>
    <row r="362" spans="2:25" x14ac:dyDescent="0.3">
      <c r="B362">
        <v>357</v>
      </c>
      <c r="C362" s="11">
        <f t="shared" si="26"/>
        <v>1.6779706453383088</v>
      </c>
      <c r="D362" s="11">
        <f t="shared" si="26"/>
        <v>2.720789926345387</v>
      </c>
      <c r="E362" s="11">
        <f t="shared" si="26"/>
        <v>3.4292084480011149</v>
      </c>
      <c r="F362" s="11">
        <f t="shared" si="26"/>
        <v>5.9646475032892132</v>
      </c>
      <c r="G362" s="3">
        <f>G361*(1+Parameters!$B$13)</f>
        <v>99926400.723189265</v>
      </c>
      <c r="H362" s="5">
        <f>Parameters!$B$11*'Permanent project'!C366*Parameters!B$9*G362</f>
        <v>1549.3037600762968</v>
      </c>
      <c r="I362" s="2">
        <f>EXP(-Parameters!$B$16*'Permanent project'!B366)</f>
        <v>1.0929991865632821E-5</v>
      </c>
      <c r="J362" s="2">
        <f>EXP(-(Parameters!$B$5+Parameters!$B$6)*('Permanent project'!B366-Parameters!$B$2))*(1-EXP(-Parameters!$B$7*('Permanent project'!B366-Parameters!$B$2)*('Permanent project'!B366&gt;Parameters!$B$2)))+('Permanent project'!B366&lt;=Parameters!$B$2)</f>
        <v>2.9013327082197053E-2</v>
      </c>
      <c r="K362" s="2">
        <f>H362*I362*('Permanent project'!B366&gt;=Parameters!$B$2)</f>
        <v>1.6933877495028268E-2</v>
      </c>
      <c r="L362" s="2">
        <f>H362*I362*J362*('Permanent project'!B366&gt;=Parameters!$B$2)*('Permanent project'!B366&lt;=Parameters!$B$3)</f>
        <v>4.913081265331109E-4</v>
      </c>
      <c r="M362" s="26">
        <f>'Emissions of Biomass scenarios'!O360*3.66</f>
        <v>0</v>
      </c>
      <c r="N362" s="14">
        <f t="shared" si="25"/>
        <v>0</v>
      </c>
      <c r="V362" s="4"/>
      <c r="W362" s="4"/>
      <c r="X362" s="4"/>
      <c r="Y362" s="4"/>
    </row>
    <row r="363" spans="2:25" x14ac:dyDescent="0.3">
      <c r="B363">
        <v>358</v>
      </c>
      <c r="C363" s="11">
        <f t="shared" ref="C363:F378" si="27">C362</f>
        <v>1.6779706453383088</v>
      </c>
      <c r="D363" s="11">
        <f t="shared" si="27"/>
        <v>2.720789926345387</v>
      </c>
      <c r="E363" s="11">
        <f t="shared" si="27"/>
        <v>3.4292084480011149</v>
      </c>
      <c r="F363" s="11">
        <f t="shared" si="27"/>
        <v>5.9646475032892132</v>
      </c>
      <c r="G363" s="3">
        <f>G362*(1+Parameters!$B$13)</f>
        <v>101924928.73765305</v>
      </c>
      <c r="H363" s="5">
        <f>Parameters!$B$11*'Permanent project'!C367*Parameters!B$9*G363</f>
        <v>1580.2898352778227</v>
      </c>
      <c r="I363" s="2">
        <f>EXP(-Parameters!$B$16*'Permanent project'!B367)</f>
        <v>1.0585769063937475E-5</v>
      </c>
      <c r="J363" s="2">
        <f>EXP(-(Parameters!$B$5+Parameters!$B$6)*('Permanent project'!B367-Parameters!$B$2))*(1-EXP(-Parameters!$B$7*('Permanent project'!B367-Parameters!$B$2)*('Permanent project'!B367&gt;Parameters!$B$2)))+('Permanent project'!B367&lt;=Parameters!$B$2)</f>
        <v>2.8724639654239423E-2</v>
      </c>
      <c r="K363" s="2">
        <f>H363*I363*('Permanent project'!B367&gt;=Parameters!$B$2)</f>
        <v>1.6728583250338824E-2</v>
      </c>
      <c r="L363" s="2">
        <f>H363*I363*J363*('Permanent project'!B367&gt;=Parameters!$B$2)*('Permanent project'!B367&lt;=Parameters!$B$3)</f>
        <v>4.80522525791928E-4</v>
      </c>
      <c r="M363" s="26">
        <f>'Emissions of Biomass scenarios'!O361*3.66</f>
        <v>0</v>
      </c>
      <c r="N363" s="14">
        <f t="shared" si="25"/>
        <v>0</v>
      </c>
      <c r="V363" s="4"/>
      <c r="W363" s="4"/>
      <c r="X363" s="4"/>
      <c r="Y363" s="4"/>
    </row>
    <row r="364" spans="2:25" x14ac:dyDescent="0.3">
      <c r="B364">
        <v>359</v>
      </c>
      <c r="C364" s="11">
        <f t="shared" si="27"/>
        <v>1.6779706453383088</v>
      </c>
      <c r="D364" s="11">
        <f t="shared" si="27"/>
        <v>2.720789926345387</v>
      </c>
      <c r="E364" s="11">
        <f t="shared" si="27"/>
        <v>3.4292084480011149</v>
      </c>
      <c r="F364" s="11">
        <f t="shared" si="27"/>
        <v>5.9646475032892132</v>
      </c>
      <c r="G364" s="3">
        <f>G363*(1+Parameters!$B$13)</f>
        <v>103963427.31240611</v>
      </c>
      <c r="H364" s="5">
        <f>Parameters!$B$11*'Permanent project'!C368*Parameters!B$9*G364</f>
        <v>1611.8956319833792</v>
      </c>
      <c r="I364" s="2">
        <f>EXP(-Parameters!$B$16*'Permanent project'!B368)</f>
        <v>1.0252387014793791E-5</v>
      </c>
      <c r="J364" s="2">
        <f>EXP(-(Parameters!$B$5+Parameters!$B$6)*('Permanent project'!B368-Parameters!$B$2))*(1-EXP(-Parameters!$B$7*('Permanent project'!B368-Parameters!$B$2)*('Permanent project'!B368&gt;Parameters!$B$2)))+('Permanent project'!B368&lt;=Parameters!$B$2)</f>
        <v>2.8438824714184505E-2</v>
      </c>
      <c r="K364" s="2">
        <f>H364*I364*('Permanent project'!B368&gt;=Parameters!$B$2)</f>
        <v>1.6525777846549228E-2</v>
      </c>
      <c r="L364" s="2">
        <f>H364*I364*J364*('Permanent project'!B368&gt;=Parameters!$B$2)*('Permanent project'!B368&lt;=Parameters!$B$3)</f>
        <v>4.6997369944356697E-4</v>
      </c>
      <c r="M364" s="26">
        <f>'Emissions of Biomass scenarios'!O362*3.66</f>
        <v>0</v>
      </c>
      <c r="N364" s="14">
        <f t="shared" si="25"/>
        <v>0</v>
      </c>
      <c r="V364" s="4"/>
      <c r="W364" s="4"/>
      <c r="X364" s="4"/>
      <c r="Y364" s="4"/>
    </row>
    <row r="365" spans="2:25" x14ac:dyDescent="0.3">
      <c r="B365">
        <v>360</v>
      </c>
      <c r="C365" s="11">
        <f t="shared" si="27"/>
        <v>1.6779706453383088</v>
      </c>
      <c r="D365" s="11">
        <f t="shared" si="27"/>
        <v>2.720789926345387</v>
      </c>
      <c r="E365" s="11">
        <f t="shared" si="27"/>
        <v>3.4292084480011149</v>
      </c>
      <c r="F365" s="11">
        <f t="shared" si="27"/>
        <v>5.9646475032892132</v>
      </c>
      <c r="G365" s="3">
        <f>G364*(1+Parameters!$B$13)</f>
        <v>106042695.85865423</v>
      </c>
      <c r="H365" s="5">
        <f>Parameters!$B$11*'Permanent project'!C369*Parameters!B$9*G365</f>
        <v>1644.1335446230466</v>
      </c>
      <c r="I365" s="2">
        <f>EXP(-Parameters!$B$16*'Permanent project'!B369)</f>
        <v>9.9295043058510811E-6</v>
      </c>
      <c r="J365" s="2">
        <f>EXP(-(Parameters!$B$5+Parameters!$B$6)*('Permanent project'!B369-Parameters!$B$2))*(1-EXP(-Parameters!$B$7*('Permanent project'!B369-Parameters!$B$2)*('Permanent project'!B369&gt;Parameters!$B$2)))+('Permanent project'!B369&lt;=Parameters!$B$2)</f>
        <v>2.8155853680300096E-2</v>
      </c>
      <c r="K365" s="2">
        <f>H365*I365*('Permanent project'!B369&gt;=Parameters!$B$2)</f>
        <v>1.6325431110728744E-2</v>
      </c>
      <c r="L365" s="2">
        <f>H365*I365*J365*('Permanent project'!B369&gt;=Parameters!$B$2)*('Permanent project'!B369&lt;=Parameters!$B$3)</f>
        <v>4.5965644962149755E-4</v>
      </c>
      <c r="M365" s="26">
        <f>'Emissions of Biomass scenarios'!O363*3.66</f>
        <v>0</v>
      </c>
      <c r="N365" s="14">
        <f t="shared" si="25"/>
        <v>0</v>
      </c>
      <c r="V365" s="4"/>
      <c r="W365" s="4"/>
      <c r="X365" s="4"/>
      <c r="Y365" s="4"/>
    </row>
    <row r="366" spans="2:25" x14ac:dyDescent="0.3">
      <c r="B366">
        <v>361</v>
      </c>
      <c r="C366" s="11">
        <f t="shared" si="27"/>
        <v>1.6779706453383088</v>
      </c>
      <c r="D366" s="11">
        <f t="shared" si="27"/>
        <v>2.720789926345387</v>
      </c>
      <c r="E366" s="11">
        <f t="shared" si="27"/>
        <v>3.4292084480011149</v>
      </c>
      <c r="F366" s="11">
        <f t="shared" si="27"/>
        <v>5.9646475032892132</v>
      </c>
      <c r="G366" s="3">
        <f>G365*(1+Parameters!$B$13)</f>
        <v>108163549.77582732</v>
      </c>
      <c r="H366" s="5">
        <f>Parameters!$B$11*'Permanent project'!C370*Parameters!B$9*G366</f>
        <v>1677.0162155155076</v>
      </c>
      <c r="I366" s="2">
        <f>EXP(-Parameters!$B$16*'Permanent project'!B370)</f>
        <v>9.6167902770005059E-6</v>
      </c>
      <c r="J366" s="2">
        <f>EXP(-(Parameters!$B$5+Parameters!$B$6)*('Permanent project'!B370-Parameters!$B$2))*(1-EXP(-Parameters!$B$7*('Permanent project'!B370-Parameters!$B$2)*('Permanent project'!B370&gt;Parameters!$B$2)))+('Permanent project'!B370&lt;=Parameters!$B$2)</f>
        <v>2.7875698255247015E-2</v>
      </c>
      <c r="K366" s="2">
        <f>H366*I366*('Permanent project'!B370&gt;=Parameters!$B$2)</f>
        <v>1.6127513235741717E-2</v>
      </c>
      <c r="L366" s="2">
        <f>H366*I366*J366*('Permanent project'!B370&gt;=Parameters!$B$2)*('Permanent project'!B370&lt;=Parameters!$B$3)</f>
        <v>4.4956569256703852E-4</v>
      </c>
      <c r="M366" s="26">
        <f>'Emissions of Biomass scenarios'!O364*3.66</f>
        <v>0</v>
      </c>
      <c r="N366" s="14">
        <f t="shared" si="25"/>
        <v>0</v>
      </c>
      <c r="V366" s="4"/>
      <c r="W366" s="4"/>
      <c r="X366" s="4"/>
      <c r="Y366" s="4"/>
    </row>
    <row r="367" spans="2:25" x14ac:dyDescent="0.3">
      <c r="B367">
        <v>362</v>
      </c>
      <c r="C367" s="11">
        <f t="shared" si="27"/>
        <v>1.6779706453383088</v>
      </c>
      <c r="D367" s="11">
        <f t="shared" si="27"/>
        <v>2.720789926345387</v>
      </c>
      <c r="E367" s="11">
        <f t="shared" si="27"/>
        <v>3.4292084480011149</v>
      </c>
      <c r="F367" s="11">
        <f t="shared" si="27"/>
        <v>5.9646475032892132</v>
      </c>
      <c r="G367" s="3">
        <f>G366*(1+Parameters!$B$13)</f>
        <v>110326820.77134387</v>
      </c>
      <c r="H367" s="5">
        <f>Parameters!$B$11*'Permanent project'!C371*Parameters!B$9*G367</f>
        <v>1710.5565398258179</v>
      </c>
      <c r="I367" s="2">
        <f>EXP(-Parameters!$B$16*'Permanent project'!B371)</f>
        <v>9.3139246817502187E-6</v>
      </c>
      <c r="J367" s="2">
        <f>EXP(-(Parameters!$B$5+Parameters!$B$6)*('Permanent project'!B371-Parameters!$B$2))*(1-EXP(-Parameters!$B$7*('Permanent project'!B371-Parameters!$B$2)*('Permanent project'!B371&gt;Parameters!$B$2)))+('Permanent project'!B371&lt;=Parameters!$B$2)</f>
        <v>2.7598330423249287E-2</v>
      </c>
      <c r="K367" s="2">
        <f>H367*I367*('Permanent project'!B371&gt;=Parameters!$B$2)</f>
        <v>1.5931994775812936E-2</v>
      </c>
      <c r="L367" s="2">
        <f>H367*I367*J367*('Permanent project'!B371&gt;=Parameters!$B$2)*('Permanent project'!B371&lt;=Parameters!$B$3)</f>
        <v>4.3969645612436685E-4</v>
      </c>
      <c r="M367" s="26">
        <f>'Emissions of Biomass scenarios'!O365*3.66</f>
        <v>0</v>
      </c>
      <c r="N367" s="14">
        <f t="shared" si="25"/>
        <v>0</v>
      </c>
      <c r="V367" s="4"/>
      <c r="W367" s="4"/>
      <c r="X367" s="4"/>
      <c r="Y367" s="4"/>
    </row>
    <row r="368" spans="2:25" x14ac:dyDescent="0.3">
      <c r="B368">
        <v>363</v>
      </c>
      <c r="C368" s="11">
        <f t="shared" si="27"/>
        <v>1.6779706453383088</v>
      </c>
      <c r="D368" s="11">
        <f t="shared" si="27"/>
        <v>2.720789926345387</v>
      </c>
      <c r="E368" s="11">
        <f t="shared" si="27"/>
        <v>3.4292084480011149</v>
      </c>
      <c r="F368" s="11">
        <f t="shared" si="27"/>
        <v>5.9646475032892132</v>
      </c>
      <c r="G368" s="3">
        <f>G367*(1+Parameters!$B$13)</f>
        <v>112533357.18677075</v>
      </c>
      <c r="H368" s="5">
        <f>Parameters!$B$11*'Permanent project'!C372*Parameters!B$9*G368</f>
        <v>1744.7676706223344</v>
      </c>
      <c r="I368" s="2">
        <f>EXP(-Parameters!$B$16*'Permanent project'!B372)</f>
        <v>9.0205973592649823E-6</v>
      </c>
      <c r="J368" s="2">
        <f>EXP(-(Parameters!$B$5+Parameters!$B$6)*('Permanent project'!B372-Parameters!$B$2))*(1-EXP(-Parameters!$B$7*('Permanent project'!B372-Parameters!$B$2)*('Permanent project'!B372&gt;Parameters!$B$2)))+('Permanent project'!B372&lt;=Parameters!$B$2)</f>
        <v>2.7323722447292559E-2</v>
      </c>
      <c r="K368" s="2">
        <f>H368*I368*('Permanent project'!B372&gt;=Parameters!$B$2)</f>
        <v>1.5738846642146743E-2</v>
      </c>
      <c r="L368" s="2">
        <f>H368*I368*J368*('Permanent project'!B372&gt;=Parameters!$B$2)*('Permanent project'!B372&lt;=Parameters!$B$3)</f>
        <v>4.3004387729052008E-4</v>
      </c>
      <c r="M368" s="26">
        <f>'Emissions of Biomass scenarios'!O366*3.66</f>
        <v>0</v>
      </c>
      <c r="N368" s="14">
        <f t="shared" si="25"/>
        <v>0</v>
      </c>
      <c r="V368" s="4"/>
      <c r="W368" s="4"/>
      <c r="X368" s="4"/>
      <c r="Y368" s="4"/>
    </row>
    <row r="369" spans="2:25" x14ac:dyDescent="0.3">
      <c r="B369">
        <v>364</v>
      </c>
      <c r="C369" s="11">
        <f t="shared" si="27"/>
        <v>1.6779706453383088</v>
      </c>
      <c r="D369" s="11">
        <f t="shared" si="27"/>
        <v>2.720789926345387</v>
      </c>
      <c r="E369" s="11">
        <f t="shared" si="27"/>
        <v>3.4292084480011149</v>
      </c>
      <c r="F369" s="11">
        <f t="shared" si="27"/>
        <v>5.9646475032892132</v>
      </c>
      <c r="G369" s="3">
        <f>G368*(1+Parameters!$B$13)</f>
        <v>114784024.33050618</v>
      </c>
      <c r="H369" s="5">
        <f>Parameters!$B$11*'Permanent project'!C373*Parameters!B$9*G369</f>
        <v>1779.6630240347811</v>
      </c>
      <c r="I369" s="2">
        <f>EXP(-Parameters!$B$16*'Permanent project'!B373)</f>
        <v>8.7365079167343645E-6</v>
      </c>
      <c r="J369" s="2">
        <f>EXP(-(Parameters!$B$5+Parameters!$B$6)*('Permanent project'!B373-Parameters!$B$2))*(1-EXP(-Parameters!$B$7*('Permanent project'!B373-Parameters!$B$2)*('Permanent project'!B373&gt;Parameters!$B$2)))+('Permanent project'!B373&lt;=Parameters!$B$2)</f>
        <v>2.7051846866350416E-2</v>
      </c>
      <c r="K369" s="2">
        <f>H369*I369*('Permanent project'!B373&gt;=Parameters!$B$2)</f>
        <v>1.5548040098599284E-2</v>
      </c>
      <c r="L369" s="2">
        <f>H369*I369*J369*('Permanent project'!B373&gt;=Parameters!$B$2)*('Permanent project'!B373&lt;=Parameters!$B$3)</f>
        <v>4.2060319981918363E-4</v>
      </c>
      <c r="M369" s="26">
        <f>'Emissions of Biomass scenarios'!O367*3.66</f>
        <v>0</v>
      </c>
      <c r="N369" s="14">
        <f t="shared" si="25"/>
        <v>0</v>
      </c>
      <c r="V369" s="4"/>
      <c r="W369" s="4"/>
      <c r="X369" s="4"/>
      <c r="Y369" s="4"/>
    </row>
    <row r="370" spans="2:25" x14ac:dyDescent="0.3">
      <c r="B370">
        <v>365</v>
      </c>
      <c r="C370" s="11">
        <f t="shared" si="27"/>
        <v>1.6779706453383088</v>
      </c>
      <c r="D370" s="11">
        <f t="shared" si="27"/>
        <v>2.720789926345387</v>
      </c>
      <c r="E370" s="11">
        <f t="shared" si="27"/>
        <v>3.4292084480011149</v>
      </c>
      <c r="F370" s="11">
        <f t="shared" si="27"/>
        <v>5.9646475032892132</v>
      </c>
      <c r="G370" s="3">
        <f>G369*(1+Parameters!$B$13)</f>
        <v>117079704.81711631</v>
      </c>
      <c r="H370" s="5">
        <f>Parameters!$B$11*'Permanent project'!C374*Parameters!B$9*G370</f>
        <v>1815.2562845154769</v>
      </c>
      <c r="I370" s="2">
        <f>EXP(-Parameters!$B$16*'Permanent project'!B374)</f>
        <v>8.4613654217442496E-6</v>
      </c>
      <c r="J370" s="2">
        <f>EXP(-(Parameters!$B$5+Parameters!$B$6)*('Permanent project'!B374-Parameters!$B$2))*(1-EXP(-Parameters!$B$7*('Permanent project'!B374-Parameters!$B$2)*('Permanent project'!B374&gt;Parameters!$B$2)))+('Permanent project'!B374&lt;=Parameters!$B$2)</f>
        <v>2.6782676492638175E-2</v>
      </c>
      <c r="K370" s="2">
        <f>H370*I370*('Permanent project'!B374&gt;=Parameters!$B$2)</f>
        <v>1.5359546757403197E-2</v>
      </c>
      <c r="L370" s="2">
        <f>H370*I370*J370*('Permanent project'!B374&gt;=Parameters!$B$2)*('Permanent project'!B374&lt;=Parameters!$B$3)</f>
        <v>4.1136977187707953E-4</v>
      </c>
      <c r="M370" s="26">
        <f>'Emissions of Biomass scenarios'!O368*3.66</f>
        <v>0</v>
      </c>
      <c r="N370" s="14">
        <f t="shared" si="25"/>
        <v>0</v>
      </c>
      <c r="V370" s="4"/>
      <c r="W370" s="4"/>
      <c r="X370" s="4"/>
      <c r="Y370" s="4"/>
    </row>
    <row r="371" spans="2:25" x14ac:dyDescent="0.3">
      <c r="B371">
        <v>366</v>
      </c>
      <c r="C371" s="11">
        <f t="shared" si="27"/>
        <v>1.6779706453383088</v>
      </c>
      <c r="D371" s="11">
        <f t="shared" si="27"/>
        <v>2.720789926345387</v>
      </c>
      <c r="E371" s="11">
        <f t="shared" si="27"/>
        <v>3.4292084480011149</v>
      </c>
      <c r="F371" s="11">
        <f t="shared" si="27"/>
        <v>5.9646475032892132</v>
      </c>
      <c r="G371" s="3">
        <f>G370*(1+Parameters!$B$13)</f>
        <v>119421298.91345863</v>
      </c>
      <c r="H371" s="5">
        <f>Parameters!$B$11*'Permanent project'!C375*Parameters!B$9*G371</f>
        <v>1851.5614102057864</v>
      </c>
      <c r="I371" s="2">
        <f>EXP(-Parameters!$B$16*'Permanent project'!B375)</f>
        <v>8.1948881043366314E-6</v>
      </c>
      <c r="J371" s="2">
        <f>EXP(-(Parameters!$B$5+Parameters!$B$6)*('Permanent project'!B375-Parameters!$B$2))*(1-EXP(-Parameters!$B$7*('Permanent project'!B375-Parameters!$B$2)*('Permanent project'!B375&gt;Parameters!$B$2)))+('Permanent project'!B375&lt;=Parameters!$B$2)</f>
        <v>2.6516184408894181E-2</v>
      </c>
      <c r="K371" s="2">
        <f>H371*I371*('Permanent project'!B375&gt;=Parameters!$B$2)</f>
        <v>1.5173338574944156E-2</v>
      </c>
      <c r="L371" s="2">
        <f>H371*I371*J371*('Permanent project'!B375&gt;=Parameters!$B$2)*('Permanent project'!B375&lt;=Parameters!$B$3)</f>
        <v>4.023390437518069E-4</v>
      </c>
      <c r="M371" s="26">
        <f>'Emissions of Biomass scenarios'!O369*3.66</f>
        <v>0</v>
      </c>
      <c r="N371" s="14">
        <f t="shared" si="25"/>
        <v>0</v>
      </c>
      <c r="V371" s="4"/>
      <c r="W371" s="4"/>
      <c r="X371" s="4"/>
      <c r="Y371" s="4"/>
    </row>
    <row r="372" spans="2:25" x14ac:dyDescent="0.3">
      <c r="B372">
        <v>367</v>
      </c>
      <c r="C372" s="11">
        <f t="shared" si="27"/>
        <v>1.6779706453383088</v>
      </c>
      <c r="D372" s="11">
        <f t="shared" si="27"/>
        <v>2.720789926345387</v>
      </c>
      <c r="E372" s="11">
        <f t="shared" si="27"/>
        <v>3.4292084480011149</v>
      </c>
      <c r="F372" s="11">
        <f t="shared" si="27"/>
        <v>5.9646475032892132</v>
      </c>
      <c r="G372" s="3">
        <f>G371*(1+Parameters!$B$13)</f>
        <v>121809724.89172781</v>
      </c>
      <c r="H372" s="5">
        <f>Parameters!$B$11*'Permanent project'!C376*Parameters!B$9*G372</f>
        <v>1888.5926384099021</v>
      </c>
      <c r="I372" s="2">
        <f>EXP(-Parameters!$B$16*'Permanent project'!B376)</f>
        <v>7.9368030684525457E-6</v>
      </c>
      <c r="J372" s="2">
        <f>EXP(-(Parameters!$B$5+Parameters!$B$6)*('Permanent project'!B376-Parameters!$B$2))*(1-EXP(-Parameters!$B$7*('Permanent project'!B376-Parameters!$B$2)*('Permanent project'!B376&gt;Parameters!$B$2)))+('Permanent project'!B376&lt;=Parameters!$B$2)</f>
        <v>2.6252343965687961E-2</v>
      </c>
      <c r="K372" s="2">
        <f>H372*I372*('Permanent project'!B376&gt;=Parameters!$B$2)</f>
        <v>1.49893878475886E-2</v>
      </c>
      <c r="L372" s="2">
        <f>H372*I372*J372*('Permanent project'!B376&gt;=Parameters!$B$2)*('Permanent project'!B376&lt;=Parameters!$B$3)</f>
        <v>3.9350656560999906E-4</v>
      </c>
      <c r="M372" s="26">
        <f>'Emissions of Biomass scenarios'!O370*3.66</f>
        <v>0</v>
      </c>
      <c r="N372" s="14">
        <f t="shared" si="25"/>
        <v>0</v>
      </c>
      <c r="V372" s="4"/>
      <c r="W372" s="4"/>
      <c r="X372" s="4"/>
      <c r="Y372" s="4"/>
    </row>
    <row r="373" spans="2:25" x14ac:dyDescent="0.3">
      <c r="B373">
        <v>368</v>
      </c>
      <c r="C373" s="11">
        <f t="shared" si="27"/>
        <v>1.6779706453383088</v>
      </c>
      <c r="D373" s="11">
        <f t="shared" si="27"/>
        <v>2.720789926345387</v>
      </c>
      <c r="E373" s="11">
        <f t="shared" si="27"/>
        <v>3.4292084480011149</v>
      </c>
      <c r="F373" s="11">
        <f t="shared" si="27"/>
        <v>5.9646475032892132</v>
      </c>
      <c r="G373" s="3">
        <f>G372*(1+Parameters!$B$13)</f>
        <v>124245919.38956237</v>
      </c>
      <c r="H373" s="5">
        <f>Parameters!$B$11*'Permanent project'!C377*Parameters!B$9*G373</f>
        <v>1926.3644911781003</v>
      </c>
      <c r="I373" s="2">
        <f>EXP(-Parameters!$B$16*'Permanent project'!B377)</f>
        <v>7.6868460124626615E-6</v>
      </c>
      <c r="J373" s="2">
        <f>EXP(-(Parameters!$B$5+Parameters!$B$6)*('Permanent project'!B377-Parameters!$B$2))*(1-EXP(-Parameters!$B$7*('Permanent project'!B377-Parameters!$B$2)*('Permanent project'!B377&gt;Parameters!$B$2)))+('Permanent project'!B377&lt;=Parameters!$B$2)</f>
        <v>2.5991128778755347E-2</v>
      </c>
      <c r="K373" s="2">
        <f>H373*I373*('Permanent project'!B377&gt;=Parameters!$B$2)</f>
        <v>1.4807667207562044E-2</v>
      </c>
      <c r="L373" s="2">
        <f>H373*I373*J373*('Permanent project'!B377&gt;=Parameters!$B$2)*('Permanent project'!B377&lt;=Parameters!$B$3)</f>
        <v>3.8486798530469769E-4</v>
      </c>
      <c r="M373" s="26">
        <f>'Emissions of Biomass scenarios'!O371*3.66</f>
        <v>0</v>
      </c>
      <c r="N373" s="14">
        <f t="shared" si="25"/>
        <v>0</v>
      </c>
      <c r="V373" s="4"/>
      <c r="W373" s="4"/>
      <c r="X373" s="4"/>
      <c r="Y373" s="4"/>
    </row>
    <row r="374" spans="2:25" x14ac:dyDescent="0.3">
      <c r="B374">
        <v>369</v>
      </c>
      <c r="C374" s="11">
        <f t="shared" si="27"/>
        <v>1.6779706453383088</v>
      </c>
      <c r="D374" s="11">
        <f t="shared" si="27"/>
        <v>2.720789926345387</v>
      </c>
      <c r="E374" s="11">
        <f t="shared" si="27"/>
        <v>3.4292084480011149</v>
      </c>
      <c r="F374" s="11">
        <f t="shared" si="27"/>
        <v>5.9646475032892132</v>
      </c>
      <c r="G374" s="3">
        <f>G373*(1+Parameters!$B$13)</f>
        <v>126730837.77735361</v>
      </c>
      <c r="H374" s="5">
        <f>Parameters!$B$11*'Permanent project'!C378*Parameters!B$9*G374</f>
        <v>1964.8917810016624</v>
      </c>
      <c r="I374" s="2">
        <f>EXP(-Parameters!$B$16*'Permanent project'!B378)</f>
        <v>7.4447609584993212E-6</v>
      </c>
      <c r="J374" s="2">
        <f>EXP(-(Parameters!$B$5+Parameters!$B$6)*('Permanent project'!B378-Parameters!$B$2))*(1-EXP(-Parameters!$B$7*('Permanent project'!B378-Parameters!$B$2)*('Permanent project'!B378&gt;Parameters!$B$2)))+('Permanent project'!B378&lt;=Parameters!$B$2)</f>
        <v>2.573251272635994E-2</v>
      </c>
      <c r="K374" s="2">
        <f>H374*I374*('Permanent project'!B378&gt;=Parameters!$B$2)</f>
        <v>1.4628149618877375E-2</v>
      </c>
      <c r="L374" s="2">
        <f>H374*I374*J374*('Permanent project'!B378&gt;=Parameters!$B$2)*('Permanent project'!B378&lt;=Parameters!$B$3)</f>
        <v>3.7641904623085933E-4</v>
      </c>
      <c r="M374" s="26">
        <f>'Emissions of Biomass scenarios'!O372*3.66</f>
        <v>0</v>
      </c>
      <c r="N374" s="14">
        <f t="shared" si="25"/>
        <v>0</v>
      </c>
      <c r="V374" s="4"/>
      <c r="W374" s="4"/>
      <c r="X374" s="4"/>
      <c r="Y374" s="4"/>
    </row>
    <row r="375" spans="2:25" x14ac:dyDescent="0.3">
      <c r="B375">
        <v>370</v>
      </c>
      <c r="C375" s="11">
        <f t="shared" si="27"/>
        <v>1.6779706453383088</v>
      </c>
      <c r="D375" s="11">
        <f t="shared" si="27"/>
        <v>2.720789926345387</v>
      </c>
      <c r="E375" s="11">
        <f t="shared" si="27"/>
        <v>3.4292084480011149</v>
      </c>
      <c r="F375" s="11">
        <f t="shared" si="27"/>
        <v>5.9646475032892132</v>
      </c>
      <c r="G375" s="3">
        <f>G374*(1+Parameters!$B$13)</f>
        <v>129265454.53290069</v>
      </c>
      <c r="H375" s="5">
        <f>Parameters!$B$11*'Permanent project'!C379*Parameters!B$9*G375</f>
        <v>2004.1896166216957</v>
      </c>
      <c r="I375" s="2">
        <f>EXP(-Parameters!$B$16*'Permanent project'!B379)</f>
        <v>7.2102999903128283E-6</v>
      </c>
      <c r="J375" s="2">
        <f>EXP(-(Parameters!$B$5+Parameters!$B$6)*('Permanent project'!B379-Parameters!$B$2))*(1-EXP(-Parameters!$B$7*('Permanent project'!B379-Parameters!$B$2)*('Permanent project'!B379&gt;Parameters!$B$2)))+('Permanent project'!B379&lt;=Parameters!$B$2)</f>
        <v>2.5476469946681016E-2</v>
      </c>
      <c r="K375" s="2">
        <f>H375*I375*('Permanent project'!B379&gt;=Parameters!$B$2)</f>
        <v>1.4450808373312484E-2</v>
      </c>
      <c r="L375" s="2">
        <f>H375*I375*J375*('Permanent project'!B379&gt;=Parameters!$B$2)*('Permanent project'!B379&lt;=Parameters!$B$3)</f>
        <v>3.681555852279419E-4</v>
      </c>
      <c r="M375" s="26">
        <f>'Emissions of Biomass scenarios'!O373*3.66</f>
        <v>0</v>
      </c>
      <c r="N375" s="14">
        <f t="shared" si="25"/>
        <v>0</v>
      </c>
      <c r="V375" s="4"/>
      <c r="W375" s="4"/>
      <c r="X375" s="4"/>
      <c r="Y375" s="4"/>
    </row>
    <row r="376" spans="2:25" x14ac:dyDescent="0.3">
      <c r="B376">
        <v>371</v>
      </c>
      <c r="C376" s="11">
        <f t="shared" si="27"/>
        <v>1.6779706453383088</v>
      </c>
      <c r="D376" s="11">
        <f t="shared" si="27"/>
        <v>2.720789926345387</v>
      </c>
      <c r="E376" s="11">
        <f t="shared" si="27"/>
        <v>3.4292084480011149</v>
      </c>
      <c r="F376" s="11">
        <f t="shared" si="27"/>
        <v>5.9646475032892132</v>
      </c>
      <c r="G376" s="3">
        <f>G375*(1+Parameters!$B$13)</f>
        <v>131850763.6235587</v>
      </c>
      <c r="H376" s="5">
        <f>Parameters!$B$11*'Permanent project'!C380*Parameters!B$9*G376</f>
        <v>2044.2734089541295</v>
      </c>
      <c r="I376" s="2">
        <f>EXP(-Parameters!$B$16*'Permanent project'!B380)</f>
        <v>6.9832229993835488E-6</v>
      </c>
      <c r="J376" s="2">
        <f>EXP(-(Parameters!$B$5+Parameters!$B$6)*('Permanent project'!B380-Parameters!$B$2))*(1-EXP(-Parameters!$B$7*('Permanent project'!B380-Parameters!$B$2)*('Permanent project'!B380&gt;Parameters!$B$2)))+('Permanent project'!B380&lt;=Parameters!$B$2)</f>
        <v>2.5222974835227212E-2</v>
      </c>
      <c r="K376" s="2">
        <f>H376*I376*('Permanent project'!B380&gt;=Parameters!$B$2)</f>
        <v>1.4275617086436689E-2</v>
      </c>
      <c r="L376" s="2">
        <f>H376*I376*J376*('Permanent project'!B380&gt;=Parameters!$B$2)*('Permanent project'!B380&lt;=Parameters!$B$3)</f>
        <v>3.6007353052853222E-4</v>
      </c>
      <c r="M376" s="26">
        <f>'Emissions of Biomass scenarios'!O374*3.66</f>
        <v>0</v>
      </c>
      <c r="N376" s="14">
        <f t="shared" si="25"/>
        <v>0</v>
      </c>
      <c r="V376" s="4"/>
      <c r="W376" s="4"/>
      <c r="X376" s="4"/>
      <c r="Y376" s="4"/>
    </row>
    <row r="377" spans="2:25" x14ac:dyDescent="0.3">
      <c r="B377">
        <v>372</v>
      </c>
      <c r="C377" s="11">
        <f t="shared" si="27"/>
        <v>1.6779706453383088</v>
      </c>
      <c r="D377" s="11">
        <f t="shared" si="27"/>
        <v>2.720789926345387</v>
      </c>
      <c r="E377" s="11">
        <f t="shared" si="27"/>
        <v>3.4292084480011149</v>
      </c>
      <c r="F377" s="11">
        <f t="shared" si="27"/>
        <v>5.9646475032892132</v>
      </c>
      <c r="G377" s="3">
        <f>G376*(1+Parameters!$B$13)</f>
        <v>134487778.89602989</v>
      </c>
      <c r="H377" s="5">
        <f>Parameters!$B$11*'Permanent project'!C381*Parameters!B$9*G377</f>
        <v>2085.1588771332122</v>
      </c>
      <c r="I377" s="2">
        <f>EXP(-Parameters!$B$16*'Permanent project'!B381)</f>
        <v>6.7632974390298035E-6</v>
      </c>
      <c r="J377" s="2">
        <f>EXP(-(Parameters!$B$5+Parameters!$B$6)*('Permanent project'!B381-Parameters!$B$2))*(1-EXP(-Parameters!$B$7*('Permanent project'!B381-Parameters!$B$2)*('Permanent project'!B381&gt;Parameters!$B$2)))+('Permanent project'!B381&lt;=Parameters!$B$2)</f>
        <v>2.4972002042276155E-2</v>
      </c>
      <c r="K377" s="2">
        <f>H377*I377*('Permanent project'!B381&gt;=Parameters!$B$2)</f>
        <v>1.4102549693685315E-2</v>
      </c>
      <c r="L377" s="2">
        <f>H377*I377*J377*('Permanent project'!B381&gt;=Parameters!$B$2)*('Permanent project'!B381&lt;=Parameters!$B$3)</f>
        <v>3.5216889975201062E-4</v>
      </c>
      <c r="M377" s="26">
        <f>'Emissions of Biomass scenarios'!O375*3.66</f>
        <v>0</v>
      </c>
      <c r="N377" s="14">
        <f t="shared" si="25"/>
        <v>0</v>
      </c>
      <c r="V377" s="4"/>
      <c r="W377" s="4"/>
      <c r="X377" s="4"/>
      <c r="Y377" s="4"/>
    </row>
    <row r="378" spans="2:25" x14ac:dyDescent="0.3">
      <c r="B378">
        <v>373</v>
      </c>
      <c r="C378" s="11">
        <f t="shared" si="27"/>
        <v>1.6779706453383088</v>
      </c>
      <c r="D378" s="11">
        <f t="shared" si="27"/>
        <v>2.720789926345387</v>
      </c>
      <c r="E378" s="11">
        <f t="shared" si="27"/>
        <v>3.4292084480011149</v>
      </c>
      <c r="F378" s="11">
        <f t="shared" si="27"/>
        <v>5.9646475032892132</v>
      </c>
      <c r="G378" s="3">
        <f>G377*(1+Parameters!$B$13)</f>
        <v>137177534.47395048</v>
      </c>
      <c r="H378" s="5">
        <f>Parameters!$B$11*'Permanent project'!C382*Parameters!B$9*G378</f>
        <v>2126.8620546758762</v>
      </c>
      <c r="I378" s="2">
        <f>EXP(-Parameters!$B$16*'Permanent project'!B382)</f>
        <v>6.550298086259745E-6</v>
      </c>
      <c r="J378" s="2">
        <f>EXP(-(Parameters!$B$5+Parameters!$B$6)*('Permanent project'!B382-Parameters!$B$2))*(1-EXP(-Parameters!$B$7*('Permanent project'!B382-Parameters!$B$2)*('Permanent project'!B382&gt;Parameters!$B$2)))+('Permanent project'!B382&lt;=Parameters!$B$2)</f>
        <v>2.4723526470339388E-2</v>
      </c>
      <c r="K378" s="2">
        <f>H378*I378*('Permanent project'!B382&gt;=Parameters!$B$2)</f>
        <v>1.3931580446481861E-2</v>
      </c>
      <c r="L378" s="2">
        <f>H378*I378*J378*('Permanent project'!B382&gt;=Parameters!$B$2)*('Permanent project'!B382&lt;=Parameters!$B$3)</f>
        <v>3.4443779794225693E-4</v>
      </c>
      <c r="M378" s="26">
        <f>'Emissions of Biomass scenarios'!O376*3.66</f>
        <v>0</v>
      </c>
      <c r="N378" s="14">
        <f t="shared" si="25"/>
        <v>0</v>
      </c>
      <c r="V378" s="4"/>
      <c r="W378" s="4"/>
      <c r="X378" s="4"/>
      <c r="Y378" s="4"/>
    </row>
    <row r="379" spans="2:25" x14ac:dyDescent="0.3">
      <c r="B379">
        <v>374</v>
      </c>
      <c r="C379" s="11">
        <f t="shared" ref="C379:F394" si="28">C378</f>
        <v>1.6779706453383088</v>
      </c>
      <c r="D379" s="11">
        <f t="shared" si="28"/>
        <v>2.720789926345387</v>
      </c>
      <c r="E379" s="11">
        <f t="shared" si="28"/>
        <v>3.4292084480011149</v>
      </c>
      <c r="F379" s="11">
        <f t="shared" si="28"/>
        <v>5.9646475032892132</v>
      </c>
      <c r="G379" s="3">
        <f>G378*(1+Parameters!$B$13)</f>
        <v>139921085.1634295</v>
      </c>
      <c r="H379" s="5">
        <f>Parameters!$B$11*'Permanent project'!C383*Parameters!B$9*G379</f>
        <v>2169.399295769394</v>
      </c>
      <c r="I379" s="2">
        <f>EXP(-Parameters!$B$16*'Permanent project'!B383)</f>
        <v>6.3440068111233339E-6</v>
      </c>
      <c r="J379" s="2">
        <f>EXP(-(Parameters!$B$5+Parameters!$B$6)*('Permanent project'!B383-Parameters!$B$2))*(1-EXP(-Parameters!$B$7*('Permanent project'!B383-Parameters!$B$2)*('Permanent project'!B383&gt;Parameters!$B$2)))+('Permanent project'!B383&lt;=Parameters!$B$2)</f>
        <v>2.447752327165267E-2</v>
      </c>
      <c r="K379" s="2">
        <f>H379*I379*('Permanent project'!B383&gt;=Parameters!$B$2)</f>
        <v>1.37626839084072E-2</v>
      </c>
      <c r="L379" s="2">
        <f>H379*I379*J379*('Permanent project'!B383&gt;=Parameters!$B$2)*('Permanent project'!B383&lt;=Parameters!$B$3)</f>
        <v>3.3687641564843695E-4</v>
      </c>
      <c r="M379" s="26">
        <f>'Emissions of Biomass scenarios'!O377*3.66</f>
        <v>0</v>
      </c>
      <c r="N379" s="14">
        <f t="shared" si="25"/>
        <v>0</v>
      </c>
      <c r="V379" s="4"/>
      <c r="W379" s="4"/>
      <c r="X379" s="4"/>
      <c r="Y379" s="4"/>
    </row>
    <row r="380" spans="2:25" x14ac:dyDescent="0.3">
      <c r="B380">
        <v>375</v>
      </c>
      <c r="C380" s="11">
        <f t="shared" si="28"/>
        <v>1.6779706453383088</v>
      </c>
      <c r="D380" s="11">
        <f t="shared" si="28"/>
        <v>2.720789926345387</v>
      </c>
      <c r="E380" s="11">
        <f t="shared" si="28"/>
        <v>3.4292084480011149</v>
      </c>
      <c r="F380" s="11">
        <f t="shared" si="28"/>
        <v>5.9646475032892132</v>
      </c>
      <c r="G380" s="3">
        <f>G379*(1+Parameters!$B$13)</f>
        <v>142719506.86669809</v>
      </c>
      <c r="H380" s="5">
        <f>Parameters!$B$11*'Permanent project'!C384*Parameters!B$9*G380</f>
        <v>2212.7872816847821</v>
      </c>
      <c r="I380" s="2">
        <f>EXP(-Parameters!$B$16*'Permanent project'!B384)</f>
        <v>6.1442123533282098E-6</v>
      </c>
      <c r="J380" s="2">
        <f>EXP(-(Parameters!$B$5+Parameters!$B$6)*('Permanent project'!B384-Parameters!$B$2))*(1-EXP(-Parameters!$B$7*('Permanent project'!B384-Parameters!$B$2)*('Permanent project'!B384&gt;Parameters!$B$2)))+('Permanent project'!B384&lt;=Parameters!$B$2)</f>
        <v>2.4233967845691113E-2</v>
      </c>
      <c r="K380" s="2">
        <f>H380*I380*('Permanent project'!B384&gt;=Parameters!$B$2)</f>
        <v>1.3595834951415187E-2</v>
      </c>
      <c r="L380" s="2">
        <f>H380*I380*J380*('Permanent project'!B384&gt;=Parameters!$B$2)*('Permanent project'!B384&lt;=Parameters!$B$3)</f>
        <v>3.2948102704791904E-4</v>
      </c>
      <c r="M380" s="26">
        <f>'Emissions of Biomass scenarios'!O378*3.66</f>
        <v>0</v>
      </c>
      <c r="N380" s="14">
        <f t="shared" si="25"/>
        <v>0</v>
      </c>
      <c r="V380" s="4"/>
      <c r="W380" s="4"/>
      <c r="X380" s="4"/>
      <c r="Y380" s="4"/>
    </row>
    <row r="381" spans="2:25" x14ac:dyDescent="0.3">
      <c r="B381">
        <v>376</v>
      </c>
      <c r="C381" s="11">
        <f t="shared" si="28"/>
        <v>1.6779706453383088</v>
      </c>
      <c r="D381" s="11">
        <f t="shared" si="28"/>
        <v>2.720789926345387</v>
      </c>
      <c r="E381" s="11">
        <f t="shared" si="28"/>
        <v>3.4292084480011149</v>
      </c>
      <c r="F381" s="11">
        <f t="shared" si="28"/>
        <v>5.9646475032892132</v>
      </c>
      <c r="G381" s="3">
        <f>G380*(1+Parameters!$B$13)</f>
        <v>145573897.00403205</v>
      </c>
      <c r="H381" s="5">
        <f>Parameters!$B$11*'Permanent project'!C385*Parameters!B$9*G381</f>
        <v>2257.0430273184775</v>
      </c>
      <c r="I381" s="2">
        <f>EXP(-Parameters!$B$16*'Permanent project'!B385)</f>
        <v>5.9507101058906875E-6</v>
      </c>
      <c r="J381" s="2">
        <f>EXP(-(Parameters!$B$5+Parameters!$B$6)*('Permanent project'!B385-Parameters!$B$2))*(1-EXP(-Parameters!$B$7*('Permanent project'!B385-Parameters!$B$2)*('Permanent project'!B385&gt;Parameters!$B$2)))+('Permanent project'!B385&lt;=Parameters!$B$2)</f>
        <v>2.3992835836709175E-2</v>
      </c>
      <c r="K381" s="2">
        <f>H381*I381*('Permanent project'!B385&gt;=Parameters!$B$2)</f>
        <v>1.3431008752094175E-2</v>
      </c>
      <c r="L381" s="2">
        <f>H381*I381*J381*('Permanent project'!B385&gt;=Parameters!$B$2)*('Permanent project'!B385&lt;=Parameters!$B$3)</f>
        <v>3.2224798811039966E-4</v>
      </c>
      <c r="M381" s="26">
        <f>'Emissions of Biomass scenarios'!O379*3.66</f>
        <v>0</v>
      </c>
      <c r="N381" s="14">
        <f t="shared" si="25"/>
        <v>0</v>
      </c>
      <c r="V381" s="4"/>
      <c r="W381" s="4"/>
      <c r="X381" s="4"/>
      <c r="Y381" s="4"/>
    </row>
    <row r="382" spans="2:25" x14ac:dyDescent="0.3">
      <c r="B382">
        <v>377</v>
      </c>
      <c r="C382" s="11">
        <f t="shared" si="28"/>
        <v>1.6779706453383088</v>
      </c>
      <c r="D382" s="11">
        <f t="shared" si="28"/>
        <v>2.720789926345387</v>
      </c>
      <c r="E382" s="11">
        <f t="shared" si="28"/>
        <v>3.4292084480011149</v>
      </c>
      <c r="F382" s="11">
        <f t="shared" si="28"/>
        <v>5.9646475032892132</v>
      </c>
      <c r="G382" s="3">
        <f>G381*(1+Parameters!$B$13)</f>
        <v>148485374.94411269</v>
      </c>
      <c r="H382" s="5">
        <f>Parameters!$B$11*'Permanent project'!C386*Parameters!B$9*G382</f>
        <v>2302.1838878648473</v>
      </c>
      <c r="I382" s="2">
        <f>EXP(-Parameters!$B$16*'Permanent project'!B386)</f>
        <v>5.7633019056003295E-6</v>
      </c>
      <c r="J382" s="2">
        <f>EXP(-(Parameters!$B$5+Parameters!$B$6)*('Permanent project'!B386-Parameters!$B$2))*(1-EXP(-Parameters!$B$7*('Permanent project'!B386-Parameters!$B$2)*('Permanent project'!B386&gt;Parameters!$B$2)))+('Permanent project'!B386&lt;=Parameters!$B$2)</f>
        <v>2.3754103131304997E-2</v>
      </c>
      <c r="K382" s="2">
        <f>H382*I382*('Permanent project'!B386&gt;=Parameters!$B$2)</f>
        <v>1.326818078797385E-2</v>
      </c>
      <c r="L382" s="2">
        <f>H382*I382*J382*('Permanent project'!B386&gt;=Parameters!$B$2)*('Permanent project'!B386&lt;=Parameters!$B$3)</f>
        <v>3.1517373480233045E-4</v>
      </c>
      <c r="M382" s="26">
        <f>'Emissions of Biomass scenarios'!O380*3.66</f>
        <v>0</v>
      </c>
      <c r="N382" s="14">
        <f t="shared" si="25"/>
        <v>0</v>
      </c>
      <c r="V382" s="4"/>
      <c r="W382" s="4"/>
      <c r="X382" s="4"/>
      <c r="Y382" s="4"/>
    </row>
    <row r="383" spans="2:25" x14ac:dyDescent="0.3">
      <c r="B383">
        <v>378</v>
      </c>
      <c r="C383" s="11">
        <f t="shared" si="28"/>
        <v>1.6779706453383088</v>
      </c>
      <c r="D383" s="11">
        <f t="shared" si="28"/>
        <v>2.720789926345387</v>
      </c>
      <c r="E383" s="11">
        <f t="shared" si="28"/>
        <v>3.4292084480011149</v>
      </c>
      <c r="F383" s="11">
        <f t="shared" si="28"/>
        <v>5.9646475032892132</v>
      </c>
      <c r="G383" s="3">
        <f>G382*(1+Parameters!$B$13)</f>
        <v>151455082.44299495</v>
      </c>
      <c r="H383" s="5">
        <f>Parameters!$B$11*'Permanent project'!C387*Parameters!B$9*G383</f>
        <v>2348.2275656221441</v>
      </c>
      <c r="I383" s="2">
        <f>EXP(-Parameters!$B$16*'Permanent project'!B387)</f>
        <v>5.5817958300835013E-6</v>
      </c>
      <c r="J383" s="2">
        <f>EXP(-(Parameters!$B$5+Parameters!$B$6)*('Permanent project'!B387-Parameters!$B$2))*(1-EXP(-Parameters!$B$7*('Permanent project'!B387-Parameters!$B$2)*('Permanent project'!B387&gt;Parameters!$B$2)))+('Permanent project'!B387&lt;=Parameters!$B$2)</f>
        <v>2.3517745856009107E-2</v>
      </c>
      <c r="K383" s="2">
        <f>H383*I383*('Permanent project'!B387&gt;=Parameters!$B$2)</f>
        <v>1.3107326833876816E-2</v>
      </c>
      <c r="L383" s="2">
        <f>H383*I383*J383*('Permanent project'!B387&gt;=Parameters!$B$2)*('Permanent project'!B387&lt;=Parameters!$B$3)</f>
        <v>3.0825478133076343E-4</v>
      </c>
      <c r="M383" s="26">
        <f>'Emissions of Biomass scenarios'!O381*3.66</f>
        <v>0</v>
      </c>
      <c r="N383" s="14">
        <f t="shared" si="25"/>
        <v>0</v>
      </c>
      <c r="V383" s="4"/>
      <c r="W383" s="4"/>
      <c r="X383" s="4"/>
      <c r="Y383" s="4"/>
    </row>
    <row r="384" spans="2:25" x14ac:dyDescent="0.3">
      <c r="B384">
        <v>379</v>
      </c>
      <c r="C384" s="11">
        <f t="shared" si="28"/>
        <v>1.6779706453383088</v>
      </c>
      <c r="D384" s="11">
        <f t="shared" si="28"/>
        <v>2.720789926345387</v>
      </c>
      <c r="E384" s="11">
        <f t="shared" si="28"/>
        <v>3.4292084480011149</v>
      </c>
      <c r="F384" s="11">
        <f t="shared" si="28"/>
        <v>5.9646475032892132</v>
      </c>
      <c r="G384" s="3">
        <f>G383*(1+Parameters!$B$13)</f>
        <v>154484184.09185484</v>
      </c>
      <c r="H384" s="5">
        <f>Parameters!$B$11*'Permanent project'!C388*Parameters!B$9*G384</f>
        <v>2395.1921169345869</v>
      </c>
      <c r="I384" s="2">
        <f>EXP(-Parameters!$B$16*'Permanent project'!B388)</f>
        <v>5.4060060012580889E-6</v>
      </c>
      <c r="J384" s="2">
        <f>EXP(-(Parameters!$B$5+Parameters!$B$6)*('Permanent project'!B388-Parameters!$B$2))*(1-EXP(-Parameters!$B$7*('Permanent project'!B388-Parameters!$B$2)*('Permanent project'!B388&gt;Parameters!$B$2)))+('Permanent project'!B388&lt;=Parameters!$B$2)</f>
        <v>2.3283740374897E-2</v>
      </c>
      <c r="K384" s="2">
        <f>H384*I384*('Permanent project'!B388&gt;=Parameters!$B$2)</f>
        <v>1.2948422958314443E-2</v>
      </c>
      <c r="L384" s="2">
        <f>H384*I384*J384*('Permanent project'!B388&gt;=Parameters!$B$2)*('Permanent project'!B388&lt;=Parameters!$B$3)</f>
        <v>3.0148771842574925E-4</v>
      </c>
      <c r="M384" s="26">
        <f>'Emissions of Biomass scenarios'!O382*3.66</f>
        <v>0</v>
      </c>
      <c r="N384" s="14">
        <f t="shared" si="25"/>
        <v>0</v>
      </c>
      <c r="V384" s="4"/>
      <c r="W384" s="4"/>
      <c r="X384" s="4"/>
      <c r="Y384" s="4"/>
    </row>
    <row r="385" spans="2:25" x14ac:dyDescent="0.3">
      <c r="B385">
        <v>380</v>
      </c>
      <c r="C385" s="11">
        <f t="shared" si="28"/>
        <v>1.6779706453383088</v>
      </c>
      <c r="D385" s="11">
        <f t="shared" si="28"/>
        <v>2.720789926345387</v>
      </c>
      <c r="E385" s="11">
        <f t="shared" si="28"/>
        <v>3.4292084480011149</v>
      </c>
      <c r="F385" s="11">
        <f t="shared" si="28"/>
        <v>5.9646475032892132</v>
      </c>
      <c r="G385" s="3">
        <f>G384*(1+Parameters!$B$13)</f>
        <v>157573867.77369195</v>
      </c>
      <c r="H385" s="5">
        <f>Parameters!$B$11*'Permanent project'!C389*Parameters!B$9*G385</f>
        <v>2443.0959592732788</v>
      </c>
      <c r="I385" s="2">
        <f>EXP(-Parameters!$B$16*'Permanent project'!B389)</f>
        <v>5.2357523949781018E-6</v>
      </c>
      <c r="J385" s="2">
        <f>EXP(-(Parameters!$B$5+Parameters!$B$6)*('Permanent project'!B389-Parameters!$B$2))*(1-EXP(-Parameters!$B$7*('Permanent project'!B389-Parameters!$B$2)*('Permanent project'!B389&gt;Parameters!$B$2)))+('Permanent project'!B389&lt;=Parameters!$B$2)</f>
        <v>2.3052063287225571E-2</v>
      </c>
      <c r="K385" s="2">
        <f>H385*I385*('Permanent project'!B389&gt;=Parameters!$B$2)</f>
        <v>1.2791445519926392E-2</v>
      </c>
      <c r="L385" s="2">
        <f>H385*I385*J385*('Permanent project'!B389&gt;=Parameters!$B$2)*('Permanent project'!B389&lt;=Parameters!$B$3)</f>
        <v>2.9486921166044119E-4</v>
      </c>
      <c r="M385" s="26">
        <f>'Emissions of Biomass scenarios'!O383*3.66</f>
        <v>0</v>
      </c>
      <c r="N385" s="14">
        <f t="shared" si="25"/>
        <v>0</v>
      </c>
      <c r="V385" s="4"/>
      <c r="W385" s="4"/>
      <c r="X385" s="4"/>
      <c r="Y385" s="4"/>
    </row>
    <row r="386" spans="2:25" x14ac:dyDescent="0.3">
      <c r="B386">
        <v>381</v>
      </c>
      <c r="C386" s="11">
        <f t="shared" si="28"/>
        <v>1.6779706453383088</v>
      </c>
      <c r="D386" s="11">
        <f t="shared" si="28"/>
        <v>2.720789926345387</v>
      </c>
      <c r="E386" s="11">
        <f t="shared" si="28"/>
        <v>3.4292084480011149</v>
      </c>
      <c r="F386" s="11">
        <f t="shared" si="28"/>
        <v>5.9646475032892132</v>
      </c>
      <c r="G386" s="3">
        <f>G385*(1+Parameters!$B$13)</f>
        <v>160725345.1291658</v>
      </c>
      <c r="H386" s="5">
        <f>Parameters!$B$11*'Permanent project'!C390*Parameters!B$9*G386</f>
        <v>2491.9578784587447</v>
      </c>
      <c r="I386" s="2">
        <f>EXP(-Parameters!$B$16*'Permanent project'!B390)</f>
        <v>5.0708606566732146E-6</v>
      </c>
      <c r="J386" s="2">
        <f>EXP(-(Parameters!$B$5+Parameters!$B$6)*('Permanent project'!B390-Parameters!$B$2))*(1-EXP(-Parameters!$B$7*('Permanent project'!B390-Parameters!$B$2)*('Permanent project'!B390&gt;Parameters!$B$2)))+('Permanent project'!B390&lt;=Parameters!$B$2)</f>
        <v>2.282269142509297E-2</v>
      </c>
      <c r="K386" s="2">
        <f>H386*I386*('Permanent project'!B390&gt;=Parameters!$B$2)</f>
        <v>1.2636371163963302E-2</v>
      </c>
      <c r="L386" s="2">
        <f>H386*I386*J386*('Permanent project'!B390&gt;=Parameters!$B$2)*('Permanent project'!B390&lt;=Parameters!$B$3)</f>
        <v>2.883959998080773E-4</v>
      </c>
      <c r="M386" s="26">
        <f>'Emissions of Biomass scenarios'!O384*3.66</f>
        <v>0</v>
      </c>
      <c r="N386" s="14">
        <f t="shared" si="25"/>
        <v>0</v>
      </c>
      <c r="V386" s="4"/>
      <c r="W386" s="4"/>
      <c r="X386" s="4"/>
      <c r="Y386" s="4"/>
    </row>
    <row r="387" spans="2:25" x14ac:dyDescent="0.3">
      <c r="B387">
        <v>382</v>
      </c>
      <c r="C387" s="11">
        <f t="shared" si="28"/>
        <v>1.6779706453383088</v>
      </c>
      <c r="D387" s="11">
        <f t="shared" si="28"/>
        <v>2.720789926345387</v>
      </c>
      <c r="E387" s="11">
        <f t="shared" si="28"/>
        <v>3.4292084480011149</v>
      </c>
      <c r="F387" s="11">
        <f t="shared" si="28"/>
        <v>5.9646475032892132</v>
      </c>
      <c r="G387" s="3">
        <f>G386*(1+Parameters!$B$13)</f>
        <v>163939852.03174913</v>
      </c>
      <c r="H387" s="5">
        <f>Parameters!$B$11*'Permanent project'!C391*Parameters!B$9*G387</f>
        <v>2541.7970360279196</v>
      </c>
      <c r="I387" s="2">
        <f>EXP(-Parameters!$B$16*'Permanent project'!B391)</f>
        <v>4.9111619227944502E-6</v>
      </c>
      <c r="J387" s="2">
        <f>EXP(-(Parameters!$B$5+Parameters!$B$6)*('Permanent project'!B391-Parameters!$B$2))*(1-EXP(-Parameters!$B$7*('Permanent project'!B391-Parameters!$B$2)*('Permanent project'!B391&gt;Parameters!$B$2)))+('Permanent project'!B391&lt;=Parameters!$B$2)</f>
        <v>2.2595601851121864E-2</v>
      </c>
      <c r="K387" s="2">
        <f>H387*I387*('Permanent project'!B391&gt;=Parameters!$B$2)</f>
        <v>1.2483176818812112E-2</v>
      </c>
      <c r="L387" s="2">
        <f>H387*I387*J387*('Permanent project'!B391&gt;=Parameters!$B$2)*('Permanent project'!B391&lt;=Parameters!$B$3)</f>
        <v>2.8206489323503249E-4</v>
      </c>
      <c r="M387" s="26">
        <f>'Emissions of Biomass scenarios'!O385*3.66</f>
        <v>0</v>
      </c>
      <c r="N387" s="14">
        <f t="shared" si="25"/>
        <v>0</v>
      </c>
      <c r="V387" s="4"/>
      <c r="W387" s="4"/>
      <c r="X387" s="4"/>
      <c r="Y387" s="4"/>
    </row>
    <row r="388" spans="2:25" x14ac:dyDescent="0.3">
      <c r="B388">
        <v>383</v>
      </c>
      <c r="C388" s="11">
        <f t="shared" si="28"/>
        <v>1.6779706453383088</v>
      </c>
      <c r="D388" s="11">
        <f t="shared" si="28"/>
        <v>2.720789926345387</v>
      </c>
      <c r="E388" s="11">
        <f t="shared" si="28"/>
        <v>3.4292084480011149</v>
      </c>
      <c r="F388" s="11">
        <f t="shared" si="28"/>
        <v>5.9646475032892132</v>
      </c>
      <c r="G388" s="3">
        <f>G387*(1+Parameters!$B$13)</f>
        <v>167218649.07238412</v>
      </c>
      <c r="H388" s="5">
        <f>Parameters!$B$11*'Permanent project'!C392*Parameters!B$9*G388</f>
        <v>2592.6329767484781</v>
      </c>
      <c r="I388" s="2">
        <f>EXP(-Parameters!$B$16*'Permanent project'!B392)</f>
        <v>4.7564926478831524E-6</v>
      </c>
      <c r="J388" s="2">
        <f>EXP(-(Parameters!$B$5+Parameters!$B$6)*('Permanent project'!B392-Parameters!$B$2))*(1-EXP(-Parameters!$B$7*('Permanent project'!B392-Parameters!$B$2)*('Permanent project'!B392&gt;Parameters!$B$2)))+('Permanent project'!B392&lt;=Parameters!$B$2)</f>
        <v>2.2370771856165591E-2</v>
      </c>
      <c r="K388" s="2">
        <f>H388*I388*('Permanent project'!B392&gt;=Parameters!$B$2)</f>
        <v>1.2331839692563547E-2</v>
      </c>
      <c r="L388" s="2">
        <f>H388*I388*J388*('Permanent project'!B392&gt;=Parameters!$B$2)*('Permanent project'!B392&lt;=Parameters!$B$3)</f>
        <v>2.7587277232914631E-4</v>
      </c>
      <c r="M388" s="26">
        <f>'Emissions of Biomass scenarios'!O386*3.66</f>
        <v>0</v>
      </c>
      <c r="N388" s="14">
        <f t="shared" si="25"/>
        <v>0</v>
      </c>
      <c r="V388" s="4"/>
      <c r="W388" s="4"/>
      <c r="X388" s="4"/>
      <c r="Y388" s="4"/>
    </row>
    <row r="389" spans="2:25" x14ac:dyDescent="0.3">
      <c r="B389">
        <v>384</v>
      </c>
      <c r="C389" s="11">
        <f t="shared" si="28"/>
        <v>1.6779706453383088</v>
      </c>
      <c r="D389" s="11">
        <f t="shared" si="28"/>
        <v>2.720789926345387</v>
      </c>
      <c r="E389" s="11">
        <f t="shared" si="28"/>
        <v>3.4292084480011149</v>
      </c>
      <c r="F389" s="11">
        <f t="shared" si="28"/>
        <v>5.9646475032892132</v>
      </c>
      <c r="G389" s="3">
        <f>G388*(1+Parameters!$B$13)</f>
        <v>170563022.05383182</v>
      </c>
      <c r="H389" s="5">
        <f>Parameters!$B$11*'Permanent project'!C393*Parameters!B$9*G389</f>
        <v>2644.485636283448</v>
      </c>
      <c r="I389" s="2">
        <f>EXP(-Parameters!$B$16*'Permanent project'!B393)</f>
        <v>4.6066944370861444E-6</v>
      </c>
      <c r="J389" s="2">
        <f>EXP(-(Parameters!$B$5+Parameters!$B$6)*('Permanent project'!B393-Parameters!$B$2))*(1-EXP(-Parameters!$B$7*('Permanent project'!B393-Parameters!$B$2)*('Permanent project'!B393&gt;Parameters!$B$2)))+('Permanent project'!B393&lt;=Parameters!$B$2)</f>
        <v>2.2148178957037315E-2</v>
      </c>
      <c r="K389" s="2">
        <f>H389*I389*('Permanent project'!B393&gt;=Parameters!$B$2)</f>
        <v>1.2182337269621172E-2</v>
      </c>
      <c r="L389" s="2">
        <f>H389*I389*J389*('Permanent project'!B393&gt;=Parameters!$B$2)*('Permanent project'!B393&lt;=Parameters!$B$3)</f>
        <v>2.6981658596255504E-4</v>
      </c>
      <c r="M389" s="26">
        <f>'Emissions of Biomass scenarios'!O387*3.66</f>
        <v>0</v>
      </c>
      <c r="N389" s="14">
        <f t="shared" si="25"/>
        <v>0</v>
      </c>
      <c r="V389" s="4"/>
      <c r="W389" s="4"/>
      <c r="X389" s="4"/>
      <c r="Y389" s="4"/>
    </row>
    <row r="390" spans="2:25" x14ac:dyDescent="0.3">
      <c r="B390">
        <v>385</v>
      </c>
      <c r="C390" s="11">
        <f t="shared" si="28"/>
        <v>1.6779706453383088</v>
      </c>
      <c r="D390" s="11">
        <f t="shared" si="28"/>
        <v>2.720789926345387</v>
      </c>
      <c r="E390" s="11">
        <f t="shared" si="28"/>
        <v>3.4292084480011149</v>
      </c>
      <c r="F390" s="11">
        <f t="shared" si="28"/>
        <v>5.9646475032892132</v>
      </c>
      <c r="G390" s="3">
        <f>G389*(1+Parameters!$B$13)</f>
        <v>173974282.49490845</v>
      </c>
      <c r="H390" s="5">
        <f>Parameters!$B$11*'Permanent project'!C394*Parameters!B$9*G390</f>
        <v>2697.3753490091171</v>
      </c>
      <c r="I390" s="2">
        <f>EXP(-Parameters!$B$16*'Permanent project'!B394)</f>
        <v>4.461613883945555E-6</v>
      </c>
      <c r="J390" s="2">
        <f>EXP(-(Parameters!$B$5+Parameters!$B$6)*('Permanent project'!B394-Parameters!$B$2))*(1-EXP(-Parameters!$B$7*('Permanent project'!B394-Parameters!$B$2)*('Permanent project'!B394&gt;Parameters!$B$2)))+('Permanent project'!B394&lt;=Parameters!$B$2)</f>
        <v>2.192780089426161E-2</v>
      </c>
      <c r="K390" s="2">
        <f>H390*I390*('Permanent project'!B394&gt;=Parameters!$B$2)</f>
        <v>1.2034647307351563E-2</v>
      </c>
      <c r="L390" s="2">
        <f>H390*I390*J390*('Permanent project'!B394&gt;=Parameters!$B$2)*('Permanent project'!B394&lt;=Parameters!$B$3)</f>
        <v>2.6389334998826668E-4</v>
      </c>
      <c r="M390" s="26">
        <f>'Emissions of Biomass scenarios'!O388*3.66</f>
        <v>0</v>
      </c>
      <c r="N390" s="14">
        <f t="shared" si="25"/>
        <v>0</v>
      </c>
      <c r="V390" s="4"/>
      <c r="W390" s="4"/>
      <c r="X390" s="4"/>
      <c r="Y390" s="4"/>
    </row>
    <row r="391" spans="2:25" x14ac:dyDescent="0.3">
      <c r="B391">
        <v>386</v>
      </c>
      <c r="C391" s="11">
        <f t="shared" si="28"/>
        <v>1.6779706453383088</v>
      </c>
      <c r="D391" s="11">
        <f t="shared" si="28"/>
        <v>2.720789926345387</v>
      </c>
      <c r="E391" s="11">
        <f t="shared" si="28"/>
        <v>3.4292084480011149</v>
      </c>
      <c r="F391" s="11">
        <f t="shared" si="28"/>
        <v>5.9646475032892132</v>
      </c>
      <c r="G391" s="3">
        <f>G390*(1+Parameters!$B$13)</f>
        <v>177453768.14480662</v>
      </c>
      <c r="H391" s="5">
        <f>Parameters!$B$11*'Permanent project'!C395*Parameters!B$9*G391</f>
        <v>2751.3228559892991</v>
      </c>
      <c r="I391" s="2">
        <f>EXP(-Parameters!$B$16*'Permanent project'!B395)</f>
        <v>4.3211024132972029E-6</v>
      </c>
      <c r="J391" s="2">
        <f>EXP(-(Parameters!$B$5+Parameters!$B$6)*('Permanent project'!B395-Parameters!$B$2))*(1-EXP(-Parameters!$B$7*('Permanent project'!B395-Parameters!$B$2)*('Permanent project'!B395&gt;Parameters!$B$2)))+('Permanent project'!B395&lt;=Parameters!$B$2)</f>
        <v>2.1709615629848571E-2</v>
      </c>
      <c r="K391" s="2">
        <f>H391*I391*('Permanent project'!B395&gt;=Parameters!$B$2)</f>
        <v>1.1888747832775113E-2</v>
      </c>
      <c r="L391" s="2">
        <f>H391*I391*J391*('Permanent project'!B395&gt;=Parameters!$B$2)*('Permanent project'!B395&lt;=Parameters!$B$3)</f>
        <v>2.5810014576974289E-4</v>
      </c>
      <c r="M391" s="26">
        <f>'Emissions of Biomass scenarios'!O389*3.66</f>
        <v>0</v>
      </c>
      <c r="N391" s="14">
        <f t="shared" si="25"/>
        <v>0</v>
      </c>
      <c r="V391" s="4"/>
      <c r="W391" s="4"/>
      <c r="X391" s="4"/>
      <c r="Y391" s="4"/>
    </row>
    <row r="392" spans="2:25" x14ac:dyDescent="0.3">
      <c r="B392">
        <v>387</v>
      </c>
      <c r="C392" s="11">
        <f t="shared" si="28"/>
        <v>1.6779706453383088</v>
      </c>
      <c r="D392" s="11">
        <f t="shared" si="28"/>
        <v>2.720789926345387</v>
      </c>
      <c r="E392" s="11">
        <f t="shared" si="28"/>
        <v>3.4292084480011149</v>
      </c>
      <c r="F392" s="11">
        <f t="shared" si="28"/>
        <v>5.9646475032892132</v>
      </c>
      <c r="G392" s="3">
        <f>G391*(1+Parameters!$B$13)</f>
        <v>181002843.50770277</v>
      </c>
      <c r="H392" s="5">
        <f>Parameters!$B$11*'Permanent project'!C396*Parameters!B$9*G392</f>
        <v>2806.3493131090854</v>
      </c>
      <c r="I392" s="2">
        <f>EXP(-Parameters!$B$16*'Permanent project'!B396)</f>
        <v>4.1850161291166459E-6</v>
      </c>
      <c r="J392" s="2">
        <f>EXP(-(Parameters!$B$5+Parameters!$B$6)*('Permanent project'!B396-Parameters!$B$2))*(1-EXP(-Parameters!$B$7*('Permanent project'!B396-Parameters!$B$2)*('Permanent project'!B396&gt;Parameters!$B$2)))+('Permanent project'!B396&lt;=Parameters!$B$2)</f>
        <v>2.1493601345089923E-2</v>
      </c>
      <c r="K392" s="2">
        <f>H392*I392*('Permanent project'!B396&gt;=Parameters!$B$2)</f>
        <v>1.1744617139296943E-2</v>
      </c>
      <c r="L392" s="2">
        <f>H392*I392*J392*('Permanent project'!B396&gt;=Parameters!$B$2)*('Permanent project'!B396&lt;=Parameters!$B$3)</f>
        <v>2.5243411874275895E-4</v>
      </c>
      <c r="M392" s="26">
        <f>'Emissions of Biomass scenarios'!O390*3.66</f>
        <v>0</v>
      </c>
      <c r="N392" s="14">
        <f t="shared" si="25"/>
        <v>0</v>
      </c>
      <c r="V392" s="4"/>
      <c r="W392" s="4"/>
      <c r="X392" s="4"/>
      <c r="Y392" s="4"/>
    </row>
    <row r="393" spans="2:25" x14ac:dyDescent="0.3">
      <c r="B393">
        <v>388</v>
      </c>
      <c r="C393" s="11">
        <f t="shared" si="28"/>
        <v>1.6779706453383088</v>
      </c>
      <c r="D393" s="11">
        <f t="shared" si="28"/>
        <v>2.720789926345387</v>
      </c>
      <c r="E393" s="11">
        <f t="shared" si="28"/>
        <v>3.4292084480011149</v>
      </c>
      <c r="F393" s="11">
        <f t="shared" si="28"/>
        <v>5.9646475032892132</v>
      </c>
      <c r="G393" s="3">
        <f>G392*(1+Parameters!$B$13)</f>
        <v>184622900.37785682</v>
      </c>
      <c r="H393" s="5">
        <f>Parameters!$B$11*'Permanent project'!C397*Parameters!B$9*G393</f>
        <v>2862.476299371267</v>
      </c>
      <c r="I393" s="2">
        <f>EXP(-Parameters!$B$16*'Permanent project'!B397)</f>
        <v>4.0532156671570761E-6</v>
      </c>
      <c r="J393" s="2">
        <f>EXP(-(Parameters!$B$5+Parameters!$B$6)*('Permanent project'!B397-Parameters!$B$2))*(1-EXP(-Parameters!$B$7*('Permanent project'!B397-Parameters!$B$2)*('Permanent project'!B397&gt;Parameters!$B$2)))+('Permanent project'!B397&lt;=Parameters!$B$2)</f>
        <v>2.1279736438377168E-2</v>
      </c>
      <c r="K393" s="2">
        <f>H393*I393*('Permanent project'!B397&gt;=Parameters!$B$2)</f>
        <v>1.1602233783477429E-2</v>
      </c>
      <c r="L393" s="2">
        <f>H393*I393*J393*('Permanent project'!B397&gt;=Parameters!$B$2)*('Permanent project'!B397&lt;=Parameters!$B$3)</f>
        <v>2.4689247700883523E-4</v>
      </c>
      <c r="M393" s="26">
        <f>'Emissions of Biomass scenarios'!O391*3.66</f>
        <v>0</v>
      </c>
      <c r="N393" s="14">
        <f t="shared" si="25"/>
        <v>0</v>
      </c>
      <c r="V393" s="4"/>
      <c r="W393" s="4"/>
      <c r="X393" s="4"/>
      <c r="Y393" s="4"/>
    </row>
    <row r="394" spans="2:25" x14ac:dyDescent="0.3">
      <c r="B394">
        <v>389</v>
      </c>
      <c r="C394" s="11">
        <f t="shared" si="28"/>
        <v>1.6779706453383088</v>
      </c>
      <c r="D394" s="11">
        <f t="shared" si="28"/>
        <v>2.720789926345387</v>
      </c>
      <c r="E394" s="11">
        <f t="shared" si="28"/>
        <v>3.4292084480011149</v>
      </c>
      <c r="F394" s="11">
        <f t="shared" si="28"/>
        <v>5.9646475032892132</v>
      </c>
      <c r="G394" s="3">
        <f>G393*(1+Parameters!$B$13)</f>
        <v>188315358.38541397</v>
      </c>
      <c r="H394" s="5">
        <f>Parameters!$B$11*'Permanent project'!C398*Parameters!B$9*G394</f>
        <v>2919.7258253586929</v>
      </c>
      <c r="I394" s="2">
        <f>EXP(-Parameters!$B$16*'Permanent project'!B398)</f>
        <v>3.9255660522281545E-6</v>
      </c>
      <c r="J394" s="2">
        <f>EXP(-(Parameters!$B$5+Parameters!$B$6)*('Permanent project'!B398-Parameters!$B$2))*(1-EXP(-Parameters!$B$7*('Permanent project'!B398-Parameters!$B$2)*('Permanent project'!B398&gt;Parameters!$B$2)))+('Permanent project'!B398&lt;=Parameters!$B$2)</f>
        <v>2.1067999523041434E-2</v>
      </c>
      <c r="K394" s="2">
        <f>H394*I394*('Permanent project'!B398&gt;=Parameters!$B$2)</f>
        <v>1.1461576581841914E-2</v>
      </c>
      <c r="L394" s="2">
        <f>H394*I394*J394*('Permanent project'!B398&gt;=Parameters!$B$2)*('Permanent project'!B398&lt;=Parameters!$B$3)</f>
        <v>2.4147248995954831E-4</v>
      </c>
      <c r="M394" s="26">
        <f>'Emissions of Biomass scenarios'!O392*3.66</f>
        <v>0</v>
      </c>
      <c r="N394" s="14">
        <f t="shared" si="25"/>
        <v>0</v>
      </c>
      <c r="V394" s="4"/>
      <c r="W394" s="4"/>
      <c r="X394" s="4"/>
      <c r="Y394" s="4"/>
    </row>
    <row r="395" spans="2:25" x14ac:dyDescent="0.3">
      <c r="B395">
        <v>390</v>
      </c>
      <c r="C395" s="11">
        <f t="shared" ref="C395:F410" si="29">C394</f>
        <v>1.6779706453383088</v>
      </c>
      <c r="D395" s="11">
        <f t="shared" si="29"/>
        <v>2.720789926345387</v>
      </c>
      <c r="E395" s="11">
        <f t="shared" si="29"/>
        <v>3.4292084480011149</v>
      </c>
      <c r="F395" s="11">
        <f t="shared" si="29"/>
        <v>5.9646475032892132</v>
      </c>
      <c r="G395" s="3">
        <f>G394*(1+Parameters!$B$13)</f>
        <v>192081665.55312225</v>
      </c>
      <c r="H395" s="5">
        <f>Parameters!$B$11*'Permanent project'!C399*Parameters!B$9*G395</f>
        <v>2978.1203418658665</v>
      </c>
      <c r="I395" s="2">
        <f>EXP(-Parameters!$B$16*'Permanent project'!B399)</f>
        <v>3.8019365599696187E-6</v>
      </c>
      <c r="J395" s="2">
        <f>EXP(-(Parameters!$B$5+Parameters!$B$6)*('Permanent project'!B399-Parameters!$B$2))*(1-EXP(-Parameters!$B$7*('Permanent project'!B399-Parameters!$B$2)*('Permanent project'!B399&gt;Parameters!$B$2)))+('Permanent project'!B399&lt;=Parameters!$B$2)</f>
        <v>2.0858369425214716E-2</v>
      </c>
      <c r="K395" s="2">
        <f>H395*I395*('Permanent project'!B399&gt;=Parameters!$B$2)</f>
        <v>1.1322624607729058E-2</v>
      </c>
      <c r="L395" s="2">
        <f>H395*I395*J395*('Permanent project'!B399&gt;=Parameters!$B$2)*('Permanent project'!B399&lt;=Parameters!$B$3)</f>
        <v>2.3617148693103954E-4</v>
      </c>
      <c r="M395" s="26">
        <f>'Emissions of Biomass scenarios'!O393*3.66</f>
        <v>0</v>
      </c>
      <c r="N395" s="14">
        <f t="shared" si="25"/>
        <v>0</v>
      </c>
      <c r="V395" s="4"/>
      <c r="W395" s="4"/>
      <c r="X395" s="4"/>
      <c r="Y395" s="4"/>
    </row>
    <row r="396" spans="2:25" x14ac:dyDescent="0.3">
      <c r="B396">
        <v>391</v>
      </c>
      <c r="C396" s="11">
        <f t="shared" si="29"/>
        <v>1.6779706453383088</v>
      </c>
      <c r="D396" s="11">
        <f t="shared" si="29"/>
        <v>2.720789926345387</v>
      </c>
      <c r="E396" s="11">
        <f t="shared" si="29"/>
        <v>3.4292084480011149</v>
      </c>
      <c r="F396" s="11">
        <f t="shared" si="29"/>
        <v>5.9646475032892132</v>
      </c>
      <c r="G396" s="3">
        <f>G395*(1+Parameters!$B$13)</f>
        <v>195923298.86418471</v>
      </c>
      <c r="H396" s="5">
        <f>Parameters!$B$11*'Permanent project'!C400*Parameters!B$9*G396</f>
        <v>3037.6827487031842</v>
      </c>
      <c r="I396" s="2">
        <f>EXP(-Parameters!$B$16*'Permanent project'!B400)</f>
        <v>3.6822005829781175E-6</v>
      </c>
      <c r="J396" s="2">
        <f>EXP(-(Parameters!$B$5+Parameters!$B$6)*('Permanent project'!B400-Parameters!$B$2))*(1-EXP(-Parameters!$B$7*('Permanent project'!B400-Parameters!$B$2)*('Permanent project'!B400&gt;Parameters!$B$2)))+('Permanent project'!B400&lt;=Parameters!$B$2)</f>
        <v>2.0650825181712566E-2</v>
      </c>
      <c r="K396" s="2">
        <f>H396*I396*('Permanent project'!B400&gt;=Parameters!$B$2)</f>
        <v>1.1185357188177435E-2</v>
      </c>
      <c r="L396" s="2">
        <f>H396*I396*J396*('Permanent project'!B400&gt;=Parameters!$B$2)*('Permanent project'!B400&lt;=Parameters!$B$3)</f>
        <v>2.3098685588806425E-4</v>
      </c>
      <c r="M396" s="26">
        <f>'Emissions of Biomass scenarios'!O394*3.66</f>
        <v>0</v>
      </c>
      <c r="N396" s="14">
        <f t="shared" si="25"/>
        <v>0</v>
      </c>
      <c r="V396" s="4"/>
      <c r="W396" s="4"/>
      <c r="X396" s="4"/>
      <c r="Y396" s="4"/>
    </row>
    <row r="397" spans="2:25" x14ac:dyDescent="0.3">
      <c r="B397">
        <v>392</v>
      </c>
      <c r="C397" s="11">
        <f t="shared" si="29"/>
        <v>1.6779706453383088</v>
      </c>
      <c r="D397" s="11">
        <f t="shared" si="29"/>
        <v>2.720789926345387</v>
      </c>
      <c r="E397" s="11">
        <f t="shared" si="29"/>
        <v>3.4292084480011149</v>
      </c>
      <c r="F397" s="11">
        <f t="shared" si="29"/>
        <v>5.9646475032892132</v>
      </c>
      <c r="G397" s="3">
        <f>G396*(1+Parameters!$B$13)</f>
        <v>199841764.84146839</v>
      </c>
      <c r="H397" s="5">
        <f>Parameters!$B$11*'Permanent project'!C401*Parameters!B$9*G397</f>
        <v>3098.4364036772477</v>
      </c>
      <c r="I397" s="2">
        <f>EXP(-Parameters!$B$16*'Permanent project'!B401)</f>
        <v>3.5662355011501652E-6</v>
      </c>
      <c r="J397" s="2">
        <f>EXP(-(Parameters!$B$5+Parameters!$B$6)*('Permanent project'!B401-Parameters!$B$2))*(1-EXP(-Parameters!$B$7*('Permanent project'!B401-Parameters!$B$2)*('Permanent project'!B401&gt;Parameters!$B$2)))+('Permanent project'!B401&lt;=Parameters!$B$2)</f>
        <v>2.0445346037937653E-2</v>
      </c>
      <c r="K397" s="2">
        <f>H397*I397*('Permanent project'!B401&gt;=Parameters!$B$2)</f>
        <v>1.1049753900849845E-2</v>
      </c>
      <c r="L397" s="2">
        <f>H397*I397*J397*('Permanent project'!B401&gt;=Parameters!$B$2)*('Permanent project'!B401&lt;=Parameters!$B$3)</f>
        <v>2.2591604213692651E-4</v>
      </c>
      <c r="M397" s="26">
        <f>'Emissions of Biomass scenarios'!O395*3.66</f>
        <v>0</v>
      </c>
      <c r="N397" s="14">
        <f t="shared" si="25"/>
        <v>0</v>
      </c>
      <c r="V397" s="4"/>
      <c r="W397" s="4"/>
      <c r="X397" s="4"/>
      <c r="Y397" s="4"/>
    </row>
    <row r="398" spans="2:25" x14ac:dyDescent="0.3">
      <c r="B398">
        <v>393</v>
      </c>
      <c r="C398" s="11">
        <f t="shared" si="29"/>
        <v>1.6779706453383088</v>
      </c>
      <c r="D398" s="11">
        <f t="shared" si="29"/>
        <v>2.720789926345387</v>
      </c>
      <c r="E398" s="11">
        <f t="shared" si="29"/>
        <v>3.4292084480011149</v>
      </c>
      <c r="F398" s="11">
        <f t="shared" si="29"/>
        <v>5.9646475032892132</v>
      </c>
      <c r="G398" s="3">
        <f>G397*(1+Parameters!$B$13)</f>
        <v>203838600.13829777</v>
      </c>
      <c r="H398" s="5">
        <f>Parameters!$B$11*'Permanent project'!C402*Parameters!B$9*G398</f>
        <v>3160.4051317507929</v>
      </c>
      <c r="I398" s="2">
        <f>EXP(-Parameters!$B$16*'Permanent project'!B402)</f>
        <v>3.4539225561084407E-6</v>
      </c>
      <c r="J398" s="2">
        <f>EXP(-(Parameters!$B$5+Parameters!$B$6)*('Permanent project'!B402-Parameters!$B$2))*(1-EXP(-Parameters!$B$7*('Permanent project'!B402-Parameters!$B$2)*('Permanent project'!B402&gt;Parameters!$B$2)))+('Permanent project'!B402&lt;=Parameters!$B$2)</f>
        <v>2.0241911445804391E-2</v>
      </c>
      <c r="K398" s="2">
        <f>H398*I398*('Permanent project'!B402&gt;=Parameters!$B$2)</f>
        <v>1.0915794570994931E-2</v>
      </c>
      <c r="L398" s="2">
        <f>H398*I398*J398*('Permanent project'!B402&gt;=Parameters!$B$2)*('Permanent project'!B402&lt;=Parameters!$B$3)</f>
        <v>2.2095654706667174E-4</v>
      </c>
      <c r="M398" s="26">
        <f>'Emissions of Biomass scenarios'!O396*3.66</f>
        <v>0</v>
      </c>
      <c r="N398" s="14">
        <f t="shared" si="25"/>
        <v>0</v>
      </c>
      <c r="V398" s="4"/>
      <c r="W398" s="4"/>
      <c r="X398" s="4"/>
      <c r="Y398" s="4"/>
    </row>
    <row r="399" spans="2:25" x14ac:dyDescent="0.3">
      <c r="B399">
        <v>394</v>
      </c>
      <c r="C399" s="11">
        <f t="shared" si="29"/>
        <v>1.6779706453383088</v>
      </c>
      <c r="D399" s="11">
        <f t="shared" si="29"/>
        <v>2.720789926345387</v>
      </c>
      <c r="E399" s="11">
        <f t="shared" si="29"/>
        <v>3.4292084480011149</v>
      </c>
      <c r="F399" s="11">
        <f t="shared" si="29"/>
        <v>5.9646475032892132</v>
      </c>
      <c r="G399" s="3">
        <f>G398*(1+Parameters!$B$13)</f>
        <v>207915372.14106372</v>
      </c>
      <c r="H399" s="5">
        <f>Parameters!$B$11*'Permanent project'!C403*Parameters!B$9*G399</f>
        <v>3223.6132343858085</v>
      </c>
      <c r="I399" s="2">
        <f>EXP(-Parameters!$B$16*'Permanent project'!B403)</f>
        <v>3.3451467295828315E-6</v>
      </c>
      <c r="J399" s="2">
        <f>EXP(-(Parameters!$B$5+Parameters!$B$6)*('Permanent project'!B403-Parameters!$B$2))*(1-EXP(-Parameters!$B$7*('Permanent project'!B403-Parameters!$B$2)*('Permanent project'!B403&gt;Parameters!$B$2)))+('Permanent project'!B403&lt;=Parameters!$B$2)</f>
        <v>2.0040501061684014E-2</v>
      </c>
      <c r="K399" s="2">
        <f>H399*I399*('Permanent project'!B403&gt;=Parameters!$B$2)</f>
        <v>1.078345926844562E-2</v>
      </c>
      <c r="L399" s="2">
        <f>H399*I399*J399*('Permanent project'!B403&gt;=Parameters!$B$2)*('Permanent project'!B403&lt;=Parameters!$B$3)</f>
        <v>2.1610592691791077E-4</v>
      </c>
      <c r="M399" s="26">
        <f>'Emissions of Biomass scenarios'!O397*3.66</f>
        <v>0</v>
      </c>
      <c r="N399" s="14">
        <f t="shared" si="25"/>
        <v>0</v>
      </c>
      <c r="V399" s="4"/>
      <c r="W399" s="4"/>
      <c r="X399" s="4"/>
      <c r="Y399" s="4"/>
    </row>
    <row r="400" spans="2:25" x14ac:dyDescent="0.3">
      <c r="B400">
        <v>395</v>
      </c>
      <c r="C400" s="11">
        <f t="shared" si="29"/>
        <v>1.6779706453383088</v>
      </c>
      <c r="D400" s="11">
        <f t="shared" si="29"/>
        <v>2.720789926345387</v>
      </c>
      <c r="E400" s="11">
        <f t="shared" si="29"/>
        <v>3.4292084480011149</v>
      </c>
      <c r="F400" s="11">
        <f t="shared" si="29"/>
        <v>5.9646475032892132</v>
      </c>
      <c r="G400" s="3">
        <f>G399*(1+Parameters!$B$13)</f>
        <v>212073679.58388498</v>
      </c>
      <c r="H400" s="5">
        <f>Parameters!$B$11*'Permanent project'!C404*Parameters!B$9*G400</f>
        <v>3288.0854990735247</v>
      </c>
      <c r="I400" s="2">
        <f>EXP(-Parameters!$B$16*'Permanent project'!B404)</f>
        <v>3.2397966256216737E-6</v>
      </c>
      <c r="J400" s="2">
        <f>EXP(-(Parameters!$B$5+Parameters!$B$6)*('Permanent project'!B404-Parameters!$B$2))*(1-EXP(-Parameters!$B$7*('Permanent project'!B404-Parameters!$B$2)*('Permanent project'!B404&gt;Parameters!$B$2)))+('Permanent project'!B404&lt;=Parameters!$B$2)</f>
        <v>1.9841094744370288E-2</v>
      </c>
      <c r="K400" s="2">
        <f>H400*I400*('Permanent project'!B404&gt;=Parameters!$B$2)</f>
        <v>1.0652728304653962E-2</v>
      </c>
      <c r="L400" s="2">
        <f>H400*I400*J400*('Permanent project'!B404&gt;=Parameters!$B$2)*('Permanent project'!B404&lt;=Parameters!$B$3)</f>
        <v>2.1136179157867432E-4</v>
      </c>
      <c r="M400" s="26">
        <f>'Emissions of Biomass scenarios'!O398*3.66</f>
        <v>0</v>
      </c>
      <c r="N400" s="14">
        <f t="shared" si="25"/>
        <v>0</v>
      </c>
      <c r="V400" s="4"/>
      <c r="W400" s="4"/>
      <c r="X400" s="4"/>
      <c r="Y400" s="4"/>
    </row>
    <row r="401" spans="2:25" x14ac:dyDescent="0.3">
      <c r="B401">
        <v>396</v>
      </c>
      <c r="C401" s="11">
        <f t="shared" si="29"/>
        <v>1.6779706453383088</v>
      </c>
      <c r="D401" s="11">
        <f t="shared" si="29"/>
        <v>2.720789926345387</v>
      </c>
      <c r="E401" s="11">
        <f t="shared" si="29"/>
        <v>3.4292084480011149</v>
      </c>
      <c r="F401" s="11">
        <f t="shared" si="29"/>
        <v>5.9646475032892132</v>
      </c>
      <c r="G401" s="3">
        <f>G400*(1+Parameters!$B$13)</f>
        <v>216315153.17556268</v>
      </c>
      <c r="H401" s="5">
        <f>Parameters!$B$11*'Permanent project'!C405*Parameters!B$9*G401</f>
        <v>3353.8472090549949</v>
      </c>
      <c r="I401" s="2">
        <f>EXP(-Parameters!$B$16*'Permanent project'!B405)</f>
        <v>3.1377643565125648E-6</v>
      </c>
      <c r="J401" s="2">
        <f>EXP(-(Parameters!$B$5+Parameters!$B$6)*('Permanent project'!B405-Parameters!$B$2))*(1-EXP(-Parameters!$B$7*('Permanent project'!B405-Parameters!$B$2)*('Permanent project'!B405&gt;Parameters!$B$2)))+('Permanent project'!B405&lt;=Parameters!$B$2)</f>
        <v>1.9643672553065292E-2</v>
      </c>
      <c r="K401" s="2">
        <f>H401*I401*('Permanent project'!B405&gt;=Parameters!$B$2)</f>
        <v>1.0523582229761907E-2</v>
      </c>
      <c r="L401" s="2">
        <f>H401*I401*J401*('Permanent project'!B405&gt;=Parameters!$B$2)*('Permanent project'!B405&lt;=Parameters!$B$3)</f>
        <v>2.0672180340669964E-4</v>
      </c>
      <c r="M401" s="26">
        <f>'Emissions of Biomass scenarios'!O399*3.66</f>
        <v>0</v>
      </c>
      <c r="N401" s="14">
        <f t="shared" si="25"/>
        <v>0</v>
      </c>
      <c r="V401" s="4"/>
      <c r="W401" s="4"/>
      <c r="X401" s="4"/>
      <c r="Y401" s="4"/>
    </row>
    <row r="402" spans="2:25" x14ac:dyDescent="0.3">
      <c r="B402">
        <v>397</v>
      </c>
      <c r="C402" s="11">
        <f t="shared" si="29"/>
        <v>1.6779706453383088</v>
      </c>
      <c r="D402" s="11">
        <f t="shared" si="29"/>
        <v>2.720789926345387</v>
      </c>
      <c r="E402" s="11">
        <f t="shared" si="29"/>
        <v>3.4292084480011149</v>
      </c>
      <c r="F402" s="11">
        <f t="shared" si="29"/>
        <v>5.9646475032892132</v>
      </c>
      <c r="G402" s="3">
        <f>G401*(1+Parameters!$B$13)</f>
        <v>220641456.23907393</v>
      </c>
      <c r="H402" s="5">
        <f>Parameters!$B$11*'Permanent project'!C406*Parameters!B$9*G402</f>
        <v>3420.9241532360948</v>
      </c>
      <c r="I402" s="2">
        <f>EXP(-Parameters!$B$16*'Permanent project'!B406)</f>
        <v>3.0389454322959168E-6</v>
      </c>
      <c r="J402" s="2">
        <f>EXP(-(Parameters!$B$5+Parameters!$B$6)*('Permanent project'!B406-Parameters!$B$2))*(1-EXP(-Parameters!$B$7*('Permanent project'!B406-Parameters!$B$2)*('Permanent project'!B406&gt;Parameters!$B$2)))+('Permanent project'!B406&lt;=Parameters!$B$2)</f>
        <v>1.9448214745385391E-2</v>
      </c>
      <c r="K402" s="2">
        <f>H402*I402*('Permanent project'!B406&gt;=Parameters!$B$2)</f>
        <v>1.0396001829707607E-2</v>
      </c>
      <c r="L402" s="2">
        <f>H402*I402*J402*('Permanent project'!B406&gt;=Parameters!$B$2)*('Permanent project'!B406&lt;=Parameters!$B$3)</f>
        <v>2.0218367607757298E-4</v>
      </c>
      <c r="M402" s="26">
        <f>'Emissions of Biomass scenarios'!O400*3.66</f>
        <v>0</v>
      </c>
      <c r="N402" s="14">
        <f t="shared" si="25"/>
        <v>0</v>
      </c>
      <c r="V402" s="4"/>
      <c r="W402" s="4"/>
      <c r="X402" s="4"/>
      <c r="Y402" s="4"/>
    </row>
    <row r="403" spans="2:25" x14ac:dyDescent="0.3">
      <c r="B403">
        <v>398</v>
      </c>
      <c r="C403" s="11">
        <f t="shared" si="29"/>
        <v>1.6779706453383088</v>
      </c>
      <c r="D403" s="11">
        <f t="shared" si="29"/>
        <v>2.720789926345387</v>
      </c>
      <c r="E403" s="11">
        <f t="shared" si="29"/>
        <v>3.4292084480011149</v>
      </c>
      <c r="F403" s="11">
        <f t="shared" si="29"/>
        <v>5.9646475032892132</v>
      </c>
      <c r="G403" s="3">
        <f>G402*(1+Parameters!$B$13)</f>
        <v>225054285.36385542</v>
      </c>
      <c r="H403" s="5">
        <f>Parameters!$B$11*'Permanent project'!C407*Parameters!B$9*G403</f>
        <v>3489.342636300817</v>
      </c>
      <c r="I403" s="2">
        <f>EXP(-Parameters!$B$16*'Permanent project'!B407)</f>
        <v>2.943238653758108E-6</v>
      </c>
      <c r="J403" s="2">
        <f>EXP(-(Parameters!$B$5+Parameters!$B$6)*('Permanent project'!B407-Parameters!$B$2))*(1-EXP(-Parameters!$B$7*('Permanent project'!B407-Parameters!$B$2)*('Permanent project'!B407&gt;Parameters!$B$2)))+('Permanent project'!B407&lt;=Parameters!$B$2)</f>
        <v>1.925470177538692E-2</v>
      </c>
      <c r="K403" s="2">
        <f>H403*I403*('Permanent project'!B407&gt;=Parameters!$B$2)</f>
        <v>1.0269968123366785E-2</v>
      </c>
      <c r="L403" s="2">
        <f>H403*I403*J403*('Permanent project'!B407&gt;=Parameters!$B$2)*('Permanent project'!B407&lt;=Parameters!$B$3)</f>
        <v>1.9774517345815752E-4</v>
      </c>
      <c r="M403" s="26">
        <f>'Emissions of Biomass scenarios'!O401*3.66</f>
        <v>0</v>
      </c>
      <c r="N403" s="14">
        <f t="shared" si="25"/>
        <v>0</v>
      </c>
      <c r="V403" s="4"/>
      <c r="W403" s="4"/>
      <c r="X403" s="4"/>
      <c r="Y403" s="4"/>
    </row>
    <row r="404" spans="2:25" x14ac:dyDescent="0.3">
      <c r="B404">
        <v>399</v>
      </c>
      <c r="C404" s="11">
        <f t="shared" si="29"/>
        <v>1.6779706453383088</v>
      </c>
      <c r="D404" s="11">
        <f t="shared" si="29"/>
        <v>2.720789926345387</v>
      </c>
      <c r="E404" s="11">
        <f t="shared" si="29"/>
        <v>3.4292084480011149</v>
      </c>
      <c r="F404" s="11">
        <f t="shared" si="29"/>
        <v>5.9646475032892132</v>
      </c>
      <c r="G404" s="3">
        <f>G403*(1+Parameters!$B$13)</f>
        <v>229555371.07113254</v>
      </c>
      <c r="H404" s="5">
        <f>Parameters!$B$11*'Permanent project'!C408*Parameters!B$9*G404</f>
        <v>3559.1294890268332</v>
      </c>
      <c r="I404" s="2">
        <f>EXP(-Parameters!$B$16*'Permanent project'!B408)</f>
        <v>2.8505460087946441E-6</v>
      </c>
      <c r="J404" s="2">
        <f>EXP(-(Parameters!$B$5+Parameters!$B$6)*('Permanent project'!B408-Parameters!$B$2))*(1-EXP(-Parameters!$B$7*('Permanent project'!B408-Parameters!$B$2)*('Permanent project'!B408&gt;Parameters!$B$2)))+('Permanent project'!B408&lt;=Parameters!$B$2)</f>
        <v>1.9063114291611637E-2</v>
      </c>
      <c r="K404" s="2">
        <f>H404*I404*('Permanent project'!B408&gt;=Parameters!$B$2)</f>
        <v>1.014546235972876E-2</v>
      </c>
      <c r="L404" s="2">
        <f>H404*I404*J404*('Permanent project'!B408&gt;=Parameters!$B$2)*('Permanent project'!B408&lt;=Parameters!$B$3)</f>
        <v>1.9340410850475324E-4</v>
      </c>
      <c r="M404" s="26">
        <f>'Emissions of Biomass scenarios'!O402*3.66</f>
        <v>0</v>
      </c>
      <c r="N404" s="14">
        <f t="shared" si="25"/>
        <v>0</v>
      </c>
      <c r="V404" s="4"/>
      <c r="W404" s="4"/>
      <c r="X404" s="4"/>
      <c r="Y404" s="4"/>
    </row>
    <row r="405" spans="2:25" x14ac:dyDescent="0.3">
      <c r="B405">
        <v>400</v>
      </c>
      <c r="C405" s="11">
        <f t="shared" si="29"/>
        <v>1.6779706453383088</v>
      </c>
      <c r="D405" s="11">
        <f t="shared" si="29"/>
        <v>2.720789926345387</v>
      </c>
      <c r="E405" s="11">
        <f t="shared" si="29"/>
        <v>3.4292084480011149</v>
      </c>
      <c r="F405" s="11">
        <f t="shared" si="29"/>
        <v>5.9646475032892132</v>
      </c>
      <c r="G405" s="3">
        <f>G404*(1+Parameters!$B$13)</f>
        <v>234146478.4925552</v>
      </c>
      <c r="H405" s="5">
        <f>Parameters!$B$11*'Permanent project'!C409*Parameters!B$9*G405</f>
        <v>3630.3120788073702</v>
      </c>
      <c r="I405" s="2">
        <f>EXP(-Parameters!$B$16*'Permanent project'!B409)</f>
        <v>2.7607725720371986E-6</v>
      </c>
      <c r="J405" s="2">
        <f>EXP(-(Parameters!$B$5+Parameters!$B$6)*('Permanent project'!B409-Parameters!$B$2))*(1-EXP(-Parameters!$B$7*('Permanent project'!B409-Parameters!$B$2)*('Permanent project'!B409&gt;Parameters!$B$2)))+('Permanent project'!B409&lt;=Parameters!$B$2)</f>
        <v>1.8873433135151486E-2</v>
      </c>
      <c r="K405" s="2">
        <f>H405*I405*('Permanent project'!B409&gt;=Parameters!$B$2)</f>
        <v>1.0022466015106733E-2</v>
      </c>
      <c r="L405" s="2">
        <f>H405*I405*J405*('Permanent project'!B409&gt;=Parameters!$B$2)*('Permanent project'!B409&lt;=Parameters!$B$3)</f>
        <v>1.8915834218544508E-4</v>
      </c>
      <c r="M405" s="26">
        <f>'Emissions of Biomass scenarios'!O403*3.66</f>
        <v>0</v>
      </c>
      <c r="N405" s="14">
        <f t="shared" si="25"/>
        <v>0</v>
      </c>
      <c r="V405" s="4"/>
      <c r="W405" s="4"/>
      <c r="X405" s="4"/>
      <c r="Y405" s="4"/>
    </row>
    <row r="406" spans="2:25" x14ac:dyDescent="0.3">
      <c r="B406">
        <v>401</v>
      </c>
      <c r="C406" s="11">
        <f t="shared" si="29"/>
        <v>1.6779706453383088</v>
      </c>
      <c r="D406" s="11">
        <f t="shared" si="29"/>
        <v>2.720789926345387</v>
      </c>
      <c r="E406" s="11">
        <f t="shared" si="29"/>
        <v>3.4292084480011149</v>
      </c>
      <c r="F406" s="11">
        <f t="shared" si="29"/>
        <v>5.9646475032892132</v>
      </c>
      <c r="G406" s="3">
        <f>G405*(1+Parameters!$B$13)</f>
        <v>238829408.0624063</v>
      </c>
      <c r="H406" s="5">
        <f>Parameters!$B$11*'Permanent project'!C410*Parameters!B$9*G406</f>
        <v>3702.9183203835178</v>
      </c>
      <c r="I406" s="2">
        <f>EXP(-Parameters!$B$16*'Permanent project'!B410)</f>
        <v>2.6738264076417425E-6</v>
      </c>
      <c r="J406" s="2">
        <f>EXP(-(Parameters!$B$5+Parameters!$B$6)*('Permanent project'!B410-Parameters!$B$2))*(1-EXP(-Parameters!$B$7*('Permanent project'!B410-Parameters!$B$2)*('Permanent project'!B410&gt;Parameters!$B$2)))+('Permanent project'!B410&lt;=Parameters!$B$2)</f>
        <v>1.8685639337732773E-2</v>
      </c>
      <c r="K406" s="2">
        <f>H406*I406*('Permanent project'!B410&gt;=Parameters!$B$2)</f>
        <v>9.9009607903818558E-3</v>
      </c>
      <c r="L406" s="2">
        <f>H406*I406*J406*('Permanent project'!B410&gt;=Parameters!$B$2)*('Permanent project'!B410&lt;=Parameters!$B$3)</f>
        <v>1.8500578242610898E-4</v>
      </c>
      <c r="M406" s="26">
        <f>'Emissions of Biomass scenarios'!O404*3.66</f>
        <v>0</v>
      </c>
      <c r="N406" s="14">
        <f t="shared" ref="N406:N455" si="30">L406*M406</f>
        <v>0</v>
      </c>
      <c r="V406" s="4"/>
      <c r="W406" s="4"/>
      <c r="X406" s="4"/>
      <c r="Y406" s="4"/>
    </row>
    <row r="407" spans="2:25" x14ac:dyDescent="0.3">
      <c r="B407">
        <v>402</v>
      </c>
      <c r="C407" s="11">
        <f t="shared" si="29"/>
        <v>1.6779706453383088</v>
      </c>
      <c r="D407" s="11">
        <f t="shared" si="29"/>
        <v>2.720789926345387</v>
      </c>
      <c r="E407" s="11">
        <f t="shared" si="29"/>
        <v>3.4292084480011149</v>
      </c>
      <c r="F407" s="11">
        <f t="shared" si="29"/>
        <v>5.9646475032892132</v>
      </c>
      <c r="G407" s="3">
        <f>G406*(1+Parameters!$B$13)</f>
        <v>243605996.22365442</v>
      </c>
      <c r="H407" s="5">
        <f>Parameters!$B$11*'Permanent project'!C411*Parameters!B$9*G407</f>
        <v>3776.9766867911876</v>
      </c>
      <c r="I407" s="2">
        <f>EXP(-Parameters!$B$16*'Permanent project'!B411)</f>
        <v>2.5896184751382035E-6</v>
      </c>
      <c r="J407" s="2">
        <f>EXP(-(Parameters!$B$5+Parameters!$B$6)*('Permanent project'!B411-Parameters!$B$2))*(1-EXP(-Parameters!$B$7*('Permanent project'!B411-Parameters!$B$2)*('Permanent project'!B411&gt;Parameters!$B$2)))+('Permanent project'!B411&lt;=Parameters!$B$2)</f>
        <v>1.8499714119819242E-2</v>
      </c>
      <c r="K407" s="2">
        <f>H407*I407*('Permanent project'!B411&gt;=Parameters!$B$2)</f>
        <v>9.7809286082807395E-3</v>
      </c>
      <c r="L407" s="2">
        <f>H407*I407*J407*('Permanent project'!B411&gt;=Parameters!$B$2)*('Permanent project'!B411&lt;=Parameters!$B$3)</f>
        <v>1.8094438307955516E-4</v>
      </c>
      <c r="M407" s="26">
        <f>'Emissions of Biomass scenarios'!O405*3.66</f>
        <v>0</v>
      </c>
      <c r="N407" s="14">
        <f t="shared" si="30"/>
        <v>0</v>
      </c>
      <c r="V407" s="4"/>
      <c r="W407" s="4"/>
      <c r="X407" s="4"/>
      <c r="Y407" s="4"/>
    </row>
    <row r="408" spans="2:25" x14ac:dyDescent="0.3">
      <c r="B408">
        <v>403</v>
      </c>
      <c r="C408" s="11">
        <f t="shared" si="29"/>
        <v>1.6779706453383088</v>
      </c>
      <c r="D408" s="11">
        <f t="shared" si="29"/>
        <v>2.720789926345387</v>
      </c>
      <c r="E408" s="11">
        <f t="shared" si="29"/>
        <v>3.4292084480011149</v>
      </c>
      <c r="F408" s="11">
        <f t="shared" si="29"/>
        <v>5.9646475032892132</v>
      </c>
      <c r="G408" s="3">
        <f>G407*(1+Parameters!$B$13)</f>
        <v>248478116.14812753</v>
      </c>
      <c r="H408" s="5">
        <f>Parameters!$B$11*'Permanent project'!C412*Parameters!B$9*G408</f>
        <v>3852.5162205270117</v>
      </c>
      <c r="I408" s="2">
        <f>EXP(-Parameters!$B$16*'Permanent project'!B412)</f>
        <v>2.5080625382452449E-6</v>
      </c>
      <c r="J408" s="2">
        <f>EXP(-(Parameters!$B$5+Parameters!$B$6)*('Permanent project'!B412-Parameters!$B$2))*(1-EXP(-Parameters!$B$7*('Permanent project'!B412-Parameters!$B$2)*('Permanent project'!B412&gt;Parameters!$B$2)))+('Permanent project'!B412&lt;=Parameters!$B$2)</f>
        <v>1.8315638888734179E-2</v>
      </c>
      <c r="K408" s="2">
        <f>H408*I408*('Permanent project'!B412&gt;=Parameters!$B$2)</f>
        <v>9.6623516106859545E-3</v>
      </c>
      <c r="L408" s="2">
        <f>H408*I408*J408*('Permanent project'!B412&gt;=Parameters!$B$2)*('Permanent project'!B412&lt;=Parameters!$B$3)</f>
        <v>1.76972142917303E-4</v>
      </c>
      <c r="M408" s="26">
        <f>'Emissions of Biomass scenarios'!O406*3.66</f>
        <v>0</v>
      </c>
      <c r="N408" s="14">
        <f t="shared" si="30"/>
        <v>0</v>
      </c>
      <c r="V408" s="4"/>
      <c r="W408" s="4"/>
      <c r="X408" s="4"/>
      <c r="Y408" s="4"/>
    </row>
    <row r="409" spans="2:25" x14ac:dyDescent="0.3">
      <c r="B409">
        <v>404</v>
      </c>
      <c r="C409" s="11">
        <f t="shared" si="29"/>
        <v>1.6779706453383088</v>
      </c>
      <c r="D409" s="11">
        <f t="shared" si="29"/>
        <v>2.720789926345387</v>
      </c>
      <c r="E409" s="11">
        <f t="shared" si="29"/>
        <v>3.4292084480011149</v>
      </c>
      <c r="F409" s="11">
        <f t="shared" si="29"/>
        <v>5.9646475032892132</v>
      </c>
      <c r="G409" s="3">
        <f>G408*(1+Parameters!$B$13)</f>
        <v>253447678.47109008</v>
      </c>
      <c r="H409" s="5">
        <f>Parameters!$B$11*'Permanent project'!C413*Parameters!B$9*G409</f>
        <v>3929.566544937552</v>
      </c>
      <c r="I409" s="2">
        <f>EXP(-Parameters!$B$16*'Permanent project'!B413)</f>
        <v>2.4290750765567789E-6</v>
      </c>
      <c r="J409" s="2">
        <f>EXP(-(Parameters!$B$5+Parameters!$B$6)*('Permanent project'!B413-Parameters!$B$2))*(1-EXP(-Parameters!$B$7*('Permanent project'!B413-Parameters!$B$2)*('Permanent project'!B413&gt;Parameters!$B$2)))+('Permanent project'!B413&lt;=Parameters!$B$2)</f>
        <v>1.8133395236801075E-2</v>
      </c>
      <c r="K409" s="2">
        <f>H409*I409*('Permanent project'!B413&gt;=Parameters!$B$2)</f>
        <v>9.5452121559791402E-3</v>
      </c>
      <c r="L409" s="2">
        <f>H409*I409*J409*('Permanent project'!B413&gt;=Parameters!$B$2)*('Permanent project'!B413&lt;=Parameters!$B$3)</f>
        <v>1.7308710464348788E-4</v>
      </c>
      <c r="M409" s="26">
        <f>'Emissions of Biomass scenarios'!O407*3.66</f>
        <v>0</v>
      </c>
      <c r="N409" s="14">
        <f t="shared" si="30"/>
        <v>0</v>
      </c>
      <c r="V409" s="4"/>
      <c r="W409" s="4"/>
      <c r="X409" s="4"/>
      <c r="Y409" s="4"/>
    </row>
    <row r="410" spans="2:25" x14ac:dyDescent="0.3">
      <c r="B410">
        <v>405</v>
      </c>
      <c r="C410" s="11">
        <f t="shared" si="29"/>
        <v>1.6779706453383088</v>
      </c>
      <c r="D410" s="11">
        <f t="shared" si="29"/>
        <v>2.720789926345387</v>
      </c>
      <c r="E410" s="11">
        <f t="shared" si="29"/>
        <v>3.4292084480011149</v>
      </c>
      <c r="F410" s="11">
        <f t="shared" si="29"/>
        <v>5.9646475032892132</v>
      </c>
      <c r="G410" s="3">
        <f>G409*(1+Parameters!$B$13)</f>
        <v>258516632.04051188</v>
      </c>
      <c r="H410" s="5">
        <f>Parameters!$B$11*'Permanent project'!C414*Parameters!B$9*G410</f>
        <v>4008.157875836303</v>
      </c>
      <c r="I410" s="2">
        <f>EXP(-Parameters!$B$16*'Permanent project'!B414)</f>
        <v>2.3525752000097709E-6</v>
      </c>
      <c r="J410" s="2">
        <f>EXP(-(Parameters!$B$5+Parameters!$B$6)*('Permanent project'!B414-Parameters!$B$2))*(1-EXP(-Parameters!$B$7*('Permanent project'!B414-Parameters!$B$2)*('Permanent project'!B414&gt;Parameters!$B$2)))+('Permanent project'!B414&lt;=Parameters!$B$2)</f>
        <v>1.7952964939502849E-2</v>
      </c>
      <c r="K410" s="2">
        <f>H410*I410*('Permanent project'!B414&gt;=Parameters!$B$2)</f>
        <v>9.4294928164163298E-3</v>
      </c>
      <c r="L410" s="2">
        <f>H410*I410*J410*('Permanent project'!B414&gt;=Parameters!$B$2)*('Permanent project'!B414&lt;=Parameters!$B$3)</f>
        <v>1.6928735393041634E-4</v>
      </c>
      <c r="M410" s="26">
        <f>'Emissions of Biomass scenarios'!O408*3.66</f>
        <v>0</v>
      </c>
      <c r="N410" s="14">
        <f t="shared" si="30"/>
        <v>0</v>
      </c>
    </row>
    <row r="411" spans="2:25" x14ac:dyDescent="0.3">
      <c r="B411">
        <v>406</v>
      </c>
      <c r="C411" s="11">
        <f t="shared" ref="C411:F426" si="31">C410</f>
        <v>1.6779706453383088</v>
      </c>
      <c r="D411" s="11">
        <f t="shared" si="31"/>
        <v>2.720789926345387</v>
      </c>
      <c r="E411" s="11">
        <f t="shared" si="31"/>
        <v>3.4292084480011149</v>
      </c>
      <c r="F411" s="11">
        <f t="shared" si="31"/>
        <v>5.9646475032892132</v>
      </c>
      <c r="G411" s="3">
        <f>G410*(1+Parameters!$B$13)</f>
        <v>263686964.68132213</v>
      </c>
      <c r="H411" s="5">
        <f>Parameters!$B$11*'Permanent project'!C415*Parameters!B$9*G411</f>
        <v>4088.3210333530292</v>
      </c>
      <c r="I411" s="2">
        <f>EXP(-Parameters!$B$16*'Permanent project'!B415)</f>
        <v>2.2784845660457478E-6</v>
      </c>
      <c r="J411" s="2">
        <f>EXP(-(Parameters!$B$5+Parameters!$B$6)*('Permanent project'!B415-Parameters!$B$2))*(1-EXP(-Parameters!$B$7*('Permanent project'!B415-Parameters!$B$2)*('Permanent project'!B415&gt;Parameters!$B$2)))+('Permanent project'!B415&lt;=Parameters!$B$2)</f>
        <v>1.7774329953659442E-2</v>
      </c>
      <c r="K411" s="2">
        <f>H411*I411*('Permanent project'!B415&gt;=Parameters!$B$2)</f>
        <v>9.3151763755350801E-3</v>
      </c>
      <c r="L411" s="2">
        <f>H411*I411*J411*('Permanent project'!B415&gt;=Parameters!$B$2)*('Permanent project'!B415&lt;=Parameters!$B$3)</f>
        <v>1.6557101847529396E-4</v>
      </c>
      <c r="M411" s="26">
        <f>'Emissions of Biomass scenarios'!O409*3.66</f>
        <v>0</v>
      </c>
      <c r="N411" s="14">
        <f t="shared" si="30"/>
        <v>0</v>
      </c>
    </row>
    <row r="412" spans="2:25" x14ac:dyDescent="0.3">
      <c r="B412">
        <v>407</v>
      </c>
      <c r="C412" s="11">
        <f t="shared" si="31"/>
        <v>1.6779706453383088</v>
      </c>
      <c r="D412" s="11">
        <f t="shared" si="31"/>
        <v>2.720789926345387</v>
      </c>
      <c r="E412" s="11">
        <f t="shared" si="31"/>
        <v>3.4292084480011149</v>
      </c>
      <c r="F412" s="11">
        <f t="shared" si="31"/>
        <v>5.9646475032892132</v>
      </c>
      <c r="G412" s="3">
        <f>G411*(1+Parameters!$B$13)</f>
        <v>268960703.97494859</v>
      </c>
      <c r="H412" s="5">
        <f>Parameters!$B$11*'Permanent project'!C416*Parameters!B$9*G412</f>
        <v>4170.0874540200903</v>
      </c>
      <c r="I412" s="2">
        <f>EXP(-Parameters!$B$16*'Permanent project'!B416)</f>
        <v>2.2067272993811708E-6</v>
      </c>
      <c r="J412" s="2">
        <f>EXP(-(Parameters!$B$5+Parameters!$B$6)*('Permanent project'!B416-Parameters!$B$2))*(1-EXP(-Parameters!$B$7*('Permanent project'!B416-Parameters!$B$2)*('Permanent project'!B416&gt;Parameters!$B$2)))+('Permanent project'!B416&lt;=Parameters!$B$2)</f>
        <v>1.7597472415623393E-2</v>
      </c>
      <c r="K412" s="2">
        <f>H412*I412*('Permanent project'!B416&gt;=Parameters!$B$2)</f>
        <v>9.2022458255930552E-3</v>
      </c>
      <c r="L412" s="2">
        <f>H412*I412*J412*('Permanent project'!B416&gt;=Parameters!$B$2)*('Permanent project'!B416&lt;=Parameters!$B$3)</f>
        <v>1.6193626707765931E-4</v>
      </c>
      <c r="M412" s="26">
        <f>'Emissions of Biomass scenarios'!O410*3.66</f>
        <v>0</v>
      </c>
      <c r="N412" s="14">
        <f t="shared" si="30"/>
        <v>0</v>
      </c>
    </row>
    <row r="413" spans="2:25" x14ac:dyDescent="0.3">
      <c r="B413">
        <v>408</v>
      </c>
      <c r="C413" s="11">
        <f t="shared" si="31"/>
        <v>1.6779706453383088</v>
      </c>
      <c r="D413" s="11">
        <f t="shared" si="31"/>
        <v>2.720789926345387</v>
      </c>
      <c r="E413" s="11">
        <f t="shared" si="31"/>
        <v>3.4292084480011149</v>
      </c>
      <c r="F413" s="11">
        <f t="shared" si="31"/>
        <v>5.9646475032892132</v>
      </c>
      <c r="G413" s="3">
        <f>G412*(1+Parameters!$B$13)</f>
        <v>274339918.05444753</v>
      </c>
      <c r="H413" s="5">
        <f>Parameters!$B$11*'Permanent project'!C417*Parameters!B$9*G413</f>
        <v>4253.489203100492</v>
      </c>
      <c r="I413" s="2">
        <f>EXP(-Parameters!$B$16*'Permanent project'!B417)</f>
        <v>2.1372299143045159E-6</v>
      </c>
      <c r="J413" s="2">
        <f>EXP(-(Parameters!$B$5+Parameters!$B$6)*('Permanent project'!B417-Parameters!$B$2))*(1-EXP(-Parameters!$B$7*('Permanent project'!B417-Parameters!$B$2)*('Permanent project'!B417&gt;Parameters!$B$2)))+('Permanent project'!B417&lt;=Parameters!$B$2)</f>
        <v>1.7422374639493515E-2</v>
      </c>
      <c r="K413" s="2">
        <f>H413*I413*('Permanent project'!B417&gt;=Parameters!$B$2)</f>
        <v>9.0906843650376476E-3</v>
      </c>
      <c r="L413" s="2">
        <f>H413*I413*J413*('Permanent project'!B417&gt;=Parameters!$B$2)*('Permanent project'!B417&lt;=Parameters!$B$3)</f>
        <v>1.5838130873707212E-4</v>
      </c>
      <c r="M413" s="26">
        <f>'Emissions of Biomass scenarios'!O411*3.66</f>
        <v>0</v>
      </c>
      <c r="N413" s="14">
        <f t="shared" si="30"/>
        <v>0</v>
      </c>
    </row>
    <row r="414" spans="2:25" x14ac:dyDescent="0.3">
      <c r="B414">
        <v>409</v>
      </c>
      <c r="C414" s="11">
        <f t="shared" si="31"/>
        <v>1.6779706453383088</v>
      </c>
      <c r="D414" s="11">
        <f t="shared" si="31"/>
        <v>2.720789926345387</v>
      </c>
      <c r="E414" s="11">
        <f t="shared" si="31"/>
        <v>3.4292084480011149</v>
      </c>
      <c r="F414" s="11">
        <f t="shared" si="31"/>
        <v>5.9646475032892132</v>
      </c>
      <c r="G414" s="3">
        <f>G413*(1+Parameters!$B$13)</f>
        <v>279826716.41553646</v>
      </c>
      <c r="H414" s="5">
        <f>Parameters!$B$11*'Permanent project'!C418*Parameters!B$9*G414</f>
        <v>4338.5589871625007</v>
      </c>
      <c r="I414" s="2">
        <f>EXP(-Parameters!$B$16*'Permanent project'!B418)</f>
        <v>2.0699212394204832E-6</v>
      </c>
      <c r="J414" s="2">
        <f>EXP(-(Parameters!$B$5+Parameters!$B$6)*('Permanent project'!B418-Parameters!$B$2))*(1-EXP(-Parameters!$B$7*('Permanent project'!B418-Parameters!$B$2)*('Permanent project'!B418&gt;Parameters!$B$2)))+('Permanent project'!B418&lt;=Parameters!$B$2)</f>
        <v>1.7249019115346265E-2</v>
      </c>
      <c r="K414" s="2">
        <f>H414*I414*('Permanent project'!B418&gt;=Parameters!$B$2)</f>
        <v>8.9804753960062798E-3</v>
      </c>
      <c r="L414" s="2">
        <f>H414*I414*J414*('Permanent project'!B418&gt;=Parameters!$B$2)*('Permanent project'!B418&lt;=Parameters!$B$3)</f>
        <v>1.5490439177060912E-4</v>
      </c>
      <c r="M414" s="26">
        <f>'Emissions of Biomass scenarios'!O412*3.66</f>
        <v>0</v>
      </c>
      <c r="N414" s="14">
        <f t="shared" si="30"/>
        <v>0</v>
      </c>
    </row>
    <row r="415" spans="2:25" x14ac:dyDescent="0.3">
      <c r="B415">
        <v>410</v>
      </c>
      <c r="C415" s="11">
        <f t="shared" si="31"/>
        <v>1.6779706453383088</v>
      </c>
      <c r="D415" s="11">
        <f t="shared" si="31"/>
        <v>2.720789926345387</v>
      </c>
      <c r="E415" s="11">
        <f t="shared" si="31"/>
        <v>3.4292084480011149</v>
      </c>
      <c r="F415" s="11">
        <f t="shared" si="31"/>
        <v>5.9646475032892132</v>
      </c>
      <c r="G415" s="3">
        <f>G414*(1+Parameters!$B$13)</f>
        <v>285423250.74384719</v>
      </c>
      <c r="H415" s="5">
        <f>Parameters!$B$11*'Permanent project'!C419*Parameters!B$9*G415</f>
        <v>4425.330166905751</v>
      </c>
      <c r="I415" s="2">
        <f>EXP(-Parameters!$B$16*'Permanent project'!B419)</f>
        <v>2.0047323447642686E-6</v>
      </c>
      <c r="J415" s="2">
        <f>EXP(-(Parameters!$B$5+Parameters!$B$6)*('Permanent project'!B419-Parameters!$B$2))*(1-EXP(-Parameters!$B$7*('Permanent project'!B419-Parameters!$B$2)*('Permanent project'!B419&gt;Parameters!$B$2)))+('Permanent project'!B419&lt;=Parameters!$B$2)</f>
        <v>1.7077388507484793E-2</v>
      </c>
      <c r="K415" s="2">
        <f>H415*I415*('Permanent project'!B419&gt;=Parameters!$B$2)</f>
        <v>8.8716025218570187E-3</v>
      </c>
      <c r="L415" s="2">
        <f>H415*I415*J415*('Permanent project'!B419&gt;=Parameters!$B$2)*('Permanent project'!B419&lt;=Parameters!$B$3)</f>
        <v>1.5150380294973414E-4</v>
      </c>
      <c r="M415" s="26">
        <f>'Emissions of Biomass scenarios'!O413*3.66</f>
        <v>0</v>
      </c>
      <c r="N415" s="14">
        <f t="shared" si="30"/>
        <v>0</v>
      </c>
    </row>
    <row r="416" spans="2:25" x14ac:dyDescent="0.3">
      <c r="B416">
        <v>411</v>
      </c>
      <c r="C416" s="11">
        <f t="shared" si="31"/>
        <v>1.6779706453383088</v>
      </c>
      <c r="D416" s="11">
        <f t="shared" si="31"/>
        <v>2.720789926345387</v>
      </c>
      <c r="E416" s="11">
        <f t="shared" si="31"/>
        <v>3.4292084480011149</v>
      </c>
      <c r="F416" s="11">
        <f t="shared" si="31"/>
        <v>5.9646475032892132</v>
      </c>
      <c r="G416" s="3">
        <f>G415*(1+Parameters!$B$13)</f>
        <v>291131715.75872415</v>
      </c>
      <c r="H416" s="5">
        <f>Parameters!$B$11*'Permanent project'!C420*Parameters!B$9*G416</f>
        <v>4513.8367702438663</v>
      </c>
      <c r="I416" s="2">
        <f>EXP(-Parameters!$B$16*'Permanent project'!B420)</f>
        <v>1.941596471211257E-6</v>
      </c>
      <c r="J416" s="2">
        <f>EXP(-(Parameters!$B$5+Parameters!$B$6)*('Permanent project'!B420-Parameters!$B$2))*(1-EXP(-Parameters!$B$7*('Permanent project'!B420-Parameters!$B$2)*('Permanent project'!B420&gt;Parameters!$B$2)))+('Permanent project'!B420&lt;=Parameters!$B$2)</f>
        <v>1.6907465652705279E-2</v>
      </c>
      <c r="K416" s="2">
        <f>H416*I416*('Permanent project'!B420&gt;=Parameters!$B$2)</f>
        <v>8.7640495447291085E-3</v>
      </c>
      <c r="L416" s="2">
        <f>H416*I416*J416*('Permanent project'!B420&gt;=Parameters!$B$2)*('Permanent project'!B420&lt;=Parameters!$B$3)</f>
        <v>1.4817786665611473E-4</v>
      </c>
      <c r="M416" s="26">
        <f>'Emissions of Biomass scenarios'!O414*3.66</f>
        <v>0</v>
      </c>
      <c r="N416" s="14">
        <f t="shared" si="30"/>
        <v>0</v>
      </c>
    </row>
    <row r="417" spans="2:14" x14ac:dyDescent="0.3">
      <c r="B417">
        <v>412</v>
      </c>
      <c r="C417" s="11">
        <f t="shared" si="31"/>
        <v>1.6779706453383088</v>
      </c>
      <c r="D417" s="11">
        <f t="shared" si="31"/>
        <v>2.720789926345387</v>
      </c>
      <c r="E417" s="11">
        <f t="shared" si="31"/>
        <v>3.4292084480011149</v>
      </c>
      <c r="F417" s="11">
        <f t="shared" si="31"/>
        <v>5.9646475032892132</v>
      </c>
      <c r="G417" s="3">
        <f>G416*(1+Parameters!$B$13)</f>
        <v>296954350.07389861</v>
      </c>
      <c r="H417" s="5">
        <f>Parameters!$B$11*'Permanent project'!C421*Parameters!B$9*G417</f>
        <v>4604.1135056487437</v>
      </c>
      <c r="I417" s="2">
        <f>EXP(-Parameters!$B$16*'Permanent project'!B421)</f>
        <v>1.8804489621098457E-6</v>
      </c>
      <c r="J417" s="2">
        <f>EXP(-(Parameters!$B$5+Parameters!$B$6)*('Permanent project'!B421-Parameters!$B$2))*(1-EXP(-Parameters!$B$7*('Permanent project'!B421-Parameters!$B$2)*('Permanent project'!B421&gt;Parameters!$B$2)))+('Permanent project'!B421&lt;=Parameters!$B$2)</f>
        <v>1.6739233558580632E-2</v>
      </c>
      <c r="K417" s="2">
        <f>H417*I417*('Permanent project'!B421&gt;=Parameters!$B$2)</f>
        <v>8.6578004631331033E-3</v>
      </c>
      <c r="L417" s="2">
        <f>H417*I417*J417*('Permanent project'!B421&gt;=Parameters!$B$2)*('Permanent project'!B421&lt;=Parameters!$B$3)</f>
        <v>1.4492494405597258E-4</v>
      </c>
      <c r="M417" s="26">
        <f>'Emissions of Biomass scenarios'!O415*3.66</f>
        <v>0</v>
      </c>
      <c r="N417" s="14">
        <f t="shared" si="30"/>
        <v>0</v>
      </c>
    </row>
    <row r="418" spans="2:14" x14ac:dyDescent="0.3">
      <c r="B418">
        <v>413</v>
      </c>
      <c r="C418" s="11">
        <f t="shared" si="31"/>
        <v>1.6779706453383088</v>
      </c>
      <c r="D418" s="11">
        <f t="shared" si="31"/>
        <v>2.720789926345387</v>
      </c>
      <c r="E418" s="11">
        <f t="shared" si="31"/>
        <v>3.4292084480011149</v>
      </c>
      <c r="F418" s="11">
        <f t="shared" si="31"/>
        <v>5.9646475032892132</v>
      </c>
      <c r="G418" s="3">
        <f>G417*(1+Parameters!$B$13)</f>
        <v>302893437.07537657</v>
      </c>
      <c r="H418" s="5">
        <f>Parameters!$B$11*'Permanent project'!C422*Parameters!B$9*G418</f>
        <v>4696.1957757617183</v>
      </c>
      <c r="I418" s="2">
        <f>EXP(-Parameters!$B$16*'Permanent project'!B422)</f>
        <v>1.8212271970673812E-6</v>
      </c>
      <c r="J418" s="2">
        <f>EXP(-(Parameters!$B$5+Parameters!$B$6)*('Permanent project'!B422-Parameters!$B$2))*(1-EXP(-Parameters!$B$7*('Permanent project'!B422-Parameters!$B$2)*('Permanent project'!B422&gt;Parameters!$B$2)))+('Permanent project'!B422&lt;=Parameters!$B$2)</f>
        <v>1.6572675401761255E-2</v>
      </c>
      <c r="K418" s="2">
        <f>H418*I418*('Permanent project'!B422&gt;=Parameters!$B$2)</f>
        <v>8.5528394695701896E-3</v>
      </c>
      <c r="L418" s="2">
        <f>H418*I418*J418*('Permanent project'!B422&gt;=Parameters!$B$2)*('Permanent project'!B422&lt;=Parameters!$B$3)</f>
        <v>1.4174343229255866E-4</v>
      </c>
      <c r="M418" s="26">
        <f>'Emissions of Biomass scenarios'!O416*3.66</f>
        <v>0</v>
      </c>
      <c r="N418" s="14">
        <f t="shared" si="30"/>
        <v>0</v>
      </c>
    </row>
    <row r="419" spans="2:14" x14ac:dyDescent="0.3">
      <c r="B419">
        <v>414</v>
      </c>
      <c r="C419" s="11">
        <f t="shared" si="31"/>
        <v>1.6779706453383088</v>
      </c>
      <c r="D419" s="11">
        <f t="shared" si="31"/>
        <v>2.720789926345387</v>
      </c>
      <c r="E419" s="11">
        <f t="shared" si="31"/>
        <v>3.4292084480011149</v>
      </c>
      <c r="F419" s="11">
        <f t="shared" si="31"/>
        <v>5.9646475032892132</v>
      </c>
      <c r="G419" s="3">
        <f>G418*(1+Parameters!$B$13)</f>
        <v>308951305.8168841</v>
      </c>
      <c r="H419" s="5">
        <f>Parameters!$B$11*'Permanent project'!C423*Parameters!B$9*G419</f>
        <v>4790.1196912769519</v>
      </c>
      <c r="I419" s="2">
        <f>EXP(-Parameters!$B$16*'Permanent project'!B423)</f>
        <v>1.7638705278214065E-6</v>
      </c>
      <c r="J419" s="2">
        <f>EXP(-(Parameters!$B$5+Parameters!$B$6)*('Permanent project'!B423-Parameters!$B$2))*(1-EXP(-Parameters!$B$7*('Permanent project'!B423-Parameters!$B$2)*('Permanent project'!B423&gt;Parameters!$B$2)))+('Permanent project'!B423&lt;=Parameters!$B$2)</f>
        <v>1.6407774526292645E-2</v>
      </c>
      <c r="K419" s="2">
        <f>H419*I419*('Permanent project'!B423&gt;=Parameters!$B$2)</f>
        <v>8.4491509481803891E-3</v>
      </c>
      <c r="L419" s="2">
        <f>H419*I419*J419*('Permanent project'!B423&gt;=Parameters!$B$2)*('Permanent project'!B423&lt;=Parameters!$B$3)</f>
        <v>1.3863176369635554E-4</v>
      </c>
      <c r="M419" s="26">
        <f>'Emissions of Biomass scenarios'!O417*3.66</f>
        <v>0</v>
      </c>
      <c r="N419" s="14">
        <f t="shared" si="30"/>
        <v>0</v>
      </c>
    </row>
    <row r="420" spans="2:14" x14ac:dyDescent="0.3">
      <c r="B420">
        <v>415</v>
      </c>
      <c r="C420" s="11">
        <f t="shared" si="31"/>
        <v>1.6779706453383088</v>
      </c>
      <c r="D420" s="11">
        <f t="shared" si="31"/>
        <v>2.720789926345387</v>
      </c>
      <c r="E420" s="11">
        <f t="shared" si="31"/>
        <v>3.4292084480011149</v>
      </c>
      <c r="F420" s="11">
        <f t="shared" si="31"/>
        <v>5.9646475032892132</v>
      </c>
      <c r="G420" s="3">
        <f>G419*(1+Parameters!$B$13)</f>
        <v>315130331.93322182</v>
      </c>
      <c r="H420" s="5">
        <f>Parameters!$B$11*'Permanent project'!C424*Parameters!B$9*G420</f>
        <v>4885.922085102492</v>
      </c>
      <c r="I420" s="2">
        <f>EXP(-Parameters!$B$16*'Permanent project'!B424)</f>
        <v>1.7083202161305406E-6</v>
      </c>
      <c r="J420" s="2">
        <f>EXP(-(Parameters!$B$5+Parameters!$B$6)*('Permanent project'!B424-Parameters!$B$2))*(1-EXP(-Parameters!$B$7*('Permanent project'!B424-Parameters!$B$2)*('Permanent project'!B424&gt;Parameters!$B$2)))+('Permanent project'!B424&lt;=Parameters!$B$2)</f>
        <v>1.6244514441949871E-2</v>
      </c>
      <c r="K420" s="2">
        <f>H420*I420*('Permanent project'!B424&gt;=Parameters!$B$2)</f>
        <v>8.3467194724192711E-3</v>
      </c>
      <c r="L420" s="2">
        <f>H420*I420*J420*('Permanent project'!B424&gt;=Parameters!$B$2)*('Permanent project'!B424&lt;=Parameters!$B$3)</f>
        <v>1.3558840501261905E-4</v>
      </c>
      <c r="M420" s="26">
        <f>'Emissions of Biomass scenarios'!O418*3.66</f>
        <v>0</v>
      </c>
      <c r="N420" s="14">
        <f t="shared" si="30"/>
        <v>0</v>
      </c>
    </row>
    <row r="421" spans="2:14" x14ac:dyDescent="0.3">
      <c r="B421">
        <v>416</v>
      </c>
      <c r="C421" s="11">
        <f t="shared" si="31"/>
        <v>1.6779706453383088</v>
      </c>
      <c r="D421" s="11">
        <f t="shared" si="31"/>
        <v>2.720789926345387</v>
      </c>
      <c r="E421" s="11">
        <f t="shared" si="31"/>
        <v>3.4292084480011149</v>
      </c>
      <c r="F421" s="11">
        <f t="shared" si="31"/>
        <v>5.9646475032892132</v>
      </c>
      <c r="G421" s="3">
        <f>G420*(1+Parameters!$B$13)</f>
        <v>321432938.57188624</v>
      </c>
      <c r="H421" s="5">
        <f>Parameters!$B$11*'Permanent project'!C425*Parameters!B$9*G421</f>
        <v>4983.6405268045419</v>
      </c>
      <c r="I421" s="2">
        <f>EXP(-Parameters!$B$16*'Permanent project'!B425)</f>
        <v>1.6545193736213858E-6</v>
      </c>
      <c r="J421" s="2">
        <f>EXP(-(Parameters!$B$5+Parameters!$B$6)*('Permanent project'!B425-Parameters!$B$2))*(1-EXP(-Parameters!$B$7*('Permanent project'!B425-Parameters!$B$2)*('Permanent project'!B425&gt;Parameters!$B$2)))+('Permanent project'!B425&lt;=Parameters!$B$2)</f>
        <v>1.6082878822588433E-2</v>
      </c>
      <c r="K421" s="2">
        <f>H421*I421*('Permanent project'!B425&gt;=Parameters!$B$2)</f>
        <v>8.2455298027628039E-3</v>
      </c>
      <c r="L421" s="2">
        <f>H421*I421*J421*('Permanent project'!B425&gt;=Parameters!$B$2)*('Permanent project'!B425&lt;=Parameters!$B$3)</f>
        <v>1.3261185664587569E-4</v>
      </c>
      <c r="M421" s="26">
        <f>'Emissions of Biomass scenarios'!O419*3.66</f>
        <v>0</v>
      </c>
      <c r="N421" s="14">
        <f t="shared" si="30"/>
        <v>0</v>
      </c>
    </row>
    <row r="422" spans="2:14" x14ac:dyDescent="0.3">
      <c r="B422">
        <v>417</v>
      </c>
      <c r="C422" s="11">
        <f t="shared" si="31"/>
        <v>1.6779706453383088</v>
      </c>
      <c r="D422" s="11">
        <f t="shared" si="31"/>
        <v>2.720789926345387</v>
      </c>
      <c r="E422" s="11">
        <f t="shared" si="31"/>
        <v>3.4292084480011149</v>
      </c>
      <c r="F422" s="11">
        <f t="shared" si="31"/>
        <v>5.9646475032892132</v>
      </c>
      <c r="G422" s="3">
        <f>G421*(1+Parameters!$B$13)</f>
        <v>327861597.34332395</v>
      </c>
      <c r="H422" s="5">
        <f>Parameters!$B$11*'Permanent project'!C426*Parameters!B$9*G422</f>
        <v>5083.3133373406317</v>
      </c>
      <c r="I422" s="2">
        <f>EXP(-Parameters!$B$16*'Permanent project'!B426)</f>
        <v>1.6024129035298661E-6</v>
      </c>
      <c r="J422" s="2">
        <f>EXP(-(Parameters!$B$5+Parameters!$B$6)*('Permanent project'!B426-Parameters!$B$2))*(1-EXP(-Parameters!$B$7*('Permanent project'!B426-Parameters!$B$2)*('Permanent project'!B426&gt;Parameters!$B$2)))+('Permanent project'!B426&lt;=Parameters!$B$2)</f>
        <v>1.5922851504511698E-2</v>
      </c>
      <c r="K422" s="2">
        <f>H422*I422*('Permanent project'!B426&gt;=Parameters!$B$2)</f>
        <v>8.1455668844400957E-3</v>
      </c>
      <c r="L422" s="2">
        <f>H422*I422*J422*('Permanent project'!B426&gt;=Parameters!$B$2)*('Permanent project'!B426&lt;=Parameters!$B$3)</f>
        <v>1.2970065192100764E-4</v>
      </c>
      <c r="M422" s="26">
        <f>'Emissions of Biomass scenarios'!O420*3.66</f>
        <v>0</v>
      </c>
      <c r="N422" s="14">
        <f t="shared" si="30"/>
        <v>0</v>
      </c>
    </row>
    <row r="423" spans="2:14" x14ac:dyDescent="0.3">
      <c r="B423">
        <v>418</v>
      </c>
      <c r="C423" s="11">
        <f t="shared" si="31"/>
        <v>1.6779706453383088</v>
      </c>
      <c r="D423" s="11">
        <f t="shared" si="31"/>
        <v>2.720789926345387</v>
      </c>
      <c r="E423" s="11">
        <f t="shared" si="31"/>
        <v>3.4292084480011149</v>
      </c>
      <c r="F423" s="11">
        <f t="shared" si="31"/>
        <v>5.9646475032892132</v>
      </c>
      <c r="G423" s="3">
        <f>G422*(1+Parameters!$B$13)</f>
        <v>334418829.29019046</v>
      </c>
      <c r="H423" s="5">
        <f>Parameters!$B$11*'Permanent project'!C427*Parameters!B$9*G423</f>
        <v>5184.9796040874453</v>
      </c>
      <c r="I423" s="2">
        <f>EXP(-Parameters!$B$16*'Permanent project'!B427)</f>
        <v>1.5519474442773136E-6</v>
      </c>
      <c r="J423" s="2">
        <f>EXP(-(Parameters!$B$5+Parameters!$B$6)*('Permanent project'!B427-Parameters!$B$2))*(1-EXP(-Parameters!$B$7*('Permanent project'!B427-Parameters!$B$2)*('Permanent project'!B427&gt;Parameters!$B$2)))+('Permanent project'!B427&lt;=Parameters!$B$2)</f>
        <v>1.5764416484854486E-2</v>
      </c>
      <c r="K423" s="2">
        <f>H423*I423*('Permanent project'!B427&gt;=Parameters!$B$2)</f>
        <v>8.0468158451935078E-3</v>
      </c>
      <c r="L423" s="2">
        <f>H423*I423*J423*('Permanent project'!B427&gt;=Parameters!$B$2)*('Permanent project'!B427&lt;=Parameters!$B$3)</f>
        <v>1.2685335636055683E-4</v>
      </c>
      <c r="M423" s="26">
        <f>'Emissions of Biomass scenarios'!O421*3.66</f>
        <v>0</v>
      </c>
      <c r="N423" s="14">
        <f t="shared" si="30"/>
        <v>0</v>
      </c>
    </row>
    <row r="424" spans="2:14" x14ac:dyDescent="0.3">
      <c r="B424">
        <v>419</v>
      </c>
      <c r="C424" s="11">
        <f t="shared" si="31"/>
        <v>1.6779706453383088</v>
      </c>
      <c r="D424" s="11">
        <f t="shared" si="31"/>
        <v>2.720789926345387</v>
      </c>
      <c r="E424" s="11">
        <f t="shared" si="31"/>
        <v>3.4292084480011149</v>
      </c>
      <c r="F424" s="11">
        <f t="shared" si="31"/>
        <v>5.9646475032892132</v>
      </c>
      <c r="G424" s="3">
        <f>G423*(1+Parameters!$B$13)</f>
        <v>341107205.87599427</v>
      </c>
      <c r="H424" s="5">
        <f>Parameters!$B$11*'Permanent project'!C428*Parameters!B$9*G424</f>
        <v>5288.6791961691943</v>
      </c>
      <c r="I424" s="2">
        <f>EXP(-Parameters!$B$16*'Permanent project'!B428)</f>
        <v>1.5030713148235669E-6</v>
      </c>
      <c r="J424" s="2">
        <f>EXP(-(Parameters!$B$5+Parameters!$B$6)*('Permanent project'!B428-Parameters!$B$2))*(1-EXP(-Parameters!$B$7*('Permanent project'!B428-Parameters!$B$2)*('Permanent project'!B428&gt;Parameters!$B$2)))+('Permanent project'!B428&lt;=Parameters!$B$2)</f>
        <v>1.5607557919982831E-2</v>
      </c>
      <c r="K424" s="2">
        <f>H424*I424*('Permanent project'!B428&gt;=Parameters!$B$2)</f>
        <v>7.9492619930660764E-3</v>
      </c>
      <c r="L424" s="2">
        <f>H424*I424*J424*('Permanent project'!B428&gt;=Parameters!$B$2)*('Permanent project'!B428&lt;=Parameters!$B$3)</f>
        <v>1.2406856697789694E-4</v>
      </c>
      <c r="M424" s="26">
        <f>'Emissions of Biomass scenarios'!O422*3.66</f>
        <v>0</v>
      </c>
      <c r="N424" s="14">
        <f t="shared" si="30"/>
        <v>0</v>
      </c>
    </row>
    <row r="425" spans="2:14" x14ac:dyDescent="0.3">
      <c r="B425">
        <v>420</v>
      </c>
      <c r="C425" s="11">
        <f t="shared" si="31"/>
        <v>1.6779706453383088</v>
      </c>
      <c r="D425" s="11">
        <f t="shared" si="31"/>
        <v>2.720789926345387</v>
      </c>
      <c r="E425" s="11">
        <f t="shared" si="31"/>
        <v>3.4292084480011149</v>
      </c>
      <c r="F425" s="11">
        <f t="shared" si="31"/>
        <v>5.9646475032892132</v>
      </c>
      <c r="G425" s="3">
        <f>G424*(1+Parameters!$B$13)</f>
        <v>347929349.99351418</v>
      </c>
      <c r="H425" s="5">
        <f>Parameters!$B$11*'Permanent project'!C429*Parameters!B$9*G425</f>
        <v>5394.4527800925789</v>
      </c>
      <c r="I425" s="2">
        <f>EXP(-Parameters!$B$16*'Permanent project'!B429)</f>
        <v>1.4557344617410582E-6</v>
      </c>
      <c r="J425" s="2">
        <f>EXP(-(Parameters!$B$5+Parameters!$B$6)*('Permanent project'!B429-Parameters!$B$2))*(1-EXP(-Parameters!$B$7*('Permanent project'!B429-Parameters!$B$2)*('Permanent project'!B429&gt;Parameters!$B$2)))+('Permanent project'!B429&lt;=Parameters!$B$2)</f>
        <v>1.5452260123909515E-2</v>
      </c>
      <c r="K425" s="2">
        <f>H425*I425*('Permanent project'!B429&gt;=Parameters!$B$2)</f>
        <v>7.852890814215625E-3</v>
      </c>
      <c r="L425" s="2">
        <f>H425*I425*J425*('Permanent project'!B429&gt;=Parameters!$B$2)*('Permanent project'!B429&lt;=Parameters!$B$3)</f>
        <v>1.2134491158591943E-4</v>
      </c>
      <c r="M425" s="26">
        <f>'Emissions of Biomass scenarios'!O423*3.66</f>
        <v>0</v>
      </c>
      <c r="N425" s="14">
        <f t="shared" si="30"/>
        <v>0</v>
      </c>
    </row>
    <row r="426" spans="2:14" x14ac:dyDescent="0.3">
      <c r="B426">
        <v>421</v>
      </c>
      <c r="C426" s="11">
        <f t="shared" si="31"/>
        <v>1.6779706453383088</v>
      </c>
      <c r="D426" s="11">
        <f t="shared" si="31"/>
        <v>2.720789926345387</v>
      </c>
      <c r="E426" s="11">
        <f t="shared" si="31"/>
        <v>3.4292084480011149</v>
      </c>
      <c r="F426" s="11">
        <f t="shared" si="31"/>
        <v>5.9646475032892132</v>
      </c>
      <c r="G426" s="3">
        <f>G425*(1+Parameters!$B$13)</f>
        <v>354887936.99338448</v>
      </c>
      <c r="H426" s="5">
        <f>Parameters!$B$11*'Permanent project'!C430*Parameters!B$9*G426</f>
        <v>5502.3418356944303</v>
      </c>
      <c r="I426" s="2">
        <f>EXP(-Parameters!$B$16*'Permanent project'!B430)</f>
        <v>1.4098884079557327E-6</v>
      </c>
      <c r="J426" s="2">
        <f>EXP(-(Parameters!$B$5+Parameters!$B$6)*('Permanent project'!B430-Parameters!$B$2))*(1-EXP(-Parameters!$B$7*('Permanent project'!B430-Parameters!$B$2)*('Permanent project'!B430&gt;Parameters!$B$2)))+('Permanent project'!B430&lt;=Parameters!$B$2)</f>
        <v>1.5298507566725518E-2</v>
      </c>
      <c r="K426" s="2">
        <f>H426*I426*('Permanent project'!B430&gt;=Parameters!$B$2)</f>
        <v>7.757687970755444E-3</v>
      </c>
      <c r="L426" s="2">
        <f>H426*I426*J426*('Permanent project'!B430&gt;=Parameters!$B$2)*('Permanent project'!B430&lt;=Parameters!$B$3)</f>
        <v>1.1868104812089769E-4</v>
      </c>
      <c r="M426" s="26">
        <f>'Emissions of Biomass scenarios'!O424*3.66</f>
        <v>0</v>
      </c>
      <c r="N426" s="14">
        <f t="shared" si="30"/>
        <v>0</v>
      </c>
    </row>
    <row r="427" spans="2:14" x14ac:dyDescent="0.3">
      <c r="B427">
        <v>422</v>
      </c>
      <c r="C427" s="11">
        <f t="shared" ref="C427:F442" si="32">C426</f>
        <v>1.6779706453383088</v>
      </c>
      <c r="D427" s="11">
        <f t="shared" si="32"/>
        <v>2.720789926345387</v>
      </c>
      <c r="E427" s="11">
        <f t="shared" si="32"/>
        <v>3.4292084480011149</v>
      </c>
      <c r="F427" s="11">
        <f t="shared" si="32"/>
        <v>5.9646475032892132</v>
      </c>
      <c r="G427" s="3">
        <f>G426*(1+Parameters!$B$13)</f>
        <v>361985695.73325217</v>
      </c>
      <c r="H427" s="5">
        <f>Parameters!$B$11*'Permanent project'!C431*Parameters!B$9*G427</f>
        <v>5612.3886724083186</v>
      </c>
      <c r="I427" s="2">
        <f>EXP(-Parameters!$B$16*'Permanent project'!B431)</f>
        <v>1.365486203102288E-6</v>
      </c>
      <c r="J427" s="2">
        <f>EXP(-(Parameters!$B$5+Parameters!$B$6)*('Permanent project'!B431-Parameters!$B$2))*(1-EXP(-Parameters!$B$7*('Permanent project'!B431-Parameters!$B$2)*('Permanent project'!B431&gt;Parameters!$B$2)))+('Permanent project'!B431&lt;=Parameters!$B$2)</f>
        <v>1.514628487304698E-2</v>
      </c>
      <c r="K427" s="2">
        <f>H427*I427*('Permanent project'!B431&gt;=Parameters!$B$2)</f>
        <v>7.663639298621126E-3</v>
      </c>
      <c r="L427" s="2">
        <f>H427*I427*J427*('Permanent project'!B431&gt;=Parameters!$B$2)*('Permanent project'!B431&lt;=Parameters!$B$3)</f>
        <v>1.1607566398119353E-4</v>
      </c>
      <c r="M427" s="26">
        <f>'Emissions of Biomass scenarios'!O425*3.66</f>
        <v>0</v>
      </c>
      <c r="N427" s="14">
        <f t="shared" si="30"/>
        <v>0</v>
      </c>
    </row>
    <row r="428" spans="2:14" x14ac:dyDescent="0.3">
      <c r="B428">
        <v>423</v>
      </c>
      <c r="C428" s="11">
        <f t="shared" si="32"/>
        <v>1.6779706453383088</v>
      </c>
      <c r="D428" s="11">
        <f t="shared" si="32"/>
        <v>2.720789926345387</v>
      </c>
      <c r="E428" s="11">
        <f t="shared" si="32"/>
        <v>3.4292084480011149</v>
      </c>
      <c r="F428" s="11">
        <f t="shared" si="32"/>
        <v>5.9646475032892132</v>
      </c>
      <c r="G428" s="3">
        <f>G427*(1+Parameters!$B$13)</f>
        <v>369225409.64791721</v>
      </c>
      <c r="H428" s="5">
        <f>Parameters!$B$11*'Permanent project'!C432*Parameters!B$9*G428</f>
        <v>5724.6364458564849</v>
      </c>
      <c r="I428" s="2">
        <f>EXP(-Parameters!$B$16*'Permanent project'!B432)</f>
        <v>1.3224823754428978E-6</v>
      </c>
      <c r="J428" s="2">
        <f>EXP(-(Parameters!$B$5+Parameters!$B$6)*('Permanent project'!B432-Parameters!$B$2))*(1-EXP(-Parameters!$B$7*('Permanent project'!B432-Parameters!$B$2)*('Permanent project'!B432&gt;Parameters!$B$2)))+('Permanent project'!B432&lt;=Parameters!$B$2)</f>
        <v>1.4995576820477703E-2</v>
      </c>
      <c r="K428" s="2">
        <f>H428*I428*('Permanent project'!B432&gt;=Parameters!$B$2)</f>
        <v>7.5707308054632719E-3</v>
      </c>
      <c r="L428" s="2">
        <f>H428*I428*J428*('Permanent project'!B432&gt;=Parameters!$B$2)*('Permanent project'!B432&lt;=Parameters!$B$3)</f>
        <v>1.1352747538048153E-4</v>
      </c>
      <c r="M428" s="26">
        <f>'Emissions of Biomass scenarios'!O426*3.66</f>
        <v>0</v>
      </c>
      <c r="N428" s="14">
        <f t="shared" si="30"/>
        <v>0</v>
      </c>
    </row>
    <row r="429" spans="2:14" x14ac:dyDescent="0.3">
      <c r="B429">
        <v>424</v>
      </c>
      <c r="C429" s="11">
        <f t="shared" si="32"/>
        <v>1.6779706453383088</v>
      </c>
      <c r="D429" s="11">
        <f t="shared" si="32"/>
        <v>2.720789926345387</v>
      </c>
      <c r="E429" s="11">
        <f t="shared" si="32"/>
        <v>3.4292084480011149</v>
      </c>
      <c r="F429" s="11">
        <f t="shared" si="32"/>
        <v>5.9646475032892132</v>
      </c>
      <c r="G429" s="3">
        <f>G428*(1+Parameters!$B$13)</f>
        <v>376609917.84087557</v>
      </c>
      <c r="H429" s="5">
        <f>Parameters!$B$11*'Permanent project'!C433*Parameters!B$9*G429</f>
        <v>5839.129174773615</v>
      </c>
      <c r="I429" s="2">
        <f>EXP(-Parameters!$B$16*'Permanent project'!B433)</f>
        <v>1.2808328853001792E-6</v>
      </c>
      <c r="J429" s="2">
        <f>EXP(-(Parameters!$B$5+Parameters!$B$6)*('Permanent project'!B433-Parameters!$B$2))*(1-EXP(-Parameters!$B$7*('Permanent project'!B433-Parameters!$B$2)*('Permanent project'!B433&gt;Parameters!$B$2)))+('Permanent project'!B433&lt;=Parameters!$B$2)</f>
        <v>1.4846368338086832E-2</v>
      </c>
      <c r="K429" s="2">
        <f>H429*I429*('Permanent project'!B433&gt;=Parameters!$B$2)</f>
        <v>7.4789486685657436E-3</v>
      </c>
      <c r="L429" s="2">
        <f>H429*I429*J429*('Permanent project'!B433&gt;=Parameters!$B$2)*('Permanent project'!B433&lt;=Parameters!$B$3)</f>
        <v>1.1103522671517112E-4</v>
      </c>
      <c r="M429" s="26">
        <f>'Emissions of Biomass scenarios'!O427*3.66</f>
        <v>0</v>
      </c>
      <c r="N429" s="14">
        <f t="shared" si="30"/>
        <v>0</v>
      </c>
    </row>
    <row r="430" spans="2:14" x14ac:dyDescent="0.3">
      <c r="B430">
        <v>425</v>
      </c>
      <c r="C430" s="11">
        <f t="shared" si="32"/>
        <v>1.6779706453383088</v>
      </c>
      <c r="D430" s="11">
        <f t="shared" si="32"/>
        <v>2.720789926345387</v>
      </c>
      <c r="E430" s="11">
        <f t="shared" si="32"/>
        <v>3.4292084480011149</v>
      </c>
      <c r="F430" s="11">
        <f t="shared" si="32"/>
        <v>5.9646475032892132</v>
      </c>
      <c r="G430" s="3">
        <f>G429*(1+Parameters!$B$13)</f>
        <v>384142116.19769311</v>
      </c>
      <c r="H430" s="5">
        <f>Parameters!$B$11*'Permanent project'!C434*Parameters!B$9*G430</f>
        <v>5955.9117582690878</v>
      </c>
      <c r="I430" s="2">
        <f>EXP(-Parameters!$B$16*'Permanent project'!B434)</f>
        <v>1.2404950799567134E-6</v>
      </c>
      <c r="J430" s="2">
        <f>EXP(-(Parameters!$B$5+Parameters!$B$6)*('Permanent project'!B434-Parameters!$B$2))*(1-EXP(-Parameters!$B$7*('Permanent project'!B434-Parameters!$B$2)*('Permanent project'!B434&gt;Parameters!$B$2)))+('Permanent project'!B434&lt;=Parameters!$B$2)</f>
        <v>1.4698644504901784E-2</v>
      </c>
      <c r="K430" s="2">
        <f>H430*I430*('Permanent project'!B434&gt;=Parameters!$B$2)</f>
        <v>7.3882792327891415E-3</v>
      </c>
      <c r="L430" s="2">
        <f>H430*I430*J430*('Permanent project'!B434&gt;=Parameters!$B$2)*('Permanent project'!B434&lt;=Parameters!$B$3)</f>
        <v>1.0859768994571608E-4</v>
      </c>
      <c r="M430" s="26">
        <f>'Emissions of Biomass scenarios'!O428*3.66</f>
        <v>0</v>
      </c>
      <c r="N430" s="14">
        <f t="shared" si="30"/>
        <v>0</v>
      </c>
    </row>
    <row r="431" spans="2:14" x14ac:dyDescent="0.3">
      <c r="B431">
        <v>426</v>
      </c>
      <c r="C431" s="11">
        <f t="shared" si="32"/>
        <v>1.6779706453383088</v>
      </c>
      <c r="D431" s="11">
        <f t="shared" si="32"/>
        <v>2.720789926345387</v>
      </c>
      <c r="E431" s="11">
        <f t="shared" si="32"/>
        <v>3.4292084480011149</v>
      </c>
      <c r="F431" s="11">
        <f t="shared" si="32"/>
        <v>5.9646475032892132</v>
      </c>
      <c r="G431" s="3">
        <f>G430*(1+Parameters!$B$13)</f>
        <v>391824958.52164698</v>
      </c>
      <c r="H431" s="5">
        <f>Parameters!$B$11*'Permanent project'!C435*Parameters!B$9*G431</f>
        <v>6075.0299934344694</v>
      </c>
      <c r="I431" s="2">
        <f>EXP(-Parameters!$B$16*'Permanent project'!B435)</f>
        <v>1.2014276499749373E-6</v>
      </c>
      <c r="J431" s="2">
        <f>EXP(-(Parameters!$B$5+Parameters!$B$6)*('Permanent project'!B435-Parameters!$B$2))*(1-EXP(-Parameters!$B$7*('Permanent project'!B435-Parameters!$B$2)*('Permanent project'!B435&gt;Parameters!$B$2)))+('Permanent project'!B435&lt;=Parameters!$B$2)</f>
        <v>1.4552390548416123E-2</v>
      </c>
      <c r="K431" s="2">
        <f>H431*I431*('Permanent project'!B435&gt;=Parameters!$B$2)</f>
        <v>7.2987090085392331E-3</v>
      </c>
      <c r="L431" s="2">
        <f>H431*I431*J431*('Permanent project'!B435&gt;=Parameters!$B$2)*('Permanent project'!B435&lt;=Parameters!$B$3)</f>
        <v>1.0621366399150595E-4</v>
      </c>
      <c r="M431" s="26">
        <f>'Emissions of Biomass scenarios'!O429*3.66</f>
        <v>0</v>
      </c>
      <c r="N431" s="14">
        <f t="shared" si="30"/>
        <v>0</v>
      </c>
    </row>
    <row r="432" spans="2:14" x14ac:dyDescent="0.3">
      <c r="B432">
        <v>427</v>
      </c>
      <c r="C432" s="11">
        <f t="shared" si="32"/>
        <v>1.6779706453383088</v>
      </c>
      <c r="D432" s="11">
        <f t="shared" si="32"/>
        <v>2.720789926345387</v>
      </c>
      <c r="E432" s="11">
        <f t="shared" si="32"/>
        <v>3.4292084480011149</v>
      </c>
      <c r="F432" s="11">
        <f t="shared" si="32"/>
        <v>5.9646475032892132</v>
      </c>
      <c r="G432" s="3">
        <f>G431*(1+Parameters!$B$13)</f>
        <v>399661457.6920799</v>
      </c>
      <c r="H432" s="5">
        <f>Parameters!$B$11*'Permanent project'!C436*Parameters!B$9*G432</f>
        <v>6196.5305933031586</v>
      </c>
      <c r="I432" s="2">
        <f>EXP(-Parameters!$B$16*'Permanent project'!B436)</f>
        <v>1.1635905868926691E-6</v>
      </c>
      <c r="J432" s="2">
        <f>EXP(-(Parameters!$B$5+Parameters!$B$6)*('Permanent project'!B436-Parameters!$B$2))*(1-EXP(-Parameters!$B$7*('Permanent project'!B436-Parameters!$B$2)*('Permanent project'!B436&gt;Parameters!$B$2)))+('Permanent project'!B436&lt;=Parameters!$B$2)</f>
        <v>1.440759184311235E-2</v>
      </c>
      <c r="K432" s="2">
        <f>H432*I432*('Permanent project'!B436&gt;=Parameters!$B$2)</f>
        <v>7.2102246697600013E-3</v>
      </c>
      <c r="L432" s="2">
        <f>H432*I432*J432*('Permanent project'!B436&gt;=Parameters!$B$2)*('Permanent project'!B436&lt;=Parameters!$B$3)</f>
        <v>1.0388197413904163E-4</v>
      </c>
      <c r="M432" s="26">
        <f>'Emissions of Biomass scenarios'!O430*3.66</f>
        <v>0</v>
      </c>
      <c r="N432" s="14">
        <f t="shared" si="30"/>
        <v>0</v>
      </c>
    </row>
    <row r="433" spans="2:14" x14ac:dyDescent="0.3">
      <c r="B433">
        <v>428</v>
      </c>
      <c r="C433" s="11">
        <f t="shared" si="32"/>
        <v>1.6779706453383088</v>
      </c>
      <c r="D433" s="11">
        <f t="shared" si="32"/>
        <v>2.720789926345387</v>
      </c>
      <c r="E433" s="11">
        <f t="shared" si="32"/>
        <v>3.4292084480011149</v>
      </c>
      <c r="F433" s="11">
        <f t="shared" si="32"/>
        <v>5.9646475032892132</v>
      </c>
      <c r="G433" s="3">
        <f>G432*(1+Parameters!$B$13)</f>
        <v>407654686.84592152</v>
      </c>
      <c r="H433" s="5">
        <f>Parameters!$B$11*'Permanent project'!C437*Parameters!B$9*G433</f>
        <v>6320.461205169222</v>
      </c>
      <c r="I433" s="2">
        <f>EXP(-Parameters!$B$16*'Permanent project'!B437)</f>
        <v>1.1269451422509465E-6</v>
      </c>
      <c r="J433" s="2">
        <f>EXP(-(Parameters!$B$5+Parameters!$B$6)*('Permanent project'!B437-Parameters!$B$2))*(1-EXP(-Parameters!$B$7*('Permanent project'!B437-Parameters!$B$2)*('Permanent project'!B437&gt;Parameters!$B$2)))+('Permanent project'!B437&lt;=Parameters!$B$2)</f>
        <v>1.4264233908999256E-2</v>
      </c>
      <c r="K433" s="2">
        <f>H433*I433*('Permanent project'!B437&gt;=Parameters!$B$2)</f>
        <v>7.1228130519510177E-3</v>
      </c>
      <c r="L433" s="2">
        <f>H433*I433*J433*('Permanent project'!B437&gt;=Parameters!$B$2)*('Permanent project'!B437&lt;=Parameters!$B$3)</f>
        <v>1.0160147146310218E-4</v>
      </c>
      <c r="M433" s="26">
        <f>'Emissions of Biomass scenarios'!O431*3.66</f>
        <v>0</v>
      </c>
      <c r="N433" s="14">
        <f t="shared" si="30"/>
        <v>0</v>
      </c>
    </row>
    <row r="434" spans="2:14" x14ac:dyDescent="0.3">
      <c r="B434">
        <v>429</v>
      </c>
      <c r="C434" s="11">
        <f t="shared" si="32"/>
        <v>1.6779706453383088</v>
      </c>
      <c r="D434" s="11">
        <f t="shared" si="32"/>
        <v>2.720789926345387</v>
      </c>
      <c r="E434" s="11">
        <f t="shared" si="32"/>
        <v>3.4292084480011149</v>
      </c>
      <c r="F434" s="11">
        <f t="shared" si="32"/>
        <v>5.9646475032892132</v>
      </c>
      <c r="G434" s="3">
        <f>G433*(1+Parameters!$B$13)</f>
        <v>415807780.58283997</v>
      </c>
      <c r="H434" s="5">
        <f>Parameters!$B$11*'Permanent project'!C438*Parameters!B$9*G434</f>
        <v>6446.870429272607</v>
      </c>
      <c r="I434" s="2">
        <f>EXP(-Parameters!$B$16*'Permanent project'!B438)</f>
        <v>1.0914537879122194E-6</v>
      </c>
      <c r="J434" s="2">
        <f>EXP(-(Parameters!$B$5+Parameters!$B$6)*('Permanent project'!B438-Parameters!$B$2))*(1-EXP(-Parameters!$B$7*('Permanent project'!B438-Parameters!$B$2)*('Permanent project'!B438&gt;Parameters!$B$2)))+('Permanent project'!B438&lt;=Parameters!$B$2)</f>
        <v>1.4122302410163962E-2</v>
      </c>
      <c r="K434" s="2">
        <f>H434*I434*('Permanent project'!B438&gt;=Parameters!$B$2)</f>
        <v>7.0364611502088626E-3</v>
      </c>
      <c r="L434" s="2">
        <f>H434*I434*J434*('Permanent project'!B438&gt;=Parameters!$B$2)*('Permanent project'!B438&lt;=Parameters!$B$3)</f>
        <v>9.9371032260619707E-5</v>
      </c>
      <c r="M434" s="26">
        <f>'Emissions of Biomass scenarios'!O432*3.66</f>
        <v>0</v>
      </c>
      <c r="N434" s="14">
        <f t="shared" si="30"/>
        <v>0</v>
      </c>
    </row>
    <row r="435" spans="2:14" x14ac:dyDescent="0.3">
      <c r="B435">
        <v>430</v>
      </c>
      <c r="C435" s="11">
        <f t="shared" si="32"/>
        <v>1.6779706453383088</v>
      </c>
      <c r="D435" s="11">
        <f t="shared" si="32"/>
        <v>2.720789926345387</v>
      </c>
      <c r="E435" s="11">
        <f t="shared" si="32"/>
        <v>3.4292084480011149</v>
      </c>
      <c r="F435" s="11">
        <f t="shared" si="32"/>
        <v>5.9646475032892132</v>
      </c>
      <c r="G435" s="3">
        <f>G434*(1+Parameters!$B$13)</f>
        <v>424123936.19449675</v>
      </c>
      <c r="H435" s="5">
        <f>Parameters!$B$11*'Permanent project'!C439*Parameters!B$9*G435</f>
        <v>6575.8078378580594</v>
      </c>
      <c r="I435" s="2">
        <f>EXP(-Parameters!$B$16*'Permanent project'!B439)</f>
        <v>1.0570801776282568E-6</v>
      </c>
      <c r="J435" s="2">
        <f>EXP(-(Parameters!$B$5+Parameters!$B$6)*('Permanent project'!B439-Parameters!$B$2))*(1-EXP(-Parameters!$B$7*('Permanent project'!B439-Parameters!$B$2)*('Permanent project'!B439&gt;Parameters!$B$2)))+('Permanent project'!B439&lt;=Parameters!$B$2)</f>
        <v>1.3981783153338296E-2</v>
      </c>
      <c r="K435" s="2">
        <f>H435*I435*('Permanent project'!B439&gt;=Parameters!$B$2)</f>
        <v>6.9511561172922809E-3</v>
      </c>
      <c r="L435" s="2">
        <f>H435*I435*J435*('Permanent project'!B439&gt;=Parameters!$B$2)*('Permanent project'!B439&lt;=Parameters!$B$3)</f>
        <v>9.7189557496981651E-5</v>
      </c>
      <c r="M435" s="26">
        <f>'Emissions of Biomass scenarios'!O433*3.66</f>
        <v>0</v>
      </c>
      <c r="N435" s="14">
        <f t="shared" si="30"/>
        <v>0</v>
      </c>
    </row>
    <row r="436" spans="2:14" x14ac:dyDescent="0.3">
      <c r="B436">
        <v>431</v>
      </c>
      <c r="C436" s="11">
        <f t="shared" si="32"/>
        <v>1.6779706453383088</v>
      </c>
      <c r="D436" s="11">
        <f t="shared" si="32"/>
        <v>2.720789926345387</v>
      </c>
      <c r="E436" s="11">
        <f t="shared" si="32"/>
        <v>3.4292084480011149</v>
      </c>
      <c r="F436" s="11">
        <f t="shared" si="32"/>
        <v>5.9646475032892132</v>
      </c>
      <c r="G436" s="3">
        <f>G435*(1+Parameters!$B$13)</f>
        <v>432606414.9183867</v>
      </c>
      <c r="H436" s="5">
        <f>Parameters!$B$11*'Permanent project'!C440*Parameters!B$9*G436</f>
        <v>6707.3239946152207</v>
      </c>
      <c r="I436" s="2">
        <f>EXP(-Parameters!$B$16*'Permanent project'!B440)</f>
        <v>1.0237891098184141E-6</v>
      </c>
      <c r="J436" s="2">
        <f>EXP(-(Parameters!$B$5+Parameters!$B$6)*('Permanent project'!B440-Parameters!$B$2))*(1-EXP(-Parameters!$B$7*('Permanent project'!B440-Parameters!$B$2)*('Permanent project'!B440&gt;Parameters!$B$2)))+('Permanent project'!B440&lt;=Parameters!$B$2)</f>
        <v>1.3842662086479501E-2</v>
      </c>
      <c r="K436" s="2">
        <f>H436*I436*('Permanent project'!B440&gt;=Parameters!$B$2)</f>
        <v>6.8668852617108063E-3</v>
      </c>
      <c r="L436" s="2">
        <f>H436*I436*J436*('Permanent project'!B440&gt;=Parameters!$B$2)*('Permanent project'!B440&lt;=Parameters!$B$3)</f>
        <v>9.5055972264489042E-5</v>
      </c>
      <c r="M436" s="26">
        <f>'Emissions of Biomass scenarios'!O434*3.66</f>
        <v>0</v>
      </c>
      <c r="N436" s="14">
        <f t="shared" si="30"/>
        <v>0</v>
      </c>
    </row>
    <row r="437" spans="2:14" x14ac:dyDescent="0.3">
      <c r="B437">
        <v>432</v>
      </c>
      <c r="C437" s="11">
        <f t="shared" si="32"/>
        <v>1.6779706453383088</v>
      </c>
      <c r="D437" s="11">
        <f t="shared" si="32"/>
        <v>2.720789926345387</v>
      </c>
      <c r="E437" s="11">
        <f t="shared" si="32"/>
        <v>3.4292084480011149</v>
      </c>
      <c r="F437" s="11">
        <f t="shared" si="32"/>
        <v>5.9646475032892132</v>
      </c>
      <c r="G437" s="3">
        <f>G436*(1+Parameters!$B$13)</f>
        <v>441258543.21675444</v>
      </c>
      <c r="H437" s="5">
        <f>Parameters!$B$11*'Permanent project'!C441*Parameters!B$9*G437</f>
        <v>6841.4704745075251</v>
      </c>
      <c r="I437" s="2">
        <f>EXP(-Parameters!$B$16*'Permanent project'!B441)</f>
        <v>9.9154649152013639E-7</v>
      </c>
      <c r="J437" s="2">
        <f>EXP(-(Parameters!$B$5+Parameters!$B$6)*('Permanent project'!B441-Parameters!$B$2))*(1-EXP(-Parameters!$B$7*('Permanent project'!B441-Parameters!$B$2)*('Permanent project'!B441&gt;Parameters!$B$2)))+('Permanent project'!B441&lt;=Parameters!$B$2)</f>
        <v>1.3704925297364945E-2</v>
      </c>
      <c r="K437" s="2">
        <f>H437*I437*('Permanent project'!B441&gt;=Parameters!$B$2)</f>
        <v>6.7836360458365394E-3</v>
      </c>
      <c r="L437" s="2">
        <f>H437*I437*J437*('Permanent project'!B441&gt;=Parameters!$B$2)*('Permanent project'!B441&lt;=Parameters!$B$3)</f>
        <v>9.2969225252701891E-5</v>
      </c>
      <c r="M437" s="26">
        <f>'Emissions of Biomass scenarios'!O435*3.66</f>
        <v>0</v>
      </c>
      <c r="N437" s="14">
        <f t="shared" si="30"/>
        <v>0</v>
      </c>
    </row>
    <row r="438" spans="2:14" x14ac:dyDescent="0.3">
      <c r="B438">
        <v>433</v>
      </c>
      <c r="C438" s="11">
        <f t="shared" si="32"/>
        <v>1.6779706453383088</v>
      </c>
      <c r="D438" s="11">
        <f t="shared" si="32"/>
        <v>2.720789926345387</v>
      </c>
      <c r="E438" s="11">
        <f t="shared" si="32"/>
        <v>3.4292084480011149</v>
      </c>
      <c r="F438" s="11">
        <f t="shared" si="32"/>
        <v>5.9646475032892132</v>
      </c>
      <c r="G438" s="3">
        <f>G437*(1+Parameters!$B$13)</f>
        <v>450083714.08108956</v>
      </c>
      <c r="H438" s="5">
        <f>Parameters!$B$11*'Permanent project'!C442*Parameters!B$9*G438</f>
        <v>6978.2998839976763</v>
      </c>
      <c r="I438" s="2">
        <f>EXP(-Parameters!$B$16*'Permanent project'!B442)</f>
        <v>9.6031930347478735E-7</v>
      </c>
      <c r="J438" s="2">
        <f>EXP(-(Parameters!$B$5+Parameters!$B$6)*('Permanent project'!B442-Parameters!$B$2))*(1-EXP(-Parameters!$B$7*('Permanent project'!B442-Parameters!$B$2)*('Permanent project'!B442&gt;Parameters!$B$2)))+('Permanent project'!B442&lt;=Parameters!$B$2)</f>
        <v>1.3568559012200934E-2</v>
      </c>
      <c r="K438" s="2">
        <f>H438*I438*('Permanent project'!B442&gt;=Parameters!$B$2)</f>
        <v>6.7013960840388376E-3</v>
      </c>
      <c r="L438" s="2">
        <f>H438*I438*J438*('Permanent project'!B442&gt;=Parameters!$B$2)*('Permanent project'!B442&lt;=Parameters!$B$3)</f>
        <v>9.0928288230413218E-5</v>
      </c>
      <c r="M438" s="26">
        <f>'Emissions of Biomass scenarios'!O436*3.66</f>
        <v>0</v>
      </c>
      <c r="N438" s="14">
        <f t="shared" si="30"/>
        <v>0</v>
      </c>
    </row>
    <row r="439" spans="2:14" x14ac:dyDescent="0.3">
      <c r="B439">
        <v>434</v>
      </c>
      <c r="C439" s="11">
        <f t="shared" si="32"/>
        <v>1.6779706453383088</v>
      </c>
      <c r="D439" s="11">
        <f t="shared" si="32"/>
        <v>2.720789926345387</v>
      </c>
      <c r="E439" s="11">
        <f t="shared" si="32"/>
        <v>3.4292084480011149</v>
      </c>
      <c r="F439" s="11">
        <f t="shared" si="32"/>
        <v>5.9646475032892132</v>
      </c>
      <c r="G439" s="3">
        <f>G438*(1+Parameters!$B$13)</f>
        <v>459085388.36271137</v>
      </c>
      <c r="H439" s="5">
        <f>Parameters!$B$11*'Permanent project'!C443*Parameters!B$9*G439</f>
        <v>7117.8658816776297</v>
      </c>
      <c r="I439" s="2">
        <f>EXP(-Parameters!$B$16*'Permanent project'!B443)</f>
        <v>9.3007556631304208E-7</v>
      </c>
      <c r="J439" s="2">
        <f>EXP(-(Parameters!$B$5+Parameters!$B$6)*('Permanent project'!B443-Parameters!$B$2))*(1-EXP(-Parameters!$B$7*('Permanent project'!B443-Parameters!$B$2)*('Permanent project'!B443&gt;Parameters!$B$2)))+('Permanent project'!B443&lt;=Parameters!$B$2)</f>
        <v>1.3433549594245302E-2</v>
      </c>
      <c r="K439" s="2">
        <f>H439*I439*('Permanent project'!B443&gt;=Parameters!$B$2)</f>
        <v>6.6201531408416016E-3</v>
      </c>
      <c r="L439" s="2">
        <f>H439*I439*J439*('Permanent project'!B443&gt;=Parameters!$B$2)*('Permanent project'!B443&lt;=Parameters!$B$3)</f>
        <v>8.8932155538994453E-5</v>
      </c>
      <c r="M439" s="26">
        <f>'Emissions of Biomass scenarios'!O437*3.66</f>
        <v>0</v>
      </c>
      <c r="N439" s="14">
        <f t="shared" si="30"/>
        <v>0</v>
      </c>
    </row>
    <row r="440" spans="2:14" x14ac:dyDescent="0.3">
      <c r="B440">
        <v>435</v>
      </c>
      <c r="C440" s="11">
        <f t="shared" si="32"/>
        <v>1.6779706453383088</v>
      </c>
      <c r="D440" s="11">
        <f t="shared" si="32"/>
        <v>2.720789926345387</v>
      </c>
      <c r="E440" s="11">
        <f t="shared" si="32"/>
        <v>3.4292084480011149</v>
      </c>
      <c r="F440" s="11">
        <f t="shared" si="32"/>
        <v>5.9646475032892132</v>
      </c>
      <c r="G440" s="3">
        <f>G439*(1+Parameters!$B$13)</f>
        <v>468267096.1299656</v>
      </c>
      <c r="H440" s="5">
        <f>Parameters!$B$11*'Permanent project'!C444*Parameters!B$9*G440</f>
        <v>7260.2231993111827</v>
      </c>
      <c r="I440" s="2">
        <f>EXP(-Parameters!$B$16*'Permanent project'!B444)</f>
        <v>9.0078430780521837E-7</v>
      </c>
      <c r="J440" s="2">
        <f>EXP(-(Parameters!$B$5+Parameters!$B$6)*('Permanent project'!B444-Parameters!$B$2))*(1-EXP(-Parameters!$B$7*('Permanent project'!B444-Parameters!$B$2)*('Permanent project'!B444&gt;Parameters!$B$2)))+('Permanent project'!B444&lt;=Parameters!$B$2)</f>
        <v>1.3299883542443767E-2</v>
      </c>
      <c r="K440" s="2">
        <f>H440*I440*('Permanent project'!B444&gt;=Parameters!$B$2)</f>
        <v>6.539895129102912E-3</v>
      </c>
      <c r="L440" s="2">
        <f>H440*I440*J440*('Permanent project'!B444&gt;=Parameters!$B$2)*('Permanent project'!B444&lt;=Parameters!$B$3)</f>
        <v>8.6979843596863977E-5</v>
      </c>
      <c r="M440" s="26">
        <f>'Emissions of Biomass scenarios'!O438*3.66</f>
        <v>0</v>
      </c>
      <c r="N440" s="14">
        <f t="shared" si="30"/>
        <v>0</v>
      </c>
    </row>
    <row r="441" spans="2:14" x14ac:dyDescent="0.3">
      <c r="B441">
        <v>436</v>
      </c>
      <c r="C441" s="11">
        <f t="shared" si="32"/>
        <v>1.6779706453383088</v>
      </c>
      <c r="D441" s="11">
        <f t="shared" si="32"/>
        <v>2.720789926345387</v>
      </c>
      <c r="E441" s="11">
        <f t="shared" si="32"/>
        <v>3.4292084480011149</v>
      </c>
      <c r="F441" s="11">
        <f t="shared" si="32"/>
        <v>5.9646475032892132</v>
      </c>
      <c r="G441" s="3">
        <f>G440*(1+Parameters!$B$13)</f>
        <v>477632438.05256492</v>
      </c>
      <c r="H441" s="5">
        <f>Parameters!$B$11*'Permanent project'!C445*Parameters!B$9*G441</f>
        <v>7405.4276632974061</v>
      </c>
      <c r="I441" s="2">
        <f>EXP(-Parameters!$B$16*'Permanent project'!B445)</f>
        <v>8.7241553114300787E-7</v>
      </c>
      <c r="J441" s="2">
        <f>EXP(-(Parameters!$B$5+Parameters!$B$6)*('Permanent project'!B445-Parameters!$B$2))*(1-EXP(-Parameters!$B$7*('Permanent project'!B445-Parameters!$B$2)*('Permanent project'!B445&gt;Parameters!$B$2)))+('Permanent project'!B445&lt;=Parameters!$B$2)</f>
        <v>1.3167547490079751E-2</v>
      </c>
      <c r="K441" s="2">
        <f>H441*I441*('Permanent project'!B445&gt;=Parameters!$B$2)</f>
        <v>6.4606101082167302E-3</v>
      </c>
      <c r="L441" s="2">
        <f>H441*I441*J441*('Permanent project'!B445&gt;=Parameters!$B$2)*('Permanent project'!B445&lt;=Parameters!$B$3)</f>
        <v>8.5070390414833068E-5</v>
      </c>
      <c r="M441" s="26">
        <f>'Emissions of Biomass scenarios'!O439*3.66</f>
        <v>0</v>
      </c>
      <c r="N441" s="14">
        <f t="shared" si="30"/>
        <v>0</v>
      </c>
    </row>
    <row r="442" spans="2:14" x14ac:dyDescent="0.3">
      <c r="B442">
        <v>437</v>
      </c>
      <c r="C442" s="11">
        <f t="shared" si="32"/>
        <v>1.6779706453383088</v>
      </c>
      <c r="D442" s="11">
        <f t="shared" si="32"/>
        <v>2.720789926345387</v>
      </c>
      <c r="E442" s="11">
        <f t="shared" si="32"/>
        <v>3.4292084480011149</v>
      </c>
      <c r="F442" s="11">
        <f t="shared" si="32"/>
        <v>5.9646475032892132</v>
      </c>
      <c r="G442" s="3">
        <f>G441*(1+Parameters!$B$13)</f>
        <v>487185086.81361622</v>
      </c>
      <c r="H442" s="5">
        <f>Parameters!$B$11*'Permanent project'!C446*Parameters!B$9*G442</f>
        <v>7553.5362165633542</v>
      </c>
      <c r="I442" s="2">
        <f>EXP(-Parameters!$B$16*'Permanent project'!B446)</f>
        <v>8.4494018422012229E-7</v>
      </c>
      <c r="J442" s="2">
        <f>EXP(-(Parameters!$B$5+Parameters!$B$6)*('Permanent project'!B446-Parameters!$B$2))*(1-EXP(-Parameters!$B$7*('Permanent project'!B446-Parameters!$B$2)*('Permanent project'!B446&gt;Parameters!$B$2)))+('Permanent project'!B446&lt;=Parameters!$B$2)</f>
        <v>1.3036528203437736E-2</v>
      </c>
      <c r="K442" s="2">
        <f>H442*I442*('Permanent project'!B446&gt;=Parameters!$B$2)</f>
        <v>6.382286282336406E-3</v>
      </c>
      <c r="L442" s="2">
        <f>H442*I442*J442*('Permanent project'!B446&gt;=Parameters!$B$2)*('Permanent project'!B446&lt;=Parameters!$B$3)</f>
        <v>8.3202855122092338E-5</v>
      </c>
      <c r="M442" s="26">
        <f>'Emissions of Biomass scenarios'!O440*3.66</f>
        <v>0</v>
      </c>
      <c r="N442" s="14">
        <f t="shared" si="30"/>
        <v>0</v>
      </c>
    </row>
    <row r="443" spans="2:14" x14ac:dyDescent="0.3">
      <c r="B443">
        <v>438</v>
      </c>
      <c r="C443" s="11">
        <f t="shared" ref="C443:F455" si="33">C442</f>
        <v>1.6779706453383088</v>
      </c>
      <c r="D443" s="11">
        <f t="shared" si="33"/>
        <v>2.720789926345387</v>
      </c>
      <c r="E443" s="11">
        <f t="shared" si="33"/>
        <v>3.4292084480011149</v>
      </c>
      <c r="F443" s="11">
        <f t="shared" si="33"/>
        <v>5.9646475032892132</v>
      </c>
      <c r="G443" s="3">
        <f>G442*(1+Parameters!$B$13)</f>
        <v>496928788.54988855</v>
      </c>
      <c r="H443" s="5">
        <f>Parameters!$B$11*'Permanent project'!C447*Parameters!B$9*G443</f>
        <v>7704.6069408946214</v>
      </c>
      <c r="I443" s="2">
        <f>EXP(-Parameters!$B$16*'Permanent project'!B447)</f>
        <v>8.183301298803982E-7</v>
      </c>
      <c r="J443" s="2">
        <f>EXP(-(Parameters!$B$5+Parameters!$B$6)*('Permanent project'!B447-Parameters!$B$2))*(1-EXP(-Parameters!$B$7*('Permanent project'!B447-Parameters!$B$2)*('Permanent project'!B447&gt;Parameters!$B$2)))+('Permanent project'!B447&lt;=Parameters!$B$2)</f>
        <v>1.2906812580479862E-2</v>
      </c>
      <c r="K443" s="2">
        <f>H443*I443*('Permanent project'!B447&gt;=Parameters!$B$2)</f>
        <v>6.3049119986197128E-3</v>
      </c>
      <c r="L443" s="2">
        <f>H443*I443*J443*('Permanent project'!B447&gt;=Parameters!$B$2)*('Permanent project'!B447&lt;=Parameters!$B$3)</f>
        <v>8.1376317502603339E-5</v>
      </c>
      <c r="M443" s="26">
        <f>'Emissions of Biomass scenarios'!O441*3.66</f>
        <v>0</v>
      </c>
      <c r="N443" s="14">
        <f t="shared" si="30"/>
        <v>0</v>
      </c>
    </row>
    <row r="444" spans="2:14" x14ac:dyDescent="0.3">
      <c r="B444">
        <v>439</v>
      </c>
      <c r="C444" s="11">
        <f t="shared" si="33"/>
        <v>1.6779706453383088</v>
      </c>
      <c r="D444" s="11">
        <f t="shared" si="33"/>
        <v>2.720789926345387</v>
      </c>
      <c r="E444" s="11">
        <f t="shared" si="33"/>
        <v>3.4292084480011149</v>
      </c>
      <c r="F444" s="11">
        <f t="shared" si="33"/>
        <v>5.9646475032892132</v>
      </c>
      <c r="G444" s="3">
        <f>G443*(1+Parameters!$B$13)</f>
        <v>506867364.32088631</v>
      </c>
      <c r="H444" s="5">
        <f>Parameters!$B$11*'Permanent project'!C448*Parameters!B$9*G444</f>
        <v>7858.6990797125136</v>
      </c>
      <c r="I444" s="2">
        <f>EXP(-Parameters!$B$16*'Permanent project'!B448)</f>
        <v>7.9255811710289031E-7</v>
      </c>
      <c r="J444" s="2">
        <f>EXP(-(Parameters!$B$5+Parameters!$B$6)*('Permanent project'!B448-Parameters!$B$2))*(1-EXP(-Parameters!$B$7*('Permanent project'!B448-Parameters!$B$2)*('Permanent project'!B448&gt;Parameters!$B$2)))+('Permanent project'!B448&lt;=Parameters!$B$2)</f>
        <v>1.2778387649535761E-2</v>
      </c>
      <c r="K444" s="2">
        <f>H444*I444*('Permanent project'!B448&gt;=Parameters!$B$2)</f>
        <v>6.2284757454951663E-3</v>
      </c>
      <c r="L444" s="2">
        <f>H444*I444*J444*('Permanent project'!B448&gt;=Parameters!$B$2)*('Permanent project'!B448&lt;=Parameters!$B$3)</f>
        <v>7.9589877541668468E-5</v>
      </c>
      <c r="M444" s="26">
        <f>'Emissions of Biomass scenarios'!O442*3.66</f>
        <v>0</v>
      </c>
      <c r="N444" s="14">
        <f t="shared" si="30"/>
        <v>0</v>
      </c>
    </row>
    <row r="445" spans="2:14" x14ac:dyDescent="0.3">
      <c r="B445">
        <v>440</v>
      </c>
      <c r="C445" s="11">
        <f t="shared" si="33"/>
        <v>1.6779706453383088</v>
      </c>
      <c r="D445" s="11">
        <f t="shared" si="33"/>
        <v>2.720789926345387</v>
      </c>
      <c r="E445" s="11">
        <f t="shared" si="33"/>
        <v>3.4292084480011149</v>
      </c>
      <c r="F445" s="11">
        <f t="shared" si="33"/>
        <v>5.9646475032892132</v>
      </c>
      <c r="G445" s="3">
        <f>G444*(1+Parameters!$B$13)</f>
        <v>517004711.60730404</v>
      </c>
      <c r="H445" s="5">
        <f>Parameters!$B$11*'Permanent project'!C449*Parameters!B$9*G445</f>
        <v>8015.8730613067637</v>
      </c>
      <c r="I445" s="2">
        <f>EXP(-Parameters!$B$16*'Permanent project'!B449)</f>
        <v>7.6759775309444467E-7</v>
      </c>
      <c r="J445" s="2">
        <f>EXP(-(Parameters!$B$5+Parameters!$B$6)*('Permanent project'!B449-Parameters!$B$2))*(1-EXP(-Parameters!$B$7*('Permanent project'!B449-Parameters!$B$2)*('Permanent project'!B449&gt;Parameters!$B$2)))+('Permanent project'!B449&lt;=Parameters!$B$2)</f>
        <v>1.2651240568005305E-2</v>
      </c>
      <c r="K445" s="2">
        <f>H445*I445*('Permanent project'!B449&gt;=Parameters!$B$2)</f>
        <v>6.1529661509493599E-3</v>
      </c>
      <c r="L445" s="2">
        <f>H445*I445*J445*('Permanent project'!B449&gt;=Parameters!$B$2)*('Permanent project'!B449&lt;=Parameters!$B$3)</f>
        <v>7.7842654982453993E-5</v>
      </c>
      <c r="M445" s="26">
        <f>'Emissions of Biomass scenarios'!O443*3.66</f>
        <v>0</v>
      </c>
      <c r="N445" s="14">
        <f t="shared" si="30"/>
        <v>0</v>
      </c>
    </row>
    <row r="446" spans="2:14" x14ac:dyDescent="0.3">
      <c r="B446">
        <v>441</v>
      </c>
      <c r="C446" s="11">
        <f t="shared" si="33"/>
        <v>1.6779706453383088</v>
      </c>
      <c r="D446" s="11">
        <f t="shared" si="33"/>
        <v>2.720789926345387</v>
      </c>
      <c r="E446" s="11">
        <f t="shared" si="33"/>
        <v>3.4292084480011149</v>
      </c>
      <c r="F446" s="11">
        <f t="shared" si="33"/>
        <v>5.9646475032892132</v>
      </c>
      <c r="G446" s="3">
        <f>G445*(1+Parameters!$B$13)</f>
        <v>527344805.83945012</v>
      </c>
      <c r="H446" s="5">
        <f>Parameters!$B$11*'Permanent project'!C450*Parameters!B$9*G446</f>
        <v>8176.1905225328992</v>
      </c>
      <c r="I446" s="2">
        <f>EXP(-Parameters!$B$16*'Permanent project'!B450)</f>
        <v>7.4342347626117242E-7</v>
      </c>
      <c r="J446" s="2">
        <f>EXP(-(Parameters!$B$5+Parameters!$B$6)*('Permanent project'!B450-Parameters!$B$2))*(1-EXP(-Parameters!$B$7*('Permanent project'!B450-Parameters!$B$2)*('Permanent project'!B450&gt;Parameters!$B$2)))+('Permanent project'!B450&lt;=Parameters!$B$2)</f>
        <v>1.2525358621074385E-2</v>
      </c>
      <c r="K446" s="2">
        <f>H446*I446*('Permanent project'!B450&gt;=Parameters!$B$2)</f>
        <v>6.0783719808350598E-3</v>
      </c>
      <c r="L446" s="2">
        <f>H446*I446*J446*('Permanent project'!B450&gt;=Parameters!$B$2)*('Permanent project'!B450&lt;=Parameters!$B$3)</f>
        <v>7.6133788892249402E-5</v>
      </c>
      <c r="M446" s="26">
        <f>'Emissions of Biomass scenarios'!O444*3.66</f>
        <v>0</v>
      </c>
      <c r="N446" s="14">
        <f t="shared" si="30"/>
        <v>0</v>
      </c>
    </row>
    <row r="447" spans="2:14" x14ac:dyDescent="0.3">
      <c r="B447">
        <v>442</v>
      </c>
      <c r="C447" s="11">
        <f t="shared" si="33"/>
        <v>1.6779706453383088</v>
      </c>
      <c r="D447" s="11">
        <f t="shared" si="33"/>
        <v>2.720789926345387</v>
      </c>
      <c r="E447" s="11">
        <f t="shared" si="33"/>
        <v>3.4292084480011149</v>
      </c>
      <c r="F447" s="11">
        <f t="shared" si="33"/>
        <v>5.9646475032892132</v>
      </c>
      <c r="G447" s="3">
        <f>G446*(1+Parameters!$B$13)</f>
        <v>537891701.9562391</v>
      </c>
      <c r="H447" s="5">
        <f>Parameters!$B$11*'Permanent project'!C451*Parameters!B$9*G447</f>
        <v>8339.7143329835562</v>
      </c>
      <c r="I447" s="2">
        <f>EXP(-Parameters!$B$16*'Permanent project'!B451)</f>
        <v>7.2001053003114357E-7</v>
      </c>
      <c r="J447" s="2">
        <f>EXP(-(Parameters!$B$5+Parameters!$B$6)*('Permanent project'!B451-Parameters!$B$2))*(1-EXP(-Parameters!$B$7*('Permanent project'!B451-Parameters!$B$2)*('Permanent project'!B451&gt;Parameters!$B$2)))+('Permanent project'!B451&lt;=Parameters!$B$2)</f>
        <v>1.2400729220443406E-2</v>
      </c>
      <c r="K447" s="2">
        <f>H447*I447*('Permanent project'!B451&gt;=Parameters!$B$2)</f>
        <v>6.0046821371998156E-3</v>
      </c>
      <c r="L447" s="2">
        <f>H447*I447*J447*('Permanent project'!B451&gt;=Parameters!$B$2)*('Permanent project'!B451&lt;=Parameters!$B$3)</f>
        <v>7.4462437238248313E-5</v>
      </c>
      <c r="M447" s="26">
        <f>'Emissions of Biomass scenarios'!O445*3.66</f>
        <v>0</v>
      </c>
      <c r="N447" s="14">
        <f t="shared" si="30"/>
        <v>0</v>
      </c>
    </row>
    <row r="448" spans="2:14" x14ac:dyDescent="0.3">
      <c r="B448">
        <v>443</v>
      </c>
      <c r="C448" s="11">
        <f t="shared" si="33"/>
        <v>1.6779706453383088</v>
      </c>
      <c r="D448" s="11">
        <f t="shared" si="33"/>
        <v>2.720789926345387</v>
      </c>
      <c r="E448" s="11">
        <f t="shared" si="33"/>
        <v>3.4292084480011149</v>
      </c>
      <c r="F448" s="11">
        <f t="shared" si="33"/>
        <v>5.9646475032892132</v>
      </c>
      <c r="G448" s="3">
        <f>G447*(1+Parameters!$B$13)</f>
        <v>548649535.99536395</v>
      </c>
      <c r="H448" s="5">
        <f>Parameters!$B$11*'Permanent project'!C452*Parameters!B$9*G448</f>
        <v>8506.5086196432294</v>
      </c>
      <c r="I448" s="2">
        <f>EXP(-Parameters!$B$16*'Permanent project'!B452)</f>
        <v>6.973349375014943E-7</v>
      </c>
      <c r="J448" s="2">
        <f>EXP(-(Parameters!$B$5+Parameters!$B$6)*('Permanent project'!B452-Parameters!$B$2))*(1-EXP(-Parameters!$B$7*('Permanent project'!B452-Parameters!$B$2)*('Permanent project'!B452&gt;Parameters!$B$2)))+('Permanent project'!B452&lt;=Parameters!$B$2)</f>
        <v>1.2277339903068436E-2</v>
      </c>
      <c r="K448" s="2">
        <f>H448*I448*('Permanent project'!B452&gt;=Parameters!$B$2)</f>
        <v>5.9318856566348338E-3</v>
      </c>
      <c r="L448" s="2">
        <f>H448*I448*J448*('Permanent project'!B452&gt;=Parameters!$B$2)*('Permanent project'!B452&lt;=Parameters!$B$3)</f>
        <v>7.282777647264215E-5</v>
      </c>
      <c r="M448" s="26">
        <f>'Emissions of Biomass scenarios'!O446*3.66</f>
        <v>0</v>
      </c>
      <c r="N448" s="14">
        <f t="shared" si="30"/>
        <v>0</v>
      </c>
    </row>
    <row r="449" spans="2:14" x14ac:dyDescent="0.3">
      <c r="B449">
        <v>444</v>
      </c>
      <c r="C449" s="11">
        <f t="shared" si="33"/>
        <v>1.6779706453383088</v>
      </c>
      <c r="D449" s="11">
        <f t="shared" si="33"/>
        <v>2.720789926345387</v>
      </c>
      <c r="E449" s="11">
        <f t="shared" si="33"/>
        <v>3.4292084480011149</v>
      </c>
      <c r="F449" s="11">
        <f t="shared" si="33"/>
        <v>5.9646475032892132</v>
      </c>
      <c r="G449" s="3">
        <f>G448*(1+Parameters!$B$13)</f>
        <v>559622526.71527123</v>
      </c>
      <c r="H449" s="5">
        <f>Parameters!$B$11*'Permanent project'!C453*Parameters!B$9*G449</f>
        <v>8676.6387920360939</v>
      </c>
      <c r="I449" s="2">
        <f>EXP(-Parameters!$B$16*'Permanent project'!B453)</f>
        <v>6.7537347688398301E-7</v>
      </c>
      <c r="J449" s="2">
        <f>EXP(-(Parameters!$B$5+Parameters!$B$6)*('Permanent project'!B453-Parameters!$B$2))*(1-EXP(-Parameters!$B$7*('Permanent project'!B453-Parameters!$B$2)*('Permanent project'!B453&gt;Parameters!$B$2)))+('Permanent project'!B453&lt;=Parameters!$B$2)</f>
        <v>1.2155178329914935E-2</v>
      </c>
      <c r="K449" s="2">
        <f>H449*I449*('Permanent project'!B453&gt;=Parameters!$B$2)</f>
        <v>5.8599717086438591E-3</v>
      </c>
      <c r="L449" s="2">
        <f>H449*I449*J449*('Permanent project'!B453&gt;=Parameters!$B$2)*('Permanent project'!B453&lt;=Parameters!$B$3)</f>
        <v>7.1229001126822436E-5</v>
      </c>
      <c r="M449" s="26">
        <f>'Emissions of Biomass scenarios'!O447*3.66</f>
        <v>0</v>
      </c>
      <c r="N449" s="14">
        <f t="shared" si="30"/>
        <v>0</v>
      </c>
    </row>
    <row r="450" spans="2:14" x14ac:dyDescent="0.3">
      <c r="B450">
        <v>445</v>
      </c>
      <c r="C450" s="11">
        <f t="shared" si="33"/>
        <v>1.6779706453383088</v>
      </c>
      <c r="D450" s="11">
        <f t="shared" si="33"/>
        <v>2.720789926345387</v>
      </c>
      <c r="E450" s="11">
        <f t="shared" si="33"/>
        <v>3.4292084480011149</v>
      </c>
      <c r="F450" s="11">
        <f t="shared" si="33"/>
        <v>5.9646475032892132</v>
      </c>
      <c r="G450" s="3">
        <f>G449*(1+Parameters!$B$13)</f>
        <v>570814977.24957669</v>
      </c>
      <c r="H450" s="5">
        <f>Parameters!$B$11*'Permanent project'!C454*Parameters!B$9*G450</f>
        <v>8850.171567876816</v>
      </c>
      <c r="I450" s="2">
        <f>EXP(-Parameters!$B$16*'Permanent project'!B454)</f>
        <v>6.5410365772385037E-7</v>
      </c>
      <c r="J450" s="2">
        <f>EXP(-(Parameters!$B$5+Parameters!$B$6)*('Permanent project'!B454-Parameters!$B$2))*(1-EXP(-Parameters!$B$7*('Permanent project'!B454-Parameters!$B$2)*('Permanent project'!B454&gt;Parameters!$B$2)))+('Permanent project'!B454&lt;=Parameters!$B$2)</f>
        <v>1.2034232284723775E-2</v>
      </c>
      <c r="K450" s="2">
        <f>H450*I450*('Permanent project'!B454&gt;=Parameters!$B$2)</f>
        <v>5.7889295940318488E-3</v>
      </c>
      <c r="L450" s="2">
        <f>H450*I450*J450*('Permanent project'!B454&gt;=Parameters!$B$2)*('Permanent project'!B454&lt;=Parameters!$B$3)</f>
        <v>6.9665323414490966E-5</v>
      </c>
      <c r="M450" s="26">
        <f>'Emissions of Biomass scenarios'!O448*3.66</f>
        <v>0</v>
      </c>
      <c r="N450" s="14">
        <f t="shared" si="30"/>
        <v>0</v>
      </c>
    </row>
    <row r="451" spans="2:14" x14ac:dyDescent="0.3">
      <c r="B451">
        <v>446</v>
      </c>
      <c r="C451" s="11">
        <f t="shared" si="33"/>
        <v>1.6779706453383088</v>
      </c>
      <c r="D451" s="11">
        <f t="shared" si="33"/>
        <v>2.720789926345387</v>
      </c>
      <c r="E451" s="11">
        <f t="shared" si="33"/>
        <v>3.4292084480011149</v>
      </c>
      <c r="F451" s="11">
        <f t="shared" si="33"/>
        <v>5.9646475032892132</v>
      </c>
      <c r="G451" s="3">
        <f>G450*(1+Parameters!$B$13)</f>
        <v>582231276.79456818</v>
      </c>
      <c r="H451" s="5">
        <f>Parameters!$B$11*'Permanent project'!C455*Parameters!B$9*G451</f>
        <v>9027.1749992343521</v>
      </c>
      <c r="I451" s="2">
        <f>EXP(-Parameters!$B$16*'Permanent project'!B455)</f>
        <v>6.3350369786762762E-7</v>
      </c>
      <c r="J451" s="2">
        <f>EXP(-(Parameters!$B$5+Parameters!$B$6)*('Permanent project'!B455-Parameters!$B$2))*(1-EXP(-Parameters!$B$7*('Permanent project'!B455-Parameters!$B$2)*('Permanent project'!B455&gt;Parameters!$B$2)))+('Permanent project'!B455&lt;=Parameters!$B$2)</f>
        <v>1.1914489672789647E-2</v>
      </c>
      <c r="K451" s="2">
        <f>H451*I451*('Permanent project'!B455&gt;=Parameters!$B$2)</f>
        <v>5.7187487433131602E-3</v>
      </c>
      <c r="L451" s="2">
        <f>H451*I451*J451*('Permanent project'!B455&gt;=Parameters!$B$2)*('Permanent project'!B455&lt;=Parameters!$B$3)</f>
        <v>6.8135972843483421E-5</v>
      </c>
      <c r="M451" s="26">
        <f>'Emissions of Biomass scenarios'!O449*3.66</f>
        <v>0</v>
      </c>
      <c r="N451" s="14">
        <f t="shared" si="30"/>
        <v>0</v>
      </c>
    </row>
    <row r="452" spans="2:14" x14ac:dyDescent="0.3">
      <c r="B452">
        <v>447</v>
      </c>
      <c r="C452" s="11">
        <f t="shared" si="33"/>
        <v>1.6779706453383088</v>
      </c>
      <c r="D452" s="11">
        <f t="shared" si="33"/>
        <v>2.720789926345387</v>
      </c>
      <c r="E452" s="11">
        <f t="shared" si="33"/>
        <v>3.4292084480011149</v>
      </c>
      <c r="F452" s="11">
        <f t="shared" si="33"/>
        <v>5.9646475032892132</v>
      </c>
      <c r="G452" s="3">
        <f>G451*(1+Parameters!$B$13)</f>
        <v>593875902.33045959</v>
      </c>
      <c r="H452" s="5">
        <f>Parameters!$B$11*'Permanent project'!C456*Parameters!B$9*G452</f>
        <v>9207.7184992190396</v>
      </c>
      <c r="I452" s="2">
        <f>EXP(-Parameters!$B$16*'Permanent project'!B456)</f>
        <v>6.1355250115630871E-7</v>
      </c>
      <c r="J452" s="2">
        <f>EXP(-(Parameters!$B$5+Parameters!$B$6)*('Permanent project'!B456-Parameters!$B$2))*(1-EXP(-Parameters!$B$7*('Permanent project'!B456-Parameters!$B$2)*('Permanent project'!B456&gt;Parameters!$B$2)))+('Permanent project'!B456&lt;=Parameters!$B$2)</f>
        <v>1.1795938519751562E-2</v>
      </c>
      <c r="K452" s="2">
        <f>H452*I452*('Permanent project'!B456&gt;=Parameters!$B$2)</f>
        <v>5.6494187151390545E-3</v>
      </c>
      <c r="L452" s="2">
        <f>H452*I452*J452*('Permanent project'!B456&gt;=Parameters!$B$2)*('Permanent project'!B456&lt;=Parameters!$B$3)</f>
        <v>6.6640195836114143E-5</v>
      </c>
      <c r="M452" s="26">
        <f>'Emissions of Biomass scenarios'!O450*3.66</f>
        <v>0</v>
      </c>
      <c r="N452" s="14">
        <f t="shared" si="30"/>
        <v>0</v>
      </c>
    </row>
    <row r="453" spans="2:14" x14ac:dyDescent="0.3">
      <c r="B453">
        <v>448</v>
      </c>
      <c r="C453" s="11">
        <f t="shared" si="33"/>
        <v>1.6779706453383088</v>
      </c>
      <c r="D453" s="11">
        <f t="shared" si="33"/>
        <v>2.720789926345387</v>
      </c>
      <c r="E453" s="11">
        <f t="shared" si="33"/>
        <v>3.4292084480011149</v>
      </c>
      <c r="F453" s="11">
        <f t="shared" si="33"/>
        <v>5.9646475032892132</v>
      </c>
      <c r="G453" s="3">
        <f>G452*(1+Parameters!$B$13)</f>
        <v>605753420.37706876</v>
      </c>
      <c r="H453" s="5">
        <f>Parameters!$B$11*'Permanent project'!C457*Parameters!B$9*G453</f>
        <v>9391.8728692034201</v>
      </c>
      <c r="I453" s="2">
        <f>EXP(-Parameters!$B$16*'Permanent project'!B457)</f>
        <v>5.9422963582103941E-7</v>
      </c>
      <c r="J453" s="2">
        <f>EXP(-(Parameters!$B$5+Parameters!$B$6)*('Permanent project'!B457-Parameters!$B$2))*(1-EXP(-Parameters!$B$7*('Permanent project'!B457-Parameters!$B$2)*('Permanent project'!B457&gt;Parameters!$B$2)))+('Permanent project'!B457&lt;=Parameters!$B$2)</f>
        <v>1.1678566970395442E-2</v>
      </c>
      <c r="K453" s="2">
        <f>H453*I453*('Permanent project'!B457&gt;=Parameters!$B$2)</f>
        <v>5.5809291947442486E-3</v>
      </c>
      <c r="L453" s="2">
        <f>H453*I453*J453*('Permanent project'!B457&gt;=Parameters!$B$2)*('Permanent project'!B457&lt;=Parameters!$B$3)</f>
        <v>6.5177255357855822E-5</v>
      </c>
      <c r="M453" s="26">
        <f>'Emissions of Biomass scenarios'!O451*3.66</f>
        <v>0</v>
      </c>
      <c r="N453" s="14">
        <f t="shared" si="30"/>
        <v>0</v>
      </c>
    </row>
    <row r="454" spans="2:14" x14ac:dyDescent="0.3">
      <c r="B454">
        <v>449</v>
      </c>
      <c r="C454" s="11">
        <f t="shared" si="33"/>
        <v>1.6779706453383088</v>
      </c>
      <c r="D454" s="11">
        <f t="shared" si="33"/>
        <v>2.720789926345387</v>
      </c>
      <c r="E454" s="11">
        <f t="shared" si="33"/>
        <v>3.4292084480011149</v>
      </c>
      <c r="F454" s="11">
        <f t="shared" si="33"/>
        <v>5.9646475032892132</v>
      </c>
      <c r="G454" s="3">
        <f>G453*(1+Parameters!$B$13)</f>
        <v>617868488.78461015</v>
      </c>
      <c r="H454" s="5">
        <f>Parameters!$B$11*'Permanent project'!C458*Parameters!B$9*G454</f>
        <v>9579.7103265874885</v>
      </c>
      <c r="I454" s="2">
        <f>EXP(-Parameters!$B$16*'Permanent project'!B458)</f>
        <v>5.755153135592012E-7</v>
      </c>
      <c r="J454" s="2">
        <f>EXP(-(Parameters!$B$5+Parameters!$B$6)*('Permanent project'!B458-Parameters!$B$2))*(1-EXP(-Parameters!$B$7*('Permanent project'!B458-Parameters!$B$2)*('Permanent project'!B458&gt;Parameters!$B$2)))+('Permanent project'!B458&lt;=Parameters!$B$2)</f>
        <v>1.1562363287468536E-2</v>
      </c>
      <c r="K454" s="2">
        <f>H454*I454*('Permanent project'!B458&gt;=Parameters!$B$2)</f>
        <v>5.5132699924123158E-3</v>
      </c>
      <c r="L454" s="2">
        <f>H454*I454*J454*('Permanent project'!B458&gt;=Parameters!$B$2)*('Permanent project'!B458&lt;=Parameters!$B$3)</f>
        <v>6.3746430554170098E-5</v>
      </c>
      <c r="M454" s="26">
        <f>'Emissions of Biomass scenarios'!O452*3.66</f>
        <v>0</v>
      </c>
      <c r="N454" s="14">
        <f t="shared" si="30"/>
        <v>0</v>
      </c>
    </row>
    <row r="455" spans="2:14" x14ac:dyDescent="0.3">
      <c r="B455">
        <v>450</v>
      </c>
      <c r="C455" s="11">
        <f t="shared" si="33"/>
        <v>1.6779706453383088</v>
      </c>
      <c r="D455" s="11">
        <f t="shared" si="33"/>
        <v>2.720789926345387</v>
      </c>
      <c r="E455" s="11">
        <f t="shared" si="33"/>
        <v>3.4292084480011149</v>
      </c>
      <c r="F455" s="11">
        <f t="shared" si="33"/>
        <v>5.9646475032892132</v>
      </c>
      <c r="G455" s="3">
        <f>G454*(1+Parameters!$B$13)</f>
        <v>630225858.56030238</v>
      </c>
      <c r="H455" s="5">
        <f>Parameters!$B$11*'Permanent project'!C459*Parameters!B$9*G455</f>
        <v>9771.3045331192388</v>
      </c>
      <c r="I455" s="2">
        <f>EXP(-Parameters!$B$16*'Permanent project'!B459)</f>
        <v>5.5739036926945956E-7</v>
      </c>
      <c r="J455" s="2">
        <f>EXP(-(Parameters!$B$5+Parameters!$B$6)*('Permanent project'!B459-Parameters!$B$2))*(1-EXP(-Parameters!$B$7*('Permanent project'!B459-Parameters!$B$2)*('Permanent project'!B459&gt;Parameters!$B$2)))+('Permanent project'!B459&lt;=Parameters!$B$2)</f>
        <v>1.1447315850505711E-2</v>
      </c>
      <c r="K455" s="2">
        <f>H455*I455*('Permanent project'!B459&gt;=Parameters!$B$2)</f>
        <v>5.4464310419596769E-3</v>
      </c>
      <c r="L455" s="2">
        <f>H455*I455*J455*('Permanent project'!B459&gt;=Parameters!$B$2)*('Permanent project'!B459&lt;=Parameters!$B$3)</f>
        <v>6.2347016395311342E-5</v>
      </c>
      <c r="M455" s="26">
        <f>'Emissions of Biomass scenarios'!O453*3.66</f>
        <v>0</v>
      </c>
      <c r="N455" s="14">
        <f t="shared" si="30"/>
        <v>0</v>
      </c>
    </row>
    <row r="456" spans="2:14" x14ac:dyDescent="0.3">
      <c r="H45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Parameters</vt:lpstr>
      <vt:lpstr>Permanent project</vt:lpstr>
      <vt:lpstr>Exact IRF</vt:lpstr>
      <vt:lpstr>Other methods in Table A1</vt:lpstr>
      <vt:lpstr>Emissions of Biomass scenarios</vt:lpstr>
      <vt:lpstr>Graph Emissions of Biomass</vt:lpstr>
      <vt:lpstr> Biomass Old Forest</vt:lpstr>
      <vt:lpstr>Fossil Fuel Old Forest</vt:lpstr>
      <vt:lpstr>Biomass on Agr Land</vt:lpstr>
      <vt:lpstr>Fossil Fuel on Agr Land</vt:lpstr>
      <vt:lpstr>Biomass on Young Forest</vt:lpstr>
      <vt:lpstr>Fossil Fuel on Young Forest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Venmans</dc:creator>
  <cp:lastModifiedBy>Frank Venmans</cp:lastModifiedBy>
  <dcterms:created xsi:type="dcterms:W3CDTF">2021-06-17T16:20:41Z</dcterms:created>
  <dcterms:modified xsi:type="dcterms:W3CDTF">2023-04-20T13:18:23Z</dcterms:modified>
</cp:coreProperties>
</file>