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\CompVision\Gitlab\ENGN4528\Lab_3\Python user\"/>
    </mc:Choice>
  </mc:AlternateContent>
  <xr:revisionPtr revIDLastSave="0" documentId="13_ncr:1_{DB1C3BB0-654E-400D-BB8B-EDE143993F1E}" xr6:coauthVersionLast="45" xr6:coauthVersionMax="45" xr10:uidLastSave="{00000000-0000-0000-0000-000000000000}"/>
  <bookViews>
    <workbookView xWindow="5580" yWindow="3804" windowWidth="21600" windowHeight="11238" xr2:uid="{3F647D6C-D232-44A5-B287-CB7AF0FD38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0" i="1" l="1"/>
  <c r="I59" i="1"/>
  <c r="M60" i="1" s="1"/>
  <c r="I58" i="1"/>
  <c r="N60" i="1" s="1"/>
  <c r="I48" i="1"/>
  <c r="I47" i="1"/>
  <c r="K47" i="1" s="1"/>
  <c r="H49" i="1"/>
  <c r="M47" i="1" s="1"/>
  <c r="C17" i="1"/>
  <c r="C16" i="1" s="1"/>
  <c r="C15" i="1"/>
  <c r="M59" i="1" l="1"/>
  <c r="M58" i="1"/>
  <c r="L59" i="1"/>
  <c r="N58" i="1"/>
  <c r="N59" i="1"/>
  <c r="L58" i="1"/>
  <c r="L60" i="1"/>
  <c r="L48" i="1"/>
  <c r="L49" i="1"/>
  <c r="M49" i="1"/>
  <c r="K48" i="1"/>
  <c r="K49" i="1"/>
  <c r="L47" i="1"/>
  <c r="M48" i="1"/>
</calcChain>
</file>

<file path=xl/sharedStrings.xml><?xml version="1.0" encoding="utf-8"?>
<sst xmlns="http://schemas.openxmlformats.org/spreadsheetml/2006/main" count="33" uniqueCount="26">
  <si>
    <t>[[298.08854537  43.42049603 403.41465299]</t>
  </si>
  <si>
    <t xml:space="preserve"> [  0.         391.53287743 282.09886825]</t>
  </si>
  <si>
    <t xml:space="preserve"> [  0.           0.           1.        ]]</t>
  </si>
  <si>
    <t>FX</t>
  </si>
  <si>
    <t>FY</t>
  </si>
  <si>
    <t>Angle</t>
  </si>
  <si>
    <t>Rotational</t>
  </si>
  <si>
    <t>Results value 1</t>
  </si>
  <si>
    <t xml:space="preserve"> [[804.0348337   -7.27092307 394.082824  ]
 [  0.         803.18773823 252.08107486]
 [  0.           0.           1.        ]]</t>
  </si>
  <si>
    <t xml:space="preserve"> [[ 8.96344916e+02 -4.64020086e-01  4.00428127e+02]</t>
  </si>
  <si>
    <t xml:space="preserve"> [ 0.00000000e+00  9.05676364e+02  2.72865157e+02]</t>
  </si>
  <si>
    <t xml:space="preserve"> [ 0.00000000e+00  0.00000000e+00  1.00000000e+00]]</t>
  </si>
  <si>
    <t>Results value 2</t>
  </si>
  <si>
    <t>[[-1.41844923e-02  1.59648932e-04  9.99775135e-01]</t>
  </si>
  <si>
    <t xml:space="preserve"> [-2.28294193e-03 -6.01545449e-03  1.37594309e-02]</t>
  </si>
  <si>
    <t xml:space="preserve"> [-1.74086523e-05  1.29590550e-06 -4.21110776e-03]]</t>
  </si>
  <si>
    <t>3x3 Homography</t>
  </si>
  <si>
    <t>[[    ]</t>
  </si>
  <si>
    <t xml:space="preserve"> [      ]</t>
  </si>
  <si>
    <t xml:space="preserve"> [    1.00000000e+00]]</t>
  </si>
  <si>
    <t>TableXX: Homography Matrix</t>
  </si>
  <si>
    <t>X</t>
  </si>
  <si>
    <t>Theta</t>
  </si>
  <si>
    <t>K</t>
  </si>
  <si>
    <t>Degrees</t>
  </si>
  <si>
    <t>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</si>
</sst>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DAC4-3721-43E6-BE83-AD04153DBA0F}">
  <dimension ref="B6:N60"/>
  <sheetViews>
    <sheetView tabSelected="1" topLeftCell="E33" workbookViewId="0">
      <selection activeCell="J40" sqref="J40"/>
    </sheetView>
  </sheetViews>
  <sheetFormatPr defaultRowHeight="14.4" x14ac:dyDescent="0.55000000000000004"/>
  <sheetData>
    <row r="6" spans="2:4" x14ac:dyDescent="0.55000000000000004">
      <c r="B6" t="s">
        <v>0</v>
      </c>
    </row>
    <row r="7" spans="2:4" x14ac:dyDescent="0.55000000000000004">
      <c r="B7" t="s">
        <v>1</v>
      </c>
    </row>
    <row r="8" spans="2:4" x14ac:dyDescent="0.55000000000000004">
      <c r="B8" t="s">
        <v>2</v>
      </c>
    </row>
    <row r="10" spans="2:4" x14ac:dyDescent="0.55000000000000004">
      <c r="B10">
        <v>818.19500000000005</v>
      </c>
      <c r="C10">
        <v>3.4239999999999999</v>
      </c>
      <c r="D10">
        <v>35.631999999999998</v>
      </c>
    </row>
    <row r="11" spans="2:4" x14ac:dyDescent="0.55000000000000004">
      <c r="B11">
        <v>0</v>
      </c>
      <c r="C11">
        <v>819.34199999999998</v>
      </c>
      <c r="D11">
        <v>255.55099999999999</v>
      </c>
    </row>
    <row r="12" spans="2:4" x14ac:dyDescent="0.55000000000000004">
      <c r="B12">
        <v>0</v>
      </c>
      <c r="C12">
        <v>0</v>
      </c>
      <c r="D12">
        <v>1</v>
      </c>
    </row>
    <row r="15" spans="2:4" x14ac:dyDescent="0.55000000000000004">
      <c r="B15" t="s">
        <v>3</v>
      </c>
      <c r="C15">
        <f>B10</f>
        <v>818.19500000000005</v>
      </c>
    </row>
    <row r="16" spans="2:4" x14ac:dyDescent="0.55000000000000004">
      <c r="B16" t="s">
        <v>4</v>
      </c>
      <c r="C16">
        <f>SIN(C17)*C11</f>
        <v>819.3348256363297</v>
      </c>
    </row>
    <row r="17" spans="2:3" x14ac:dyDescent="0.55000000000000004">
      <c r="B17" t="s">
        <v>5</v>
      </c>
      <c r="C17">
        <f>_xlfn.ACOT(C10/-B10)</f>
        <v>1.5749811238327014</v>
      </c>
    </row>
    <row r="19" spans="2:3" x14ac:dyDescent="0.55000000000000004">
      <c r="B19" t="s">
        <v>6</v>
      </c>
    </row>
    <row r="24" spans="2:3" x14ac:dyDescent="0.55000000000000004">
      <c r="B24" t="s">
        <v>7</v>
      </c>
    </row>
    <row r="25" spans="2:3" x14ac:dyDescent="0.55000000000000004">
      <c r="B25" s="1" t="s">
        <v>8</v>
      </c>
    </row>
    <row r="28" spans="2:3" x14ac:dyDescent="0.55000000000000004">
      <c r="B28" t="s">
        <v>12</v>
      </c>
    </row>
    <row r="29" spans="2:3" x14ac:dyDescent="0.55000000000000004">
      <c r="B29" t="s">
        <v>9</v>
      </c>
    </row>
    <row r="30" spans="2:3" x14ac:dyDescent="0.55000000000000004">
      <c r="B30" t="s">
        <v>10</v>
      </c>
    </row>
    <row r="31" spans="2:3" x14ac:dyDescent="0.55000000000000004">
      <c r="B31" t="s">
        <v>11</v>
      </c>
    </row>
    <row r="33" spans="2:13" x14ac:dyDescent="0.55000000000000004">
      <c r="B33" t="s">
        <v>16</v>
      </c>
    </row>
    <row r="34" spans="2:13" x14ac:dyDescent="0.55000000000000004">
      <c r="B34" t="s">
        <v>13</v>
      </c>
    </row>
    <row r="35" spans="2:13" x14ac:dyDescent="0.55000000000000004">
      <c r="B35" t="s">
        <v>14</v>
      </c>
    </row>
    <row r="36" spans="2:13" x14ac:dyDescent="0.55000000000000004">
      <c r="B36" t="s">
        <v>15</v>
      </c>
    </row>
    <row r="44" spans="2:13" x14ac:dyDescent="0.55000000000000004">
      <c r="B44" t="s">
        <v>17</v>
      </c>
    </row>
    <row r="45" spans="2:13" x14ac:dyDescent="0.55000000000000004">
      <c r="B45" t="s">
        <v>18</v>
      </c>
    </row>
    <row r="46" spans="2:13" x14ac:dyDescent="0.55000000000000004">
      <c r="B46" t="s">
        <v>19</v>
      </c>
      <c r="K46">
        <v>1</v>
      </c>
      <c r="L46">
        <v>2</v>
      </c>
      <c r="M46">
        <v>3</v>
      </c>
    </row>
    <row r="47" spans="2:13" x14ac:dyDescent="0.55000000000000004">
      <c r="G47" t="s">
        <v>21</v>
      </c>
      <c r="I47">
        <f>RADIANS(H53)</f>
        <v>0</v>
      </c>
      <c r="J47">
        <v>1</v>
      </c>
      <c r="K47">
        <f>COS(I47)*COS(H49)</f>
        <v>0.68980000985320578</v>
      </c>
      <c r="L47">
        <f>SIN(I47)*COS(H49)</f>
        <v>0</v>
      </c>
      <c r="M47">
        <f>-SIN(H49)</f>
        <v>-0.72399996298792535</v>
      </c>
    </row>
    <row r="48" spans="2:13" x14ac:dyDescent="0.55000000000000004">
      <c r="B48" s="2">
        <v>17.815293499999999</v>
      </c>
      <c r="C48" s="2">
        <v>-8.9581374799999995</v>
      </c>
      <c r="D48" s="2">
        <v>-49.283221599999997</v>
      </c>
      <c r="E48" s="2">
        <v>378.614733</v>
      </c>
      <c r="G48" t="s">
        <v>22</v>
      </c>
      <c r="I48">
        <f>RADIANS(H52)</f>
        <v>2.7401669256310974</v>
      </c>
      <c r="J48">
        <v>2</v>
      </c>
      <c r="K48">
        <f>-COS(I47)*SIN(I48)*SIN(H49)</f>
        <v>-0.28288932256446453</v>
      </c>
      <c r="L48">
        <f>SIN(I47)*-SIN(I48)*SIN(H49) + COS(I47)*COS(I48)</f>
        <v>-0.92050485345244037</v>
      </c>
      <c r="M48">
        <f>-SIN(I48)*COS(H49)</f>
        <v>-0.26952633628185524</v>
      </c>
    </row>
    <row r="49" spans="2:14" x14ac:dyDescent="0.55000000000000004">
      <c r="B49" s="2">
        <v>4.4212474999999998</v>
      </c>
      <c r="C49" s="2">
        <v>-49.892384900000003</v>
      </c>
      <c r="D49" s="2">
        <v>3.4521507900000001</v>
      </c>
      <c r="E49" s="2">
        <v>319.807749</v>
      </c>
      <c r="G49" t="s">
        <v>23</v>
      </c>
      <c r="H49">
        <f>RADIANS(H51)</f>
        <v>0.8095835399081841</v>
      </c>
      <c r="J49">
        <v>3</v>
      </c>
      <c r="K49">
        <f>SIN(H49)*COS(I48)*COS(I47)- SIN(I48)*SIN(I47)</f>
        <v>-0.66644547982977242</v>
      </c>
      <c r="L49">
        <f>SIN(I47)*SIN(H49)*COS(I48) + COS(I47)*SIN(I48)</f>
        <v>0.39073112848927377</v>
      </c>
      <c r="M49">
        <f>COS(I48)*COS(H49)</f>
        <v>-0.63496425698141712</v>
      </c>
    </row>
    <row r="50" spans="2:14" x14ac:dyDescent="0.55000000000000004">
      <c r="B50" s="2">
        <v>-3.8589130200000002E-2</v>
      </c>
      <c r="C50" s="2">
        <v>-2.3517211199999999E-2</v>
      </c>
      <c r="D50" s="2">
        <v>-3.7145367300000003E-2</v>
      </c>
      <c r="E50" s="2">
        <v>1</v>
      </c>
    </row>
    <row r="51" spans="2:14" x14ac:dyDescent="0.55000000000000004">
      <c r="F51" t="s">
        <v>24</v>
      </c>
      <c r="G51" t="s">
        <v>23</v>
      </c>
      <c r="H51">
        <v>46.385719999999999</v>
      </c>
    </row>
    <row r="52" spans="2:14" x14ac:dyDescent="0.55000000000000004">
      <c r="G52" t="s">
        <v>22</v>
      </c>
      <c r="H52">
        <v>157</v>
      </c>
    </row>
    <row r="53" spans="2:14" x14ac:dyDescent="0.55000000000000004">
      <c r="G53" t="s">
        <v>21</v>
      </c>
      <c r="H53">
        <v>0</v>
      </c>
    </row>
    <row r="56" spans="2:14" x14ac:dyDescent="0.55000000000000004">
      <c r="B56" s="3" t="s">
        <v>20</v>
      </c>
      <c r="C56" s="3"/>
      <c r="D56" s="3"/>
    </row>
    <row r="57" spans="2:14" x14ac:dyDescent="0.55000000000000004">
      <c r="B57" s="2">
        <v>0.294913761</v>
      </c>
      <c r="C57" s="2">
        <v>2.0207382499999999E-2</v>
      </c>
      <c r="D57" s="2">
        <v>70.591949200000002</v>
      </c>
      <c r="I57" t="s">
        <v>25</v>
      </c>
      <c r="J57" t="s">
        <v>24</v>
      </c>
      <c r="L57">
        <v>1</v>
      </c>
      <c r="M57">
        <v>2</v>
      </c>
      <c r="N57">
        <v>3</v>
      </c>
    </row>
    <row r="58" spans="2:14" x14ac:dyDescent="0.55000000000000004">
      <c r="B58" s="2">
        <v>-0.115762582</v>
      </c>
      <c r="C58" s="2">
        <v>0.89818858099999999</v>
      </c>
      <c r="D58" s="2">
        <v>-24.059392200000001</v>
      </c>
      <c r="H58" t="s">
        <v>23</v>
      </c>
      <c r="I58">
        <f>RADIANS(J58)</f>
        <v>2.2588048474050271</v>
      </c>
      <c r="J58">
        <v>129.4199845</v>
      </c>
      <c r="K58">
        <v>1</v>
      </c>
      <c r="L58">
        <f>SIN(I58)*SIN(I59)*SIN(I60) + COS(I58)*COS(I60)</f>
        <v>-0.6350000004441394</v>
      </c>
      <c r="M58">
        <f>-COS(I59)*SIN(I60)</f>
        <v>0</v>
      </c>
      <c r="N58">
        <f>-SIN(I58)*COS(I60) + COS(I58)*SIN(I59)*SIN(I60)</f>
        <v>-0.77251213546192454</v>
      </c>
    </row>
    <row r="59" spans="2:14" x14ac:dyDescent="0.55000000000000004">
      <c r="B59" s="2">
        <v>-1.25300162E-3</v>
      </c>
      <c r="C59" s="2">
        <v>1.6987385800000001E-4</v>
      </c>
      <c r="D59" s="2">
        <v>1</v>
      </c>
      <c r="H59" t="s">
        <v>22</v>
      </c>
      <c r="I59">
        <f>RADIANS(J59)</f>
        <v>-0.41370006676648569</v>
      </c>
      <c r="J59">
        <v>-23.70326781</v>
      </c>
      <c r="K59">
        <v>2</v>
      </c>
      <c r="L59">
        <f>-SIN(I58)*SIN(I59)*COS(I60) +COS(I58)*SIN(I60)</f>
        <v>0.31054987841140486</v>
      </c>
      <c r="M59">
        <f>COS(I59)*COS(I60)</f>
        <v>0.91563966714319123</v>
      </c>
      <c r="N59">
        <f>-SIN(I58)*SIN(I60) -COS(I58)*SIN(I59)*COS(I60)</f>
        <v>-0.25527000014213891</v>
      </c>
    </row>
    <row r="60" spans="2:14" x14ac:dyDescent="0.55000000000000004">
      <c r="H60" t="s">
        <v>21</v>
      </c>
      <c r="I60">
        <f>RADIANS(J60)</f>
        <v>0</v>
      </c>
      <c r="J60">
        <v>0</v>
      </c>
      <c r="K60">
        <v>3</v>
      </c>
      <c r="L60">
        <f>SIN(I58)*COS(I59)</f>
        <v>0.70734275457843243</v>
      </c>
      <c r="M60">
        <f>SIN(I59)</f>
        <v>-0.40199999994266911</v>
      </c>
      <c r="N60">
        <f>COS(I58)</f>
        <v>-0.6350000004441394</v>
      </c>
    </row>
  </sheetData>
  <mergeCells count="1">
    <mergeCell ref="B56:D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2020-06-06T12:03:44Z</dcterms:created>
  <dcterms:modified xsi:type="dcterms:W3CDTF">2020-06-07T16:57:58Z</dcterms:modified>
</cp:coreProperties>
</file>