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wppor-my.sharepoint.com/personal/ben_hutchins_westernpowerpool_org/Documents/References/Line Parameters/LineRating/"/>
    </mc:Choice>
  </mc:AlternateContent>
  <xr:revisionPtr revIDLastSave="617" documentId="8_{39F64C92-2B22-40D3-A8D8-C8EE691864D7}" xr6:coauthVersionLast="47" xr6:coauthVersionMax="47" xr10:uidLastSave="{90C32522-9E12-49C7-A2F4-6BC8B9DD67B1}"/>
  <bookViews>
    <workbookView xWindow="28680" yWindow="-120" windowWidth="29040" windowHeight="15720" activeTab="3" xr2:uid="{192543F2-84BD-42A6-9E06-AA9D75BB2BA1}"/>
  </bookViews>
  <sheets>
    <sheet name="Wire" sheetId="1" r:id="rId1"/>
    <sheet name="Day" sheetId="4" r:id="rId2"/>
    <sheet name="Dropdowns" sheetId="3" r:id="rId3"/>
    <sheet name="Rate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9" i="2" l="1"/>
  <c r="X9" i="2" s="1" a="1"/>
  <c r="X9" i="2" s="1"/>
  <c r="AD9" i="2"/>
  <c r="AF9" i="2" s="1" a="1"/>
  <c r="AF9" i="2" s="1"/>
  <c r="AK9" i="2" s="1"/>
  <c r="AL9" i="2" s="1"/>
  <c r="AE9" i="2"/>
  <c r="AG9" i="2"/>
  <c r="AI9" i="2" s="1"/>
  <c r="AH9" i="2"/>
  <c r="AJ9" i="2"/>
  <c r="AP9" i="2"/>
  <c r="AT9" i="2"/>
  <c r="AX9" i="2"/>
  <c r="AZ9" i="2" s="1"/>
  <c r="BC9" i="2"/>
  <c r="BD9" i="2" s="1"/>
  <c r="BE9" i="2" s="1"/>
  <c r="V8" i="2"/>
  <c r="X8" i="2" s="1" a="1"/>
  <c r="X8" i="2" s="1"/>
  <c r="AD8" i="2"/>
  <c r="AF8" i="2" s="1" a="1"/>
  <c r="AF8" i="2" s="1"/>
  <c r="AK8" i="2" s="1"/>
  <c r="AL8" i="2" s="1"/>
  <c r="AE8" i="2"/>
  <c r="AG8" i="2"/>
  <c r="AI8" i="2" s="1"/>
  <c r="AH8" i="2"/>
  <c r="AJ8" i="2"/>
  <c r="AP8" i="2"/>
  <c r="AT8" i="2"/>
  <c r="AX8" i="2"/>
  <c r="AY8" i="2" s="1"/>
  <c r="BC8" i="2"/>
  <c r="BD8" i="2" s="1"/>
  <c r="BE8" i="2" s="1"/>
  <c r="V5" i="2"/>
  <c r="Y5" i="2" s="1" a="1"/>
  <c r="Y5" i="2" s="1"/>
  <c r="AD5" i="2"/>
  <c r="AF5" i="2" s="1" a="1"/>
  <c r="AF5" i="2" s="1"/>
  <c r="AK5" i="2" s="1"/>
  <c r="AL5" i="2" s="1"/>
  <c r="AE5" i="2"/>
  <c r="AG5" i="2"/>
  <c r="AI5" i="2" s="1"/>
  <c r="AH5" i="2"/>
  <c r="AJ5" i="2"/>
  <c r="AP5" i="2"/>
  <c r="AT5" i="2"/>
  <c r="AX5" i="2"/>
  <c r="AY5" i="2" s="1"/>
  <c r="BC5" i="2"/>
  <c r="BD5" i="2" s="1"/>
  <c r="BE5" i="2" s="1"/>
  <c r="V7" i="2"/>
  <c r="AB7" i="2" s="1" a="1"/>
  <c r="AB7" i="2" s="1"/>
  <c r="AD7" i="2"/>
  <c r="AF7" i="2" s="1" a="1"/>
  <c r="AF7" i="2" s="1"/>
  <c r="AK7" i="2" s="1"/>
  <c r="AL7" i="2" s="1"/>
  <c r="AE7" i="2"/>
  <c r="AG7" i="2"/>
  <c r="AI7" i="2" s="1"/>
  <c r="AH7" i="2"/>
  <c r="AJ7" i="2"/>
  <c r="AP7" i="2"/>
  <c r="AT7" i="2"/>
  <c r="AX7" i="2"/>
  <c r="AY7" i="2" s="1"/>
  <c r="BC7" i="2"/>
  <c r="BD7" i="2" s="1"/>
  <c r="BE7" i="2" s="1"/>
  <c r="H4" i="3"/>
  <c r="G4" i="3"/>
  <c r="F4" i="3"/>
  <c r="E4" i="3"/>
  <c r="D4" i="3"/>
  <c r="H3" i="3"/>
  <c r="AC9" i="2" s="1" a="1"/>
  <c r="AC9" i="2" s="1"/>
  <c r="G3" i="3"/>
  <c r="AB9" i="2" s="1" a="1"/>
  <c r="AB9" i="2" s="1"/>
  <c r="F3" i="3"/>
  <c r="AA9" i="2" s="1" a="1"/>
  <c r="AA9" i="2" s="1"/>
  <c r="E3" i="3"/>
  <c r="D3" i="3"/>
  <c r="AP6" i="2"/>
  <c r="AH6" i="2"/>
  <c r="AT6" i="2"/>
  <c r="AJ6" i="2"/>
  <c r="AG6" i="2"/>
  <c r="AI6" i="2" s="1"/>
  <c r="AE6" i="2"/>
  <c r="C3" i="4"/>
  <c r="C4" i="4"/>
  <c r="C5" i="4"/>
  <c r="C6" i="4"/>
  <c r="C7" i="4"/>
  <c r="C8" i="4"/>
  <c r="C9" i="4"/>
  <c r="C10" i="4"/>
  <c r="C11" i="4"/>
  <c r="C12" i="4"/>
  <c r="C13" i="4"/>
  <c r="AD6" i="2"/>
  <c r="BC6" i="2"/>
  <c r="BD6" i="2" s="1"/>
  <c r="BE6" i="2" s="1"/>
  <c r="V6" i="2"/>
  <c r="AX6" i="2"/>
  <c r="AY6" i="2" s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8" i="1"/>
  <c r="T92" i="1"/>
  <c r="T93" i="1"/>
  <c r="T94" i="1"/>
  <c r="T95" i="1"/>
  <c r="T96" i="1"/>
  <c r="T97" i="1"/>
  <c r="T99" i="1"/>
  <c r="T100" i="1"/>
  <c r="T101" i="1"/>
  <c r="T103" i="1"/>
  <c r="T102" i="1"/>
  <c r="T105" i="1"/>
  <c r="T104" i="1"/>
  <c r="T106" i="1"/>
  <c r="T108" i="1"/>
  <c r="T107" i="1"/>
  <c r="T110" i="1"/>
  <c r="T109" i="1"/>
  <c r="T112" i="1"/>
  <c r="T111" i="1"/>
  <c r="T114" i="1"/>
  <c r="T113" i="1"/>
  <c r="T116" i="1"/>
  <c r="T115" i="1"/>
  <c r="T118" i="1"/>
  <c r="T117" i="1"/>
  <c r="T120" i="1"/>
  <c r="T119" i="1"/>
  <c r="T122" i="1"/>
  <c r="T121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6" i="1"/>
  <c r="T195" i="1"/>
  <c r="T198" i="1"/>
  <c r="T197" i="1"/>
  <c r="T199" i="1"/>
  <c r="T200" i="1"/>
  <c r="T201" i="1"/>
  <c r="T202" i="1"/>
  <c r="T203" i="1"/>
  <c r="T205" i="1"/>
  <c r="T204" i="1"/>
  <c r="T207" i="1"/>
  <c r="T208" i="1"/>
  <c r="T206" i="1"/>
  <c r="T210" i="1"/>
  <c r="T211" i="1"/>
  <c r="T209" i="1"/>
  <c r="T212" i="1"/>
  <c r="T214" i="1"/>
  <c r="T213" i="1"/>
  <c r="T216" i="1"/>
  <c r="T217" i="1"/>
  <c r="T215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9" i="1"/>
  <c r="T268" i="1"/>
  <c r="T271" i="1"/>
  <c r="T270" i="1"/>
  <c r="T272" i="1"/>
  <c r="T273" i="1"/>
  <c r="T276" i="1"/>
  <c r="T274" i="1"/>
  <c r="T275" i="1"/>
  <c r="T278" i="1"/>
  <c r="T277" i="1"/>
  <c r="T280" i="1"/>
  <c r="T279" i="1"/>
  <c r="T282" i="1"/>
  <c r="T281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9" i="1"/>
  <c r="T310" i="1"/>
  <c r="T308" i="1"/>
  <c r="T311" i="1"/>
  <c r="T312" i="1"/>
  <c r="T313" i="1"/>
  <c r="T314" i="1"/>
  <c r="T315" i="1"/>
  <c r="T316" i="1"/>
  <c r="T317" i="1"/>
  <c r="T319" i="1"/>
  <c r="T318" i="1"/>
  <c r="T320" i="1"/>
  <c r="T321" i="1"/>
  <c r="T324" i="1"/>
  <c r="T323" i="1"/>
  <c r="T325" i="1"/>
  <c r="T326" i="1"/>
  <c r="T322" i="1"/>
  <c r="T327" i="1"/>
  <c r="T328" i="1"/>
  <c r="T329" i="1"/>
  <c r="T330" i="1"/>
  <c r="T332" i="1"/>
  <c r="T331" i="1"/>
  <c r="T334" i="1"/>
  <c r="T335" i="1"/>
  <c r="T333" i="1"/>
  <c r="T336" i="1"/>
  <c r="T337" i="1"/>
  <c r="T339" i="1"/>
  <c r="T340" i="1"/>
  <c r="T338" i="1"/>
  <c r="T342" i="1"/>
  <c r="T341" i="1"/>
  <c r="T344" i="1"/>
  <c r="T343" i="1"/>
  <c r="T346" i="1"/>
  <c r="T345" i="1"/>
  <c r="T348" i="1"/>
  <c r="T347" i="1"/>
  <c r="T350" i="1"/>
  <c r="T349" i="1"/>
  <c r="T352" i="1"/>
  <c r="T351" i="1"/>
  <c r="T354" i="1"/>
  <c r="T353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8" i="1"/>
  <c r="T407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7" i="1"/>
  <c r="T446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4" i="1"/>
  <c r="T461" i="1"/>
  <c r="T462" i="1"/>
  <c r="T463" i="1"/>
  <c r="T465" i="1"/>
  <c r="T466" i="1"/>
  <c r="T467" i="1"/>
  <c r="T468" i="1"/>
  <c r="T469" i="1"/>
  <c r="T470" i="1"/>
  <c r="T472" i="1"/>
  <c r="T471" i="1"/>
  <c r="T473" i="1"/>
  <c r="T474" i="1"/>
  <c r="T475" i="1"/>
  <c r="T476" i="1"/>
  <c r="T477" i="1"/>
  <c r="T479" i="1"/>
  <c r="T478" i="1"/>
  <c r="T480" i="1"/>
  <c r="T482" i="1"/>
  <c r="T483" i="1"/>
  <c r="T481" i="1"/>
  <c r="T484" i="1"/>
  <c r="T485" i="1"/>
  <c r="T486" i="1"/>
  <c r="T487" i="1"/>
  <c r="T488" i="1"/>
  <c r="T489" i="1"/>
  <c r="T490" i="1"/>
  <c r="T492" i="1"/>
  <c r="T491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9" i="1"/>
  <c r="T528" i="1"/>
  <c r="T530" i="1"/>
  <c r="T527" i="1"/>
  <c r="T531" i="1"/>
  <c r="T532" i="1"/>
  <c r="T533" i="1"/>
  <c r="T535" i="1"/>
  <c r="T534" i="1"/>
  <c r="T537" i="1"/>
  <c r="T538" i="1"/>
  <c r="T539" i="1"/>
  <c r="T536" i="1"/>
  <c r="T540" i="1"/>
  <c r="T541" i="1"/>
  <c r="T544" i="1"/>
  <c r="T543" i="1"/>
  <c r="T542" i="1"/>
  <c r="T546" i="1"/>
  <c r="T545" i="1"/>
  <c r="T548" i="1"/>
  <c r="T547" i="1"/>
  <c r="T550" i="1"/>
  <c r="T549" i="1"/>
  <c r="T552" i="1"/>
  <c r="T551" i="1"/>
  <c r="T554" i="1"/>
  <c r="T553" i="1"/>
  <c r="T556" i="1"/>
  <c r="T555" i="1"/>
  <c r="T558" i="1"/>
  <c r="T559" i="1"/>
  <c r="T557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601" i="1"/>
  <c r="T599" i="1"/>
  <c r="T600" i="1"/>
  <c r="T602" i="1"/>
  <c r="T603" i="1"/>
  <c r="T604" i="1"/>
  <c r="T605" i="1"/>
  <c r="T606" i="1"/>
  <c r="T607" i="1"/>
  <c r="T609" i="1"/>
  <c r="T610" i="1"/>
  <c r="T608" i="1"/>
  <c r="T611" i="1"/>
  <c r="T612" i="1"/>
  <c r="T613" i="1"/>
  <c r="T614" i="1"/>
  <c r="T615" i="1"/>
  <c r="T617" i="1"/>
  <c r="T616" i="1"/>
  <c r="T619" i="1"/>
  <c r="T618" i="1"/>
  <c r="T621" i="1"/>
  <c r="T620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2" i="1"/>
  <c r="T661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7" i="1"/>
  <c r="T676" i="1"/>
  <c r="T678" i="1"/>
  <c r="T680" i="1"/>
  <c r="T681" i="1"/>
  <c r="T679" i="1"/>
  <c r="T682" i="1"/>
  <c r="T683" i="1"/>
  <c r="T684" i="1"/>
  <c r="T685" i="1"/>
  <c r="T686" i="1"/>
  <c r="T687" i="1"/>
  <c r="T688" i="1"/>
  <c r="T689" i="1"/>
  <c r="T691" i="1"/>
  <c r="T690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3" i="1"/>
  <c r="T712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5" i="1"/>
  <c r="T744" i="1"/>
  <c r="T753" i="1"/>
  <c r="T754" i="1"/>
  <c r="T746" i="1"/>
  <c r="T747" i="1"/>
  <c r="T748" i="1"/>
  <c r="T752" i="1"/>
  <c r="T749" i="1"/>
  <c r="T750" i="1"/>
  <c r="T751" i="1"/>
  <c r="T761" i="1"/>
  <c r="T755" i="1"/>
  <c r="T756" i="1"/>
  <c r="T757" i="1"/>
  <c r="T758" i="1"/>
  <c r="T759" i="1"/>
  <c r="T762" i="1"/>
  <c r="T760" i="1"/>
  <c r="T763" i="1"/>
  <c r="T764" i="1"/>
  <c r="T765" i="1"/>
  <c r="T766" i="1"/>
  <c r="T767" i="1"/>
  <c r="T768" i="1"/>
  <c r="T769" i="1"/>
  <c r="T771" i="1"/>
  <c r="T770" i="1"/>
  <c r="T772" i="1"/>
  <c r="T774" i="1"/>
  <c r="T775" i="1"/>
  <c r="T773" i="1"/>
  <c r="T776" i="1"/>
  <c r="T779" i="1"/>
  <c r="T777" i="1"/>
  <c r="T780" i="1"/>
  <c r="T781" i="1"/>
  <c r="T778" i="1"/>
  <c r="T782" i="1"/>
  <c r="T783" i="1"/>
  <c r="T791" i="1"/>
  <c r="T784" i="1"/>
  <c r="T787" i="1"/>
  <c r="T786" i="1"/>
  <c r="T788" i="1"/>
  <c r="T785" i="1"/>
  <c r="T789" i="1"/>
  <c r="T790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5" i="1"/>
  <c r="T846" i="1"/>
  <c r="T847" i="1"/>
  <c r="T844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3" i="1"/>
  <c r="T864" i="1"/>
  <c r="T862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9" i="1"/>
  <c r="T948" i="1"/>
  <c r="T950" i="1"/>
  <c r="T951" i="1"/>
  <c r="T952" i="1"/>
  <c r="T953" i="1"/>
  <c r="T954" i="1"/>
  <c r="T955" i="1"/>
  <c r="T956" i="1"/>
  <c r="T957" i="1"/>
  <c r="T958" i="1"/>
  <c r="T959" i="1"/>
  <c r="T962" i="1"/>
  <c r="T961" i="1"/>
  <c r="T960" i="1"/>
  <c r="T963" i="1"/>
  <c r="T964" i="1"/>
  <c r="T965" i="1"/>
  <c r="T967" i="1"/>
  <c r="T966" i="1"/>
  <c r="T969" i="1"/>
  <c r="T968" i="1"/>
  <c r="T919" i="1"/>
  <c r="T970" i="1"/>
  <c r="T972" i="1"/>
  <c r="T971" i="1"/>
  <c r="T973" i="1"/>
  <c r="N9" i="2" l="1"/>
  <c r="O9" i="2" s="1" a="1"/>
  <c r="O9" i="2" s="1"/>
  <c r="AM8" i="2"/>
  <c r="AN8" i="2" s="1"/>
  <c r="AM5" i="2"/>
  <c r="AN5" i="2" s="1"/>
  <c r="AM7" i="2"/>
  <c r="AN7" i="2" s="1"/>
  <c r="Z9" i="2" a="1"/>
  <c r="Z9" i="2" s="1"/>
  <c r="AY9" i="2"/>
  <c r="Y9" i="2" a="1"/>
  <c r="Y9" i="2" s="1"/>
  <c r="W9" i="2" a="1"/>
  <c r="W9" i="2" s="1"/>
  <c r="AM9" i="2"/>
  <c r="AR9" i="2"/>
  <c r="AS9" i="2" s="1"/>
  <c r="AU9" i="2" s="1"/>
  <c r="BA9" i="2"/>
  <c r="N8" i="2"/>
  <c r="W8" i="2" a="1"/>
  <c r="W8" i="2" s="1"/>
  <c r="BA8" i="2"/>
  <c r="AZ8" i="2"/>
  <c r="AC8" i="2" a="1"/>
  <c r="AC8" i="2" s="1"/>
  <c r="AB8" i="2" a="1"/>
  <c r="AB8" i="2" s="1"/>
  <c r="AA8" i="2" a="1"/>
  <c r="AA8" i="2" s="1"/>
  <c r="Z8" i="2" a="1"/>
  <c r="Z8" i="2" s="1"/>
  <c r="Y8" i="2" a="1"/>
  <c r="Y8" i="2" s="1"/>
  <c r="AR8" i="2"/>
  <c r="AS8" i="2" s="1"/>
  <c r="AU8" i="2" s="1"/>
  <c r="N7" i="2"/>
  <c r="P7" i="2" s="1" a="1"/>
  <c r="P7" i="2" s="1"/>
  <c r="N5" i="2"/>
  <c r="O5" i="2" s="1" a="1"/>
  <c r="O5" i="2" s="1"/>
  <c r="AA5" i="2" a="1"/>
  <c r="AA5" i="2" s="1"/>
  <c r="BA5" i="2"/>
  <c r="X5" i="2" a="1"/>
  <c r="X5" i="2" s="1"/>
  <c r="AZ5" i="2"/>
  <c r="W5" i="2" a="1"/>
  <c r="W5" i="2" s="1"/>
  <c r="AC5" i="2" a="1"/>
  <c r="AC5" i="2" s="1"/>
  <c r="AB5" i="2" a="1"/>
  <c r="AB5" i="2" s="1"/>
  <c r="Z5" i="2" a="1"/>
  <c r="Z5" i="2" s="1"/>
  <c r="AR5" i="2"/>
  <c r="AS5" i="2" s="1"/>
  <c r="AU5" i="2" s="1"/>
  <c r="Y7" i="2" a="1"/>
  <c r="Y7" i="2" s="1"/>
  <c r="Z7" i="2" a="1"/>
  <c r="Z7" i="2" s="1"/>
  <c r="AR7" i="2"/>
  <c r="AS7" i="2" s="1"/>
  <c r="AU7" i="2" s="1"/>
  <c r="BA7" i="2"/>
  <c r="X7" i="2" a="1"/>
  <c r="X7" i="2" s="1"/>
  <c r="AA7" i="2" a="1"/>
  <c r="AA7" i="2" s="1"/>
  <c r="AZ7" i="2"/>
  <c r="AC7" i="2" a="1"/>
  <c r="AC7" i="2" s="1"/>
  <c r="W7" i="2" a="1"/>
  <c r="W7" i="2" s="1"/>
  <c r="AF6" i="2" a="1"/>
  <c r="AF6" i="2" s="1"/>
  <c r="AK6" i="2" s="1"/>
  <c r="AL6" i="2" s="1"/>
  <c r="AM6" i="2" s="1"/>
  <c r="AN6" i="2" s="1"/>
  <c r="BA6" i="2"/>
  <c r="AC6" i="2" a="1"/>
  <c r="AC6" i="2" s="1"/>
  <c r="AZ6" i="2"/>
  <c r="AA6" i="2" a="1"/>
  <c r="AA6" i="2" s="1"/>
  <c r="W6" i="2" a="1"/>
  <c r="W6" i="2" s="1"/>
  <c r="Y6" i="2" a="1"/>
  <c r="Y6" i="2" s="1"/>
  <c r="AB6" i="2" a="1"/>
  <c r="AB6" i="2" s="1"/>
  <c r="X6" i="2" a="1"/>
  <c r="X6" i="2" s="1"/>
  <c r="Z6" i="2" a="1"/>
  <c r="Z6" i="2" s="1"/>
  <c r="N6" i="2"/>
  <c r="Q9" i="2" l="1" a="1"/>
  <c r="Q9" i="2" s="1"/>
  <c r="S9" i="2" a="1"/>
  <c r="S9" i="2" s="1"/>
  <c r="BF9" i="2" s="1"/>
  <c r="R9" i="2" a="1"/>
  <c r="R9" i="2" s="1"/>
  <c r="T9" i="2" s="1"/>
  <c r="P9" i="2" a="1"/>
  <c r="P9" i="2" s="1"/>
  <c r="U9" i="2" s="1"/>
  <c r="O8" i="2" a="1"/>
  <c r="O8" i="2" s="1"/>
  <c r="P8" i="2" a="1"/>
  <c r="P8" i="2" s="1"/>
  <c r="Q8" i="2" a="1"/>
  <c r="Q8" i="2" s="1"/>
  <c r="R8" i="2" a="1"/>
  <c r="R8" i="2" s="1"/>
  <c r="S8" i="2" a="1"/>
  <c r="S8" i="2" s="1"/>
  <c r="BJ8" i="2" s="1"/>
  <c r="BF8" i="2"/>
  <c r="AV9" i="2"/>
  <c r="AN9" i="2"/>
  <c r="AO9" i="2" s="1"/>
  <c r="AQ9" i="2" s="1"/>
  <c r="AO8" i="2"/>
  <c r="AQ8" i="2" s="1"/>
  <c r="AV8" i="2"/>
  <c r="Q7" i="2" a="1"/>
  <c r="Q7" i="2" s="1"/>
  <c r="Q5" i="2" a="1"/>
  <c r="Q5" i="2" s="1"/>
  <c r="S5" i="2" a="1"/>
  <c r="S5" i="2" s="1"/>
  <c r="BJ5" i="2" s="1"/>
  <c r="O7" i="2" a="1"/>
  <c r="O7" i="2" s="1"/>
  <c r="S7" i="2" a="1"/>
  <c r="S7" i="2" s="1"/>
  <c r="BJ7" i="2" s="1"/>
  <c r="P5" i="2" a="1"/>
  <c r="P5" i="2" s="1"/>
  <c r="R7" i="2" a="1"/>
  <c r="R7" i="2" s="1"/>
  <c r="R5" i="2" a="1"/>
  <c r="R5" i="2" s="1"/>
  <c r="P6" i="2" a="1"/>
  <c r="P6" i="2" s="1"/>
  <c r="R6" i="2" a="1"/>
  <c r="R6" i="2" s="1"/>
  <c r="S6" i="2" a="1"/>
  <c r="S6" i="2" s="1"/>
  <c r="BJ6" i="2" s="1"/>
  <c r="AV5" i="2"/>
  <c r="AO5" i="2"/>
  <c r="AQ5" i="2" s="1"/>
  <c r="AV7" i="2"/>
  <c r="AO7" i="2"/>
  <c r="AQ7" i="2" s="1"/>
  <c r="AR6" i="2"/>
  <c r="AS6" i="2" s="1"/>
  <c r="AU6" i="2" s="1"/>
  <c r="AO6" i="2"/>
  <c r="AQ6" i="2" s="1"/>
  <c r="Q6" i="2" a="1"/>
  <c r="Q6" i="2" s="1"/>
  <c r="O6" i="2" a="1"/>
  <c r="O6" i="2" s="1"/>
  <c r="BB9" i="2" l="1"/>
  <c r="BJ9" i="2"/>
  <c r="T8" i="2"/>
  <c r="BG9" i="2"/>
  <c r="BH9" i="2"/>
  <c r="U8" i="2"/>
  <c r="BB8" i="2"/>
  <c r="BH8" i="2" s="1"/>
  <c r="AW9" i="2"/>
  <c r="BK9" i="2" s="1"/>
  <c r="AW8" i="2"/>
  <c r="BK8" i="2" s="1"/>
  <c r="BB5" i="2"/>
  <c r="BG5" i="2" s="1"/>
  <c r="BF7" i="2"/>
  <c r="BB7" i="2"/>
  <c r="BG7" i="2" s="1"/>
  <c r="T7" i="2"/>
  <c r="U7" i="2" s="1"/>
  <c r="T5" i="2"/>
  <c r="U5" i="2" s="1"/>
  <c r="BF5" i="2"/>
  <c r="AW5" i="2"/>
  <c r="BK5" i="2" s="1"/>
  <c r="AW7" i="2"/>
  <c r="BK7" i="2" s="1"/>
  <c r="AV6" i="2"/>
  <c r="BF6" i="2"/>
  <c r="BB6" i="2"/>
  <c r="BG6" i="2" s="1"/>
  <c r="T6" i="2"/>
  <c r="BG8" i="2" l="1"/>
  <c r="BI8" i="2" s="1"/>
  <c r="M8" i="2"/>
  <c r="BI9" i="2"/>
  <c r="M9" i="2" s="1"/>
  <c r="BH5" i="2"/>
  <c r="BI5" i="2" s="1"/>
  <c r="M5" i="2" s="1"/>
  <c r="BH7" i="2"/>
  <c r="BI7" i="2" s="1"/>
  <c r="M7" i="2" s="1"/>
  <c r="U6" i="2"/>
  <c r="AW6" i="2"/>
  <c r="BK6" i="2" s="1"/>
  <c r="BH6" i="2"/>
  <c r="BI6" i="2" s="1"/>
  <c r="M6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tc={8A3F341D-2631-4FD1-B13D-6F32D6513E7D}</author>
    <author>tc={C9DB7803-7E70-4A74-B2FA-A66AC3A992FA}</author>
  </authors>
  <commentList>
    <comment ref="F4" authorId="0" shapeId="0" xr:uid="{8A3F341D-2631-4FD1-B13D-6F32D6513E7D}">
      <text>
        <t>[Threaded comment]
Your version of Excel allows you to read this threaded comment; however, any edits to it will get removed if the file is opened in a newer version of Excel. Learn more: https://go.microsoft.com/fwlink/?linkid=870924
Comment:
    If line runs East to West, 90 deg.</t>
      </text>
    </comment>
    <comment ref="BB4" authorId="1" shapeId="0" xr:uid="{C9DB7803-7E70-4A74-B2FA-A66AC3A992FA}">
      <text>
        <t>[Threaded comment]
Your version of Excel allows you to read this threaded comment; however, any edits to it will get removed if the file is opened in a newer version of Excel. Learn more: https://go.microsoft.com/fwlink/?linkid=870924
Comment:
    Since uf is in lb/ft-hr, we must use wind-speed Vw in ft/hr.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<sst xmlns="http://schemas.openxmlformats.org/spreadsheetml/2006/main" count="3512" uniqueCount="1084">
  <si>
    <t>Name</t>
  </si>
  <si>
    <t>CodeWord</t>
  </si>
  <si>
    <t>Size</t>
  </si>
  <si>
    <t>Cond Strand</t>
  </si>
  <si>
    <t>Core Strand</t>
  </si>
  <si>
    <t>Cond Wire Dia</t>
  </si>
  <si>
    <t>Core Wire Dia</t>
  </si>
  <si>
    <t>Core OD</t>
  </si>
  <si>
    <t>Metal OD</t>
  </si>
  <si>
    <t>Strand Lay</t>
  </si>
  <si>
    <t>TW Type</t>
  </si>
  <si>
    <t>TW Layers</t>
  </si>
  <si>
    <t>Low Temp</t>
  </si>
  <si>
    <t>Low Resistance</t>
  </si>
  <si>
    <t>Hi Temp</t>
  </si>
  <si>
    <t>Hi Resistance</t>
  </si>
  <si>
    <t>Al Weight</t>
  </si>
  <si>
    <t>St Weight</t>
  </si>
  <si>
    <t>AAAC</t>
  </si>
  <si>
    <t>Akron</t>
  </si>
  <si>
    <t>Alliance</t>
  </si>
  <si>
    <t>Alton</t>
  </si>
  <si>
    <t>Amarillo</t>
  </si>
  <si>
    <t/>
  </si>
  <si>
    <t>Ames</t>
  </si>
  <si>
    <t>Amherst</t>
  </si>
  <si>
    <t>Anaheim</t>
  </si>
  <si>
    <t>Azusa</t>
  </si>
  <si>
    <t>Butte</t>
  </si>
  <si>
    <t>Cairo</t>
  </si>
  <si>
    <t>Canton</t>
  </si>
  <si>
    <t>Darien</t>
  </si>
  <si>
    <t>Elgin</t>
  </si>
  <si>
    <t>Flint</t>
  </si>
  <si>
    <t>Greeley</t>
  </si>
  <si>
    <t>AAC</t>
  </si>
  <si>
    <t>Anemone</t>
  </si>
  <si>
    <t>Arbutus</t>
  </si>
  <si>
    <t>Aster</t>
  </si>
  <si>
    <t xml:space="preserve"> 2/0 </t>
  </si>
  <si>
    <t>Bluebell</t>
  </si>
  <si>
    <t>Bluebonnet</t>
  </si>
  <si>
    <t>Cameilla</t>
  </si>
  <si>
    <t>Canna</t>
  </si>
  <si>
    <t>Carnation</t>
  </si>
  <si>
    <t>Cattail</t>
  </si>
  <si>
    <t>Cockscomb</t>
  </si>
  <si>
    <t>Columbine</t>
  </si>
  <si>
    <t>Coreopsis</t>
  </si>
  <si>
    <t>Cosmos</t>
  </si>
  <si>
    <t>Cowslip</t>
  </si>
  <si>
    <t>Crocus</t>
  </si>
  <si>
    <t>Daffodil</t>
  </si>
  <si>
    <t>Dahlia</t>
  </si>
  <si>
    <t>Daisy</t>
  </si>
  <si>
    <t>Flag</t>
  </si>
  <si>
    <t>Galdious</t>
  </si>
  <si>
    <t>Goldenrod</t>
  </si>
  <si>
    <t>Goldentuft</t>
  </si>
  <si>
    <t>Hawkweed</t>
  </si>
  <si>
    <t>Hawthorn</t>
  </si>
  <si>
    <t>Hyacinth</t>
  </si>
  <si>
    <t>Iris</t>
  </si>
  <si>
    <t>Jessamine</t>
  </si>
  <si>
    <t>Larkspur</t>
  </si>
  <si>
    <t>Laurel</t>
  </si>
  <si>
    <t>Lilac</t>
  </si>
  <si>
    <t>Lupine</t>
  </si>
  <si>
    <t>Magnolia</t>
  </si>
  <si>
    <t>Marigold</t>
  </si>
  <si>
    <t>Meadowsweet</t>
  </si>
  <si>
    <t>Misteltoe</t>
  </si>
  <si>
    <t>Narcissus</t>
  </si>
  <si>
    <t>Nasturtium</t>
  </si>
  <si>
    <t>Orchid</t>
  </si>
  <si>
    <t>Oxlip</t>
  </si>
  <si>
    <t xml:space="preserve"> 4/0 </t>
  </si>
  <si>
    <t>Pansy</t>
  </si>
  <si>
    <t>Peachbell</t>
  </si>
  <si>
    <t>Peony</t>
  </si>
  <si>
    <t>Petunia</t>
  </si>
  <si>
    <t>Phlox</t>
  </si>
  <si>
    <t xml:space="preserve"> 3/0 </t>
  </si>
  <si>
    <t>Poppy</t>
  </si>
  <si>
    <t xml:space="preserve"> 1/0 </t>
  </si>
  <si>
    <t>Rose</t>
  </si>
  <si>
    <t>Snapdragon</t>
  </si>
  <si>
    <t>Sneezewort</t>
  </si>
  <si>
    <t>Syringa</t>
  </si>
  <si>
    <t>Trilium</t>
  </si>
  <si>
    <t>Tulip</t>
  </si>
  <si>
    <t>Valerian</t>
  </si>
  <si>
    <t>Verbena</t>
  </si>
  <si>
    <t>Violet</t>
  </si>
  <si>
    <t>Zinnia</t>
  </si>
  <si>
    <t>AACSR</t>
  </si>
  <si>
    <t>1033.5 -  45/7</t>
  </si>
  <si>
    <t>1033.5 -  54/7</t>
  </si>
  <si>
    <t>1113.0 -  45/7</t>
  </si>
  <si>
    <t>1113.0 -  54/19</t>
  </si>
  <si>
    <t>1192.5 -  45/7</t>
  </si>
  <si>
    <t>1192.5 -  54/19</t>
  </si>
  <si>
    <t>1272.0 -  45/7</t>
  </si>
  <si>
    <t>1272.0 -  54/19</t>
  </si>
  <si>
    <t>1351.5 -  45/7</t>
  </si>
  <si>
    <t>1351.5 -  54/19</t>
  </si>
  <si>
    <t>1431.0 -  45/7</t>
  </si>
  <si>
    <t>1431.0 -  54/19</t>
  </si>
  <si>
    <t>1510.5 -  45/7</t>
  </si>
  <si>
    <t>1510.5 -  54/19</t>
  </si>
  <si>
    <t>1590.0 -  45/7</t>
  </si>
  <si>
    <t>1590.0 -  54/19</t>
  </si>
  <si>
    <t>1780.0 -  84/19</t>
  </si>
  <si>
    <t>2034.5 - 72/7</t>
  </si>
  <si>
    <t>2057.0 - 76/19</t>
  </si>
  <si>
    <t>2156.0 -  84/19</t>
  </si>
  <si>
    <t>2167.0 -  72/7</t>
  </si>
  <si>
    <t>2312.0 - 76/19</t>
  </si>
  <si>
    <t>2515.0 - 76/19</t>
  </si>
  <si>
    <t>266.8 -  26/7</t>
  </si>
  <si>
    <t>266.8 - 30/7</t>
  </si>
  <si>
    <t>300.0 -  26/7</t>
  </si>
  <si>
    <t>336.4 -  26/7</t>
  </si>
  <si>
    <t>336.4 -  30/7</t>
  </si>
  <si>
    <t>397.5 -  26/7</t>
  </si>
  <si>
    <t>397.5 -  30/7</t>
  </si>
  <si>
    <t>477.0 -  26/7</t>
  </si>
  <si>
    <t>477.0 -  30/7</t>
  </si>
  <si>
    <t>556.5 -  26/7</t>
  </si>
  <si>
    <t>556.5 -  30/7</t>
  </si>
  <si>
    <t>605.0 -  26/7</t>
  </si>
  <si>
    <t>605.0 -  30/19</t>
  </si>
  <si>
    <t>605.0 -  30/7</t>
  </si>
  <si>
    <t>636.0 -  26/7</t>
  </si>
  <si>
    <t>636.0 -  30/19</t>
  </si>
  <si>
    <t>636.0 -  30/7</t>
  </si>
  <si>
    <t>666.6 -  26/7</t>
  </si>
  <si>
    <t>715.5 -  26/7</t>
  </si>
  <si>
    <t>715.5 -  30/19</t>
  </si>
  <si>
    <t>795.0 -  26/7</t>
  </si>
  <si>
    <t>795.0 -  30/19</t>
  </si>
  <si>
    <t>795.0 -  45/7</t>
  </si>
  <si>
    <t>795.0 -  54/7</t>
  </si>
  <si>
    <t>795.0 - 30/7</t>
  </si>
  <si>
    <t>900.0 -  45/7</t>
  </si>
  <si>
    <t>900.0 -  54/7</t>
  </si>
  <si>
    <t>954.0 -  45/7</t>
  </si>
  <si>
    <t>954.0 -  54/7</t>
  </si>
  <si>
    <t>954.0 - 30/19</t>
  </si>
  <si>
    <t>AACTW</t>
  </si>
  <si>
    <t>Arbutus/TW</t>
  </si>
  <si>
    <t>Baker/TW</t>
  </si>
  <si>
    <t>Bluebell/TW</t>
  </si>
  <si>
    <t>Canna/TW</t>
  </si>
  <si>
    <t>Carnation/TW</t>
  </si>
  <si>
    <t>Cockscomb/TW</t>
  </si>
  <si>
    <t>Columbine/TW</t>
  </si>
  <si>
    <t>Coreopsis/TW</t>
  </si>
  <si>
    <t>Cosmos/TW</t>
  </si>
  <si>
    <t>Cowslip/TW</t>
  </si>
  <si>
    <t>Hawkweed/TW</t>
  </si>
  <si>
    <t>Hawthorn/TW</t>
  </si>
  <si>
    <t>Helens/TW</t>
  </si>
  <si>
    <t>Hood/TW</t>
  </si>
  <si>
    <t>Jefferson/TW</t>
  </si>
  <si>
    <t>Jessamine/TW</t>
  </si>
  <si>
    <t>Logan/TW</t>
  </si>
  <si>
    <t>Lupine/TW</t>
  </si>
  <si>
    <t>Magnolia/TW</t>
  </si>
  <si>
    <t>Marigold/TW</t>
  </si>
  <si>
    <t>McKinley/TW</t>
  </si>
  <si>
    <t>Meadowsweet/TW</t>
  </si>
  <si>
    <t>Mistletoe/TW</t>
  </si>
  <si>
    <t>Narcissus/TW</t>
  </si>
  <si>
    <t>Nasturtium/TW</t>
  </si>
  <si>
    <t>Orchid/TW</t>
  </si>
  <si>
    <t>Powell/TW</t>
  </si>
  <si>
    <t>Rainier/TW</t>
  </si>
  <si>
    <t>Robson/TW</t>
  </si>
  <si>
    <t>Trillium/TW</t>
  </si>
  <si>
    <t>Tulip/TW</t>
  </si>
  <si>
    <t>Verbena/TW</t>
  </si>
  <si>
    <t>Wheeler/TW</t>
  </si>
  <si>
    <t>Whitney/TW</t>
  </si>
  <si>
    <t>Zinnia/TW</t>
  </si>
  <si>
    <t>ACAR</t>
  </si>
  <si>
    <t>1024.5 -  18/19</t>
  </si>
  <si>
    <t>1024.5 -  30/7</t>
  </si>
  <si>
    <t>1024.5 - 24/13</t>
  </si>
  <si>
    <t>1081 -  18/19</t>
  </si>
  <si>
    <t>1081 -  30/7</t>
  </si>
  <si>
    <t>1081 - 24/13</t>
  </si>
  <si>
    <t>1109 -  18/19</t>
  </si>
  <si>
    <t>1109 -  30/7</t>
  </si>
  <si>
    <t>1109 - 24/13</t>
  </si>
  <si>
    <t>1172 -  18/19</t>
  </si>
  <si>
    <t>1172 -  30/7</t>
  </si>
  <si>
    <t>1172 - 24/13</t>
  </si>
  <si>
    <t>1172 - 33/4</t>
  </si>
  <si>
    <t>1197 -  18/19</t>
  </si>
  <si>
    <t>1197 -  30/7</t>
  </si>
  <si>
    <t>1197 - 24/13</t>
  </si>
  <si>
    <t>1280 -  18/19</t>
  </si>
  <si>
    <t>1280 -  30/7</t>
  </si>
  <si>
    <t>1280 - 24/13</t>
  </si>
  <si>
    <t>1362 -  42/19</t>
  </si>
  <si>
    <t>1362 - 54/7</t>
  </si>
  <si>
    <t>1703 -  42/19</t>
  </si>
  <si>
    <t>1703 - 48/13</t>
  </si>
  <si>
    <t>1703 - 54/7</t>
  </si>
  <si>
    <t>1933 -  42/19</t>
  </si>
  <si>
    <t>1933 - 48/13</t>
  </si>
  <si>
    <t>1933 - 54/7</t>
  </si>
  <si>
    <t>2267 -  42/19</t>
  </si>
  <si>
    <t>2267 - 48/13</t>
  </si>
  <si>
    <t>2267 - 54/7</t>
  </si>
  <si>
    <t>2338 -  42/19</t>
  </si>
  <si>
    <t>2338 - 48/13</t>
  </si>
  <si>
    <t>2338 - 54/7</t>
  </si>
  <si>
    <t>355 -  12/7</t>
  </si>
  <si>
    <t>355 - 15/4</t>
  </si>
  <si>
    <t>395.1 - 15/4</t>
  </si>
  <si>
    <t>465.9 -  12/7</t>
  </si>
  <si>
    <t>503.6 -  12/7</t>
  </si>
  <si>
    <t>503.6 - 15/4</t>
  </si>
  <si>
    <t>559.5 - 15/4</t>
  </si>
  <si>
    <t>587.2 - 15/4</t>
  </si>
  <si>
    <t>653.1 -  12/7</t>
  </si>
  <si>
    <t>653.1 - 15/4</t>
  </si>
  <si>
    <t>739.8 -  18/19</t>
  </si>
  <si>
    <t>739.8 -  30/7</t>
  </si>
  <si>
    <t>739.8 - 24/13</t>
  </si>
  <si>
    <t>739.8 - 33/4</t>
  </si>
  <si>
    <t>853.7 -  18/19</t>
  </si>
  <si>
    <t>853.7 -  30/7</t>
  </si>
  <si>
    <t>853.7 - 24/13</t>
  </si>
  <si>
    <t>927.2 -  18/19</t>
  </si>
  <si>
    <t>927.2 -  30/7</t>
  </si>
  <si>
    <t>927.2 - 24/13</t>
  </si>
  <si>
    <t>ACCR</t>
  </si>
  <si>
    <t>1851-T13</t>
  </si>
  <si>
    <t>195-T20</t>
  </si>
  <si>
    <t>207-T23</t>
  </si>
  <si>
    <t>427-T13</t>
  </si>
  <si>
    <t>680-T19</t>
  </si>
  <si>
    <t>951-T10</t>
  </si>
  <si>
    <t>Bittern</t>
  </si>
  <si>
    <t>Brant</t>
  </si>
  <si>
    <t>Condor</t>
  </si>
  <si>
    <t>Curlew</t>
  </si>
  <si>
    <t>Dove</t>
  </si>
  <si>
    <t>Drake</t>
  </si>
  <si>
    <t>Eagle</t>
  </si>
  <si>
    <t>Falcon</t>
  </si>
  <si>
    <t>Flicker</t>
  </si>
  <si>
    <t>Goldfinch</t>
  </si>
  <si>
    <t>Grosbeak</t>
  </si>
  <si>
    <t>Hawk</t>
  </si>
  <si>
    <t>Ibis</t>
  </si>
  <si>
    <t>Junco</t>
  </si>
  <si>
    <t>Lapwing</t>
  </si>
  <si>
    <t>Lark</t>
  </si>
  <si>
    <t>Linnet</t>
  </si>
  <si>
    <t xml:space="preserve">Martin </t>
  </si>
  <si>
    <t>Ostrich</t>
  </si>
  <si>
    <t>Partridge</t>
  </si>
  <si>
    <t>Peacock</t>
  </si>
  <si>
    <t>Puffin</t>
  </si>
  <si>
    <t>Stilt</t>
  </si>
  <si>
    <t>ACCRTW</t>
  </si>
  <si>
    <t>1033-T23/TW</t>
  </si>
  <si>
    <t>Calumet/TW</t>
  </si>
  <si>
    <t>Condor/TW</t>
  </si>
  <si>
    <t>Cumberland/TW</t>
  </si>
  <si>
    <t>Curlew/TW</t>
  </si>
  <si>
    <t>Hawk/TW</t>
  </si>
  <si>
    <t>Hudson/TW</t>
  </si>
  <si>
    <t>Oswego/TW</t>
  </si>
  <si>
    <t>Pecos/TW</t>
  </si>
  <si>
    <t>Suwanee/TW</t>
  </si>
  <si>
    <t>Wabash/TW</t>
  </si>
  <si>
    <t>ACSR</t>
  </si>
  <si>
    <t>Turkey</t>
  </si>
  <si>
    <t>Swan</t>
  </si>
  <si>
    <t>Swanate</t>
  </si>
  <si>
    <t>Sparrow</t>
  </si>
  <si>
    <t>Sparate</t>
  </si>
  <si>
    <t>Robin</t>
  </si>
  <si>
    <t>Raven</t>
  </si>
  <si>
    <t>Quail</t>
  </si>
  <si>
    <t>Pigeon</t>
  </si>
  <si>
    <t>Penguin</t>
  </si>
  <si>
    <t>Grouse</t>
  </si>
  <si>
    <t>Petrel</t>
  </si>
  <si>
    <t>Minorca</t>
  </si>
  <si>
    <t>Leghorn</t>
  </si>
  <si>
    <t>Guinea</t>
  </si>
  <si>
    <t>Cochin</t>
  </si>
  <si>
    <t>Waxwing</t>
  </si>
  <si>
    <t>Merlin</t>
  </si>
  <si>
    <t>Widgeon</t>
  </si>
  <si>
    <t>Oriole</t>
  </si>
  <si>
    <t>Chickadee</t>
  </si>
  <si>
    <t>Pelican</t>
  </si>
  <si>
    <t>Hen</t>
  </si>
  <si>
    <t>Osprey</t>
  </si>
  <si>
    <t>Parakeet</t>
  </si>
  <si>
    <t>Squab</t>
  </si>
  <si>
    <t>Teal</t>
  </si>
  <si>
    <t>Wood Duck</t>
  </si>
  <si>
    <t>Duck</t>
  </si>
  <si>
    <t>Kingbird</t>
  </si>
  <si>
    <t>Rook</t>
  </si>
  <si>
    <t>Scoter</t>
  </si>
  <si>
    <t>Egret</t>
  </si>
  <si>
    <t>Swift</t>
  </si>
  <si>
    <t>Goose</t>
  </si>
  <si>
    <t>Flamingo</t>
  </si>
  <si>
    <t>Gannet</t>
  </si>
  <si>
    <t>Gull</t>
  </si>
  <si>
    <t>Starling</t>
  </si>
  <si>
    <t>Redwing</t>
  </si>
  <si>
    <t>Crow</t>
  </si>
  <si>
    <t>Turbit</t>
  </si>
  <si>
    <t>Cuckoo</t>
  </si>
  <si>
    <t>Skimmer</t>
  </si>
  <si>
    <t>Mallard</t>
  </si>
  <si>
    <t>Coot</t>
  </si>
  <si>
    <t>Tern</t>
  </si>
  <si>
    <t>Ruddy</t>
  </si>
  <si>
    <t>Canary</t>
  </si>
  <si>
    <t>Corncrake</t>
  </si>
  <si>
    <t>Redbird</t>
  </si>
  <si>
    <t>Merganser</t>
  </si>
  <si>
    <t>Rail</t>
  </si>
  <si>
    <t>Cardinal</t>
  </si>
  <si>
    <t>Snowbird</t>
  </si>
  <si>
    <t>Ortolan</t>
  </si>
  <si>
    <t>Bluejay</t>
  </si>
  <si>
    <t>Finch</t>
  </si>
  <si>
    <t>Bunting</t>
  </si>
  <si>
    <t>Grackle</t>
  </si>
  <si>
    <t>Pheasant</t>
  </si>
  <si>
    <t>Dipper</t>
  </si>
  <si>
    <t>Martin</t>
  </si>
  <si>
    <t>Bobolink</t>
  </si>
  <si>
    <t>Plover</t>
  </si>
  <si>
    <t>Nuthatch</t>
  </si>
  <si>
    <t>Parrot</t>
  </si>
  <si>
    <t>Chukar</t>
  </si>
  <si>
    <t>Bluebird</t>
  </si>
  <si>
    <t>Kiwi</t>
  </si>
  <si>
    <t>Thrasher</t>
  </si>
  <si>
    <t>Joree</t>
  </si>
  <si>
    <t>ACSRAW</t>
  </si>
  <si>
    <t>Swan/AW</t>
  </si>
  <si>
    <t>Swanate/AW</t>
  </si>
  <si>
    <t>Sparrow/AW</t>
  </si>
  <si>
    <t>Sparate/AW</t>
  </si>
  <si>
    <t>Robin/AW</t>
  </si>
  <si>
    <t>Raven/AW</t>
  </si>
  <si>
    <t>Penguin/AW</t>
  </si>
  <si>
    <t>Waxwing/AW</t>
  </si>
  <si>
    <t>Partridge/AW</t>
  </si>
  <si>
    <t>Ostrich/AW</t>
  </si>
  <si>
    <t>Merlin/AW</t>
  </si>
  <si>
    <t>Linnet/AW</t>
  </si>
  <si>
    <t>Oriole/AW</t>
  </si>
  <si>
    <t>Chickadee/AW</t>
  </si>
  <si>
    <t>Brant/AW</t>
  </si>
  <si>
    <t>Ibis/AW</t>
  </si>
  <si>
    <t>Lark/AW</t>
  </si>
  <si>
    <t>Pelican/AW</t>
  </si>
  <si>
    <t>Flicker/AW</t>
  </si>
  <si>
    <t>Hawk/AW</t>
  </si>
  <si>
    <t>Hen/AW</t>
  </si>
  <si>
    <t>Osprey/AW</t>
  </si>
  <si>
    <t>Parakeet/AW</t>
  </si>
  <si>
    <t>Dove/AW</t>
  </si>
  <si>
    <t>Eagle/AW</t>
  </si>
  <si>
    <t>Peacock/AW</t>
  </si>
  <si>
    <t>Squab/AW</t>
  </si>
  <si>
    <t>Teal/AW</t>
  </si>
  <si>
    <t>Kingbird/AW</t>
  </si>
  <si>
    <t>Rook/AW</t>
  </si>
  <si>
    <t>Grosbeak/AW</t>
  </si>
  <si>
    <t>Egret/AW</t>
  </si>
  <si>
    <t>Flamingo/AW</t>
  </si>
  <si>
    <t>Gannet/AW</t>
  </si>
  <si>
    <t>Starling/AW</t>
  </si>
  <si>
    <t>Redwing/AW</t>
  </si>
  <si>
    <t>Crow/AW</t>
  </si>
  <si>
    <t>Drake/AW</t>
  </si>
  <si>
    <t>Mallard/AW</t>
  </si>
  <si>
    <t>Tern/AW</t>
  </si>
  <si>
    <t>Condor/AW</t>
  </si>
  <si>
    <t>Ruddy/AW</t>
  </si>
  <si>
    <t>Canary/AW</t>
  </si>
  <si>
    <t>Rail/AW</t>
  </si>
  <si>
    <t>Cardinal/AW</t>
  </si>
  <si>
    <t>Ortolan/AW</t>
  </si>
  <si>
    <t>Curlew/AW</t>
  </si>
  <si>
    <t>Bluejay/AW</t>
  </si>
  <si>
    <t>Finch/AW</t>
  </si>
  <si>
    <t>Bunting/AW</t>
  </si>
  <si>
    <t>Grackle/AW</t>
  </si>
  <si>
    <t>Bittern/AW</t>
  </si>
  <si>
    <t>Pheasant/AW</t>
  </si>
  <si>
    <t>Dipper/AW</t>
  </si>
  <si>
    <t>Martin/AW</t>
  </si>
  <si>
    <t>Bobolink/AW</t>
  </si>
  <si>
    <t>Plover/AW</t>
  </si>
  <si>
    <t>Nuthatch/AW</t>
  </si>
  <si>
    <t>Parrot/AW</t>
  </si>
  <si>
    <t>Lapwing/AW</t>
  </si>
  <si>
    <t>Falcon/AW</t>
  </si>
  <si>
    <t>Chukar/AW</t>
  </si>
  <si>
    <t>Bluebird/AW</t>
  </si>
  <si>
    <t>Kiwi/AW</t>
  </si>
  <si>
    <t>Thrasher/AW</t>
  </si>
  <si>
    <t>Joree/AW</t>
  </si>
  <si>
    <t>ACSRTW</t>
  </si>
  <si>
    <t>Athabaska/TW</t>
  </si>
  <si>
    <t>Avocet/TW</t>
  </si>
  <si>
    <t>Bittern/TW</t>
  </si>
  <si>
    <t>Bluebird/TW</t>
  </si>
  <si>
    <t>Bluejay/TW</t>
  </si>
  <si>
    <t>Bobolink/TW</t>
  </si>
  <si>
    <t>Bunting/TW</t>
  </si>
  <si>
    <t>Cardinal/TW</t>
  </si>
  <si>
    <t>Catawba/TW</t>
  </si>
  <si>
    <t>Cheyenne/TW</t>
  </si>
  <si>
    <t>Chukar/TW</t>
  </si>
  <si>
    <t>Columbia/TW</t>
  </si>
  <si>
    <t>Dipper/TW</t>
  </si>
  <si>
    <t>Dove/TW</t>
  </si>
  <si>
    <t>Drake/TW</t>
  </si>
  <si>
    <t>Falcon/TW</t>
  </si>
  <si>
    <t>Finch/TW</t>
  </si>
  <si>
    <t>Flicker/TW</t>
  </si>
  <si>
    <t>Fraser/TW</t>
  </si>
  <si>
    <t>Genesee/TW</t>
  </si>
  <si>
    <t>Grackle/TW</t>
  </si>
  <si>
    <t>Grosbeak/TW</t>
  </si>
  <si>
    <t>James/TW</t>
  </si>
  <si>
    <t>Kettle/TW</t>
  </si>
  <si>
    <t>Lapwing/TW</t>
  </si>
  <si>
    <t>Mackenzie/TW</t>
  </si>
  <si>
    <t>Martin/TW</t>
  </si>
  <si>
    <t>Maumee/TW</t>
  </si>
  <si>
    <t>Merlin/TW</t>
  </si>
  <si>
    <t>Merrimack/TW</t>
  </si>
  <si>
    <t>Miramichi/TW</t>
  </si>
  <si>
    <t>Mohawk/TW</t>
  </si>
  <si>
    <t>Monongahela/TW</t>
  </si>
  <si>
    <t>Mystic/TW</t>
  </si>
  <si>
    <t>Nechako/TW</t>
  </si>
  <si>
    <t>Nelson/TW</t>
  </si>
  <si>
    <t>Ortolan/TW</t>
  </si>
  <si>
    <t>Oxbird/TW</t>
  </si>
  <si>
    <t>Parakeet/TW</t>
  </si>
  <si>
    <t>Pee Dee/TW</t>
  </si>
  <si>
    <t>Pheasant/TW</t>
  </si>
  <si>
    <t>Phoenix/TW</t>
  </si>
  <si>
    <t>Platte/TW</t>
  </si>
  <si>
    <t>Plover/TW</t>
  </si>
  <si>
    <t>Potomac/TW</t>
  </si>
  <si>
    <t>Powder/TW</t>
  </si>
  <si>
    <t>Puffin/TW</t>
  </si>
  <si>
    <t>Rail/TW</t>
  </si>
  <si>
    <t>Rio Grande/TW</t>
  </si>
  <si>
    <t>Rook/TW</t>
  </si>
  <si>
    <t>Santee/TW</t>
  </si>
  <si>
    <t>Schuylkill/TW</t>
  </si>
  <si>
    <t>Scissortail/TW</t>
  </si>
  <si>
    <t>Snowbird/TW</t>
  </si>
  <si>
    <t>St. Croix/TW</t>
  </si>
  <si>
    <t>Suwannee/TW</t>
  </si>
  <si>
    <t>Swift/TW</t>
  </si>
  <si>
    <t>Tern/TW</t>
  </si>
  <si>
    <t>Thames/TW</t>
  </si>
  <si>
    <t>Truckee/TW</t>
  </si>
  <si>
    <t>Yukon/TW</t>
  </si>
  <si>
    <t>ACSS</t>
  </si>
  <si>
    <t>Bittern/ACSS</t>
  </si>
  <si>
    <t>Bluebird/ACSS</t>
  </si>
  <si>
    <t>Bluejay/ACSS</t>
  </si>
  <si>
    <t>Bobolink/ACSS</t>
  </si>
  <si>
    <t>Brant/ACSS</t>
  </si>
  <si>
    <t>Bunting/ACSS</t>
  </si>
  <si>
    <t>Canary/ACSS</t>
  </si>
  <si>
    <t>Canvasback/ACSS</t>
  </si>
  <si>
    <t>Cardinal/ACSS</t>
  </si>
  <si>
    <t>Chukar/ACSS</t>
  </si>
  <si>
    <t>Condor/ACSS</t>
  </si>
  <si>
    <t>Corncrake/ACSS</t>
  </si>
  <si>
    <t>Cuckoo/ACSS</t>
  </si>
  <si>
    <t>Curlew/ACSS</t>
  </si>
  <si>
    <t>Dipper/ACSS</t>
  </si>
  <si>
    <t>Dove/ACSS</t>
  </si>
  <si>
    <t>Drake/ACSS</t>
  </si>
  <si>
    <t>Egret/ACSS</t>
  </si>
  <si>
    <t>Falcon/ACSS</t>
  </si>
  <si>
    <t>Finch/ACSS</t>
  </si>
  <si>
    <t>Flamingo/ACSS</t>
  </si>
  <si>
    <t>Flicker/ACSS</t>
  </si>
  <si>
    <t>Gannet/ACSS</t>
  </si>
  <si>
    <t>Goldfinch/ACSS</t>
  </si>
  <si>
    <t>Grackle/ACSS</t>
  </si>
  <si>
    <t>Grosbeak/ACSS</t>
  </si>
  <si>
    <t>Hawk/ACSS</t>
  </si>
  <si>
    <t>Hen/ACSS</t>
  </si>
  <si>
    <t>Ibis/ACSS</t>
  </si>
  <si>
    <t>Joree/ACSS</t>
  </si>
  <si>
    <t>Junco/ACSS</t>
  </si>
  <si>
    <t>Kiwi/ACSS</t>
  </si>
  <si>
    <t>Lapwing/ACSS</t>
  </si>
  <si>
    <t>Lark/ACSS</t>
  </si>
  <si>
    <t>Linnet/ACSS</t>
  </si>
  <si>
    <t>Macaw/ACSS</t>
  </si>
  <si>
    <t>Mallard/ACSS</t>
  </si>
  <si>
    <t>Martin/ACSS</t>
  </si>
  <si>
    <t>Mockingbird/ACSS</t>
  </si>
  <si>
    <t>Nuthatch/ACSS</t>
  </si>
  <si>
    <t>Oriole/ACSS</t>
  </si>
  <si>
    <t>Ortolan/ACSS</t>
  </si>
  <si>
    <t>Ostrich/ACSS</t>
  </si>
  <si>
    <t>Parakeet/ACSS</t>
  </si>
  <si>
    <t>Parrot/ACSS</t>
  </si>
  <si>
    <t>Partridge/ACSS</t>
  </si>
  <si>
    <t>Peacock/ACSS</t>
  </si>
  <si>
    <t>Pheasant/ACSS</t>
  </si>
  <si>
    <t>Plover/ACSS</t>
  </si>
  <si>
    <t>Ptarmigan/ACSS</t>
  </si>
  <si>
    <t>Puffin/ACSS</t>
  </si>
  <si>
    <t>Rail/ACSS</t>
  </si>
  <si>
    <t>Ratite/ACSS</t>
  </si>
  <si>
    <t>Redbird/ACSS</t>
  </si>
  <si>
    <t>Redwing/ACSS</t>
  </si>
  <si>
    <t>Roadrunner/ACSS</t>
  </si>
  <si>
    <t>Rook/ACSS</t>
  </si>
  <si>
    <t>Ruddy/ACSS</t>
  </si>
  <si>
    <t>Sapsucker/ACSS</t>
  </si>
  <si>
    <t>Scoter/ACSS</t>
  </si>
  <si>
    <t>Snowbird/ACSS</t>
  </si>
  <si>
    <t>Squab/ACSS</t>
  </si>
  <si>
    <t>Starling/ACSS</t>
  </si>
  <si>
    <t>Stilt/ACSS</t>
  </si>
  <si>
    <t>Tailorbird/ACSS</t>
  </si>
  <si>
    <t>Teal/ACSS</t>
  </si>
  <si>
    <t>Tern/ACSS</t>
  </si>
  <si>
    <t>Thrasher/ACSS</t>
  </si>
  <si>
    <t>Towhee/ACSS</t>
  </si>
  <si>
    <t>Wood Duck/ACSS</t>
  </si>
  <si>
    <t>WoodCock/ACSS</t>
  </si>
  <si>
    <t>ACSSAW</t>
  </si>
  <si>
    <t>Bittern/ACSS/AW</t>
  </si>
  <si>
    <t>Bluebird/ACSS/AW</t>
  </si>
  <si>
    <t>Bluejay/ACSS/AW</t>
  </si>
  <si>
    <t>Bobolink/ACSS/AW</t>
  </si>
  <si>
    <t>Brant/ACSS/AW</t>
  </si>
  <si>
    <t>Bunting/ACSS/AW</t>
  </si>
  <si>
    <t>Canary/ACSS/AW</t>
  </si>
  <si>
    <t>Canvasback/ACSS/AW</t>
  </si>
  <si>
    <t>Cardinal/ACSS/AW</t>
  </si>
  <si>
    <t>Chukar/ACSS/AW</t>
  </si>
  <si>
    <t>Condor/ACSS/AW</t>
  </si>
  <si>
    <t>Corncrake/ACSS/AW</t>
  </si>
  <si>
    <t>Cuckoo/ACSS/AW</t>
  </si>
  <si>
    <t>Curlew/ACSS/AW</t>
  </si>
  <si>
    <t>Dipper/ACSS/AW</t>
  </si>
  <si>
    <t>Dove/ACSS/AW</t>
  </si>
  <si>
    <t>Drake/ACSS/AW</t>
  </si>
  <si>
    <t>Eagle/ACSS/AW</t>
  </si>
  <si>
    <t>Egret/ACSS/AW</t>
  </si>
  <si>
    <t>Falcon/ACSS/AW</t>
  </si>
  <si>
    <t>Finch/ACSS/AW</t>
  </si>
  <si>
    <t>Flamingo/ACSS/AW</t>
  </si>
  <si>
    <t>Flicker/ACSS/AW</t>
  </si>
  <si>
    <t>Gannet/ACSS/AW</t>
  </si>
  <si>
    <t>Goldfinch/ACSS/AW</t>
  </si>
  <si>
    <t>Grackle/ACSS/AW</t>
  </si>
  <si>
    <t>Grosbeak/ACSS/AW</t>
  </si>
  <si>
    <t>Hawk/ACSS/AW</t>
  </si>
  <si>
    <t>Hen/ACSS/AW</t>
  </si>
  <si>
    <t>Ibis/ACSS/AW</t>
  </si>
  <si>
    <t>Joree/ACSS/AW</t>
  </si>
  <si>
    <t>Junco/ACSS/AW</t>
  </si>
  <si>
    <t>Kiwi/ACSS/AW</t>
  </si>
  <si>
    <t>Lapwing/ACSS/AW</t>
  </si>
  <si>
    <t>Lark/ACSS/AW</t>
  </si>
  <si>
    <t>Linnet/ACSS/AW</t>
  </si>
  <si>
    <t>Macaw/ACSS/AW</t>
  </si>
  <si>
    <t>Mallard/ACSS/AW</t>
  </si>
  <si>
    <t>Martin/ACSS/AW</t>
  </si>
  <si>
    <t>Mockingbird/ACSS/AW</t>
  </si>
  <si>
    <t>Nuthatch/ACSS/AW</t>
  </si>
  <si>
    <t>Oriole/ACSS/AW</t>
  </si>
  <si>
    <t>Ortolan/ACSS/AW</t>
  </si>
  <si>
    <t>Ostrich/ACSS/AW</t>
  </si>
  <si>
    <t>Parakeet/ACSS/AW</t>
  </si>
  <si>
    <t>Parrot/ACSS/AW</t>
  </si>
  <si>
    <t>Partridge/ACSS/AW</t>
  </si>
  <si>
    <t>Peacock/ACSS/AW</t>
  </si>
  <si>
    <t>Pheasant/ACSS/AW</t>
  </si>
  <si>
    <t>Plover/ACSS/AW</t>
  </si>
  <si>
    <t>Ptarmigan/ACSS/AW</t>
  </si>
  <si>
    <t>Rail/ACSS/AW</t>
  </si>
  <si>
    <t>Ratite/ACSS/AW</t>
  </si>
  <si>
    <t>Redbird/ACSS/AW</t>
  </si>
  <si>
    <t>Redwing/ACSS/AW</t>
  </si>
  <si>
    <t>Roadrunner/ACSS/AW</t>
  </si>
  <si>
    <t>Rook/ACSS/AW</t>
  </si>
  <si>
    <t>Ruddy/ACSS/AW</t>
  </si>
  <si>
    <t>Sapsucker/ACSS/AW</t>
  </si>
  <si>
    <t>Scoter/ACSS/AW</t>
  </si>
  <si>
    <t>Snowbird/ACSS/AW</t>
  </si>
  <si>
    <t>Squab/ACSS/AW</t>
  </si>
  <si>
    <t>Starling/ACSS/AW</t>
  </si>
  <si>
    <t>Stilt/ACSS/AW</t>
  </si>
  <si>
    <t>Tailorbird/ACSS/AW</t>
  </si>
  <si>
    <t>Teal/ACSS/AW</t>
  </si>
  <si>
    <t>Tern/ACSS/AW</t>
  </si>
  <si>
    <t>Thrasher/ACSS/AW</t>
  </si>
  <si>
    <t>Towhee/ACSS/AW</t>
  </si>
  <si>
    <t>Wood Duck/ACSS/AW</t>
  </si>
  <si>
    <t>WoodCock/ACSS/AW</t>
  </si>
  <si>
    <t>ACSSAWTW</t>
  </si>
  <si>
    <t>Athabaska/ACSS/AW/TW</t>
  </si>
  <si>
    <t>Avocet/ACSS/AW/TW</t>
  </si>
  <si>
    <t>Bittern/ACSS/AW/TW</t>
  </si>
  <si>
    <t>Bluebird/ACSS/AW/TW</t>
  </si>
  <si>
    <t>Bluejay/ACSS/AW/TW</t>
  </si>
  <si>
    <t>Bobolink/ACSS/AW/TW</t>
  </si>
  <si>
    <t>Bunting/ACSS/AW/TW</t>
  </si>
  <si>
    <t>Calumet/ACSS/AW/TW</t>
  </si>
  <si>
    <t>Canary/ACSS/AW/TW</t>
  </si>
  <si>
    <t>Cardinal/ACSS/AW/TW</t>
  </si>
  <si>
    <t>Catawba/ACSS/AW/TW</t>
  </si>
  <si>
    <t>Cheyenne/ACSS/AW/TW</t>
  </si>
  <si>
    <t>Chukar/ACSS/AW/TW</t>
  </si>
  <si>
    <t>Columbia/ACSS/AW/TW</t>
  </si>
  <si>
    <t>Condor/ACSS/AW/TW</t>
  </si>
  <si>
    <t>Cumberland/ACSS/AW/TW</t>
  </si>
  <si>
    <t>Curlew/ACSS/AW/TW</t>
  </si>
  <si>
    <t>Dipper/ACSS/AW/TW</t>
  </si>
  <si>
    <t>Dove/ACSS/AW/TW</t>
  </si>
  <si>
    <t>Drake/ACSS/AW/TW</t>
  </si>
  <si>
    <t>Falcon/ACSS/AW/TW</t>
  </si>
  <si>
    <t>Finch/ACSS/AW/TW</t>
  </si>
  <si>
    <t>Flicker/ACSS/AW/TW</t>
  </si>
  <si>
    <t>Fraser/ACSS/AW/TW</t>
  </si>
  <si>
    <t>Genesee/ACSS/AW/TW</t>
  </si>
  <si>
    <t>Grackle/ACSS/AW/TW</t>
  </si>
  <si>
    <t>Grosbeak/ACSS/AW/TW</t>
  </si>
  <si>
    <t>Hawk/ACSS/AW/TW</t>
  </si>
  <si>
    <t>Hen/ACSS/AW/TW</t>
  </si>
  <si>
    <t>Hudson/ACSS/AW/TW</t>
  </si>
  <si>
    <t>James/ACSS/AW/TW</t>
  </si>
  <si>
    <t>Kettle/ACSS/AW/TW</t>
  </si>
  <si>
    <t>Lapwing/ACSS/AW/TW</t>
  </si>
  <si>
    <t>Linnet/ACSS/AW/TW</t>
  </si>
  <si>
    <t>Mackenzie/ACSS/AW/TW</t>
  </si>
  <si>
    <t>Martin/ACSS/AW/TW</t>
  </si>
  <si>
    <t>Maumee/ACSS/AW/TW</t>
  </si>
  <si>
    <t>Merrimack/ACSS/AW/TW</t>
  </si>
  <si>
    <t>MiramichiACSS/AW/TW</t>
  </si>
  <si>
    <t>Mohawk/ACSS/AW/TW</t>
  </si>
  <si>
    <t>Mystic/ACSS/AW/TW</t>
  </si>
  <si>
    <t>Nelson/ACSS/AW/TW</t>
  </si>
  <si>
    <t>Oriole/ACSS/AW/TW</t>
  </si>
  <si>
    <t>Ortolan/ACSS/AW/TW</t>
  </si>
  <si>
    <t>Oswego/ACSS/AW/TW</t>
  </si>
  <si>
    <t>Oxbird/ACSS/AW/TW</t>
  </si>
  <si>
    <t>Parakeet/ACSS/AW/TW</t>
  </si>
  <si>
    <t>Pecos/ACSS/AW/TW</t>
  </si>
  <si>
    <t>Pee Dee/ACSS/AW/TW</t>
  </si>
  <si>
    <t>Pheasant/ACSS/AW/TW</t>
  </si>
  <si>
    <t>Phoenix/ACSS/AW/TW</t>
  </si>
  <si>
    <t>Platte/ACSS/AW/TW</t>
  </si>
  <si>
    <t>Plover/ACSS/AW/TW</t>
  </si>
  <si>
    <t>Potomac/ACSS/AW/TW</t>
  </si>
  <si>
    <t>Powder/ACSS/AW/TW</t>
  </si>
  <si>
    <t>Puffin/ACSS/AW/TW</t>
  </si>
  <si>
    <t>Rail/ACSS/AW/TW</t>
  </si>
  <si>
    <t>Rio Grande/ACSS/AW/TW</t>
  </si>
  <si>
    <t>Rook/ACSS/AW/TW</t>
  </si>
  <si>
    <t>Santee/ACSS/AW/TW</t>
  </si>
  <si>
    <t>Schuylkill/ACSS/AW/TW</t>
  </si>
  <si>
    <t>Scissortail/ACSS/AW/TW</t>
  </si>
  <si>
    <t>Scoter/ACSS/AW/TW</t>
  </si>
  <si>
    <t>Snowbird/ACSS/AW/TW</t>
  </si>
  <si>
    <t>St. Croix/ACSS/AW/TW</t>
  </si>
  <si>
    <t>Suwannee/ACSS/AW/TW</t>
  </si>
  <si>
    <t>Tern/ACSS/AW/TW</t>
  </si>
  <si>
    <t>Thames/ACSS/AW/TW</t>
  </si>
  <si>
    <t>Truckee/ACSS/AW/TW</t>
  </si>
  <si>
    <t>Wabash/ACSS/AW/TW</t>
  </si>
  <si>
    <t>Yukon/ACSS/AW/TW</t>
  </si>
  <si>
    <t>ACSSTW</t>
  </si>
  <si>
    <t>Athabaska/ACSS/TW</t>
  </si>
  <si>
    <t>Avocet/ACSS/TW</t>
  </si>
  <si>
    <t>Bittern/ACSS/TW</t>
  </si>
  <si>
    <t>Bluebird/ACSS/TW</t>
  </si>
  <si>
    <t>Bluejay/ACSS/TW</t>
  </si>
  <si>
    <t>Bobolink/ACSS/TW</t>
  </si>
  <si>
    <t>Bunting/ACSS/TW</t>
  </si>
  <si>
    <t>Calumet/ACSS/TW</t>
  </si>
  <si>
    <t>Canary/ACSS/TW</t>
  </si>
  <si>
    <t>Cardinal/ACSS/TW</t>
  </si>
  <si>
    <t>Catawba/ACSS/TW</t>
  </si>
  <si>
    <t>Cheyenne/ACSS/TW</t>
  </si>
  <si>
    <t>Chukar/ACSS/TW</t>
  </si>
  <si>
    <t>Columbia/ACSS/TW</t>
  </si>
  <si>
    <t>Condor/ACSS/TW</t>
  </si>
  <si>
    <t>Cumberland/ACSS/TW</t>
  </si>
  <si>
    <t>Curlew/ACSS/TW</t>
  </si>
  <si>
    <t>Dipper/ACSS/TW</t>
  </si>
  <si>
    <t>Dove/ACSS/TW</t>
  </si>
  <si>
    <t>Drake/ACSS/TW</t>
  </si>
  <si>
    <t>Falcon/ACSS/TW</t>
  </si>
  <si>
    <t>Finch/ACSS/TW</t>
  </si>
  <si>
    <t>Flicker/ACSS/TW</t>
  </si>
  <si>
    <t>Fraser/ACSS/TW</t>
  </si>
  <si>
    <t>Genesee/ACSS/TW</t>
  </si>
  <si>
    <t>Grackle/ACSS/TW</t>
  </si>
  <si>
    <t>Grosbeak/ACSS/TW</t>
  </si>
  <si>
    <t>Hawk/ACSS/TW</t>
  </si>
  <si>
    <t>Hen/ACSS/TW</t>
  </si>
  <si>
    <t>Hudson/ACSS/TW</t>
  </si>
  <si>
    <t>James/ACSS/TW</t>
  </si>
  <si>
    <t>Kettle/ACSS/TW</t>
  </si>
  <si>
    <t>Lapwing/ACSS/TW</t>
  </si>
  <si>
    <t>Linnet/ACSS/TW</t>
  </si>
  <si>
    <t>Mackenzie/ACSS/TW</t>
  </si>
  <si>
    <t>Martin/ACSS/TW</t>
  </si>
  <si>
    <t>Maumee/ACSS/TW</t>
  </si>
  <si>
    <t>Merrimack/ACSS/TW</t>
  </si>
  <si>
    <t>MiramichiACSS/TW</t>
  </si>
  <si>
    <t>Mohawk/ACSS/TW</t>
  </si>
  <si>
    <t>Mystic/ACSS/TW</t>
  </si>
  <si>
    <t>Nelson/ACSS/TW</t>
  </si>
  <si>
    <t>Oriole/ACSS/TW</t>
  </si>
  <si>
    <t>Ortolan/ACSS/TW</t>
  </si>
  <si>
    <t>Oswego/ACSS/TW</t>
  </si>
  <si>
    <t>Oxbird/ACSS/TW</t>
  </si>
  <si>
    <t>Parakeet/ACSS/TW</t>
  </si>
  <si>
    <t>Pecos/ACSS/TW</t>
  </si>
  <si>
    <t>Pee Dee/ACSS/TW</t>
  </si>
  <si>
    <t>Pheasant/ACSS/TW</t>
  </si>
  <si>
    <t>Phoenix/ACSS/TW</t>
  </si>
  <si>
    <t>Platte/ACSS/TW</t>
  </si>
  <si>
    <t>Plover/ACSS/TW</t>
  </si>
  <si>
    <t>Potomac/ACSS/TW</t>
  </si>
  <si>
    <t>Powder/ACSS/TW</t>
  </si>
  <si>
    <t>Puffin/ACSS/TW</t>
  </si>
  <si>
    <t>Rail/ACSS/TW</t>
  </si>
  <si>
    <t>Rio Grande/ACSS/TW</t>
  </si>
  <si>
    <t>Rook/ACSS/TW</t>
  </si>
  <si>
    <t>Santee/ACSS/TW</t>
  </si>
  <si>
    <t>Schuylkill/ACSS/TW</t>
  </si>
  <si>
    <t>Scissortail/ACSS/TW</t>
  </si>
  <si>
    <t>Scoter/ACSS/TW</t>
  </si>
  <si>
    <t>Snowbird/ACSS/TW</t>
  </si>
  <si>
    <t>St. Croix/ACSS/TW</t>
  </si>
  <si>
    <t>Suwannee/ACSS/TW</t>
  </si>
  <si>
    <t>Tern/ACSS/TW</t>
  </si>
  <si>
    <t>Thames/ACSS/TW</t>
  </si>
  <si>
    <t>Truckee/ACSS/TW</t>
  </si>
  <si>
    <t>Wabash/ACSS/TW</t>
  </si>
  <si>
    <t>Yukon/ACSS/TW</t>
  </si>
  <si>
    <t>Alumoweld</t>
  </si>
  <si>
    <t>37 No. 5</t>
  </si>
  <si>
    <t>37 No. 6</t>
  </si>
  <si>
    <t>37 No. 7</t>
  </si>
  <si>
    <t>37 No. 8</t>
  </si>
  <si>
    <t>37 No. 9</t>
  </si>
  <si>
    <t>37 No. 10</t>
  </si>
  <si>
    <t>19 No. 5</t>
  </si>
  <si>
    <t>19 No. 6</t>
  </si>
  <si>
    <t>19 No. 7</t>
  </si>
  <si>
    <t>19 No. 8</t>
  </si>
  <si>
    <t>19 No. 9</t>
  </si>
  <si>
    <t>19 No. 10</t>
  </si>
  <si>
    <t xml:space="preserve">  7 No. 5</t>
  </si>
  <si>
    <t xml:space="preserve">  7 No. 6</t>
  </si>
  <si>
    <t xml:space="preserve">  7 No. 7</t>
  </si>
  <si>
    <t xml:space="preserve">  7 No. 8</t>
  </si>
  <si>
    <t xml:space="preserve">  7 No. 9</t>
  </si>
  <si>
    <t xml:space="preserve">  7 No. 10</t>
  </si>
  <si>
    <t xml:space="preserve">  3 No. 5</t>
  </si>
  <si>
    <t xml:space="preserve">  3 No. 6</t>
  </si>
  <si>
    <t xml:space="preserve">  3 No. 7</t>
  </si>
  <si>
    <t xml:space="preserve">  3 No. 8</t>
  </si>
  <si>
    <t xml:space="preserve">  3 No. 9</t>
  </si>
  <si>
    <t xml:space="preserve">  3 No. 10</t>
  </si>
  <si>
    <t>1 - 1</t>
  </si>
  <si>
    <t>1 - 3</t>
  </si>
  <si>
    <t>1 - 7</t>
  </si>
  <si>
    <t>1/0 - 1</t>
  </si>
  <si>
    <t>1/0 - 19</t>
  </si>
  <si>
    <t>1/0 - 7</t>
  </si>
  <si>
    <t>1000 - 37</t>
  </si>
  <si>
    <t>1000 - 61</t>
  </si>
  <si>
    <t>1250 - 61</t>
  </si>
  <si>
    <t>1500 - 61</t>
  </si>
  <si>
    <t>1750 - 91</t>
  </si>
  <si>
    <t>2 - 1</t>
  </si>
  <si>
    <t>2 - 3</t>
  </si>
  <si>
    <t>2 - 7</t>
  </si>
  <si>
    <t>2/0 - 1</t>
  </si>
  <si>
    <t>2/0 - 19</t>
  </si>
  <si>
    <t>2/0 - 7</t>
  </si>
  <si>
    <t>2000 - 91</t>
  </si>
  <si>
    <t>250 - 12</t>
  </si>
  <si>
    <t>250 - 19</t>
  </si>
  <si>
    <t>250 - 37</t>
  </si>
  <si>
    <t>3 - 1</t>
  </si>
  <si>
    <t>3 - 3</t>
  </si>
  <si>
    <t>3 - 7</t>
  </si>
  <si>
    <t>3/0 - 1</t>
  </si>
  <si>
    <t>3/0 - 12</t>
  </si>
  <si>
    <t>3/0 - 19</t>
  </si>
  <si>
    <t>3/0 - 7</t>
  </si>
  <si>
    <t>300 - 12</t>
  </si>
  <si>
    <t>300 - 19</t>
  </si>
  <si>
    <t>300 - 37</t>
  </si>
  <si>
    <t>350 - 12</t>
  </si>
  <si>
    <t>350 - 19</t>
  </si>
  <si>
    <t>350 - 37</t>
  </si>
  <si>
    <t>4 - 1</t>
  </si>
  <si>
    <t>4 - 3</t>
  </si>
  <si>
    <t>4 - 7</t>
  </si>
  <si>
    <t>4/0 - 1</t>
  </si>
  <si>
    <t>4/0 - 12</t>
  </si>
  <si>
    <t>4/0 - 19</t>
  </si>
  <si>
    <t>4/0 - 7</t>
  </si>
  <si>
    <t>400 - 19</t>
  </si>
  <si>
    <t>400 - 37</t>
  </si>
  <si>
    <t>450 - 19</t>
  </si>
  <si>
    <t>450 - 37</t>
  </si>
  <si>
    <t>5 - 1</t>
  </si>
  <si>
    <t>500 - 19</t>
  </si>
  <si>
    <t>500 - 37</t>
  </si>
  <si>
    <t>6 - 1</t>
  </si>
  <si>
    <t>6 - 7</t>
  </si>
  <si>
    <t>600 - 37</t>
  </si>
  <si>
    <t>600 - 61</t>
  </si>
  <si>
    <t>7 - 1</t>
  </si>
  <si>
    <t>700 - 37</t>
  </si>
  <si>
    <t>700 - 61</t>
  </si>
  <si>
    <t>750 - 37</t>
  </si>
  <si>
    <t>750 - 61</t>
  </si>
  <si>
    <t>8 - 1</t>
  </si>
  <si>
    <t>800 - 37</t>
  </si>
  <si>
    <t>800 - 61</t>
  </si>
  <si>
    <t>900 - 37</t>
  </si>
  <si>
    <t>900 - 61</t>
  </si>
  <si>
    <t>VR2AAC</t>
  </si>
  <si>
    <t>Cockscomb/VR2 (2 x 900-37)</t>
  </si>
  <si>
    <t>Marigold/VR2 (2 x 1113-61)</t>
  </si>
  <si>
    <t>Camellia/VR2 (2 x 1000-61)</t>
  </si>
  <si>
    <t>Larkspur/VR2 (2 x 1033.5-61)</t>
  </si>
  <si>
    <t>Lilac/VR2          (2 x 795-61)</t>
  </si>
  <si>
    <t>Bluebell/VR2 (2 x 1033.5-37)</t>
  </si>
  <si>
    <t>Goldenrod/VR2 (2 x 954-61)</t>
  </si>
  <si>
    <t>Magnolia/VR2 (2 x 954-37)</t>
  </si>
  <si>
    <t>Rose/VR2          (2 x #4)</t>
  </si>
  <si>
    <t>Lily/VR2              (2 x #3)</t>
  </si>
  <si>
    <t>Iris/VR2               (2 x #2)</t>
  </si>
  <si>
    <t>Pansy/VR2        (2 x #1)</t>
  </si>
  <si>
    <t>Poppy/VR2        (2 x #1/0)</t>
  </si>
  <si>
    <t>Aster/VR2          (2 x #2/0)</t>
  </si>
  <si>
    <t>Phlox/VR2         (2 x #3/0)</t>
  </si>
  <si>
    <t>Oxlip/VR2           (2 x #4/0)</t>
  </si>
  <si>
    <t>Daisy/VR2          (2 x 266.8)</t>
  </si>
  <si>
    <t>Laurel/VR2         (2 x 266.8-19)</t>
  </si>
  <si>
    <t>Tulip/VR2           (2 x 336.4)</t>
  </si>
  <si>
    <t>Daffofil/VR2     (2 x 350-19)</t>
  </si>
  <si>
    <t>Canna/VR2        (2 x 397.5)</t>
  </si>
  <si>
    <t>Cosmos/VR2   (2 x 477.0)</t>
  </si>
  <si>
    <t>Syringa/VR2      (2 x 477-37)</t>
  </si>
  <si>
    <t>Zinnia/VR2        (2 x 500-19)</t>
  </si>
  <si>
    <t>Hyacinth/VR2   (2 x 500-37)</t>
  </si>
  <si>
    <t>Dahlia/VR2        (2 x 556.5)</t>
  </si>
  <si>
    <t>Mistletoe/VR2  (2 x 556.5-37)</t>
  </si>
  <si>
    <t>Meadowsweet/VR2 (2 x 600-37)</t>
  </si>
  <si>
    <t>Orchid/VR2       (2 x 636-37)</t>
  </si>
  <si>
    <t>Violet/VR2        (2 x 715.5-37)</t>
  </si>
  <si>
    <t>Nasturtium/VR2 (2 x 715.5-61)</t>
  </si>
  <si>
    <t>Petunia/VR2    (2 x 750-37)</t>
  </si>
  <si>
    <t>Arbutus/VR2   (2 x 795-37)</t>
  </si>
  <si>
    <t>VR2ACSR</t>
  </si>
  <si>
    <t>Cardinal/VR2</t>
  </si>
  <si>
    <t>Bittern/VR2</t>
  </si>
  <si>
    <t>Swan/VR2</t>
  </si>
  <si>
    <t>Swallow/VR2</t>
  </si>
  <si>
    <t>Sparrow/VR2</t>
  </si>
  <si>
    <t>Robin/VR2</t>
  </si>
  <si>
    <t>Raven/VR2</t>
  </si>
  <si>
    <t>Quail/VR2</t>
  </si>
  <si>
    <t>Pigeon/VR2</t>
  </si>
  <si>
    <t>Penguin/VR2</t>
  </si>
  <si>
    <t>Jaeger/VR2</t>
  </si>
  <si>
    <t>Waxwing/VR2</t>
  </si>
  <si>
    <t>Partridge/VR2</t>
  </si>
  <si>
    <t>Merlin/VR2</t>
  </si>
  <si>
    <t>Linnet/VR2</t>
  </si>
  <si>
    <t>Oriole/VR2</t>
  </si>
  <si>
    <t>Chickadee/VR2</t>
  </si>
  <si>
    <t>Brant/VR2</t>
  </si>
  <si>
    <t>Ptarmigan/VR2</t>
  </si>
  <si>
    <t>Ibis/VR2</t>
  </si>
  <si>
    <t>Lark/VR2</t>
  </si>
  <si>
    <t>Pelican/VR2</t>
  </si>
  <si>
    <t>Tailorbird/VR2</t>
  </si>
  <si>
    <t>Flicker/VR2</t>
  </si>
  <si>
    <t>Hawk/VR2</t>
  </si>
  <si>
    <t>Hen/VR2</t>
  </si>
  <si>
    <t>Nightingale/VR2</t>
  </si>
  <si>
    <t>Creeper/VR2</t>
  </si>
  <si>
    <t>Osprey/VR2</t>
  </si>
  <si>
    <t>Tody/VR2</t>
  </si>
  <si>
    <t>Parakeet/VR2</t>
  </si>
  <si>
    <t>Dove/VR2</t>
  </si>
  <si>
    <t>Eagle/VR2</t>
  </si>
  <si>
    <t>Peacock/VR2</t>
  </si>
  <si>
    <t>Squab/VR2</t>
  </si>
  <si>
    <t>Wood Duck/VR2</t>
  </si>
  <si>
    <t>Teal/VR2</t>
  </si>
  <si>
    <t>Swift/VR2</t>
  </si>
  <si>
    <t>Rook/VR2</t>
  </si>
  <si>
    <t>Grosbeak/VR2</t>
  </si>
  <si>
    <t>Scoter/VR2</t>
  </si>
  <si>
    <t>Egret/VR2</t>
  </si>
  <si>
    <t>Flamingo/VR2</t>
  </si>
  <si>
    <t>Gannet/VR2</t>
  </si>
  <si>
    <t>Stilt/VR2</t>
  </si>
  <si>
    <t>Starling/VR2</t>
  </si>
  <si>
    <t>Redwing/VR2</t>
  </si>
  <si>
    <t>Coot/VR2</t>
  </si>
  <si>
    <t>Tern/VR2</t>
  </si>
  <si>
    <t>Cuckoo/VR2</t>
  </si>
  <si>
    <t>Condor/VR2</t>
  </si>
  <si>
    <t>Drake/VR2</t>
  </si>
  <si>
    <t>Mallard/VR2</t>
  </si>
  <si>
    <t>Ruddy/VR2</t>
  </si>
  <si>
    <t>Canary/VR2</t>
  </si>
  <si>
    <t>Rail/VR2</t>
  </si>
  <si>
    <t>Ortolan/VR2</t>
  </si>
  <si>
    <t>Curlew/VR2</t>
  </si>
  <si>
    <t>Bluejay/VR2</t>
  </si>
  <si>
    <t>Finch/VR2</t>
  </si>
  <si>
    <t>Values From</t>
  </si>
  <si>
    <t>Southwire</t>
  </si>
  <si>
    <t>HD Copper</t>
  </si>
  <si>
    <t>Old Pjm</t>
  </si>
  <si>
    <t>Alcan</t>
  </si>
  <si>
    <t>HAWK</t>
  </si>
  <si>
    <t>DOVE</t>
  </si>
  <si>
    <t>GROSBEAK</t>
  </si>
  <si>
    <t>DRAKE</t>
  </si>
  <si>
    <t>CARDINAL</t>
  </si>
  <si>
    <t>BITTERN</t>
  </si>
  <si>
    <t>LAPWING</t>
  </si>
  <si>
    <t>CHUKAR</t>
  </si>
  <si>
    <t>ACCC</t>
  </si>
  <si>
    <t>TransPower</t>
  </si>
  <si>
    <t>Yukon</t>
  </si>
  <si>
    <t>Cumberland</t>
  </si>
  <si>
    <t>Athabaska</t>
  </si>
  <si>
    <t>https://www.pjm.com/-/media/planning/design-engineering/maac-standards/oht-cond-rating-spreadsheet.ashx</t>
  </si>
  <si>
    <t>Accessed 10/26/2023</t>
  </si>
  <si>
    <t>WireKey</t>
  </si>
  <si>
    <t>MOT C</t>
  </si>
  <si>
    <t>per_1</t>
  </si>
  <si>
    <t>dynamic_viscosity</t>
  </si>
  <si>
    <t>tfilm</t>
  </si>
  <si>
    <t>Ambient C</t>
  </si>
  <si>
    <t>Wind Speed ft/s</t>
  </si>
  <si>
    <t>Wind Angle deg</t>
  </si>
  <si>
    <t>air_density</t>
  </si>
  <si>
    <t>Elevation ft</t>
  </si>
  <si>
    <t>Atmosphere</t>
  </si>
  <si>
    <t>Clear</t>
  </si>
  <si>
    <t>Industrial</t>
  </si>
  <si>
    <t>a</t>
  </si>
  <si>
    <t>b</t>
  </si>
  <si>
    <t>c</t>
  </si>
  <si>
    <t>d</t>
  </si>
  <si>
    <t>e</t>
  </si>
  <si>
    <t>f</t>
  </si>
  <si>
    <t>g</t>
  </si>
  <si>
    <t>match_atmosphere</t>
  </si>
  <si>
    <t>match_wire</t>
  </si>
  <si>
    <t>Table 3</t>
  </si>
  <si>
    <t>thermal_conductivity_of_air</t>
  </si>
  <si>
    <t>reynolds_number</t>
  </si>
  <si>
    <t>14b - ρf</t>
  </si>
  <si>
    <t>2c - NRe</t>
  </si>
  <si>
    <t>natural_convection</t>
  </si>
  <si>
    <t>kangle</t>
  </si>
  <si>
    <t>4a</t>
  </si>
  <si>
    <t>wind_angle_rad</t>
  </si>
  <si>
    <t>wind_angle_deg</t>
  </si>
  <si>
    <t>convective_heat_loss</t>
  </si>
  <si>
    <t>qc1</t>
  </si>
  <si>
    <t>qc2</t>
  </si>
  <si>
    <t>Limited to [0,90]</t>
  </si>
  <si>
    <t>radiated_heat_loss</t>
  </si>
  <si>
    <t>Emissivity</t>
  </si>
  <si>
    <t>Absorptivity</t>
  </si>
  <si>
    <t>solar_heat_gain</t>
  </si>
  <si>
    <t>DateTime</t>
  </si>
  <si>
    <t>Month</t>
  </si>
  <si>
    <t>Days</t>
  </si>
  <si>
    <t>TotalDays</t>
  </si>
  <si>
    <t>hour_of_day</t>
  </si>
  <si>
    <t>day_of_year</t>
  </si>
  <si>
    <t>month</t>
  </si>
  <si>
    <t>day</t>
  </si>
  <si>
    <t>mult</t>
  </si>
  <si>
    <t>p</t>
  </si>
  <si>
    <t>16b</t>
  </si>
  <si>
    <t>Table H.5</t>
  </si>
  <si>
    <t>Hour angle relative to noon</t>
  </si>
  <si>
    <t>Ksolar</t>
  </si>
  <si>
    <t>Qse</t>
  </si>
  <si>
    <t>X</t>
  </si>
  <si>
    <t>cc</t>
  </si>
  <si>
    <t>Azimuth of sun</t>
  </si>
  <si>
    <t>Azimuth of line</t>
  </si>
  <si>
    <t>lat_rad</t>
  </si>
  <si>
    <t>ACSR : 795 : Drake : 26/7</t>
  </si>
  <si>
    <t>15b - kf</t>
  </si>
  <si>
    <t>3a - qc1</t>
  </si>
  <si>
    <t>3b - qc2</t>
  </si>
  <si>
    <t>13b - uf lb/ft-hr</t>
  </si>
  <si>
    <t>16a</t>
  </si>
  <si>
    <t>hC_rad</t>
  </si>
  <si>
    <t>hC_deg</t>
  </si>
  <si>
    <t>delta_rad</t>
  </si>
  <si>
    <t>qs</t>
  </si>
  <si>
    <t>qr 4.6.1.3</t>
  </si>
  <si>
    <t>qc - 4.4.3, Page 10, select the larger of the two calculated convection heat losses</t>
  </si>
  <si>
    <t>Solar Heat Flux</t>
  </si>
  <si>
    <t>5a - qc0</t>
  </si>
  <si>
    <t>w_rad</t>
  </si>
  <si>
    <t>Zl_rad</t>
  </si>
  <si>
    <t>Zc_rad</t>
  </si>
  <si>
    <t>theta_rad</t>
  </si>
  <si>
    <t>Conductor</t>
  </si>
  <si>
    <t>uf</t>
  </si>
  <si>
    <t>pf</t>
  </si>
  <si>
    <t>kf</t>
  </si>
  <si>
    <t>Rne</t>
  </si>
  <si>
    <t>qc0</t>
  </si>
  <si>
    <t>low_wind_convection</t>
  </si>
  <si>
    <t>high_wind_convection</t>
  </si>
  <si>
    <t>qc</t>
  </si>
  <si>
    <t>qr</t>
  </si>
  <si>
    <t>Q_s</t>
  </si>
  <si>
    <t>Low Temp C</t>
  </si>
  <si>
    <t>Hi Temp C</t>
  </si>
  <si>
    <t>D0</t>
  </si>
  <si>
    <t>Metal OD ft</t>
  </si>
  <si>
    <t>phi_rad</t>
  </si>
  <si>
    <t>Current (A)</t>
  </si>
  <si>
    <t>phi_deg_limited</t>
  </si>
  <si>
    <t>Line Azimuth</t>
  </si>
  <si>
    <t>Low Resistance Ohm/ft</t>
  </si>
  <si>
    <t>Hi Resistance Ohm/ft</t>
  </si>
  <si>
    <t>k_angle</t>
  </si>
  <si>
    <t>t_low</t>
  </si>
  <si>
    <t>r_low</t>
  </si>
  <si>
    <t>t_high</t>
  </si>
  <si>
    <t>r_high</t>
  </si>
  <si>
    <t>Latitude deg</t>
  </si>
  <si>
    <t>Note: Sometimes Qs (18) calculates a negative value. Possibly due to a precision error with high degree order polynomials.</t>
  </si>
  <si>
    <t>16a - between 0-90.</t>
  </si>
  <si>
    <t>r_avg</t>
  </si>
  <si>
    <t xml:space="preserve">Additional data has been added as needed from other sources. For additional publically available Southwire conductor specs, please use their website at  </t>
  </si>
  <si>
    <t>https://www.southwire.com/</t>
  </si>
  <si>
    <t>Wire data from PJM's published overhead rating sheet and from SouthWire.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</si>
</sst>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409]m/d/yyyy\ h:mm\ AM/PM;@"/>
  </numFmts>
  <fonts count="6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thin">
        <color theme="1"/>
      </right>
      <top style="medium">
        <color theme="1"/>
      </top>
      <bottom style="medium">
        <color theme="1"/>
      </bottom>
      <diagonal/>
    </border>
  </borders>
  <cellStyleXfs count="4">
    <xf numFmtId="0" fontId="0" fillId="0" borderId="0"/>
    <xf numFmtId="0" fontId="1" fillId="2" borderId="2" applyNumberFormat="0" applyAlignment="0" applyProtection="0"/>
    <xf numFmtId="0" fontId="2" fillId="2" borderId="1" applyNumberFormat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49" fontId="0" fillId="0" borderId="0" xfId="0" applyNumberFormat="1"/>
    <xf numFmtId="0" fontId="3" fillId="0" borderId="0" xfId="3"/>
    <xf numFmtId="0" fontId="2" fillId="2" borderId="1" xfId="2"/>
    <xf numFmtId="0" fontId="1" fillId="2" borderId="2" xfId="1"/>
    <xf numFmtId="0" fontId="0" fillId="0" borderId="0" xfId="0" quotePrefix="1"/>
    <xf numFmtId="11" fontId="0" fillId="0" borderId="0" xfId="0" applyNumberFormat="1"/>
    <xf numFmtId="164" fontId="0" fillId="0" borderId="0" xfId="0" applyNumberFormat="1"/>
    <xf numFmtId="0" fontId="5" fillId="3" borderId="3" xfId="0" applyFont="1" applyFill="1" applyBorder="1"/>
    <xf numFmtId="1" fontId="0" fillId="0" borderId="0" xfId="0" applyNumberFormat="1"/>
    <xf numFmtId="0" fontId="2" fillId="2" borderId="1" xfId="2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</cellXfs>
  <cellStyles count="4">
    <cellStyle name="Calculation" xfId="2" builtinId="22"/>
    <cellStyle name="Hyperlink" xfId="3" builtinId="8"/>
    <cellStyle name="Normal" xfId="0" builtinId="0"/>
    <cellStyle name="Output" xfId="1" builtinId="21"/>
  </cellStyles>
  <dxfs count="70"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numFmt numFmtId="164" formatCode="[$-409]m/d/yyyy\ h:mm\ AM/PM;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409]m/d/yyyy\ h:mm\ AM/PM;@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</dxf>
    <dxf>
      <border>
        <top style="double">
          <color theme="1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  <border>
        <bottom style="medium">
          <color theme="1"/>
        </bottom>
      </border>
    </dxf>
    <dxf>
      <font>
        <color theme="1"/>
      </font>
      <border>
        <left style="thin">
          <color theme="1"/>
        </left>
        <right style="thin">
          <color theme="1"/>
        </right>
        <top style="medium">
          <color theme="1"/>
        </top>
        <bottom style="medium">
          <color theme="1"/>
        </bottom>
        <vertical style="thin">
          <color theme="1"/>
        </vertical>
        <horizontal style="thin">
          <color theme="1"/>
        </horizontal>
      </border>
    </dxf>
  </dxfs>
  <tableStyles count="1" defaultTableStyle="TableStyleMedium16 2" defaultPivotStyle="PivotStyleLight16">
    <tableStyle name="TableStyleMedium16 2" pivot="0" count="7" xr9:uid="{88AAF5A7-8B48-4431-8ABC-12D6E6C8F7CF}">
      <tableStyleElement type="wholeTable" dxfId="69"/>
      <tableStyleElement type="headerRow" dxfId="68"/>
      <tableStyleElement type="totalRow" dxfId="67"/>
      <tableStyleElement type="firstColumn" dxfId="66"/>
      <tableStyleElement type="lastColumn" dxfId="65"/>
      <tableStyleElement type="firstRowStripe" dxfId="64"/>
      <tableStyleElement type="firstColumnStripe" dxfId="6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en Hutchins (WPP)" id="{F48A2B9C-3C3A-43EF-9AB5-2DDC43374808}" userId="S::Ben.Hutchins@westernpowerpool.org::dc63f51c-8207-447d-b885-3bd31becbcc0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1609DB-0074-4444-90C1-134DDEBF04CB}" name="tWire" displayName="tWire" ref="A6:T973" totalsRowShown="0">
  <autoFilter ref="A6:T973" xr:uid="{DC1609DB-0074-4444-90C1-134DDEBF04CB}"/>
  <sortState xmlns:xlrd2="http://schemas.microsoft.com/office/spreadsheetml/2017/richdata2" ref="A7:T973">
    <sortCondition ref="A6:A973"/>
  </sortState>
  <tableColumns count="20">
    <tableColumn id="1" xr3:uid="{72030B35-0506-44F0-8EEB-66973211A6CB}" name="Name" dataDxfId="62"/>
    <tableColumn id="2" xr3:uid="{76D57777-3781-4902-9014-6F62725900AE}" name="CodeWord" dataDxfId="61"/>
    <tableColumn id="3" xr3:uid="{93DE77ED-CA72-41E9-9586-BE770DBAD8AC}" name="Size"/>
    <tableColumn id="4" xr3:uid="{EFD74A6A-A46D-40FC-80B3-A590F817508A}" name="Cond Strand"/>
    <tableColumn id="5" xr3:uid="{A14C82C6-DAA3-44CE-B377-95C8C33C51AF}" name="Core Strand"/>
    <tableColumn id="6" xr3:uid="{3427A492-3504-4C19-ABCD-E01765CEA5B0}" name="Cond Wire Dia"/>
    <tableColumn id="7" xr3:uid="{4AA87BFE-C982-492C-954E-767CF7B94668}" name="Core Wire Dia"/>
    <tableColumn id="8" xr3:uid="{38DC999F-86EA-4F75-9721-5C607691E3BE}" name="Core OD"/>
    <tableColumn id="9" xr3:uid="{2C6354FB-4E1B-4E68-A61E-8BB08ED325E5}" name="Metal OD"/>
    <tableColumn id="10" xr3:uid="{6DB09DAE-3F12-46B6-A56F-135469DE2306}" name="Strand Lay"/>
    <tableColumn id="11" xr3:uid="{19D5201B-2E7A-4055-A27E-21A46823A5B6}" name="TW Type"/>
    <tableColumn id="12" xr3:uid="{BE2A0762-9BEE-4235-AC41-2CD8C8425876}" name="TW Layers"/>
    <tableColumn id="13" xr3:uid="{0130716B-FD4B-4810-B453-F79563C8C0AB}" name="Low Temp"/>
    <tableColumn id="14" xr3:uid="{6B847DC0-1D87-4925-8B86-127FF55FB4B4}" name="Low Resistance"/>
    <tableColumn id="15" xr3:uid="{E7E678F8-E71C-4484-BCC3-11A69ADA999D}" name="Hi Temp"/>
    <tableColumn id="16" xr3:uid="{BE98CA35-260A-4467-BD4C-41ABC745236D}" name="Hi Resistance"/>
    <tableColumn id="17" xr3:uid="{1A69CE5D-FE7A-4CB2-88BF-E90965DFDE22}" name="Al Weight"/>
    <tableColumn id="18" xr3:uid="{51C118B7-56C9-41CB-9ABD-39691CDDDF7A}" name="St Weight"/>
    <tableColumn id="19" xr3:uid="{3D038197-483B-4F2E-BD36-2B3A3D1CAF07}" name="Values From"/>
    <tableColumn id="20" xr3:uid="{8FC0B696-995E-4204-88BC-2E0D4D92CA02}" name="WireKey" dataDxfId="60">
      <calculatedColumnFormula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calculatedColumnFormula>
    </tableColumn>
  </tableColumns>
  <tableStyleInfo name="TableStyleMedium16 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CF7A5B8-846F-4FA3-8618-95BDCEEECCE9}" name="Table6" displayName="Table6" ref="A1:C13" totalsRowShown="0">
  <autoFilter ref="A1:C13" xr:uid="{CCF7A5B8-846F-4FA3-8618-95BDCEEECCE9}"/>
  <tableColumns count="3">
    <tableColumn id="1" xr3:uid="{F559A076-654B-4066-9413-CB71D02967EE}" name="Month"/>
    <tableColumn id="2" xr3:uid="{EE6A13F8-0A3F-44D4-9D13-F26CF578B311}" name="Days"/>
    <tableColumn id="3" xr3:uid="{E8E576EE-4C08-41A8-9538-65BB60CC8904}" name="TotalDays" dataDxfId="59">
      <calculatedColumnFormula>SUM($B1:B$2)</calculatedColumnFormula>
    </tableColumn>
  </tableColumns>
  <tableStyleInfo name="TableStyleMedium16 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7571CD8-30B1-4FB0-835A-A45E17859501}" name="tAtmosphere" displayName="tAtmosphere" ref="A2:H4" totalsRowShown="0">
  <autoFilter ref="A2:H4" xr:uid="{37571CD8-30B1-4FB0-835A-A45E17859501}"/>
  <tableColumns count="8">
    <tableColumn id="1" xr3:uid="{2A014231-6ABA-4F27-9BEC-C0C68F523AD6}" name="Atmosphere"/>
    <tableColumn id="2" xr3:uid="{3CF73AE0-D427-4FE8-BF36-FFF3E6F8BCB9}" name="a"/>
    <tableColumn id="3" xr3:uid="{B545C19F-D85A-442E-90C4-E6222C3203F6}" name="b"/>
    <tableColumn id="4" xr3:uid="{2D157396-E9E4-40F4-8E4E-9D7E3B3C9400}" name="c"/>
    <tableColumn id="5" xr3:uid="{927BDD13-E981-4A1D-8DF8-C050DF2AC629}" name="d"/>
    <tableColumn id="6" xr3:uid="{2BE10543-753D-4186-9C09-CC05EDAB6BEA}" name="e"/>
    <tableColumn id="7" xr3:uid="{5D5CCBE5-8972-4C24-8F02-37FF7934DA76}" name="f"/>
    <tableColumn id="8" xr3:uid="{1634C2B6-C487-414B-A0EE-42B42A6FBDCD}" name="g"/>
  </tableColumns>
  <tableStyleInfo name="TableStyleMedium16 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69AC546-0EDC-4EF9-8885-257F352E8F71}" name="Table3" displayName="Table3" ref="A4:BK9" totalsRowShown="0">
  <autoFilter ref="A4:BK9" xr:uid="{869AC546-0EDC-4EF9-8885-257F352E8F71}"/>
  <sortState xmlns:xlrd2="http://schemas.microsoft.com/office/spreadsheetml/2017/richdata2" ref="A5:BK7">
    <sortCondition ref="B4:B7"/>
  </sortState>
  <tableColumns count="63">
    <tableColumn id="57" xr3:uid="{538D0DC3-B8DE-48D2-AC57-C10EAB942244}" name="DateTime" dataDxfId="58"/>
    <tableColumn id="28" xr3:uid="{5B3C7B4F-B19A-4DDA-B734-5551B2F80F55}" name="Ambient C" dataDxfId="57"/>
    <tableColumn id="29" xr3:uid="{48093A30-8B57-40DF-9E64-05195C75155F}" name="Wind Speed ft/s" dataDxfId="56"/>
    <tableColumn id="30" xr3:uid="{F7DFA1C3-3D84-4981-AF29-8A8C42BF3269}" name="Wind Angle deg" dataDxfId="55"/>
    <tableColumn id="78" xr3:uid="{D92166A0-ACB8-4982-9CA7-27CD1CE2EC87}" name="Latitude deg" dataDxfId="54"/>
    <tableColumn id="62" xr3:uid="{DA4EE5C5-B8BD-4A84-AF98-2BB66D1CD683}" name="Line Azimuth"/>
    <tableColumn id="32" xr3:uid="{ACF08958-3801-4681-ABBB-35DD8566B83A}" name="Elevation ft" dataDxfId="53"/>
    <tableColumn id="33" xr3:uid="{388464BA-16D1-44F8-9889-85BFD1806F00}" name="Atmosphere" dataDxfId="52"/>
    <tableColumn id="1" xr3:uid="{9E232AFF-0848-46EC-BCF1-4A001C73FC22}" name="Conductor"/>
    <tableColumn id="53" xr3:uid="{AA1E3289-C582-4834-BA99-1D5E02A48721}" name="Emissivity"/>
    <tableColumn id="54" xr3:uid="{37ED7E1B-32FE-4079-9352-1BE87472D283}" name="Absorptivity"/>
    <tableColumn id="23" xr3:uid="{EFCD905C-DD93-467A-B06B-6C20EC9F3C3C}" name="MOT C"/>
    <tableColumn id="56" xr3:uid="{EFD3DF74-6532-4296-B6C6-A3D402048FDD}" name="Current (A)" dataDxfId="51">
      <calculatedColumnFormula>SQRT((Table3[[#This Row],[qc]] + Table3[[#This Row],[qr]] - Table3[[#This Row],[qs]]) / Table3[[#This Row],[r_avg]])</calculatedColumnFormula>
    </tableColumn>
    <tableColumn id="2" xr3:uid="{FCB61AA0-7501-4FD6-9B3E-D633B8C35641}" name="match_wire" dataDxfId="50">
      <calculatedColumnFormula>MATCH(Table3[[#This Row],[Conductor]],tWire[WireKey],0)</calculatedColumnFormula>
    </tableColumn>
    <tableColumn id="15" xr3:uid="{F15D8122-52C2-49CD-9577-ED09D89C5D62}" name="t_low" dataDxfId="49">
      <calculatedColumnFormula array="1">INDEX(tWire[Low Temp],Table3[[#This Row],[match_wire]])</calculatedColumnFormula>
    </tableColumn>
    <tableColumn id="16" xr3:uid="{A99B25C0-426F-4C54-B70C-7703957B3E82}" name="r_low" dataDxfId="48">
      <calculatedColumnFormula array="1">INDEX(tWire[Low Resistance],Table3[[#This Row],[match_wire]])/CONVERT(1,"mi","ft")</calculatedColumnFormula>
    </tableColumn>
    <tableColumn id="17" xr3:uid="{AFE0E809-D6B6-4EAD-83F2-C7807EE1335A}" name="t_high" dataDxfId="47">
      <calculatedColumnFormula array="1">INDEX(tWire[Hi Temp],Table3[[#This Row],[match_wire]])</calculatedColumnFormula>
    </tableColumn>
    <tableColumn id="18" xr3:uid="{A55BA24E-2930-4941-9261-2AFA87AC0FE0}" name="r_high" dataDxfId="46">
      <calculatedColumnFormula array="1">INDEX(tWire[Hi Resistance],Table3[[#This Row],[match_wire]])/CONVERT(1,"mi","ft")</calculatedColumnFormula>
    </tableColumn>
    <tableColumn id="80" xr3:uid="{86024977-4F52-48DC-9109-89EA2EC1872A}" name="D0" dataDxfId="45">
      <calculatedColumnFormula array="1">INDEX(tWire[Metal OD],Table3[[#This Row],[match_wire]])/12</calculatedColumnFormula>
    </tableColumn>
    <tableColumn id="25" xr3:uid="{E3A04546-22AB-436E-9645-7BF9B186075F}" name="per_1" dataDxfId="44">
      <calculatedColumnFormula>(Table3[[#This Row],[r_high]]-Table3[[#This Row],[r_low]])/(Table3[[#This Row],[t_high]]-Table3[[#This Row],[t_low]])</calculatedColumnFormula>
    </tableColumn>
    <tableColumn id="81" xr3:uid="{F4E177E5-418C-489F-B741-3590A6992E35}" name="r_avg" dataDxfId="43">
      <calculatedColumnFormula>Table3[[#This Row],[r_low]]+(Table3[[#This Row],[MOT C]]-Table3[[#This Row],[t_low]])*Table3[[#This Row],[per_1]]</calculatedColumnFormula>
    </tableColumn>
    <tableColumn id="41" xr3:uid="{3D94E36D-0E3F-4602-BBCF-C2B9623D7579}" name="match_atmosphere" dataDxfId="42">
      <calculatedColumnFormula>MATCH(Table3[[#This Row],[Atmosphere]],tAtmosphere[Atmosphere],0)</calculatedColumnFormula>
    </tableColumn>
    <tableColumn id="34" xr3:uid="{5FE33DF1-239B-459E-8E89-085AA7442609}" name="a" dataDxfId="41">
      <calculatedColumnFormula array="1">INDEX(tAtmosphere[a],Table3[[#This Row],[match_atmosphere]])</calculatedColumnFormula>
    </tableColumn>
    <tableColumn id="35" xr3:uid="{A3BB0ACF-B2FF-4ECD-AA59-F34DC16E5A59}" name="b" dataDxfId="40">
      <calculatedColumnFormula array="1">INDEX(tAtmosphere[b],Table3[[#This Row],[match_atmosphere]])</calculatedColumnFormula>
    </tableColumn>
    <tableColumn id="36" xr3:uid="{1C553944-2E25-4D7E-839F-94BBC8EFB14C}" name="c" dataDxfId="39">
      <calculatedColumnFormula array="1">INDEX(tAtmosphere[c],Table3[[#This Row],[match_atmosphere]])</calculatedColumnFormula>
    </tableColumn>
    <tableColumn id="37" xr3:uid="{E81F57B5-4FBB-4746-8A0E-E72DDE7A7024}" name="d" dataDxfId="38">
      <calculatedColumnFormula array="1">INDEX(tAtmosphere[d],Table3[[#This Row],[match_atmosphere]])</calculatedColumnFormula>
    </tableColumn>
    <tableColumn id="38" xr3:uid="{AEC8B0C9-141D-43F5-AE0C-F32184EAA4A1}" name="e" dataDxfId="37">
      <calculatedColumnFormula array="1">INDEX(tAtmosphere[e],Table3[[#This Row],[match_atmosphere]])</calculatedColumnFormula>
    </tableColumn>
    <tableColumn id="39" xr3:uid="{0BD89652-5575-4EE5-B5FE-6780AE2842EA}" name="f" dataDxfId="36">
      <calculatedColumnFormula array="1">INDEX(tAtmosphere[f],Table3[[#This Row],[match_atmosphere]])</calculatedColumnFormula>
    </tableColumn>
    <tableColumn id="40" xr3:uid="{F61712A6-42FC-44EB-8ADC-D61317003DC1}" name="g" dataDxfId="35">
      <calculatedColumnFormula array="1">INDEX(tAtmosphere[g],Table3[[#This Row],[match_atmosphere]])</calculatedColumnFormula>
    </tableColumn>
    <tableColumn id="58" xr3:uid="{84D82525-5CA8-46A2-84D1-2DD60DDC9511}" name="month" dataDxfId="34">
      <calculatedColumnFormula>MONTH(Table3[[#This Row],[DateTime]])</calculatedColumnFormula>
    </tableColumn>
    <tableColumn id="61" xr3:uid="{820BD42F-2460-49BB-9BEE-6F7BA459586B}" name="day" dataDxfId="33">
      <calculatedColumnFormula>DAY(Table3[[#This Row],[DateTime]])</calculatedColumnFormula>
    </tableColumn>
    <tableColumn id="59" xr3:uid="{8FBC19E6-931B-4FCA-89C4-1584AEFB6E26}" name="day_of_year" dataDxfId="32">
      <calculatedColumnFormula array="1">INDEX(Table6[TotalDays],Table3[[#This Row],[month]])+DAY(Table3[[#This Row],[DateTime]])</calculatedColumnFormula>
    </tableColumn>
    <tableColumn id="60" xr3:uid="{8EE0A432-4489-4319-8810-9FC82F595D82}" name="hour_of_day" dataDxfId="31">
      <calculatedColumnFormula>HOUR(Table3[[#This Row],[DateTime]])</calculatedColumnFormula>
    </tableColumn>
    <tableColumn id="79" xr3:uid="{E4270185-7473-4893-A92F-DF86E9185187}" name="lat_rad" dataDxfId="30">
      <calculatedColumnFormula>Table3[[#This Row],[Latitude deg]]/180*PI()</calculatedColumnFormula>
    </tableColumn>
    <tableColumn id="63" xr3:uid="{62597966-67E5-4F37-ADEB-C4ABEC7C5A64}" name="w_rad" dataDxfId="29">
      <calculatedColumnFormula>((Table3[[#This Row],[hour_of_day]] - 12) * 15) * PI() / 180</calculatedColumnFormula>
    </tableColumn>
    <tableColumn id="64" xr3:uid="{FD034742-5220-4344-AFF9-EBFF3FC4554C}" name="mult" dataDxfId="28">
      <calculatedColumnFormula>IF(Table3[[#This Row],[Elevation ft]]&gt;15000,1.3,
IF(Table3[[#This Row],[Elevation ft]]&gt;10000,1.25,
IF(Table3[[#This Row],[Elevation ft]]&gt;5000,1.15,
1)))</calculatedColumnFormula>
    </tableColumn>
    <tableColumn id="65" xr3:uid="{1CF82171-F53D-4BB7-B8DE-4A510D40D158}" name="p" dataDxfId="27">
      <calculatedColumnFormula>(((284 + Table3[[#This Row],[day_of_year]]) / 365) * 360) * PI() / 180</calculatedColumnFormula>
    </tableColumn>
    <tableColumn id="66" xr3:uid="{77539098-DC92-4A2F-8479-82E5C21F584B}" name="delta_rad" dataDxfId="26">
      <calculatedColumnFormula>(23.4583 * SIN(Table3[[#This Row],[p]])) * PI() / 180</calculatedColumnFormula>
    </tableColumn>
    <tableColumn id="67" xr3:uid="{7FD6C9A8-7012-474F-9B1F-30D3195885A4}" name="hC_rad" dataDxfId="25">
      <calculatedColumnFormula>ASIN((COS(Table3[[#This Row],[lat_rad]]) * COS(Table3[[#This Row],[delta_rad]]) * COS(Table3[[#This Row],[w_rad]]) + SIN(Table3[[#This Row],[lat_rad]]) * SIN(Table3[[#This Row],[delta_rad]])))</calculatedColumnFormula>
    </tableColumn>
    <tableColumn id="68" xr3:uid="{C82C6021-3B2A-4147-BB5E-84703C494C0B}" name="hC_deg" dataDxfId="24">
      <calculatedColumnFormula>MAX(Table3[[#This Row],[hC_rad]] * 180 / PI(),0)</calculatedColumnFormula>
    </tableColumn>
    <tableColumn id="69" xr3:uid="{10CE7019-4276-401A-BD5E-96DA130554C1}" name="Q_s" dataDxfId="23">
      <calculatedColumnFormula>Table3[[#This Row],[a]] + Table3[[#This Row],[b]] * Table3[[#This Row],[hC_deg]] + Table3[[#This Row],[c]] * Table3[[#This Row],[hC_deg]] ^ 2 + Table3[[#This Row],[d]] * Table3[[#This Row],[hC_deg]] ^ 3 + Table3[[#This Row],[e]] * Table3[[#This Row],[hC_deg]] ^ 4 + Table3[[#This Row],[f]] * Table3[[#This Row],[hC_deg]] ^ 5 + Table3[[#This Row],[g]] * Table3[[#This Row],[hC_deg]] ^ 6</calculatedColumnFormula>
    </tableColumn>
    <tableColumn id="70" xr3:uid="{D152F790-A902-48E1-A018-FEF1C78EC68D}" name="Ksolar" dataDxfId="22">
      <calculatedColumnFormula>1 + 3.5 * 10 ^ -5 * Table3[[#This Row],[Elevation ft]] - 1 * 10 ^ -9 * Table3[[#This Row],[Elevation ft]] ^ 2</calculatedColumnFormula>
    </tableColumn>
    <tableColumn id="71" xr3:uid="{536F69CF-6E46-4A51-8116-1A32241AD866}" name="Qse" dataDxfId="21">
      <calculatedColumnFormula>MAX(Table3[[#This Row],[Q_s]],0)  * Table3[[#This Row],[mult]] * Table3[[#This Row],[Ksolar]]</calculatedColumnFormula>
    </tableColumn>
    <tableColumn id="72" xr3:uid="{4506AFED-B4FA-4B0F-9ECE-66ECEFF0DAA7}" name="X" dataDxfId="20">
      <calculatedColumnFormula>SIN(Table3[[#This Row],[w_rad]]) / ((SIN(Table3[[#This Row],[lat_rad]]) * COS(Table3[[#This Row],[w_rad]]) - COS(Table3[[#This Row],[lat_rad]]) * TAN(Table3[[#This Row],[delta_rad]])))</calculatedColumnFormula>
    </tableColumn>
    <tableColumn id="73" xr3:uid="{6E5255FD-4C01-490B-989E-45134C8D7903}" name="cc" dataDxfId="19">
      <calculatedColumnFormula>IF(AND(Table3[[#This Row],[w_rad]] &gt;= -180, Table3[[#This Row],[w_rad]] &lt; 0), IF(Table3[[#This Row],[X]] &gt;= 0, 0, 180), IF(Table3[[#This Row],[X]] &lt; 0, 180, 360))</calculatedColumnFormula>
    </tableColumn>
    <tableColumn id="74" xr3:uid="{6BC5BE04-70AC-454B-82BF-561023AD8741}" name="Zl_rad" dataDxfId="18">
      <calculatedColumnFormula>Table3[[#This Row],[Line Azimuth]] * PI() / 180</calculatedColumnFormula>
    </tableColumn>
    <tableColumn id="75" xr3:uid="{E144F373-903A-4459-9E90-4208DADD538B}" name="Zc_rad" dataDxfId="17">
      <calculatedColumnFormula>(Table3[[#This Row],[cc]] + ATAN(Table3[[#This Row],[X]]) * 180 / PI()) * PI() / 180</calculatedColumnFormula>
    </tableColumn>
    <tableColumn id="76" xr3:uid="{4BEA0253-E753-48A2-B848-1D50C7687B3E}" name="theta_rad" dataDxfId="16">
      <calculatedColumnFormula>ACOS(COS(Table3[[#This Row],[hC_rad]]) * COS(Table3[[#This Row],[Zc_rad]] - Table3[[#This Row],[Zl_rad]]))</calculatedColumnFormula>
    </tableColumn>
    <tableColumn id="77" xr3:uid="{568187C6-8912-4FD3-862A-1063AC428FA3}" name="solar_heat_gain" dataDxfId="15">
      <calculatedColumnFormula>Table3[[#This Row],[Absorptivity]]*Table3[[#This Row],[Qse]]*SIN(Table3[[#This Row],[theta_rad]])*(Table3[[#This Row],[D0]])</calculatedColumnFormula>
    </tableColumn>
    <tableColumn id="27" xr3:uid="{3E35A595-12D4-4BE9-A837-8BB86A727242}" name="tfilm" dataDxfId="14">
      <calculatedColumnFormula>(Table3[[#This Row],[MOT C]]+Table3[[#This Row],[Ambient C]])/2</calculatedColumnFormula>
    </tableColumn>
    <tableColumn id="26" xr3:uid="{9CC48997-CA8A-4CF4-B691-9E45073029C7}" name="uf" dataDxfId="13">
      <calculatedColumnFormula>0.00353 * (Table3[[#This Row],[tfilm]] + 273.15)^(1.5) / (Table3[[#This Row],[tfilm]] + 383.4)</calculatedColumnFormula>
    </tableColumn>
    <tableColumn id="31" xr3:uid="{0685DF01-DAE8-4784-884C-44AE3C4CD988}" name="pf" dataDxfId="12">
      <calculatedColumnFormula>(0.080695 - 0.000002901 * Table3[[#This Row],[Elevation ft]] + 0.000000000037 * Table3[[#This Row],[Elevation ft]]^(2)) / (1 + 0.00367 * Table3[[#This Row],[tfilm]])</calculatedColumnFormula>
    </tableColumn>
    <tableColumn id="42" xr3:uid="{07203433-7D98-43D4-9A28-A5FBCC4F4A01}" name="kf" dataDxfId="11">
      <calculatedColumnFormula>7.388*10^-3 + 2.279*10^-5 * Table3[[#This Row],[tfilm]] - 1.343*10^-9 * Table3[[#This Row],[tfilm]]^(2)</calculatedColumnFormula>
    </tableColumn>
    <tableColumn id="43" xr3:uid="{081AFBCA-3FA9-40F5-8837-A98DB6D4C241}" name="Rne" dataDxfId="10">
      <calculatedColumnFormula>Table3[[#This Row],[D0]]*Table3[[#This Row],[pf]]*(Table3[[#This Row],[Wind Speed ft/s]]*3600)/Table3[[#This Row],[uf]]</calculatedColumnFormula>
    </tableColumn>
    <tableColumn id="48" xr3:uid="{35FA2E6A-C1BD-4A5C-81D2-93250CFA419B}" name="phi_deg_limited" dataDxfId="9">
      <calculatedColumnFormula>90-ABS(MOD(Table3[[#This Row],[Wind Angle deg]],180) - 90)</calculatedColumnFormula>
    </tableColumn>
    <tableColumn id="47" xr3:uid="{1166E7E5-004C-4949-BAB9-4B580CC28C1B}" name="phi_rad" dataDxfId="8">
      <calculatedColumnFormula>Table3[[#This Row],[phi_deg_limited]]/180*PI()</calculatedColumnFormula>
    </tableColumn>
    <tableColumn id="46" xr3:uid="{3C9EE389-07AA-42C8-995A-D901DE308AA3}" name="kangle" dataDxfId="7">
      <calculatedColumnFormula>1.194 - COS(Table3[[#This Row],[phi_rad]]) + 0.194 * COS(2 * Table3[[#This Row],[phi_rad]]) + 0.368 * SIN(2 * Table3[[#This Row],[phi_rad]])</calculatedColumnFormula>
    </tableColumn>
    <tableColumn id="45" xr3:uid="{CD931855-5088-41C4-B7E3-6E8281CA93D5}" name="qc0" dataDxfId="6">
      <calculatedColumnFormula>1.825*(Table3[[#This Row],[pf]])^(0.5)*(Table3[[#This Row],[D0]])^(0.75)*(Table3[[#This Row],[MOT C]]-Table3[[#This Row],[Ambient C]])^(1.25)</calculatedColumnFormula>
    </tableColumn>
    <tableColumn id="50" xr3:uid="{B2100A84-0EF1-4FA4-86DE-36CB19376DA7}" name="qc1" dataDxfId="5">
      <calculatedColumnFormula>Table3[[#This Row],[kangle]] * (1.01 + 1.35 * Table3[[#This Row],[Rne]]^(0.52)) * Table3[[#This Row],[kf]] * (Table3[[#This Row],[MOT C]] - Table3[[#This Row],[Ambient C]])</calculatedColumnFormula>
    </tableColumn>
    <tableColumn id="51" xr3:uid="{0B501A09-5DBB-4EFE-9F5F-08D9578722DB}" name="qc2" dataDxfId="4">
      <calculatedColumnFormula>Table3[[#This Row],[kangle]] * 0.754 * Table3[[#This Row],[Rne]]^(0.6) * Table3[[#This Row],[kf]]  * (Table3[[#This Row],[MOT C]] - Table3[[#This Row],[Ambient C]])</calculatedColumnFormula>
    </tableColumn>
    <tableColumn id="49" xr3:uid="{2086B106-7A6E-49BA-B104-443320102A74}" name="qc" dataDxfId="3">
      <calculatedColumnFormula>MAX(Table3[[#This Row],[qc0]],Table3[[#This Row],[qc1]],Table3[[#This Row],[qc2]])</calculatedColumnFormula>
    </tableColumn>
    <tableColumn id="52" xr3:uid="{94A69359-862A-4A4F-95AA-40386173F9EE}" name="qr" dataDxfId="2">
      <calculatedColumnFormula>1.656 * Table3[[#This Row],[D0]] * Table3[[#This Row],[Emissivity]] * (
((Table3[[#This Row],[MOT C]] + 273) / 100)^(4)
- ((Table3[[#This Row],[Ambient C]] + 273) / 100)^(4)
)</calculatedColumnFormula>
    </tableColumn>
    <tableColumn id="55" xr3:uid="{7DE0EEF1-3CAB-4866-91C4-8CE4CC95363B}" name="qs" dataDxfId="1">
      <calculatedColumnFormula>Table3[[#This Row],[solar_heat_gain]]</calculatedColumnFormula>
    </tableColumn>
  </tableColumns>
  <tableStyleInfo name="TableStyleMedium16 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4" dT="2023-10-26T20:18:16.66" personId="{F48A2B9C-3C3A-43EF-9AB5-2DDC43374808}" id="{8A3F341D-2631-4FD1-B13D-6F32D6513E7D}">
    <text>If line runs East to West, 90 deg.</text>
  </threadedComment>
  <threadedComment ref="BB4" dT="2023-10-26T18:24:19.64" personId="{F48A2B9C-3C3A-43EF-9AB5-2DDC43374808}" id="{C9DB7803-7E70-4A74-B2FA-A66AC3A992FA}">
    <text>Since uf is in lb/ft-hr, we must use wind-speed Vw in ft/hr.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www.southwire.com/" TargetMode="External"/><Relationship Id="rId1" Type="http://schemas.openxmlformats.org/officeDocument/2006/relationships/hyperlink" Target="https://www.pjm.com/-/media/planning/design-engineering/maac-standards/oht-cond-rating-spreadsheet.ash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4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6ED2B-1E55-4C53-A800-154E8F3EB8D4}">
  <dimension ref="A1:T973"/>
  <sheetViews>
    <sheetView workbookViewId="0"/>
  </sheetViews>
  <sheetFormatPr defaultRowHeight="15" x14ac:dyDescent="0.25"/>
  <cols>
    <col min="1" max="1" width="11.42578125" bestFit="1" customWidth="1"/>
    <col min="2" max="2" width="20.7109375" customWidth="1"/>
    <col min="19" max="19" width="14.28515625" bestFit="1" customWidth="1"/>
    <col min="20" max="20" width="51.42578125" bestFit="1" customWidth="1"/>
  </cols>
  <sheetData>
    <row r="1" spans="1:20" x14ac:dyDescent="0.25">
      <c r="A1" t="s">
        <v>1083</v>
      </c>
    </row>
    <row r="2" spans="1:20" x14ac:dyDescent="0.25">
      <c r="A2" s="2" t="s">
        <v>971</v>
      </c>
    </row>
    <row r="3" spans="1:20" x14ac:dyDescent="0.25">
      <c r="A3" t="s">
        <v>972</v>
      </c>
    </row>
    <row r="4" spans="1:20" x14ac:dyDescent="0.25">
      <c r="A4" t="s">
        <v>1081</v>
      </c>
    </row>
    <row r="5" spans="1:20" x14ac:dyDescent="0.25">
      <c r="A5" s="2" t="s">
        <v>1082</v>
      </c>
    </row>
    <row r="6" spans="1:20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953</v>
      </c>
      <c r="T6" s="3" t="s">
        <v>973</v>
      </c>
    </row>
    <row r="7" spans="1:20" x14ac:dyDescent="0.25">
      <c r="A7" s="1" t="s">
        <v>18</v>
      </c>
      <c r="B7" s="1" t="s">
        <v>19</v>
      </c>
      <c r="C7">
        <v>30.58</v>
      </c>
      <c r="D7">
        <v>7</v>
      </c>
      <c r="F7">
        <v>6.6100000000000006E-2</v>
      </c>
      <c r="I7">
        <v>0.19800000000000001</v>
      </c>
      <c r="M7">
        <v>25</v>
      </c>
      <c r="N7">
        <v>3.5394000000000001</v>
      </c>
      <c r="O7">
        <v>75</v>
      </c>
      <c r="P7">
        <v>4.1429999999999998</v>
      </c>
      <c r="Q7">
        <v>28.5</v>
      </c>
      <c r="S7" t="s">
        <v>954</v>
      </c>
      <c r="T7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AAAC : 30.58 : Akron : 7</v>
      </c>
    </row>
    <row r="8" spans="1:20" x14ac:dyDescent="0.25">
      <c r="A8" s="1" t="s">
        <v>18</v>
      </c>
      <c r="B8" s="1" t="s">
        <v>21</v>
      </c>
      <c r="C8">
        <v>48.69</v>
      </c>
      <c r="D8">
        <v>7</v>
      </c>
      <c r="F8">
        <v>8.3400000000000002E-2</v>
      </c>
      <c r="I8">
        <v>0.25</v>
      </c>
      <c r="M8">
        <v>25</v>
      </c>
      <c r="N8">
        <v>2.2235</v>
      </c>
      <c r="O8">
        <v>75</v>
      </c>
      <c r="P8">
        <v>2.6025999999999998</v>
      </c>
      <c r="Q8">
        <v>45.4</v>
      </c>
      <c r="S8" t="s">
        <v>954</v>
      </c>
      <c r="T8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AAAC : 48.69 : Alton : 7</v>
      </c>
    </row>
    <row r="9" spans="1:20" x14ac:dyDescent="0.25">
      <c r="A9" s="1" t="s">
        <v>18</v>
      </c>
      <c r="B9" s="1" t="s">
        <v>24</v>
      </c>
      <c r="C9">
        <v>77.47</v>
      </c>
      <c r="D9">
        <v>7</v>
      </c>
      <c r="F9">
        <v>0.1052</v>
      </c>
      <c r="I9">
        <v>0.316</v>
      </c>
      <c r="M9">
        <v>25</v>
      </c>
      <c r="N9">
        <v>1.3973</v>
      </c>
      <c r="O9">
        <v>75</v>
      </c>
      <c r="P9">
        <v>1.6355</v>
      </c>
      <c r="Q9">
        <v>72.2</v>
      </c>
      <c r="S9" t="s">
        <v>954</v>
      </c>
      <c r="T9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AAAC : 77.47 : Ames : 7</v>
      </c>
    </row>
    <row r="10" spans="1:20" x14ac:dyDescent="0.25">
      <c r="A10" s="1" t="s">
        <v>18</v>
      </c>
      <c r="B10" s="1" t="s">
        <v>27</v>
      </c>
      <c r="C10">
        <v>123.3</v>
      </c>
      <c r="D10">
        <v>7</v>
      </c>
      <c r="F10">
        <v>0.13270000000000001</v>
      </c>
      <c r="I10">
        <v>0.39800000000000002</v>
      </c>
      <c r="M10">
        <v>25</v>
      </c>
      <c r="N10">
        <v>0.87819999999999998</v>
      </c>
      <c r="O10">
        <v>75</v>
      </c>
      <c r="P10">
        <v>1.0278</v>
      </c>
      <c r="Q10">
        <v>114.9</v>
      </c>
      <c r="S10" t="s">
        <v>954</v>
      </c>
      <c r="T10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AAAC : 123.3 : Azusa : 7</v>
      </c>
    </row>
    <row r="11" spans="1:20" x14ac:dyDescent="0.25">
      <c r="A11" s="1" t="s">
        <v>18</v>
      </c>
      <c r="B11" s="1" t="s">
        <v>26</v>
      </c>
      <c r="C11">
        <v>155.4</v>
      </c>
      <c r="D11">
        <v>7</v>
      </c>
      <c r="F11">
        <v>0.14899999999999999</v>
      </c>
      <c r="I11">
        <v>0.44700000000000001</v>
      </c>
      <c r="M11">
        <v>25</v>
      </c>
      <c r="N11">
        <v>0.69689999999999996</v>
      </c>
      <c r="O11">
        <v>75</v>
      </c>
      <c r="P11">
        <v>0.81559999999999999</v>
      </c>
      <c r="Q11">
        <v>144.9</v>
      </c>
      <c r="S11" t="s">
        <v>954</v>
      </c>
      <c r="T11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AAAC : 155.4 : Anaheim : 7</v>
      </c>
    </row>
    <row r="12" spans="1:20" x14ac:dyDescent="0.25">
      <c r="A12" s="1" t="s">
        <v>18</v>
      </c>
      <c r="B12" s="1" t="s">
        <v>25</v>
      </c>
      <c r="C12">
        <v>195.7</v>
      </c>
      <c r="D12">
        <v>7</v>
      </c>
      <c r="F12">
        <v>0.16719999999999999</v>
      </c>
      <c r="I12">
        <v>0.502</v>
      </c>
      <c r="M12">
        <v>25</v>
      </c>
      <c r="N12">
        <v>0.55359999999999998</v>
      </c>
      <c r="O12">
        <v>75</v>
      </c>
      <c r="P12">
        <v>0.64780000000000004</v>
      </c>
      <c r="Q12">
        <v>182.5</v>
      </c>
      <c r="S12" t="s">
        <v>954</v>
      </c>
      <c r="T12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AAAC : 195.7 : Amherst : 7</v>
      </c>
    </row>
    <row r="13" spans="1:20" x14ac:dyDescent="0.25">
      <c r="A13" s="1" t="s">
        <v>18</v>
      </c>
      <c r="B13" s="1" t="s">
        <v>20</v>
      </c>
      <c r="C13">
        <v>246.9</v>
      </c>
      <c r="D13">
        <v>7</v>
      </c>
      <c r="F13">
        <v>0.18779999999999999</v>
      </c>
      <c r="I13">
        <v>0.56299999999999994</v>
      </c>
      <c r="M13">
        <v>25</v>
      </c>
      <c r="N13">
        <v>0.43909999999999999</v>
      </c>
      <c r="O13">
        <v>75</v>
      </c>
      <c r="P13">
        <v>0.51370000000000005</v>
      </c>
      <c r="Q13">
        <v>230.2</v>
      </c>
      <c r="S13" t="s">
        <v>954</v>
      </c>
      <c r="T13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AAAC : 246.9 : Alliance : 7</v>
      </c>
    </row>
    <row r="14" spans="1:20" x14ac:dyDescent="0.25">
      <c r="A14" s="1" t="s">
        <v>18</v>
      </c>
      <c r="B14" s="1" t="s">
        <v>22</v>
      </c>
      <c r="C14">
        <v>246.9</v>
      </c>
      <c r="D14">
        <v>19</v>
      </c>
      <c r="F14">
        <v>0.114</v>
      </c>
      <c r="G14" t="s">
        <v>23</v>
      </c>
      <c r="I14">
        <v>0.56999999999999995</v>
      </c>
      <c r="J14" t="s">
        <v>23</v>
      </c>
      <c r="K14" t="s">
        <v>23</v>
      </c>
      <c r="L14" t="s">
        <v>23</v>
      </c>
      <c r="M14">
        <v>25</v>
      </c>
      <c r="N14">
        <v>0.43909999999999999</v>
      </c>
      <c r="O14">
        <v>75</v>
      </c>
      <c r="P14">
        <v>0.51370000000000005</v>
      </c>
      <c r="Q14">
        <v>230.3</v>
      </c>
      <c r="S14" t="s">
        <v>954</v>
      </c>
      <c r="T14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AAAC : 246.9 : Amarillo : 19</v>
      </c>
    </row>
    <row r="15" spans="1:20" x14ac:dyDescent="0.25">
      <c r="A15" s="1" t="s">
        <v>18</v>
      </c>
      <c r="B15" s="1" t="s">
        <v>28</v>
      </c>
      <c r="C15">
        <v>312.8</v>
      </c>
      <c r="D15">
        <v>19</v>
      </c>
      <c r="F15">
        <v>0.1283</v>
      </c>
      <c r="I15">
        <v>0.64200000000000002</v>
      </c>
      <c r="M15">
        <v>25</v>
      </c>
      <c r="N15">
        <v>0.34689999999999999</v>
      </c>
      <c r="O15">
        <v>75</v>
      </c>
      <c r="P15">
        <v>0.40579999999999999</v>
      </c>
      <c r="Q15">
        <v>291.60000000000002</v>
      </c>
      <c r="S15" t="s">
        <v>954</v>
      </c>
      <c r="T15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AAAC : 312.8 : Butte : 19</v>
      </c>
    </row>
    <row r="16" spans="1:20" x14ac:dyDescent="0.25">
      <c r="A16" s="1" t="s">
        <v>18</v>
      </c>
      <c r="B16" s="1" t="s">
        <v>30</v>
      </c>
      <c r="C16">
        <v>394.5</v>
      </c>
      <c r="D16">
        <v>19</v>
      </c>
      <c r="F16">
        <v>0.14410000000000001</v>
      </c>
      <c r="I16">
        <v>0.72099999999999997</v>
      </c>
      <c r="M16">
        <v>25</v>
      </c>
      <c r="N16">
        <v>0.27550000000000002</v>
      </c>
      <c r="O16">
        <v>75</v>
      </c>
      <c r="P16">
        <v>0.3221</v>
      </c>
      <c r="Q16">
        <v>367.9</v>
      </c>
      <c r="S16" t="s">
        <v>954</v>
      </c>
      <c r="T16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AAAC : 394.5 : Canton : 19</v>
      </c>
    </row>
    <row r="17" spans="1:20" x14ac:dyDescent="0.25">
      <c r="A17" s="1" t="s">
        <v>18</v>
      </c>
      <c r="B17" s="1" t="s">
        <v>29</v>
      </c>
      <c r="C17">
        <v>465.4</v>
      </c>
      <c r="D17">
        <v>19</v>
      </c>
      <c r="F17">
        <v>0.1565</v>
      </c>
      <c r="I17">
        <v>0.78300000000000003</v>
      </c>
      <c r="M17">
        <v>25</v>
      </c>
      <c r="N17">
        <v>0.2339</v>
      </c>
      <c r="O17">
        <v>75</v>
      </c>
      <c r="P17">
        <v>0.27329999999999999</v>
      </c>
      <c r="Q17">
        <v>433.9</v>
      </c>
      <c r="S17" t="s">
        <v>954</v>
      </c>
      <c r="T17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AAAC : 465.4 : Cairo : 19</v>
      </c>
    </row>
    <row r="18" spans="1:20" x14ac:dyDescent="0.25">
      <c r="A18" s="1" t="s">
        <v>18</v>
      </c>
      <c r="B18" s="1" t="s">
        <v>31</v>
      </c>
      <c r="C18">
        <v>559.5</v>
      </c>
      <c r="D18">
        <v>19</v>
      </c>
      <c r="F18">
        <v>0.1716</v>
      </c>
      <c r="I18">
        <v>0.85799999999999998</v>
      </c>
      <c r="M18">
        <v>25</v>
      </c>
      <c r="N18">
        <v>0.19500000000000001</v>
      </c>
      <c r="O18">
        <v>75</v>
      </c>
      <c r="P18">
        <v>0.2278</v>
      </c>
      <c r="Q18">
        <v>521.70000000000005</v>
      </c>
      <c r="S18" t="s">
        <v>954</v>
      </c>
      <c r="T18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AAAC : 559.5 : Darien : 19</v>
      </c>
    </row>
    <row r="19" spans="1:20" x14ac:dyDescent="0.25">
      <c r="A19" s="1" t="s">
        <v>18</v>
      </c>
      <c r="B19" s="1" t="s">
        <v>32</v>
      </c>
      <c r="C19">
        <v>652.4</v>
      </c>
      <c r="D19">
        <v>19</v>
      </c>
      <c r="F19">
        <v>0.18529999999999999</v>
      </c>
      <c r="I19">
        <v>0.92700000000000005</v>
      </c>
      <c r="M19">
        <v>25</v>
      </c>
      <c r="N19">
        <v>0.16769999999999999</v>
      </c>
      <c r="O19">
        <v>75</v>
      </c>
      <c r="P19">
        <v>0.1958</v>
      </c>
      <c r="Q19">
        <v>608.29999999999995</v>
      </c>
      <c r="S19" t="s">
        <v>954</v>
      </c>
      <c r="T19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AAAC : 652.4 : Elgin : 19</v>
      </c>
    </row>
    <row r="20" spans="1:20" x14ac:dyDescent="0.25">
      <c r="A20" s="1" t="s">
        <v>18</v>
      </c>
      <c r="B20" s="1" t="s">
        <v>33</v>
      </c>
      <c r="C20">
        <v>740.8</v>
      </c>
      <c r="D20">
        <v>37</v>
      </c>
      <c r="F20">
        <v>0.14149999999999999</v>
      </c>
      <c r="I20">
        <v>0.99099999999999999</v>
      </c>
      <c r="M20">
        <v>25</v>
      </c>
      <c r="N20">
        <v>0.1482</v>
      </c>
      <c r="O20">
        <v>75</v>
      </c>
      <c r="P20">
        <v>0.17280000000000001</v>
      </c>
      <c r="Q20">
        <v>690.8</v>
      </c>
      <c r="S20" t="s">
        <v>954</v>
      </c>
      <c r="T20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AAAC : 740.8 : Flint : 37</v>
      </c>
    </row>
    <row r="21" spans="1:20" x14ac:dyDescent="0.25">
      <c r="A21" s="1" t="s">
        <v>18</v>
      </c>
      <c r="B21" s="1" t="s">
        <v>34</v>
      </c>
      <c r="C21">
        <v>927.2</v>
      </c>
      <c r="D21">
        <v>37</v>
      </c>
      <c r="F21">
        <v>0.1583</v>
      </c>
      <c r="I21">
        <v>1.1080000000000001</v>
      </c>
      <c r="M21">
        <v>25</v>
      </c>
      <c r="N21">
        <v>0.1193</v>
      </c>
      <c r="O21">
        <v>75</v>
      </c>
      <c r="P21">
        <v>0.1389</v>
      </c>
      <c r="Q21">
        <v>864.6</v>
      </c>
      <c r="S21" t="s">
        <v>954</v>
      </c>
      <c r="T21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AAAC : 927.2 : Greeley : 37</v>
      </c>
    </row>
    <row r="22" spans="1:20" x14ac:dyDescent="0.25">
      <c r="A22" s="1" t="s">
        <v>35</v>
      </c>
      <c r="B22" s="1" t="s">
        <v>78</v>
      </c>
      <c r="C22">
        <v>6</v>
      </c>
      <c r="D22">
        <v>7</v>
      </c>
      <c r="F22">
        <v>6.1199999999999997E-2</v>
      </c>
      <c r="I22">
        <v>0.184</v>
      </c>
      <c r="M22">
        <v>25</v>
      </c>
      <c r="N22">
        <v>3.5470999999999999</v>
      </c>
      <c r="O22">
        <v>75</v>
      </c>
      <c r="P22">
        <v>4.2492999999999999</v>
      </c>
      <c r="Q22">
        <v>24.6</v>
      </c>
      <c r="S22" t="s">
        <v>954</v>
      </c>
      <c r="T22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AAC : 6 : Peachbell : 7</v>
      </c>
    </row>
    <row r="23" spans="1:20" x14ac:dyDescent="0.25">
      <c r="A23" s="1" t="s">
        <v>35</v>
      </c>
      <c r="B23" s="1" t="s">
        <v>85</v>
      </c>
      <c r="C23">
        <v>4</v>
      </c>
      <c r="D23">
        <v>7</v>
      </c>
      <c r="F23">
        <v>7.7200000000000005E-2</v>
      </c>
      <c r="I23">
        <v>0.23200000000000001</v>
      </c>
      <c r="M23">
        <v>25</v>
      </c>
      <c r="N23">
        <v>2.2307999999999999</v>
      </c>
      <c r="O23">
        <v>75</v>
      </c>
      <c r="P23">
        <v>2.6724999999999999</v>
      </c>
      <c r="Q23">
        <v>39.1</v>
      </c>
      <c r="S23" t="s">
        <v>954</v>
      </c>
      <c r="T23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AAC : 4 : Rose : 7</v>
      </c>
    </row>
    <row r="24" spans="1:20" x14ac:dyDescent="0.25">
      <c r="A24" s="1" t="s">
        <v>35</v>
      </c>
      <c r="B24" s="1" t="s">
        <v>62</v>
      </c>
      <c r="C24">
        <v>2</v>
      </c>
      <c r="D24">
        <v>7</v>
      </c>
      <c r="F24">
        <v>9.74E-2</v>
      </c>
      <c r="I24">
        <v>0.29199999999999998</v>
      </c>
      <c r="M24">
        <v>25</v>
      </c>
      <c r="N24">
        <v>1.4031</v>
      </c>
      <c r="O24">
        <v>75</v>
      </c>
      <c r="P24">
        <v>1.6808000000000001</v>
      </c>
      <c r="Q24">
        <v>62.2</v>
      </c>
      <c r="S24" t="s">
        <v>954</v>
      </c>
      <c r="T24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AAC : 2 : Iris : 7</v>
      </c>
    </row>
    <row r="25" spans="1:20" x14ac:dyDescent="0.25">
      <c r="A25" s="1" t="s">
        <v>35</v>
      </c>
      <c r="B25" s="1" t="s">
        <v>77</v>
      </c>
      <c r="C25">
        <v>1</v>
      </c>
      <c r="D25">
        <v>7</v>
      </c>
      <c r="F25">
        <v>0.10929999999999999</v>
      </c>
      <c r="I25">
        <v>0.32800000000000001</v>
      </c>
      <c r="M25">
        <v>25</v>
      </c>
      <c r="N25">
        <v>1.1128</v>
      </c>
      <c r="O25">
        <v>75</v>
      </c>
      <c r="P25">
        <v>1.333</v>
      </c>
      <c r="Q25">
        <v>78.400000000000006</v>
      </c>
      <c r="S25" t="s">
        <v>954</v>
      </c>
      <c r="T25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AAC : 1 : Pansy : 7</v>
      </c>
    </row>
    <row r="26" spans="1:20" x14ac:dyDescent="0.25">
      <c r="A26" s="1" t="s">
        <v>35</v>
      </c>
      <c r="B26" s="1" t="s">
        <v>83</v>
      </c>
      <c r="C26" t="s">
        <v>84</v>
      </c>
      <c r="D26">
        <v>7</v>
      </c>
      <c r="F26">
        <v>0.12280000000000001</v>
      </c>
      <c r="I26">
        <v>0.36799999999999999</v>
      </c>
      <c r="M26">
        <v>25</v>
      </c>
      <c r="N26">
        <v>0.88290000000000002</v>
      </c>
      <c r="O26">
        <v>75</v>
      </c>
      <c r="P26">
        <v>1.0576000000000001</v>
      </c>
      <c r="Q26">
        <v>98.9</v>
      </c>
      <c r="S26" t="s">
        <v>954</v>
      </c>
      <c r="T26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AAC :  1/0  : Poppy : 7</v>
      </c>
    </row>
    <row r="27" spans="1:20" x14ac:dyDescent="0.25">
      <c r="A27" s="1" t="s">
        <v>35</v>
      </c>
      <c r="B27" s="1" t="s">
        <v>38</v>
      </c>
      <c r="C27" t="s">
        <v>39</v>
      </c>
      <c r="D27">
        <v>7</v>
      </c>
      <c r="F27">
        <v>0.13789999999999999</v>
      </c>
      <c r="I27">
        <v>0.41399999999999998</v>
      </c>
      <c r="M27">
        <v>25</v>
      </c>
      <c r="N27">
        <v>0.7</v>
      </c>
      <c r="O27">
        <v>75</v>
      </c>
      <c r="P27">
        <v>0.83840000000000003</v>
      </c>
      <c r="Q27">
        <v>124.8</v>
      </c>
      <c r="S27" t="s">
        <v>954</v>
      </c>
      <c r="T27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AAC :  2/0  : Aster : 7</v>
      </c>
    </row>
    <row r="28" spans="1:20" x14ac:dyDescent="0.25">
      <c r="A28" s="1" t="s">
        <v>35</v>
      </c>
      <c r="B28" s="1" t="s">
        <v>81</v>
      </c>
      <c r="C28" t="s">
        <v>82</v>
      </c>
      <c r="D28">
        <v>7</v>
      </c>
      <c r="F28">
        <v>0.15479999999999999</v>
      </c>
      <c r="I28">
        <v>0.46400000000000002</v>
      </c>
      <c r="M28">
        <v>25</v>
      </c>
      <c r="N28">
        <v>0.55430000000000001</v>
      </c>
      <c r="O28">
        <v>75</v>
      </c>
      <c r="P28">
        <v>0.66520000000000001</v>
      </c>
      <c r="Q28">
        <v>157.19999999999999</v>
      </c>
      <c r="S28" t="s">
        <v>954</v>
      </c>
      <c r="T28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AAC :  3/0  : Phlox : 7</v>
      </c>
    </row>
    <row r="29" spans="1:20" x14ac:dyDescent="0.25">
      <c r="A29" s="1" t="s">
        <v>35</v>
      </c>
      <c r="B29" s="1" t="s">
        <v>75</v>
      </c>
      <c r="C29" t="s">
        <v>76</v>
      </c>
      <c r="D29">
        <v>7</v>
      </c>
      <c r="F29">
        <v>0.1739</v>
      </c>
      <c r="I29">
        <v>0.52200000000000002</v>
      </c>
      <c r="M29">
        <v>25</v>
      </c>
      <c r="N29">
        <v>0.44069999999999998</v>
      </c>
      <c r="O29">
        <v>75</v>
      </c>
      <c r="P29">
        <v>0.52769999999999995</v>
      </c>
      <c r="Q29">
        <v>198.4</v>
      </c>
      <c r="S29" t="s">
        <v>954</v>
      </c>
      <c r="T29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AAC :  4/0  : Oxlip : 7</v>
      </c>
    </row>
    <row r="30" spans="1:20" x14ac:dyDescent="0.25">
      <c r="A30" s="1" t="s">
        <v>35</v>
      </c>
      <c r="B30" s="1" t="s">
        <v>87</v>
      </c>
      <c r="C30">
        <v>250</v>
      </c>
      <c r="D30">
        <v>7</v>
      </c>
      <c r="F30">
        <v>0.189</v>
      </c>
      <c r="I30">
        <v>0.56699999999999995</v>
      </c>
      <c r="M30">
        <v>25</v>
      </c>
      <c r="N30">
        <v>0.37330000000000002</v>
      </c>
      <c r="O30">
        <v>75</v>
      </c>
      <c r="P30">
        <v>0.44690000000000002</v>
      </c>
      <c r="Q30">
        <v>234.4</v>
      </c>
      <c r="S30" t="s">
        <v>954</v>
      </c>
      <c r="T30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AAC : 250 : Sneezewort : 7</v>
      </c>
    </row>
    <row r="31" spans="1:20" x14ac:dyDescent="0.25">
      <c r="A31" s="1" t="s">
        <v>35</v>
      </c>
      <c r="B31" s="1" t="s">
        <v>91</v>
      </c>
      <c r="C31">
        <v>250</v>
      </c>
      <c r="D31">
        <v>19</v>
      </c>
      <c r="F31">
        <v>0.1147</v>
      </c>
      <c r="I31">
        <v>0.57399999999999995</v>
      </c>
      <c r="M31">
        <v>25</v>
      </c>
      <c r="N31">
        <v>0.37330000000000002</v>
      </c>
      <c r="O31">
        <v>75</v>
      </c>
      <c r="P31">
        <v>0.44690000000000002</v>
      </c>
      <c r="Q31">
        <v>234.3</v>
      </c>
      <c r="S31" t="s">
        <v>954</v>
      </c>
      <c r="T31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AAC : 250 : Valerian : 19</v>
      </c>
    </row>
    <row r="32" spans="1:20" x14ac:dyDescent="0.25">
      <c r="A32" s="1" t="s">
        <v>35</v>
      </c>
      <c r="B32" s="1" t="s">
        <v>54</v>
      </c>
      <c r="C32">
        <v>266.8</v>
      </c>
      <c r="D32">
        <v>7</v>
      </c>
      <c r="F32">
        <v>0.1953</v>
      </c>
      <c r="I32">
        <v>0.58599999999999997</v>
      </c>
      <c r="M32">
        <v>25</v>
      </c>
      <c r="N32">
        <v>0.34989999999999999</v>
      </c>
      <c r="O32">
        <v>75</v>
      </c>
      <c r="P32">
        <v>0.41880000000000001</v>
      </c>
      <c r="Q32">
        <v>250.2</v>
      </c>
      <c r="S32" t="s">
        <v>954</v>
      </c>
      <c r="T32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AAC : 266.8 : Daisy : 7</v>
      </c>
    </row>
    <row r="33" spans="1:20" x14ac:dyDescent="0.25">
      <c r="A33" s="1" t="s">
        <v>35</v>
      </c>
      <c r="B33" s="1" t="s">
        <v>65</v>
      </c>
      <c r="C33">
        <v>266.8</v>
      </c>
      <c r="D33">
        <v>19</v>
      </c>
      <c r="F33">
        <v>0.11849999999999999</v>
      </c>
      <c r="I33">
        <v>0.59299999999999997</v>
      </c>
      <c r="M33">
        <v>25</v>
      </c>
      <c r="N33">
        <v>0.34989999999999999</v>
      </c>
      <c r="O33">
        <v>75</v>
      </c>
      <c r="P33">
        <v>0.41880000000000001</v>
      </c>
      <c r="Q33">
        <v>250.1</v>
      </c>
      <c r="S33" t="s">
        <v>954</v>
      </c>
      <c r="T33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AAC : 266.8 : Laurel : 19</v>
      </c>
    </row>
    <row r="34" spans="1:20" x14ac:dyDescent="0.25">
      <c r="A34" s="1" t="s">
        <v>35</v>
      </c>
      <c r="B34" s="1" t="s">
        <v>79</v>
      </c>
      <c r="C34">
        <v>300</v>
      </c>
      <c r="D34">
        <v>19</v>
      </c>
      <c r="F34">
        <v>0.12570000000000001</v>
      </c>
      <c r="I34">
        <v>0.629</v>
      </c>
      <c r="M34">
        <v>25</v>
      </c>
      <c r="N34">
        <v>0.31130000000000002</v>
      </c>
      <c r="O34">
        <v>75</v>
      </c>
      <c r="P34">
        <v>0.37259999999999999</v>
      </c>
      <c r="Q34">
        <v>281.39999999999998</v>
      </c>
      <c r="S34" t="s">
        <v>954</v>
      </c>
      <c r="T34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AAC : 300 : Peony : 19</v>
      </c>
    </row>
    <row r="35" spans="1:20" x14ac:dyDescent="0.25">
      <c r="A35" s="1" t="s">
        <v>35</v>
      </c>
      <c r="B35" s="1" t="s">
        <v>90</v>
      </c>
      <c r="C35">
        <v>336.4</v>
      </c>
      <c r="D35">
        <v>19</v>
      </c>
      <c r="F35">
        <v>0.1331</v>
      </c>
      <c r="I35">
        <v>0.66600000000000004</v>
      </c>
      <c r="M35">
        <v>25</v>
      </c>
      <c r="N35">
        <v>0.27789999999999998</v>
      </c>
      <c r="O35">
        <v>75</v>
      </c>
      <c r="P35">
        <v>0.33250000000000002</v>
      </c>
      <c r="Q35">
        <v>315.5</v>
      </c>
      <c r="S35" t="s">
        <v>954</v>
      </c>
      <c r="T35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AAC : 336.4 : Tulip : 19</v>
      </c>
    </row>
    <row r="36" spans="1:20" x14ac:dyDescent="0.25">
      <c r="A36" s="1" t="s">
        <v>35</v>
      </c>
      <c r="B36" s="1" t="s">
        <v>52</v>
      </c>
      <c r="C36">
        <v>350</v>
      </c>
      <c r="D36">
        <v>19</v>
      </c>
      <c r="F36">
        <v>0.13569999999999999</v>
      </c>
      <c r="I36">
        <v>0.67900000000000005</v>
      </c>
      <c r="M36">
        <v>25</v>
      </c>
      <c r="N36">
        <v>0.26719999999999999</v>
      </c>
      <c r="O36">
        <v>75</v>
      </c>
      <c r="P36">
        <v>0.31969999999999998</v>
      </c>
      <c r="Q36">
        <v>327.9</v>
      </c>
      <c r="S36" t="s">
        <v>954</v>
      </c>
      <c r="T36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AAC : 350 : Daffodil : 19</v>
      </c>
    </row>
    <row r="37" spans="1:20" x14ac:dyDescent="0.25">
      <c r="A37" s="1" t="s">
        <v>35</v>
      </c>
      <c r="B37" s="1" t="s">
        <v>43</v>
      </c>
      <c r="C37">
        <v>397.5</v>
      </c>
      <c r="D37">
        <v>19</v>
      </c>
      <c r="F37">
        <v>0.1447</v>
      </c>
      <c r="I37">
        <v>0.72399999999999998</v>
      </c>
      <c r="M37">
        <v>25</v>
      </c>
      <c r="N37">
        <v>0.23549999999999999</v>
      </c>
      <c r="O37">
        <v>75</v>
      </c>
      <c r="P37">
        <v>0.28170000000000001</v>
      </c>
      <c r="Q37">
        <v>372.9</v>
      </c>
      <c r="S37" t="s">
        <v>954</v>
      </c>
      <c r="T37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AAC : 397.5 : Canna : 19</v>
      </c>
    </row>
    <row r="38" spans="1:20" x14ac:dyDescent="0.25">
      <c r="A38" s="1" t="s">
        <v>35</v>
      </c>
      <c r="B38" s="1" t="s">
        <v>58</v>
      </c>
      <c r="C38">
        <v>450</v>
      </c>
      <c r="D38">
        <v>19</v>
      </c>
      <c r="F38">
        <v>0.15390000000000001</v>
      </c>
      <c r="I38">
        <v>0.76900000000000002</v>
      </c>
      <c r="M38">
        <v>25</v>
      </c>
      <c r="N38">
        <v>0.2084</v>
      </c>
      <c r="O38">
        <v>75</v>
      </c>
      <c r="P38">
        <v>0.24909999999999999</v>
      </c>
      <c r="Q38">
        <v>421.8</v>
      </c>
      <c r="S38" t="s">
        <v>954</v>
      </c>
      <c r="T38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AAC : 450 : Goldentuft : 19</v>
      </c>
    </row>
    <row r="39" spans="1:20" x14ac:dyDescent="0.25">
      <c r="A39" s="1" t="s">
        <v>35</v>
      </c>
      <c r="B39" s="1" t="s">
        <v>88</v>
      </c>
      <c r="C39">
        <v>477</v>
      </c>
      <c r="D39">
        <v>37</v>
      </c>
      <c r="F39">
        <v>0.1135</v>
      </c>
      <c r="I39">
        <v>0.79500000000000004</v>
      </c>
      <c r="M39">
        <v>25</v>
      </c>
      <c r="N39">
        <v>0.1968</v>
      </c>
      <c r="O39">
        <v>75</v>
      </c>
      <c r="P39">
        <v>0.23519999999999999</v>
      </c>
      <c r="Q39">
        <v>446.8</v>
      </c>
      <c r="S39" t="s">
        <v>954</v>
      </c>
      <c r="T39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AAC : 477 : Syringa : 37</v>
      </c>
    </row>
    <row r="40" spans="1:20" x14ac:dyDescent="0.25">
      <c r="A40" s="1" t="s">
        <v>35</v>
      </c>
      <c r="B40" s="1" t="s">
        <v>49</v>
      </c>
      <c r="C40">
        <v>477</v>
      </c>
      <c r="D40">
        <v>19</v>
      </c>
      <c r="F40">
        <v>0.15840000000000001</v>
      </c>
      <c r="I40">
        <v>0.79300000000000004</v>
      </c>
      <c r="M40">
        <v>25</v>
      </c>
      <c r="N40">
        <v>0.1968</v>
      </c>
      <c r="O40">
        <v>75</v>
      </c>
      <c r="P40">
        <v>0.23519999999999999</v>
      </c>
      <c r="Q40">
        <v>446.8</v>
      </c>
      <c r="S40" t="s">
        <v>954</v>
      </c>
      <c r="T40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AAC : 477 : Cosmos : 19</v>
      </c>
    </row>
    <row r="41" spans="1:20" x14ac:dyDescent="0.25">
      <c r="A41" s="1" t="s">
        <v>35</v>
      </c>
      <c r="B41" s="1" t="s">
        <v>61</v>
      </c>
      <c r="C41">
        <v>500</v>
      </c>
      <c r="D41">
        <v>37</v>
      </c>
      <c r="F41">
        <v>0.1162</v>
      </c>
      <c r="I41">
        <v>0.81299999999999994</v>
      </c>
      <c r="M41">
        <v>25</v>
      </c>
      <c r="N41">
        <v>0.18790000000000001</v>
      </c>
      <c r="O41">
        <v>75</v>
      </c>
      <c r="P41">
        <v>0.22450000000000001</v>
      </c>
      <c r="Q41">
        <v>468.3</v>
      </c>
      <c r="S41" t="s">
        <v>954</v>
      </c>
      <c r="T41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AAC : 500 : Hyacinth : 37</v>
      </c>
    </row>
    <row r="42" spans="1:20" x14ac:dyDescent="0.25">
      <c r="A42" s="1" t="s">
        <v>35</v>
      </c>
      <c r="B42" s="1" t="s">
        <v>94</v>
      </c>
      <c r="C42">
        <v>500</v>
      </c>
      <c r="D42">
        <v>19</v>
      </c>
      <c r="F42">
        <v>0.16220000000000001</v>
      </c>
      <c r="I42">
        <v>0.81100000000000005</v>
      </c>
      <c r="M42">
        <v>25</v>
      </c>
      <c r="N42">
        <v>0.18790000000000001</v>
      </c>
      <c r="O42">
        <v>75</v>
      </c>
      <c r="P42">
        <v>0.22450000000000001</v>
      </c>
      <c r="Q42">
        <v>468.5</v>
      </c>
      <c r="S42" t="s">
        <v>954</v>
      </c>
      <c r="T42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AAC : 500 : Zinnia : 19</v>
      </c>
    </row>
    <row r="43" spans="1:20" x14ac:dyDescent="0.25">
      <c r="A43" s="1" t="s">
        <v>35</v>
      </c>
      <c r="B43" s="1" t="s">
        <v>71</v>
      </c>
      <c r="C43">
        <v>556.5</v>
      </c>
      <c r="D43">
        <v>37</v>
      </c>
      <c r="F43">
        <v>0.1226</v>
      </c>
      <c r="I43">
        <v>0.85799999999999998</v>
      </c>
      <c r="M43">
        <v>25</v>
      </c>
      <c r="N43">
        <v>0.1691</v>
      </c>
      <c r="O43">
        <v>75</v>
      </c>
      <c r="P43">
        <v>0.20200000000000001</v>
      </c>
      <c r="Q43">
        <v>521.29999999999995</v>
      </c>
      <c r="S43" t="s">
        <v>954</v>
      </c>
      <c r="T43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AAC : 556.5 : Misteltoe : 37</v>
      </c>
    </row>
    <row r="44" spans="1:20" x14ac:dyDescent="0.25">
      <c r="A44" s="1" t="s">
        <v>35</v>
      </c>
      <c r="B44" s="1" t="s">
        <v>53</v>
      </c>
      <c r="C44">
        <v>556.5</v>
      </c>
      <c r="D44">
        <v>19</v>
      </c>
      <c r="F44">
        <v>0.1711</v>
      </c>
      <c r="I44">
        <v>0.85599999999999998</v>
      </c>
      <c r="M44">
        <v>25</v>
      </c>
      <c r="N44">
        <v>0.1691</v>
      </c>
      <c r="O44">
        <v>75</v>
      </c>
      <c r="P44">
        <v>0.20200000000000001</v>
      </c>
      <c r="Q44">
        <v>521.4</v>
      </c>
      <c r="S44" t="s">
        <v>954</v>
      </c>
      <c r="T44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AAC : 556.5 : Dahlia : 19</v>
      </c>
    </row>
    <row r="45" spans="1:20" x14ac:dyDescent="0.25">
      <c r="A45" s="1" t="s">
        <v>35</v>
      </c>
      <c r="B45" s="1" t="s">
        <v>70</v>
      </c>
      <c r="C45">
        <v>600</v>
      </c>
      <c r="D45">
        <v>37</v>
      </c>
      <c r="F45">
        <v>0.1273</v>
      </c>
      <c r="I45">
        <v>0.89100000000000001</v>
      </c>
      <c r="M45">
        <v>25</v>
      </c>
      <c r="N45">
        <v>0.15709999999999999</v>
      </c>
      <c r="O45">
        <v>75</v>
      </c>
      <c r="P45">
        <v>0.1875</v>
      </c>
      <c r="Q45">
        <v>562</v>
      </c>
      <c r="S45" t="s">
        <v>954</v>
      </c>
      <c r="T45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AAC : 600 : Meadowsweet : 37</v>
      </c>
    </row>
    <row r="46" spans="1:20" x14ac:dyDescent="0.25">
      <c r="A46" s="1" t="s">
        <v>35</v>
      </c>
      <c r="B46" s="1" t="s">
        <v>74</v>
      </c>
      <c r="C46">
        <v>636</v>
      </c>
      <c r="D46">
        <v>37</v>
      </c>
      <c r="F46">
        <v>0.13109999999999999</v>
      </c>
      <c r="I46">
        <v>0.91800000000000004</v>
      </c>
      <c r="M46">
        <v>25</v>
      </c>
      <c r="N46">
        <v>0.14849999999999999</v>
      </c>
      <c r="O46">
        <v>75</v>
      </c>
      <c r="P46">
        <v>0.17710000000000001</v>
      </c>
      <c r="Q46">
        <v>596.1</v>
      </c>
      <c r="S46" t="s">
        <v>954</v>
      </c>
      <c r="T46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AAC : 636 : Orchid : 37</v>
      </c>
    </row>
    <row r="47" spans="1:20" x14ac:dyDescent="0.25">
      <c r="A47" s="1" t="s">
        <v>35</v>
      </c>
      <c r="B47" s="1" t="s">
        <v>55</v>
      </c>
      <c r="C47">
        <v>700</v>
      </c>
      <c r="D47">
        <v>61</v>
      </c>
      <c r="F47">
        <v>0.1071</v>
      </c>
      <c r="I47">
        <v>0.96399999999999997</v>
      </c>
      <c r="M47">
        <v>25</v>
      </c>
      <c r="N47">
        <v>0.1353</v>
      </c>
      <c r="O47">
        <v>75</v>
      </c>
      <c r="P47">
        <v>0.1613</v>
      </c>
      <c r="Q47">
        <v>655.8</v>
      </c>
      <c r="S47" t="s">
        <v>954</v>
      </c>
      <c r="T47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AAC : 700 : Flag : 61</v>
      </c>
    </row>
    <row r="48" spans="1:20" x14ac:dyDescent="0.25">
      <c r="A48" s="1" t="s">
        <v>35</v>
      </c>
      <c r="B48" s="1" t="s">
        <v>92</v>
      </c>
      <c r="C48">
        <v>700</v>
      </c>
      <c r="D48">
        <v>37</v>
      </c>
      <c r="F48">
        <v>0.13750000000000001</v>
      </c>
      <c r="I48">
        <v>0.96299999999999997</v>
      </c>
      <c r="M48">
        <v>25</v>
      </c>
      <c r="N48">
        <v>0.1353</v>
      </c>
      <c r="O48">
        <v>75</v>
      </c>
      <c r="P48">
        <v>0.1613</v>
      </c>
      <c r="Q48">
        <v>655.7</v>
      </c>
      <c r="S48" t="s">
        <v>954</v>
      </c>
      <c r="T48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AAC : 700 : Verbena : 37</v>
      </c>
    </row>
    <row r="49" spans="1:20" x14ac:dyDescent="0.25">
      <c r="A49" s="1" t="s">
        <v>35</v>
      </c>
      <c r="B49" s="1" t="s">
        <v>73</v>
      </c>
      <c r="C49">
        <v>715.5</v>
      </c>
      <c r="D49">
        <v>61</v>
      </c>
      <c r="F49">
        <v>0.10829999999999999</v>
      </c>
      <c r="I49">
        <v>0.97499999999999998</v>
      </c>
      <c r="M49">
        <v>25</v>
      </c>
      <c r="N49">
        <v>0.13250000000000001</v>
      </c>
      <c r="O49">
        <v>75</v>
      </c>
      <c r="P49">
        <v>0.1578</v>
      </c>
      <c r="Q49">
        <v>670.6</v>
      </c>
      <c r="S49" t="s">
        <v>954</v>
      </c>
      <c r="T49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AAC : 715.5 : Nasturtium : 61</v>
      </c>
    </row>
    <row r="50" spans="1:20" x14ac:dyDescent="0.25">
      <c r="A50" s="1" t="s">
        <v>35</v>
      </c>
      <c r="B50" s="1" t="s">
        <v>93</v>
      </c>
      <c r="C50">
        <v>715.5</v>
      </c>
      <c r="D50">
        <v>37</v>
      </c>
      <c r="F50">
        <v>0.1391</v>
      </c>
      <c r="I50">
        <v>0.97399999999999998</v>
      </c>
      <c r="M50">
        <v>25</v>
      </c>
      <c r="N50">
        <v>0.13250000000000001</v>
      </c>
      <c r="O50">
        <v>75</v>
      </c>
      <c r="P50">
        <v>0.1578</v>
      </c>
      <c r="Q50">
        <v>671</v>
      </c>
      <c r="S50" t="s">
        <v>954</v>
      </c>
      <c r="T50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AAC : 715.5 : Violet : 37</v>
      </c>
    </row>
    <row r="51" spans="1:20" x14ac:dyDescent="0.25">
      <c r="A51" s="1" t="s">
        <v>35</v>
      </c>
      <c r="B51" s="1" t="s">
        <v>45</v>
      </c>
      <c r="C51">
        <v>750</v>
      </c>
      <c r="D51">
        <v>61</v>
      </c>
      <c r="F51">
        <v>0.1109</v>
      </c>
      <c r="I51">
        <v>0.998</v>
      </c>
      <c r="M51">
        <v>25</v>
      </c>
      <c r="N51">
        <v>0.12659999999999999</v>
      </c>
      <c r="O51">
        <v>75</v>
      </c>
      <c r="P51">
        <v>0.15079999999999999</v>
      </c>
      <c r="Q51">
        <v>703.2</v>
      </c>
      <c r="S51" t="s">
        <v>954</v>
      </c>
      <c r="T51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AAC : 750 : Cattail : 61</v>
      </c>
    </row>
    <row r="52" spans="1:20" x14ac:dyDescent="0.25">
      <c r="A52" s="1" t="s">
        <v>35</v>
      </c>
      <c r="B52" s="1" t="s">
        <v>80</v>
      </c>
      <c r="C52">
        <v>750</v>
      </c>
      <c r="D52">
        <v>37</v>
      </c>
      <c r="F52">
        <v>0.1424</v>
      </c>
      <c r="I52">
        <v>0.997</v>
      </c>
      <c r="M52">
        <v>25</v>
      </c>
      <c r="N52">
        <v>0.12659999999999999</v>
      </c>
      <c r="O52">
        <v>75</v>
      </c>
      <c r="P52">
        <v>0.15079999999999999</v>
      </c>
      <c r="Q52">
        <v>703.2</v>
      </c>
      <c r="S52" t="s">
        <v>954</v>
      </c>
      <c r="T52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AAC : 750 : Petunia : 37</v>
      </c>
    </row>
    <row r="53" spans="1:20" x14ac:dyDescent="0.25">
      <c r="A53" s="1" t="s">
        <v>35</v>
      </c>
      <c r="B53" s="1" t="s">
        <v>66</v>
      </c>
      <c r="C53">
        <v>795</v>
      </c>
      <c r="D53">
        <v>61</v>
      </c>
      <c r="F53">
        <v>0.1142</v>
      </c>
      <c r="I53">
        <v>1.028</v>
      </c>
      <c r="M53">
        <v>25</v>
      </c>
      <c r="N53">
        <v>0.1197</v>
      </c>
      <c r="O53">
        <v>75</v>
      </c>
      <c r="P53">
        <v>0.14249999999999999</v>
      </c>
      <c r="Q53">
        <v>745.7</v>
      </c>
      <c r="S53" t="s">
        <v>954</v>
      </c>
      <c r="T53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AAC : 795 : Lilac : 61</v>
      </c>
    </row>
    <row r="54" spans="1:20" x14ac:dyDescent="0.25">
      <c r="A54" s="1" t="s">
        <v>35</v>
      </c>
      <c r="B54" s="1" t="s">
        <v>37</v>
      </c>
      <c r="C54">
        <v>795</v>
      </c>
      <c r="D54">
        <v>37</v>
      </c>
      <c r="F54">
        <v>0.14660000000000001</v>
      </c>
      <c r="I54">
        <v>1.026</v>
      </c>
      <c r="M54">
        <v>25</v>
      </c>
      <c r="N54">
        <v>0.1197</v>
      </c>
      <c r="O54">
        <v>75</v>
      </c>
      <c r="P54">
        <v>0.14249999999999999</v>
      </c>
      <c r="Q54">
        <v>745.3</v>
      </c>
      <c r="S54" t="s">
        <v>954</v>
      </c>
      <c r="T54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AAC : 795 : Arbutus : 37</v>
      </c>
    </row>
    <row r="55" spans="1:20" x14ac:dyDescent="0.25">
      <c r="A55" s="1" t="s">
        <v>35</v>
      </c>
      <c r="B55" s="1" t="s">
        <v>51</v>
      </c>
      <c r="C55">
        <v>874.5</v>
      </c>
      <c r="D55">
        <v>61</v>
      </c>
      <c r="F55">
        <v>0.1198</v>
      </c>
      <c r="I55">
        <v>1.0780000000000001</v>
      </c>
      <c r="M55">
        <v>25</v>
      </c>
      <c r="N55">
        <v>0.109</v>
      </c>
      <c r="O55">
        <v>75</v>
      </c>
      <c r="P55">
        <v>0.13</v>
      </c>
      <c r="Q55">
        <v>820.6</v>
      </c>
      <c r="S55" t="s">
        <v>954</v>
      </c>
      <c r="T55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AAC : 874.5 : Crocus : 61</v>
      </c>
    </row>
    <row r="56" spans="1:20" x14ac:dyDescent="0.25">
      <c r="A56" s="1" t="s">
        <v>35</v>
      </c>
      <c r="B56" s="1" t="s">
        <v>36</v>
      </c>
      <c r="C56">
        <v>874.5</v>
      </c>
      <c r="D56">
        <v>37</v>
      </c>
      <c r="F56">
        <v>0.15379999999999999</v>
      </c>
      <c r="I56">
        <v>1.077</v>
      </c>
      <c r="M56">
        <v>25</v>
      </c>
      <c r="N56">
        <v>0.109</v>
      </c>
      <c r="O56">
        <v>75</v>
      </c>
      <c r="P56">
        <v>0.1298</v>
      </c>
      <c r="Q56">
        <v>820.3</v>
      </c>
      <c r="S56" t="s">
        <v>954</v>
      </c>
      <c r="T56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AAC : 874.5 : Anemone : 37</v>
      </c>
    </row>
    <row r="57" spans="1:20" x14ac:dyDescent="0.25">
      <c r="A57" s="1" t="s">
        <v>35</v>
      </c>
      <c r="B57" s="1" t="s">
        <v>86</v>
      </c>
      <c r="C57">
        <v>900</v>
      </c>
      <c r="D57">
        <v>61</v>
      </c>
      <c r="F57">
        <v>0.1215</v>
      </c>
      <c r="I57">
        <v>1.0940000000000001</v>
      </c>
      <c r="M57">
        <v>25</v>
      </c>
      <c r="N57">
        <v>0.10639999999999999</v>
      </c>
      <c r="O57">
        <v>75</v>
      </c>
      <c r="P57">
        <v>0.12640000000000001</v>
      </c>
      <c r="Q57">
        <v>844</v>
      </c>
      <c r="S57" t="s">
        <v>954</v>
      </c>
      <c r="T57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AAC : 900 : Snapdragon : 61</v>
      </c>
    </row>
    <row r="58" spans="1:20" x14ac:dyDescent="0.25">
      <c r="A58" s="1" t="s">
        <v>35</v>
      </c>
      <c r="B58" s="1" t="s">
        <v>46</v>
      </c>
      <c r="C58">
        <v>900</v>
      </c>
      <c r="D58">
        <v>37</v>
      </c>
      <c r="F58">
        <v>0.156</v>
      </c>
      <c r="I58">
        <v>1.0920000000000001</v>
      </c>
      <c r="M58">
        <v>25</v>
      </c>
      <c r="N58">
        <v>0.10639999999999999</v>
      </c>
      <c r="O58">
        <v>75</v>
      </c>
      <c r="P58">
        <v>0.12640000000000001</v>
      </c>
      <c r="Q58">
        <v>844</v>
      </c>
      <c r="S58" t="s">
        <v>954</v>
      </c>
      <c r="T58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AAC : 900 : Cockscomb : 37</v>
      </c>
    </row>
    <row r="59" spans="1:20" x14ac:dyDescent="0.25">
      <c r="A59" s="1" t="s">
        <v>35</v>
      </c>
      <c r="B59" s="1" t="s">
        <v>57</v>
      </c>
      <c r="C59">
        <v>954</v>
      </c>
      <c r="D59">
        <v>61</v>
      </c>
      <c r="F59">
        <v>0.12509999999999999</v>
      </c>
      <c r="I59">
        <v>1.1259999999999999</v>
      </c>
      <c r="M59">
        <v>25</v>
      </c>
      <c r="N59">
        <v>0.1007</v>
      </c>
      <c r="O59">
        <v>75</v>
      </c>
      <c r="P59">
        <v>0.1195</v>
      </c>
      <c r="Q59">
        <v>894.8</v>
      </c>
      <c r="S59" t="s">
        <v>954</v>
      </c>
      <c r="T59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AAC : 954 : Goldenrod : 61</v>
      </c>
    </row>
    <row r="60" spans="1:20" x14ac:dyDescent="0.25">
      <c r="A60" s="1" t="s">
        <v>35</v>
      </c>
      <c r="B60" s="1" t="s">
        <v>68</v>
      </c>
      <c r="C60">
        <v>954</v>
      </c>
      <c r="D60">
        <v>37</v>
      </c>
      <c r="F60">
        <v>0.16059999999999999</v>
      </c>
      <c r="I60">
        <v>1.1240000000000001</v>
      </c>
      <c r="M60">
        <v>25</v>
      </c>
      <c r="N60">
        <v>0.1007</v>
      </c>
      <c r="O60">
        <v>75</v>
      </c>
      <c r="P60">
        <v>0.1195</v>
      </c>
      <c r="Q60">
        <v>894.5</v>
      </c>
      <c r="S60" t="s">
        <v>954</v>
      </c>
      <c r="T60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AAC : 954 : Magnolia : 37</v>
      </c>
    </row>
    <row r="61" spans="1:20" x14ac:dyDescent="0.25">
      <c r="A61" s="1" t="s">
        <v>35</v>
      </c>
      <c r="B61" s="1" t="s">
        <v>42</v>
      </c>
      <c r="C61">
        <v>1000</v>
      </c>
      <c r="D61">
        <v>61</v>
      </c>
      <c r="F61">
        <v>0.128</v>
      </c>
      <c r="I61">
        <v>1.1519999999999999</v>
      </c>
      <c r="M61">
        <v>25</v>
      </c>
      <c r="N61">
        <v>9.6299999999999997E-2</v>
      </c>
      <c r="O61">
        <v>75</v>
      </c>
      <c r="P61">
        <v>0.1142</v>
      </c>
      <c r="Q61">
        <v>936.8</v>
      </c>
      <c r="S61" t="s">
        <v>954</v>
      </c>
      <c r="T61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AAC : 1000 : Cameilla : 61</v>
      </c>
    </row>
    <row r="62" spans="1:20" x14ac:dyDescent="0.25">
      <c r="A62" s="1" t="s">
        <v>35</v>
      </c>
      <c r="B62" s="1" t="s">
        <v>59</v>
      </c>
      <c r="C62">
        <v>1000</v>
      </c>
      <c r="D62">
        <v>37</v>
      </c>
      <c r="F62">
        <v>0.16439999999999999</v>
      </c>
      <c r="I62">
        <v>1.1499999999999999</v>
      </c>
      <c r="M62">
        <v>25</v>
      </c>
      <c r="N62">
        <v>9.6299999999999997E-2</v>
      </c>
      <c r="O62">
        <v>75</v>
      </c>
      <c r="P62">
        <v>0.1142</v>
      </c>
      <c r="Q62">
        <v>937.3</v>
      </c>
      <c r="S62" t="s">
        <v>954</v>
      </c>
      <c r="T62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AAC : 1000 : Hawkweed : 37</v>
      </c>
    </row>
    <row r="63" spans="1:20" x14ac:dyDescent="0.25">
      <c r="A63" s="1" t="s">
        <v>35</v>
      </c>
      <c r="B63" s="1" t="s">
        <v>64</v>
      </c>
      <c r="C63">
        <v>1033.5</v>
      </c>
      <c r="D63">
        <v>61</v>
      </c>
      <c r="F63">
        <v>0.13020000000000001</v>
      </c>
      <c r="I63">
        <v>1.1719999999999999</v>
      </c>
      <c r="M63">
        <v>25</v>
      </c>
      <c r="N63">
        <v>9.3399999999999997E-2</v>
      </c>
      <c r="O63">
        <v>75</v>
      </c>
      <c r="P63">
        <v>0.11070000000000001</v>
      </c>
      <c r="Q63">
        <v>969.2</v>
      </c>
      <c r="S63" t="s">
        <v>954</v>
      </c>
      <c r="T63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AAC : 1033.5 : Larkspur : 61</v>
      </c>
    </row>
    <row r="64" spans="1:20" x14ac:dyDescent="0.25">
      <c r="A64" s="1" t="s">
        <v>35</v>
      </c>
      <c r="B64" s="1" t="s">
        <v>40</v>
      </c>
      <c r="C64">
        <v>1033.5</v>
      </c>
      <c r="D64">
        <v>37</v>
      </c>
      <c r="F64">
        <v>0.1671</v>
      </c>
      <c r="I64">
        <v>1.17</v>
      </c>
      <c r="M64">
        <v>25</v>
      </c>
      <c r="N64">
        <v>9.3399999999999997E-2</v>
      </c>
      <c r="O64">
        <v>75</v>
      </c>
      <c r="P64">
        <v>0.11070000000000001</v>
      </c>
      <c r="Q64">
        <v>968.3</v>
      </c>
      <c r="S64" t="s">
        <v>954</v>
      </c>
      <c r="T64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AAC : 1033.5 : Bluebell : 37</v>
      </c>
    </row>
    <row r="65" spans="1:20" x14ac:dyDescent="0.25">
      <c r="A65" s="1" t="s">
        <v>35</v>
      </c>
      <c r="B65" s="1" t="s">
        <v>69</v>
      </c>
      <c r="C65">
        <v>1113</v>
      </c>
      <c r="D65">
        <v>61</v>
      </c>
      <c r="F65">
        <v>0.1351</v>
      </c>
      <c r="I65">
        <v>1.216</v>
      </c>
      <c r="M65">
        <v>25</v>
      </c>
      <c r="N65">
        <v>8.72E-2</v>
      </c>
      <c r="O65">
        <v>75</v>
      </c>
      <c r="P65">
        <v>0.1032</v>
      </c>
      <c r="Q65">
        <v>1044</v>
      </c>
      <c r="S65" t="s">
        <v>954</v>
      </c>
      <c r="T65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AAC : 1113 : Marigold : 61</v>
      </c>
    </row>
    <row r="66" spans="1:20" x14ac:dyDescent="0.25">
      <c r="A66" s="1" t="s">
        <v>35</v>
      </c>
      <c r="B66" s="1" t="s">
        <v>60</v>
      </c>
      <c r="C66">
        <v>1192.5</v>
      </c>
      <c r="D66">
        <v>61</v>
      </c>
      <c r="F66">
        <v>0.13980000000000001</v>
      </c>
      <c r="I66">
        <v>1.258</v>
      </c>
      <c r="M66">
        <v>25</v>
      </c>
      <c r="N66">
        <v>8.1900000000000001E-2</v>
      </c>
      <c r="O66">
        <v>75</v>
      </c>
      <c r="P66">
        <v>9.6699999999999994E-2</v>
      </c>
      <c r="Q66">
        <v>1117</v>
      </c>
      <c r="S66" t="s">
        <v>954</v>
      </c>
      <c r="T66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AAC : 1192.5 : Hawthorn : 61</v>
      </c>
    </row>
    <row r="67" spans="1:20" x14ac:dyDescent="0.25">
      <c r="A67" s="1" t="s">
        <v>35</v>
      </c>
      <c r="B67" s="1" t="s">
        <v>72</v>
      </c>
      <c r="C67">
        <v>1272</v>
      </c>
      <c r="D67">
        <v>61</v>
      </c>
      <c r="F67">
        <v>0.1444</v>
      </c>
      <c r="I67">
        <v>1.3</v>
      </c>
      <c r="M67">
        <v>25</v>
      </c>
      <c r="N67">
        <v>7.7200000000000005E-2</v>
      </c>
      <c r="O67">
        <v>75</v>
      </c>
      <c r="P67">
        <v>9.1200000000000003E-2</v>
      </c>
      <c r="Q67">
        <v>1192</v>
      </c>
      <c r="S67" t="s">
        <v>954</v>
      </c>
      <c r="T67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AAC : 1272 : Narcissus : 61</v>
      </c>
    </row>
    <row r="68" spans="1:20" x14ac:dyDescent="0.25">
      <c r="A68" s="1" t="s">
        <v>35</v>
      </c>
      <c r="B68" s="1" t="s">
        <v>47</v>
      </c>
      <c r="C68">
        <v>1351.5</v>
      </c>
      <c r="D68">
        <v>61</v>
      </c>
      <c r="F68">
        <v>0.14879999999999999</v>
      </c>
      <c r="I68">
        <v>1.34</v>
      </c>
      <c r="M68">
        <v>25</v>
      </c>
      <c r="N68">
        <v>7.3099999999999998E-2</v>
      </c>
      <c r="O68">
        <v>75</v>
      </c>
      <c r="P68">
        <v>8.6099999999999996E-2</v>
      </c>
      <c r="Q68">
        <v>1266</v>
      </c>
      <c r="S68" t="s">
        <v>954</v>
      </c>
      <c r="T68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AAC : 1351.5 : Columbine : 61</v>
      </c>
    </row>
    <row r="69" spans="1:20" x14ac:dyDescent="0.25">
      <c r="A69" s="1" t="s">
        <v>35</v>
      </c>
      <c r="B69" s="1" t="s">
        <v>44</v>
      </c>
      <c r="C69">
        <v>1431</v>
      </c>
      <c r="D69">
        <v>61</v>
      </c>
      <c r="F69">
        <v>0.1532</v>
      </c>
      <c r="I69">
        <v>1.379</v>
      </c>
      <c r="M69">
        <v>25</v>
      </c>
      <c r="N69">
        <v>6.9500000000000006E-2</v>
      </c>
      <c r="O69">
        <v>75</v>
      </c>
      <c r="P69">
        <v>8.1699999999999995E-2</v>
      </c>
      <c r="Q69">
        <v>1342</v>
      </c>
      <c r="S69" t="s">
        <v>954</v>
      </c>
      <c r="T69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AAC : 1431 : Carnation : 61</v>
      </c>
    </row>
    <row r="70" spans="1:20" x14ac:dyDescent="0.25">
      <c r="A70" s="1" t="s">
        <v>35</v>
      </c>
      <c r="B70" s="1" t="s">
        <v>56</v>
      </c>
      <c r="C70">
        <v>1510.5</v>
      </c>
      <c r="D70">
        <v>61</v>
      </c>
      <c r="F70">
        <v>0.15740000000000001</v>
      </c>
      <c r="I70">
        <v>1.417</v>
      </c>
      <c r="M70">
        <v>25</v>
      </c>
      <c r="N70">
        <v>6.6299999999999998E-2</v>
      </c>
      <c r="O70">
        <v>75</v>
      </c>
      <c r="P70">
        <v>7.7799999999999994E-2</v>
      </c>
      <c r="Q70">
        <v>1417</v>
      </c>
      <c r="S70" t="s">
        <v>954</v>
      </c>
      <c r="T70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AAC : 1510.5 : Galdious : 61</v>
      </c>
    </row>
    <row r="71" spans="1:20" x14ac:dyDescent="0.25">
      <c r="A71" s="1" t="s">
        <v>35</v>
      </c>
      <c r="B71" s="1" t="s">
        <v>48</v>
      </c>
      <c r="C71">
        <v>1590</v>
      </c>
      <c r="D71">
        <v>61</v>
      </c>
      <c r="F71">
        <v>0.16139999999999999</v>
      </c>
      <c r="I71">
        <v>1.454</v>
      </c>
      <c r="M71">
        <v>25</v>
      </c>
      <c r="N71">
        <v>6.3500000000000001E-2</v>
      </c>
      <c r="O71">
        <v>75</v>
      </c>
      <c r="P71">
        <v>7.4300000000000005E-2</v>
      </c>
      <c r="Q71">
        <v>1489</v>
      </c>
      <c r="S71" t="s">
        <v>954</v>
      </c>
      <c r="T71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AAC : 1590 : Coreopsis : 61</v>
      </c>
    </row>
    <row r="72" spans="1:20" x14ac:dyDescent="0.25">
      <c r="A72" s="1" t="s">
        <v>35</v>
      </c>
      <c r="B72" s="1" t="s">
        <v>63</v>
      </c>
      <c r="C72">
        <v>1750</v>
      </c>
      <c r="D72">
        <v>61</v>
      </c>
      <c r="F72">
        <v>0.1694</v>
      </c>
      <c r="I72">
        <v>1.5249999999999999</v>
      </c>
      <c r="M72">
        <v>25</v>
      </c>
      <c r="N72">
        <v>5.8500000000000003E-2</v>
      </c>
      <c r="O72">
        <v>75</v>
      </c>
      <c r="P72">
        <v>6.83E-2</v>
      </c>
      <c r="Q72">
        <v>1641</v>
      </c>
      <c r="S72" t="s">
        <v>954</v>
      </c>
      <c r="T72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AAC : 1750 : Jessamine : 61</v>
      </c>
    </row>
    <row r="73" spans="1:20" x14ac:dyDescent="0.25">
      <c r="A73" s="1" t="s">
        <v>35</v>
      </c>
      <c r="B73" s="1" t="s">
        <v>50</v>
      </c>
      <c r="C73">
        <v>2000</v>
      </c>
      <c r="D73">
        <v>91</v>
      </c>
      <c r="F73">
        <v>0.1482</v>
      </c>
      <c r="I73">
        <v>1.63</v>
      </c>
      <c r="M73">
        <v>25</v>
      </c>
      <c r="N73">
        <v>5.2499999999999998E-2</v>
      </c>
      <c r="O73">
        <v>75</v>
      </c>
      <c r="P73">
        <v>6.0900000000000003E-2</v>
      </c>
      <c r="Q73">
        <v>1873</v>
      </c>
      <c r="S73" t="s">
        <v>954</v>
      </c>
      <c r="T73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AAC : 2000 : Cowslip : 91</v>
      </c>
    </row>
    <row r="74" spans="1:20" x14ac:dyDescent="0.25">
      <c r="A74" s="1" t="s">
        <v>35</v>
      </c>
      <c r="B74" s="1" t="s">
        <v>67</v>
      </c>
      <c r="C74">
        <v>2500</v>
      </c>
      <c r="D74">
        <v>91</v>
      </c>
      <c r="F74">
        <v>0.16569999999999999</v>
      </c>
      <c r="I74">
        <v>1.823</v>
      </c>
      <c r="M74">
        <v>25</v>
      </c>
      <c r="N74">
        <v>4.4600000000000001E-2</v>
      </c>
      <c r="O74">
        <v>75</v>
      </c>
      <c r="P74">
        <v>5.11E-2</v>
      </c>
      <c r="Q74">
        <v>2365</v>
      </c>
      <c r="S74" t="s">
        <v>954</v>
      </c>
      <c r="T74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AAC : 2500 : Lupine : 91</v>
      </c>
    </row>
    <row r="75" spans="1:20" x14ac:dyDescent="0.25">
      <c r="A75" s="1" t="s">
        <v>35</v>
      </c>
      <c r="B75" s="1" t="s">
        <v>89</v>
      </c>
      <c r="C75">
        <v>3000</v>
      </c>
      <c r="D75">
        <v>127</v>
      </c>
      <c r="F75">
        <v>0.1537</v>
      </c>
      <c r="I75">
        <v>1.996</v>
      </c>
      <c r="M75">
        <v>25</v>
      </c>
      <c r="N75">
        <v>3.9199999999999999E-2</v>
      </c>
      <c r="O75">
        <v>75</v>
      </c>
      <c r="P75">
        <v>4.4499999999999998E-2</v>
      </c>
      <c r="Q75">
        <v>2840</v>
      </c>
      <c r="S75" t="s">
        <v>954</v>
      </c>
      <c r="T75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AAC : 3000 : Trilium : 127</v>
      </c>
    </row>
    <row r="76" spans="1:20" x14ac:dyDescent="0.25">
      <c r="A76" s="1" t="s">
        <v>35</v>
      </c>
      <c r="B76" s="1" t="s">
        <v>41</v>
      </c>
      <c r="C76">
        <v>3500</v>
      </c>
      <c r="D76">
        <v>127</v>
      </c>
      <c r="F76">
        <v>0.16600000000000001</v>
      </c>
      <c r="I76">
        <v>2.1579999999999999</v>
      </c>
      <c r="M76">
        <v>25</v>
      </c>
      <c r="N76">
        <v>3.5499999999999997E-2</v>
      </c>
      <c r="O76">
        <v>75</v>
      </c>
      <c r="P76">
        <v>3.9899999999999998E-2</v>
      </c>
      <c r="Q76">
        <v>3345</v>
      </c>
      <c r="S76" t="s">
        <v>954</v>
      </c>
      <c r="T76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AAC : 3500 : Bluebonnet : 127</v>
      </c>
    </row>
    <row r="77" spans="1:20" x14ac:dyDescent="0.25">
      <c r="A77" s="1" t="s">
        <v>95</v>
      </c>
      <c r="B77" s="1" t="s">
        <v>119</v>
      </c>
      <c r="C77">
        <v>266.8</v>
      </c>
      <c r="D77">
        <v>26</v>
      </c>
      <c r="E77">
        <v>7</v>
      </c>
      <c r="F77">
        <v>0.1013</v>
      </c>
      <c r="G77">
        <v>7.8799999999999995E-2</v>
      </c>
      <c r="H77">
        <v>0.2364</v>
      </c>
      <c r="I77">
        <v>0.64200000000000002</v>
      </c>
      <c r="J77" t="s">
        <v>23</v>
      </c>
      <c r="K77" t="s">
        <v>23</v>
      </c>
      <c r="L77" t="s">
        <v>23</v>
      </c>
      <c r="M77">
        <v>25</v>
      </c>
      <c r="N77">
        <v>0.39800000000000002</v>
      </c>
      <c r="O77">
        <v>75</v>
      </c>
      <c r="P77">
        <v>0.46560000000000001</v>
      </c>
      <c r="Q77">
        <v>250</v>
      </c>
      <c r="R77">
        <v>115.6</v>
      </c>
      <c r="S77" t="s">
        <v>954</v>
      </c>
      <c r="T77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AACSR : 266.8 : 266.8 -  26/7 : 26/7</v>
      </c>
    </row>
    <row r="78" spans="1:20" x14ac:dyDescent="0.25">
      <c r="A78" s="1" t="s">
        <v>95</v>
      </c>
      <c r="B78" s="1" t="s">
        <v>120</v>
      </c>
      <c r="C78">
        <v>266.8</v>
      </c>
      <c r="D78">
        <v>30</v>
      </c>
      <c r="E78">
        <v>7</v>
      </c>
      <c r="F78">
        <v>9.4299999999999995E-2</v>
      </c>
      <c r="G78">
        <v>9.4299999999999995E-2</v>
      </c>
      <c r="H78">
        <v>0.28289999999999998</v>
      </c>
      <c r="I78">
        <v>0.66</v>
      </c>
      <c r="J78" t="s">
        <v>23</v>
      </c>
      <c r="K78" t="s">
        <v>23</v>
      </c>
      <c r="L78" t="s">
        <v>23</v>
      </c>
      <c r="M78">
        <v>25</v>
      </c>
      <c r="N78">
        <v>0.39460000000000001</v>
      </c>
      <c r="O78">
        <v>75</v>
      </c>
      <c r="P78">
        <v>0.46160000000000001</v>
      </c>
      <c r="Q78">
        <v>250.6</v>
      </c>
      <c r="R78">
        <v>165.5</v>
      </c>
      <c r="S78" t="s">
        <v>954</v>
      </c>
      <c r="T78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AACSR : 266.8 : 266.8 - 30/7 : 30/7</v>
      </c>
    </row>
    <row r="79" spans="1:20" x14ac:dyDescent="0.25">
      <c r="A79" s="1" t="s">
        <v>95</v>
      </c>
      <c r="B79" s="1" t="s">
        <v>121</v>
      </c>
      <c r="C79">
        <v>300</v>
      </c>
      <c r="D79">
        <v>26</v>
      </c>
      <c r="E79">
        <v>7</v>
      </c>
      <c r="F79">
        <v>0.1074</v>
      </c>
      <c r="G79">
        <v>8.3500000000000005E-2</v>
      </c>
      <c r="H79">
        <v>0.2505</v>
      </c>
      <c r="I79">
        <v>0.68</v>
      </c>
      <c r="J79" t="s">
        <v>23</v>
      </c>
      <c r="K79" t="s">
        <v>23</v>
      </c>
      <c r="L79" t="s">
        <v>23</v>
      </c>
      <c r="M79">
        <v>25</v>
      </c>
      <c r="N79">
        <v>0.35399999999999998</v>
      </c>
      <c r="O79">
        <v>75</v>
      </c>
      <c r="P79">
        <v>0.41420000000000001</v>
      </c>
      <c r="Q79">
        <v>281</v>
      </c>
      <c r="R79">
        <v>129.80000000000001</v>
      </c>
      <c r="S79" t="s">
        <v>954</v>
      </c>
      <c r="T79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AACSR : 300 : 300.0 -  26/7 : 26/7</v>
      </c>
    </row>
    <row r="80" spans="1:20" x14ac:dyDescent="0.25">
      <c r="A80" s="1" t="s">
        <v>95</v>
      </c>
      <c r="B80" s="1" t="s">
        <v>122</v>
      </c>
      <c r="C80">
        <v>336.4</v>
      </c>
      <c r="D80">
        <v>26</v>
      </c>
      <c r="E80">
        <v>7</v>
      </c>
      <c r="F80">
        <v>0.1137</v>
      </c>
      <c r="G80">
        <v>8.8400000000000006E-2</v>
      </c>
      <c r="H80">
        <v>0.26519999999999999</v>
      </c>
      <c r="I80">
        <v>0.72</v>
      </c>
      <c r="J80" t="s">
        <v>23</v>
      </c>
      <c r="K80" t="s">
        <v>23</v>
      </c>
      <c r="L80" t="s">
        <v>23</v>
      </c>
      <c r="M80">
        <v>25</v>
      </c>
      <c r="N80">
        <v>0.31580000000000003</v>
      </c>
      <c r="O80">
        <v>75</v>
      </c>
      <c r="P80">
        <v>0.36940000000000001</v>
      </c>
      <c r="Q80">
        <v>315</v>
      </c>
      <c r="R80">
        <v>145.4</v>
      </c>
      <c r="S80" t="s">
        <v>954</v>
      </c>
      <c r="T80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AACSR : 336.4 : 336.4 -  26/7 : 26/7</v>
      </c>
    </row>
    <row r="81" spans="1:20" x14ac:dyDescent="0.25">
      <c r="A81" s="1" t="s">
        <v>95</v>
      </c>
      <c r="B81" s="1" t="s">
        <v>123</v>
      </c>
      <c r="C81">
        <v>336.4</v>
      </c>
      <c r="D81">
        <v>30</v>
      </c>
      <c r="E81">
        <v>7</v>
      </c>
      <c r="F81">
        <v>0.10589999999999999</v>
      </c>
      <c r="G81">
        <v>0.10589999999999999</v>
      </c>
      <c r="H81">
        <v>0.31769999999999998</v>
      </c>
      <c r="I81">
        <v>0.74099999999999999</v>
      </c>
      <c r="J81" t="s">
        <v>23</v>
      </c>
      <c r="K81" t="s">
        <v>23</v>
      </c>
      <c r="L81" t="s">
        <v>23</v>
      </c>
      <c r="M81">
        <v>25</v>
      </c>
      <c r="N81">
        <v>0.31309999999999999</v>
      </c>
      <c r="O81">
        <v>75</v>
      </c>
      <c r="P81">
        <v>0.36630000000000001</v>
      </c>
      <c r="Q81">
        <v>316</v>
      </c>
      <c r="R81">
        <v>208.7</v>
      </c>
      <c r="S81" t="s">
        <v>954</v>
      </c>
      <c r="T81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AACSR : 336.4 : 336.4 -  30/7 : 30/7</v>
      </c>
    </row>
    <row r="82" spans="1:20" x14ac:dyDescent="0.25">
      <c r="A82" s="1" t="s">
        <v>95</v>
      </c>
      <c r="B82" s="1" t="s">
        <v>124</v>
      </c>
      <c r="C82">
        <v>397.5</v>
      </c>
      <c r="D82">
        <v>26</v>
      </c>
      <c r="E82">
        <v>7</v>
      </c>
      <c r="F82">
        <v>0.1236</v>
      </c>
      <c r="G82">
        <v>9.6100000000000005E-2</v>
      </c>
      <c r="H82">
        <v>0.2883</v>
      </c>
      <c r="I82">
        <v>0.78300000000000003</v>
      </c>
      <c r="J82" t="s">
        <v>23</v>
      </c>
      <c r="K82" t="s">
        <v>23</v>
      </c>
      <c r="L82" t="s">
        <v>23</v>
      </c>
      <c r="M82">
        <v>25</v>
      </c>
      <c r="N82">
        <v>0.26750000000000002</v>
      </c>
      <c r="O82">
        <v>75</v>
      </c>
      <c r="P82">
        <v>0.31280000000000002</v>
      </c>
      <c r="Q82">
        <v>372.2</v>
      </c>
      <c r="R82">
        <v>171.9</v>
      </c>
      <c r="S82" t="s">
        <v>954</v>
      </c>
      <c r="T82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AACSR : 397.5 : 397.5 -  26/7 : 26/7</v>
      </c>
    </row>
    <row r="83" spans="1:20" x14ac:dyDescent="0.25">
      <c r="A83" s="1" t="s">
        <v>95</v>
      </c>
      <c r="B83" s="1" t="s">
        <v>125</v>
      </c>
      <c r="C83">
        <v>397.5</v>
      </c>
      <c r="D83">
        <v>30</v>
      </c>
      <c r="E83">
        <v>7</v>
      </c>
      <c r="F83">
        <v>0.11509999999999999</v>
      </c>
      <c r="G83">
        <v>0.11509999999999999</v>
      </c>
      <c r="H83">
        <v>0.3453</v>
      </c>
      <c r="I83">
        <v>0.80600000000000005</v>
      </c>
      <c r="J83" t="s">
        <v>23</v>
      </c>
      <c r="K83" t="s">
        <v>23</v>
      </c>
      <c r="L83" t="s">
        <v>23</v>
      </c>
      <c r="M83">
        <v>25</v>
      </c>
      <c r="N83">
        <v>0.2651</v>
      </c>
      <c r="O83">
        <v>75</v>
      </c>
      <c r="P83">
        <v>0.31009999999999999</v>
      </c>
      <c r="Q83">
        <v>373.3</v>
      </c>
      <c r="R83">
        <v>246.5</v>
      </c>
      <c r="S83" t="s">
        <v>954</v>
      </c>
      <c r="T83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AACSR : 397.5 : 397.5 -  30/7 : 30/7</v>
      </c>
    </row>
    <row r="84" spans="1:20" x14ac:dyDescent="0.25">
      <c r="A84" s="1" t="s">
        <v>95</v>
      </c>
      <c r="B84" s="1" t="s">
        <v>126</v>
      </c>
      <c r="C84">
        <v>477</v>
      </c>
      <c r="D84">
        <v>26</v>
      </c>
      <c r="E84">
        <v>7</v>
      </c>
      <c r="F84">
        <v>0.13539999999999999</v>
      </c>
      <c r="G84">
        <v>0.1053</v>
      </c>
      <c r="H84">
        <v>0.31590000000000001</v>
      </c>
      <c r="I84">
        <v>0.85799999999999998</v>
      </c>
      <c r="J84" t="s">
        <v>23</v>
      </c>
      <c r="K84" t="s">
        <v>23</v>
      </c>
      <c r="L84" t="s">
        <v>23</v>
      </c>
      <c r="M84">
        <v>25</v>
      </c>
      <c r="N84">
        <v>0.22309999999999999</v>
      </c>
      <c r="O84">
        <v>75</v>
      </c>
      <c r="P84">
        <v>0.26079999999999998</v>
      </c>
      <c r="Q84">
        <v>446.7</v>
      </c>
      <c r="R84">
        <v>206.4</v>
      </c>
      <c r="S84" t="s">
        <v>954</v>
      </c>
      <c r="T84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AACSR : 477 : 477.0 -  26/7 : 26/7</v>
      </c>
    </row>
    <row r="85" spans="1:20" x14ac:dyDescent="0.25">
      <c r="A85" s="1" t="s">
        <v>95</v>
      </c>
      <c r="B85" s="1" t="s">
        <v>127</v>
      </c>
      <c r="C85">
        <v>477</v>
      </c>
      <c r="D85">
        <v>30</v>
      </c>
      <c r="E85">
        <v>7</v>
      </c>
      <c r="F85">
        <v>0.12609999999999999</v>
      </c>
      <c r="G85">
        <v>0.12609999999999999</v>
      </c>
      <c r="H85">
        <v>0.37830000000000003</v>
      </c>
      <c r="I85">
        <v>0.88300000000000001</v>
      </c>
      <c r="J85" t="s">
        <v>23</v>
      </c>
      <c r="K85" t="s">
        <v>23</v>
      </c>
      <c r="L85" t="s">
        <v>23</v>
      </c>
      <c r="M85">
        <v>25</v>
      </c>
      <c r="N85">
        <v>0.22109999999999999</v>
      </c>
      <c r="O85">
        <v>75</v>
      </c>
      <c r="P85">
        <v>0.2586</v>
      </c>
      <c r="Q85">
        <v>448.1</v>
      </c>
      <c r="R85">
        <v>295.89999999999998</v>
      </c>
      <c r="S85" t="s">
        <v>954</v>
      </c>
      <c r="T85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AACSR : 477 : 477.0 -  30/7 : 30/7</v>
      </c>
    </row>
    <row r="86" spans="1:20" x14ac:dyDescent="0.25">
      <c r="A86" s="1" t="s">
        <v>95</v>
      </c>
      <c r="B86" s="1" t="s">
        <v>128</v>
      </c>
      <c r="C86">
        <v>556.5</v>
      </c>
      <c r="D86">
        <v>26</v>
      </c>
      <c r="E86">
        <v>7</v>
      </c>
      <c r="F86">
        <v>0.14630000000000001</v>
      </c>
      <c r="G86">
        <v>0.1138</v>
      </c>
      <c r="H86">
        <v>0.34139999999999998</v>
      </c>
      <c r="I86">
        <v>0.92700000000000005</v>
      </c>
      <c r="J86" t="s">
        <v>23</v>
      </c>
      <c r="K86" t="s">
        <v>23</v>
      </c>
      <c r="L86" t="s">
        <v>23</v>
      </c>
      <c r="M86">
        <v>25</v>
      </c>
      <c r="N86">
        <v>0.1915</v>
      </c>
      <c r="O86">
        <v>75</v>
      </c>
      <c r="P86">
        <v>0.2238</v>
      </c>
      <c r="Q86">
        <v>521.5</v>
      </c>
      <c r="R86">
        <v>241</v>
      </c>
      <c r="S86" t="s">
        <v>954</v>
      </c>
      <c r="T86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AACSR : 556.5 : 556.5 -  26/7 : 26/7</v>
      </c>
    </row>
    <row r="87" spans="1:20" x14ac:dyDescent="0.25">
      <c r="A87" s="1" t="s">
        <v>95</v>
      </c>
      <c r="B87" s="1" t="s">
        <v>129</v>
      </c>
      <c r="C87">
        <v>556.5</v>
      </c>
      <c r="D87">
        <v>30</v>
      </c>
      <c r="E87">
        <v>7</v>
      </c>
      <c r="F87">
        <v>0.13619999999999999</v>
      </c>
      <c r="G87">
        <v>0.13619999999999999</v>
      </c>
      <c r="H87">
        <v>0.40860000000000002</v>
      </c>
      <c r="I87">
        <v>0.95299999999999996</v>
      </c>
      <c r="J87" t="s">
        <v>23</v>
      </c>
      <c r="K87" t="s">
        <v>23</v>
      </c>
      <c r="L87" t="s">
        <v>23</v>
      </c>
      <c r="M87">
        <v>25</v>
      </c>
      <c r="N87">
        <v>0.18970000000000001</v>
      </c>
      <c r="O87">
        <v>75</v>
      </c>
      <c r="P87">
        <v>0.2218</v>
      </c>
      <c r="Q87">
        <v>522.79999999999995</v>
      </c>
      <c r="R87">
        <v>345.2</v>
      </c>
      <c r="S87" t="s">
        <v>954</v>
      </c>
      <c r="T87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AACSR : 556.5 : 556.5 -  30/7 : 30/7</v>
      </c>
    </row>
    <row r="88" spans="1:20" x14ac:dyDescent="0.25">
      <c r="A88" s="1" t="s">
        <v>95</v>
      </c>
      <c r="B88" s="1" t="s">
        <v>130</v>
      </c>
      <c r="C88">
        <v>605</v>
      </c>
      <c r="D88">
        <v>26</v>
      </c>
      <c r="E88">
        <v>7</v>
      </c>
      <c r="F88">
        <v>0.1525</v>
      </c>
      <c r="G88">
        <v>0.1186</v>
      </c>
      <c r="H88">
        <v>0.35580000000000001</v>
      </c>
      <c r="I88">
        <v>0.96599999999999997</v>
      </c>
      <c r="J88" t="s">
        <v>23</v>
      </c>
      <c r="K88" t="s">
        <v>23</v>
      </c>
      <c r="L88" t="s">
        <v>23</v>
      </c>
      <c r="M88">
        <v>25</v>
      </c>
      <c r="N88">
        <v>0.17630000000000001</v>
      </c>
      <c r="O88">
        <v>75</v>
      </c>
      <c r="P88">
        <v>0.20599999999999999</v>
      </c>
      <c r="Q88">
        <v>566.6</v>
      </c>
      <c r="R88">
        <v>261.8</v>
      </c>
      <c r="S88" t="s">
        <v>954</v>
      </c>
      <c r="T88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AACSR : 605 : 605.0 -  26/7 : 26/7</v>
      </c>
    </row>
    <row r="89" spans="1:20" x14ac:dyDescent="0.25">
      <c r="A89" s="1" t="s">
        <v>95</v>
      </c>
      <c r="B89" s="1" t="s">
        <v>131</v>
      </c>
      <c r="C89">
        <v>605</v>
      </c>
      <c r="D89">
        <v>30</v>
      </c>
      <c r="E89">
        <v>19</v>
      </c>
      <c r="F89">
        <v>0.14199999999999999</v>
      </c>
      <c r="G89">
        <v>8.5199999999999998E-2</v>
      </c>
      <c r="H89">
        <v>0.42599999999999999</v>
      </c>
      <c r="I89">
        <v>0.99399999999999999</v>
      </c>
      <c r="J89" t="s">
        <v>23</v>
      </c>
      <c r="K89" t="s">
        <v>23</v>
      </c>
      <c r="L89" t="s">
        <v>23</v>
      </c>
      <c r="M89">
        <v>25</v>
      </c>
      <c r="N89">
        <v>0.17480000000000001</v>
      </c>
      <c r="O89">
        <v>75</v>
      </c>
      <c r="P89">
        <v>0.20430000000000001</v>
      </c>
      <c r="Q89">
        <v>568.20000000000005</v>
      </c>
      <c r="R89">
        <v>367.4</v>
      </c>
      <c r="S89" t="s">
        <v>954</v>
      </c>
      <c r="T89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AACSR : 605 : 605.0 -  30/19 : 30/19</v>
      </c>
    </row>
    <row r="90" spans="1:20" x14ac:dyDescent="0.25">
      <c r="A90" s="1" t="s">
        <v>95</v>
      </c>
      <c r="B90" s="1" t="s">
        <v>132</v>
      </c>
      <c r="C90">
        <v>605</v>
      </c>
      <c r="D90">
        <v>30</v>
      </c>
      <c r="E90">
        <v>7</v>
      </c>
      <c r="F90">
        <v>0.14199999999999999</v>
      </c>
      <c r="G90">
        <v>0.14199999999999999</v>
      </c>
      <c r="H90">
        <v>0.42599999999999999</v>
      </c>
      <c r="I90">
        <v>0.99399999999999999</v>
      </c>
      <c r="J90" t="s">
        <v>23</v>
      </c>
      <c r="K90" t="s">
        <v>23</v>
      </c>
      <c r="L90" t="s">
        <v>23</v>
      </c>
      <c r="M90">
        <v>25</v>
      </c>
      <c r="N90">
        <v>0.17460000000000001</v>
      </c>
      <c r="O90">
        <v>75</v>
      </c>
      <c r="P90">
        <v>0.2041</v>
      </c>
      <c r="Q90">
        <v>568.20000000000005</v>
      </c>
      <c r="R90">
        <v>375.3</v>
      </c>
      <c r="S90" t="s">
        <v>954</v>
      </c>
      <c r="T90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AACSR : 605 : 605.0 -  30/7 : 30/7</v>
      </c>
    </row>
    <row r="91" spans="1:20" x14ac:dyDescent="0.25">
      <c r="A91" s="1" t="s">
        <v>95</v>
      </c>
      <c r="B91" s="1" t="s">
        <v>133</v>
      </c>
      <c r="C91">
        <v>636</v>
      </c>
      <c r="D91">
        <v>26</v>
      </c>
      <c r="E91">
        <v>7</v>
      </c>
      <c r="F91">
        <v>0.15640000000000001</v>
      </c>
      <c r="G91">
        <v>0.1216</v>
      </c>
      <c r="H91">
        <v>0.36480000000000001</v>
      </c>
      <c r="I91">
        <v>0.99</v>
      </c>
      <c r="J91" t="s">
        <v>23</v>
      </c>
      <c r="K91" t="s">
        <v>23</v>
      </c>
      <c r="L91" t="s">
        <v>23</v>
      </c>
      <c r="M91">
        <v>25</v>
      </c>
      <c r="N91">
        <v>0.1678</v>
      </c>
      <c r="O91">
        <v>75</v>
      </c>
      <c r="P91">
        <v>0.19600000000000001</v>
      </c>
      <c r="Q91">
        <v>596</v>
      </c>
      <c r="R91">
        <v>275.2</v>
      </c>
      <c r="S91" t="s">
        <v>954</v>
      </c>
      <c r="T91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AACSR : 636 : 636.0 -  26/7 : 26/7</v>
      </c>
    </row>
    <row r="92" spans="1:20" x14ac:dyDescent="0.25">
      <c r="A92" s="1" t="s">
        <v>95</v>
      </c>
      <c r="B92" s="1" t="s">
        <v>134</v>
      </c>
      <c r="C92">
        <v>636</v>
      </c>
      <c r="D92">
        <v>30</v>
      </c>
      <c r="E92">
        <v>19</v>
      </c>
      <c r="F92">
        <v>0.14560000000000001</v>
      </c>
      <c r="G92">
        <v>8.7400000000000005E-2</v>
      </c>
      <c r="H92">
        <v>0.437</v>
      </c>
      <c r="I92">
        <v>1.0189999999999999</v>
      </c>
      <c r="J92" t="s">
        <v>23</v>
      </c>
      <c r="K92" t="s">
        <v>23</v>
      </c>
      <c r="L92" t="s">
        <v>23</v>
      </c>
      <c r="M92">
        <v>25</v>
      </c>
      <c r="N92">
        <v>0.1663</v>
      </c>
      <c r="O92">
        <v>75</v>
      </c>
      <c r="P92">
        <v>0.19439999999999999</v>
      </c>
      <c r="Q92">
        <v>597.4</v>
      </c>
      <c r="R92">
        <v>386.6</v>
      </c>
      <c r="S92" t="s">
        <v>954</v>
      </c>
      <c r="T92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AACSR : 636 : 636.0 -  30/19 : 30/19</v>
      </c>
    </row>
    <row r="93" spans="1:20" x14ac:dyDescent="0.25">
      <c r="A93" s="1" t="s">
        <v>95</v>
      </c>
      <c r="B93" s="1" t="s">
        <v>135</v>
      </c>
      <c r="C93">
        <v>636</v>
      </c>
      <c r="D93">
        <v>30</v>
      </c>
      <c r="E93">
        <v>7</v>
      </c>
      <c r="F93">
        <v>0.14560000000000001</v>
      </c>
      <c r="G93">
        <v>0.14560000000000001</v>
      </c>
      <c r="H93">
        <v>0.43680000000000002</v>
      </c>
      <c r="I93">
        <v>1.0189999999999999</v>
      </c>
      <c r="J93" t="s">
        <v>23</v>
      </c>
      <c r="K93" t="s">
        <v>23</v>
      </c>
      <c r="L93" t="s">
        <v>23</v>
      </c>
      <c r="M93">
        <v>25</v>
      </c>
      <c r="N93">
        <v>0.16619999999999999</v>
      </c>
      <c r="O93">
        <v>75</v>
      </c>
      <c r="P93">
        <v>0.19420000000000001</v>
      </c>
      <c r="Q93">
        <v>597.4</v>
      </c>
      <c r="R93">
        <v>394.5</v>
      </c>
      <c r="S93" t="s">
        <v>954</v>
      </c>
      <c r="T93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AACSR : 636 : 636.0 -  30/7 : 30/7</v>
      </c>
    </row>
    <row r="94" spans="1:20" x14ac:dyDescent="0.25">
      <c r="A94" s="1" t="s">
        <v>95</v>
      </c>
      <c r="B94" s="1" t="s">
        <v>136</v>
      </c>
      <c r="C94">
        <v>666.6</v>
      </c>
      <c r="D94">
        <v>26</v>
      </c>
      <c r="E94">
        <v>7</v>
      </c>
      <c r="F94">
        <v>0.16009999999999999</v>
      </c>
      <c r="G94">
        <v>0.1245</v>
      </c>
      <c r="H94">
        <v>0.3735</v>
      </c>
      <c r="I94">
        <v>1.014</v>
      </c>
      <c r="J94" t="s">
        <v>23</v>
      </c>
      <c r="K94" t="s">
        <v>23</v>
      </c>
      <c r="L94" t="s">
        <v>23</v>
      </c>
      <c r="M94">
        <v>25</v>
      </c>
      <c r="N94">
        <v>0.16009999999999999</v>
      </c>
      <c r="O94">
        <v>75</v>
      </c>
      <c r="P94">
        <v>0.18709999999999999</v>
      </c>
      <c r="Q94">
        <v>624.5</v>
      </c>
      <c r="R94">
        <v>288.5</v>
      </c>
      <c r="S94" t="s">
        <v>954</v>
      </c>
      <c r="T94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AACSR : 666.6 : 666.6 -  26/7 : 26/7</v>
      </c>
    </row>
    <row r="95" spans="1:20" x14ac:dyDescent="0.25">
      <c r="A95" s="1" t="s">
        <v>95</v>
      </c>
      <c r="B95" s="1" t="s">
        <v>137</v>
      </c>
      <c r="C95">
        <v>715.5</v>
      </c>
      <c r="D95">
        <v>26</v>
      </c>
      <c r="E95">
        <v>7</v>
      </c>
      <c r="F95">
        <v>0.16589999999999999</v>
      </c>
      <c r="G95">
        <v>0.129</v>
      </c>
      <c r="H95">
        <v>0.38700000000000001</v>
      </c>
      <c r="I95">
        <v>1.0509999999999999</v>
      </c>
      <c r="J95" t="s">
        <v>23</v>
      </c>
      <c r="K95" t="s">
        <v>23</v>
      </c>
      <c r="L95" t="s">
        <v>23</v>
      </c>
      <c r="M95">
        <v>25</v>
      </c>
      <c r="N95">
        <v>0.14929999999999999</v>
      </c>
      <c r="O95">
        <v>75</v>
      </c>
      <c r="P95">
        <v>0.1744</v>
      </c>
      <c r="Q95">
        <v>670.6</v>
      </c>
      <c r="R95">
        <v>309.7</v>
      </c>
      <c r="S95" t="s">
        <v>954</v>
      </c>
      <c r="T95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AACSR : 715.5 : 715.5 -  26/7 : 26/7</v>
      </c>
    </row>
    <row r="96" spans="1:20" x14ac:dyDescent="0.25">
      <c r="A96" s="1" t="s">
        <v>95</v>
      </c>
      <c r="B96" s="1" t="s">
        <v>138</v>
      </c>
      <c r="C96">
        <v>715.5</v>
      </c>
      <c r="D96">
        <v>30</v>
      </c>
      <c r="E96">
        <v>19</v>
      </c>
      <c r="F96">
        <v>0.15440000000000001</v>
      </c>
      <c r="G96">
        <v>9.2600000000000002E-2</v>
      </c>
      <c r="H96">
        <v>0.46300000000000002</v>
      </c>
      <c r="I96">
        <v>1.081</v>
      </c>
      <c r="J96" t="s">
        <v>23</v>
      </c>
      <c r="K96" t="s">
        <v>23</v>
      </c>
      <c r="L96" t="s">
        <v>23</v>
      </c>
      <c r="M96">
        <v>25</v>
      </c>
      <c r="N96">
        <v>0.14810000000000001</v>
      </c>
      <c r="O96">
        <v>75</v>
      </c>
      <c r="P96">
        <v>0.17299999999999999</v>
      </c>
      <c r="Q96">
        <v>671.8</v>
      </c>
      <c r="R96">
        <v>434</v>
      </c>
      <c r="S96" t="s">
        <v>954</v>
      </c>
      <c r="T96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AACSR : 715.5 : 715.5 -  30/19 : 30/19</v>
      </c>
    </row>
    <row r="97" spans="1:20" x14ac:dyDescent="0.25">
      <c r="A97" s="1" t="s">
        <v>95</v>
      </c>
      <c r="B97" s="1" t="s">
        <v>142</v>
      </c>
      <c r="C97">
        <v>795</v>
      </c>
      <c r="D97">
        <v>54</v>
      </c>
      <c r="E97">
        <v>7</v>
      </c>
      <c r="F97">
        <v>0.12130000000000001</v>
      </c>
      <c r="G97">
        <v>0.12130000000000001</v>
      </c>
      <c r="H97">
        <v>0.3639</v>
      </c>
      <c r="I97">
        <v>1.0920000000000001</v>
      </c>
      <c r="J97" t="s">
        <v>23</v>
      </c>
      <c r="K97" t="s">
        <v>23</v>
      </c>
      <c r="L97" t="s">
        <v>23</v>
      </c>
      <c r="M97">
        <v>25</v>
      </c>
      <c r="N97">
        <v>0.13539999999999999</v>
      </c>
      <c r="O97">
        <v>75</v>
      </c>
      <c r="P97">
        <v>0.16250000000000001</v>
      </c>
      <c r="Q97">
        <v>744.5</v>
      </c>
      <c r="R97">
        <v>273.8</v>
      </c>
      <c r="S97" t="s">
        <v>954</v>
      </c>
      <c r="T97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AACSR : 795 : 795.0 -  54/7 : 54/7</v>
      </c>
    </row>
    <row r="98" spans="1:20" x14ac:dyDescent="0.25">
      <c r="A98" s="1" t="s">
        <v>95</v>
      </c>
      <c r="B98" s="1" t="s">
        <v>141</v>
      </c>
      <c r="C98">
        <v>795</v>
      </c>
      <c r="D98">
        <v>45</v>
      </c>
      <c r="E98">
        <v>7</v>
      </c>
      <c r="F98">
        <v>0.13289999999999999</v>
      </c>
      <c r="G98">
        <v>8.8599999999999998E-2</v>
      </c>
      <c r="H98">
        <v>0.26579999999999998</v>
      </c>
      <c r="I98">
        <v>1.0629999999999999</v>
      </c>
      <c r="J98" t="s">
        <v>23</v>
      </c>
      <c r="K98" t="s">
        <v>23</v>
      </c>
      <c r="L98" t="s">
        <v>23</v>
      </c>
      <c r="M98">
        <v>25</v>
      </c>
      <c r="N98">
        <v>0.16700000000000001</v>
      </c>
      <c r="O98">
        <v>75</v>
      </c>
      <c r="P98">
        <v>0.16089999999999999</v>
      </c>
      <c r="Q98">
        <v>744.8</v>
      </c>
      <c r="R98">
        <v>146.1</v>
      </c>
      <c r="S98" t="s">
        <v>954</v>
      </c>
      <c r="T98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AACSR : 795 : 795.0 -  45/7 : 45/7</v>
      </c>
    </row>
    <row r="99" spans="1:20" x14ac:dyDescent="0.25">
      <c r="A99" s="1" t="s">
        <v>95</v>
      </c>
      <c r="B99" s="1" t="s">
        <v>139</v>
      </c>
      <c r="C99">
        <v>795</v>
      </c>
      <c r="D99">
        <v>26</v>
      </c>
      <c r="E99">
        <v>7</v>
      </c>
      <c r="F99">
        <v>0.1749</v>
      </c>
      <c r="G99">
        <v>0.13600000000000001</v>
      </c>
      <c r="H99">
        <v>0.40799999999999997</v>
      </c>
      <c r="I99">
        <v>1.1080000000000001</v>
      </c>
      <c r="J99" t="s">
        <v>23</v>
      </c>
      <c r="K99" t="s">
        <v>23</v>
      </c>
      <c r="L99" t="s">
        <v>23</v>
      </c>
      <c r="M99">
        <v>25</v>
      </c>
      <c r="N99">
        <v>0.1346</v>
      </c>
      <c r="O99">
        <v>75</v>
      </c>
      <c r="P99">
        <v>0.15720000000000001</v>
      </c>
      <c r="Q99">
        <v>745.3</v>
      </c>
      <c r="R99">
        <v>344.2</v>
      </c>
      <c r="S99" t="s">
        <v>954</v>
      </c>
      <c r="T99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AACSR : 795 : 795.0 -  26/7 : 26/7</v>
      </c>
    </row>
    <row r="100" spans="1:20" x14ac:dyDescent="0.25">
      <c r="A100" s="1" t="s">
        <v>95</v>
      </c>
      <c r="B100" s="1" t="s">
        <v>140</v>
      </c>
      <c r="C100">
        <v>795</v>
      </c>
      <c r="D100">
        <v>30</v>
      </c>
      <c r="E100">
        <v>19</v>
      </c>
      <c r="F100">
        <v>0.1628</v>
      </c>
      <c r="G100">
        <v>9.7699999999999995E-2</v>
      </c>
      <c r="H100">
        <v>0.48849999999999999</v>
      </c>
      <c r="I100">
        <v>1.1399999999999999</v>
      </c>
      <c r="J100" t="s">
        <v>23</v>
      </c>
      <c r="K100" t="s">
        <v>23</v>
      </c>
      <c r="L100" t="s">
        <v>23</v>
      </c>
      <c r="M100">
        <v>25</v>
      </c>
      <c r="N100">
        <v>0.13339999999999999</v>
      </c>
      <c r="O100">
        <v>75</v>
      </c>
      <c r="P100">
        <v>0.15579999999999999</v>
      </c>
      <c r="Q100">
        <v>746.9</v>
      </c>
      <c r="R100">
        <v>483.1</v>
      </c>
      <c r="S100" t="s">
        <v>954</v>
      </c>
      <c r="T100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AACSR : 795 : 795.0 -  30/19 : 30/19</v>
      </c>
    </row>
    <row r="101" spans="1:20" x14ac:dyDescent="0.25">
      <c r="A101" s="1" t="s">
        <v>95</v>
      </c>
      <c r="B101" s="1" t="s">
        <v>143</v>
      </c>
      <c r="C101">
        <v>795</v>
      </c>
      <c r="D101">
        <v>30</v>
      </c>
      <c r="E101">
        <v>7</v>
      </c>
      <c r="F101">
        <v>0.1628</v>
      </c>
      <c r="G101">
        <v>0.1628</v>
      </c>
      <c r="H101">
        <v>0.4884</v>
      </c>
      <c r="I101">
        <v>1.1399999999999999</v>
      </c>
      <c r="J101" t="s">
        <v>23</v>
      </c>
      <c r="K101" t="s">
        <v>23</v>
      </c>
      <c r="L101" t="s">
        <v>23</v>
      </c>
      <c r="M101">
        <v>25</v>
      </c>
      <c r="N101">
        <v>0.1333</v>
      </c>
      <c r="O101">
        <v>75</v>
      </c>
      <c r="P101">
        <v>0.15570000000000001</v>
      </c>
      <c r="Q101">
        <v>746.9</v>
      </c>
      <c r="R101">
        <v>493.2</v>
      </c>
      <c r="S101" t="s">
        <v>954</v>
      </c>
      <c r="T101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AACSR : 795 : 795.0 - 30/7 : 30/7</v>
      </c>
    </row>
    <row r="102" spans="1:20" x14ac:dyDescent="0.25">
      <c r="A102" s="1" t="s">
        <v>95</v>
      </c>
      <c r="B102" s="1" t="s">
        <v>145</v>
      </c>
      <c r="C102">
        <v>900</v>
      </c>
      <c r="D102">
        <v>54</v>
      </c>
      <c r="E102">
        <v>7</v>
      </c>
      <c r="F102">
        <v>0.12909999999999999</v>
      </c>
      <c r="G102">
        <v>0.12909999999999999</v>
      </c>
      <c r="H102">
        <v>0.38729999999999998</v>
      </c>
      <c r="I102">
        <v>1.1619999999999999</v>
      </c>
      <c r="J102" t="s">
        <v>23</v>
      </c>
      <c r="K102" t="s">
        <v>23</v>
      </c>
      <c r="L102" t="s">
        <v>23</v>
      </c>
      <c r="M102">
        <v>25</v>
      </c>
      <c r="N102">
        <v>0.12</v>
      </c>
      <c r="O102">
        <v>75</v>
      </c>
      <c r="P102">
        <v>0.14369999999999999</v>
      </c>
      <c r="Q102">
        <v>843.4</v>
      </c>
      <c r="R102">
        <v>310.2</v>
      </c>
      <c r="S102" t="s">
        <v>954</v>
      </c>
      <c r="T102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AACSR : 900 : 900.0 -  54/7 : 54/7</v>
      </c>
    </row>
    <row r="103" spans="1:20" x14ac:dyDescent="0.25">
      <c r="A103" s="1" t="s">
        <v>95</v>
      </c>
      <c r="B103" s="1" t="s">
        <v>144</v>
      </c>
      <c r="C103">
        <v>900</v>
      </c>
      <c r="D103">
        <v>45</v>
      </c>
      <c r="E103">
        <v>7</v>
      </c>
      <c r="F103">
        <v>0.1414</v>
      </c>
      <c r="G103">
        <v>9.4299999999999995E-2</v>
      </c>
      <c r="H103">
        <v>0.28289999999999998</v>
      </c>
      <c r="I103">
        <v>1.131</v>
      </c>
      <c r="J103" t="s">
        <v>23</v>
      </c>
      <c r="K103" t="s">
        <v>23</v>
      </c>
      <c r="L103" t="s">
        <v>23</v>
      </c>
      <c r="M103">
        <v>25</v>
      </c>
      <c r="N103">
        <v>0.12139999999999999</v>
      </c>
      <c r="O103">
        <v>75</v>
      </c>
      <c r="P103">
        <v>0.1424</v>
      </c>
      <c r="Q103">
        <v>843.1</v>
      </c>
      <c r="R103">
        <v>165.5</v>
      </c>
      <c r="S103" t="s">
        <v>954</v>
      </c>
      <c r="T103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AACSR : 900 : 900.0 -  45/7 : 45/7</v>
      </c>
    </row>
    <row r="104" spans="1:20" x14ac:dyDescent="0.25">
      <c r="A104" s="1" t="s">
        <v>95</v>
      </c>
      <c r="B104" s="1" t="s">
        <v>147</v>
      </c>
      <c r="C104">
        <v>954</v>
      </c>
      <c r="D104">
        <v>54</v>
      </c>
      <c r="E104">
        <v>7</v>
      </c>
      <c r="F104">
        <v>0.13289999999999999</v>
      </c>
      <c r="G104">
        <v>0.13289999999999999</v>
      </c>
      <c r="H104">
        <v>0.3987</v>
      </c>
      <c r="I104">
        <v>1.196</v>
      </c>
      <c r="J104" t="s">
        <v>23</v>
      </c>
      <c r="K104" t="s">
        <v>23</v>
      </c>
      <c r="L104" t="s">
        <v>23</v>
      </c>
      <c r="M104">
        <v>25</v>
      </c>
      <c r="N104">
        <v>0.1133</v>
      </c>
      <c r="O104">
        <v>75</v>
      </c>
      <c r="P104">
        <v>0.13569999999999999</v>
      </c>
      <c r="Q104">
        <v>893.7</v>
      </c>
      <c r="R104">
        <v>328.7</v>
      </c>
      <c r="S104" t="s">
        <v>954</v>
      </c>
      <c r="T104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AACSR : 954 : 954.0 -  54/7 : 54/7</v>
      </c>
    </row>
    <row r="105" spans="1:20" x14ac:dyDescent="0.25">
      <c r="A105" s="1" t="s">
        <v>95</v>
      </c>
      <c r="B105" s="1" t="s">
        <v>146</v>
      </c>
      <c r="C105">
        <v>954</v>
      </c>
      <c r="D105">
        <v>45</v>
      </c>
      <c r="E105">
        <v>7</v>
      </c>
      <c r="F105">
        <v>0.14560000000000001</v>
      </c>
      <c r="G105">
        <v>9.7100000000000006E-2</v>
      </c>
      <c r="H105">
        <v>0.2913</v>
      </c>
      <c r="I105">
        <v>1.165</v>
      </c>
      <c r="J105" t="s">
        <v>23</v>
      </c>
      <c r="K105" t="s">
        <v>23</v>
      </c>
      <c r="L105" t="s">
        <v>23</v>
      </c>
      <c r="M105">
        <v>25</v>
      </c>
      <c r="N105">
        <v>0.1148</v>
      </c>
      <c r="O105">
        <v>75</v>
      </c>
      <c r="P105">
        <v>0.13450000000000001</v>
      </c>
      <c r="Q105">
        <v>893.9</v>
      </c>
      <c r="R105">
        <v>175.5</v>
      </c>
      <c r="S105" t="s">
        <v>954</v>
      </c>
      <c r="T105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AACSR : 954 : 954.0 -  45/7 : 45/7</v>
      </c>
    </row>
    <row r="106" spans="1:20" x14ac:dyDescent="0.25">
      <c r="A106" s="1" t="s">
        <v>95</v>
      </c>
      <c r="B106" s="1" t="s">
        <v>148</v>
      </c>
      <c r="C106">
        <v>954</v>
      </c>
      <c r="D106">
        <v>30</v>
      </c>
      <c r="E106">
        <v>19</v>
      </c>
      <c r="F106">
        <v>0.17829999999999999</v>
      </c>
      <c r="G106">
        <v>0.107</v>
      </c>
      <c r="H106">
        <v>0.53500000000000003</v>
      </c>
      <c r="I106">
        <v>1.248</v>
      </c>
      <c r="J106" t="s">
        <v>23</v>
      </c>
      <c r="K106" t="s">
        <v>23</v>
      </c>
      <c r="L106" t="s">
        <v>23</v>
      </c>
      <c r="M106">
        <v>25</v>
      </c>
      <c r="N106">
        <v>0.1116</v>
      </c>
      <c r="O106">
        <v>75</v>
      </c>
      <c r="P106">
        <v>0.13020000000000001</v>
      </c>
      <c r="Q106">
        <v>895.9</v>
      </c>
      <c r="R106">
        <v>579.5</v>
      </c>
      <c r="S106" t="s">
        <v>954</v>
      </c>
      <c r="T106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AACSR : 954 : 954.0 - 30/19 : 30/19</v>
      </c>
    </row>
    <row r="107" spans="1:20" x14ac:dyDescent="0.25">
      <c r="A107" s="1" t="s">
        <v>95</v>
      </c>
      <c r="B107" s="1" t="s">
        <v>97</v>
      </c>
      <c r="C107">
        <v>1033.5</v>
      </c>
      <c r="D107">
        <v>54</v>
      </c>
      <c r="E107">
        <v>7</v>
      </c>
      <c r="F107">
        <v>0.13830000000000001</v>
      </c>
      <c r="G107">
        <v>0.13830000000000001</v>
      </c>
      <c r="H107">
        <v>0.41489999999999999</v>
      </c>
      <c r="I107">
        <v>1.246</v>
      </c>
      <c r="J107" t="s">
        <v>23</v>
      </c>
      <c r="K107" t="s">
        <v>23</v>
      </c>
      <c r="L107" t="s">
        <v>23</v>
      </c>
      <c r="M107">
        <v>25</v>
      </c>
      <c r="N107">
        <v>0.10489999999999999</v>
      </c>
      <c r="O107">
        <v>75</v>
      </c>
      <c r="P107">
        <v>0.12540000000000001</v>
      </c>
      <c r="Q107">
        <v>967.8</v>
      </c>
      <c r="R107">
        <v>356</v>
      </c>
      <c r="S107" t="s">
        <v>954</v>
      </c>
      <c r="T107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AACSR : 1033.5 : 1033.5 -  54/7 : 54/7</v>
      </c>
    </row>
    <row r="108" spans="1:20" x14ac:dyDescent="0.25">
      <c r="A108" s="1" t="s">
        <v>95</v>
      </c>
      <c r="B108" s="1" t="s">
        <v>96</v>
      </c>
      <c r="C108">
        <v>1033.5</v>
      </c>
      <c r="D108">
        <v>45</v>
      </c>
      <c r="E108">
        <v>7</v>
      </c>
      <c r="F108">
        <v>0.1515</v>
      </c>
      <c r="G108">
        <v>0.10100000000000001</v>
      </c>
      <c r="H108">
        <v>0.30299999999999999</v>
      </c>
      <c r="I108">
        <v>1.212</v>
      </c>
      <c r="J108" t="s">
        <v>23</v>
      </c>
      <c r="K108" t="s">
        <v>23</v>
      </c>
      <c r="L108" t="s">
        <v>23</v>
      </c>
      <c r="M108">
        <v>25</v>
      </c>
      <c r="N108">
        <v>0.1062</v>
      </c>
      <c r="O108">
        <v>75</v>
      </c>
      <c r="P108">
        <v>0.1244</v>
      </c>
      <c r="Q108">
        <v>967.8</v>
      </c>
      <c r="R108">
        <v>189.8</v>
      </c>
      <c r="S108" t="s">
        <v>954</v>
      </c>
      <c r="T108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AACSR : 1033.5 : 1033.5 -  45/7 : 45/7</v>
      </c>
    </row>
    <row r="109" spans="1:20" x14ac:dyDescent="0.25">
      <c r="A109" s="1" t="s">
        <v>95</v>
      </c>
      <c r="B109" s="1" t="s">
        <v>99</v>
      </c>
      <c r="C109">
        <v>1113</v>
      </c>
      <c r="D109">
        <v>54</v>
      </c>
      <c r="E109">
        <v>19</v>
      </c>
      <c r="F109">
        <v>0.14360000000000001</v>
      </c>
      <c r="G109">
        <v>8.6199999999999999E-2</v>
      </c>
      <c r="H109">
        <v>0.43099999999999999</v>
      </c>
      <c r="I109">
        <v>1.2929999999999999</v>
      </c>
      <c r="J109" t="s">
        <v>23</v>
      </c>
      <c r="K109" t="s">
        <v>23</v>
      </c>
      <c r="L109" t="s">
        <v>23</v>
      </c>
      <c r="M109">
        <v>25</v>
      </c>
      <c r="N109">
        <v>9.8100000000000007E-2</v>
      </c>
      <c r="O109">
        <v>75</v>
      </c>
      <c r="P109">
        <v>0.1172</v>
      </c>
      <c r="Q109">
        <v>1048.5</v>
      </c>
      <c r="R109">
        <v>376.1</v>
      </c>
      <c r="S109" t="s">
        <v>954</v>
      </c>
      <c r="T109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AACSR : 1113 : 1113.0 -  54/19 : 54/19</v>
      </c>
    </row>
    <row r="110" spans="1:20" x14ac:dyDescent="0.25">
      <c r="A110" s="1" t="s">
        <v>95</v>
      </c>
      <c r="B110" s="1" t="s">
        <v>98</v>
      </c>
      <c r="C110">
        <v>1113</v>
      </c>
      <c r="D110">
        <v>45</v>
      </c>
      <c r="E110">
        <v>7</v>
      </c>
      <c r="F110">
        <v>0.1573</v>
      </c>
      <c r="G110">
        <v>0.10489999999999999</v>
      </c>
      <c r="H110">
        <v>0.31469999999999998</v>
      </c>
      <c r="I110">
        <v>1.2589999999999999</v>
      </c>
      <c r="J110" t="s">
        <v>23</v>
      </c>
      <c r="K110" t="s">
        <v>23</v>
      </c>
      <c r="L110" t="s">
        <v>23</v>
      </c>
      <c r="M110">
        <v>25</v>
      </c>
      <c r="N110">
        <v>9.9000000000000005E-2</v>
      </c>
      <c r="O110">
        <v>75</v>
      </c>
      <c r="P110">
        <v>0.1158</v>
      </c>
      <c r="Q110">
        <v>1043.4000000000001</v>
      </c>
      <c r="R110">
        <v>204.8</v>
      </c>
      <c r="S110" t="s">
        <v>954</v>
      </c>
      <c r="T110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AACSR : 1113 : 1113.0 -  45/7 : 45/7</v>
      </c>
    </row>
    <row r="111" spans="1:20" x14ac:dyDescent="0.25">
      <c r="A111" s="1" t="s">
        <v>95</v>
      </c>
      <c r="B111" s="1" t="s">
        <v>101</v>
      </c>
      <c r="C111">
        <v>1192.5</v>
      </c>
      <c r="D111">
        <v>54</v>
      </c>
      <c r="E111">
        <v>19</v>
      </c>
      <c r="F111">
        <v>0.14860000000000001</v>
      </c>
      <c r="G111">
        <v>8.9200000000000002E-2</v>
      </c>
      <c r="H111">
        <v>0.44600000000000001</v>
      </c>
      <c r="I111">
        <v>1.3380000000000001</v>
      </c>
      <c r="J111" t="s">
        <v>23</v>
      </c>
      <c r="K111" t="s">
        <v>23</v>
      </c>
      <c r="L111" t="s">
        <v>23</v>
      </c>
      <c r="M111">
        <v>25</v>
      </c>
      <c r="N111">
        <v>9.1800000000000007E-2</v>
      </c>
      <c r="O111">
        <v>75</v>
      </c>
      <c r="P111">
        <v>0.1096</v>
      </c>
      <c r="Q111">
        <v>1122.8</v>
      </c>
      <c r="R111">
        <v>402.7</v>
      </c>
      <c r="S111" t="s">
        <v>954</v>
      </c>
      <c r="T111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AACSR : 1192.5 : 1192.5 -  54/19 : 54/19</v>
      </c>
    </row>
    <row r="112" spans="1:20" x14ac:dyDescent="0.25">
      <c r="A112" s="1" t="s">
        <v>95</v>
      </c>
      <c r="B112" s="1" t="s">
        <v>100</v>
      </c>
      <c r="C112">
        <v>1192.5</v>
      </c>
      <c r="D112">
        <v>45</v>
      </c>
      <c r="E112">
        <v>7</v>
      </c>
      <c r="F112">
        <v>0.1628</v>
      </c>
      <c r="G112">
        <v>0.1085</v>
      </c>
      <c r="H112">
        <v>0.32550000000000001</v>
      </c>
      <c r="I112">
        <v>1.302</v>
      </c>
      <c r="J112" t="s">
        <v>23</v>
      </c>
      <c r="K112" t="s">
        <v>23</v>
      </c>
      <c r="L112" t="s">
        <v>23</v>
      </c>
      <c r="M112">
        <v>25</v>
      </c>
      <c r="N112">
        <v>9.2700000000000005E-2</v>
      </c>
      <c r="O112">
        <v>75</v>
      </c>
      <c r="P112">
        <v>0.10829999999999999</v>
      </c>
      <c r="Q112">
        <v>1117.5999999999999</v>
      </c>
      <c r="R112">
        <v>219.1</v>
      </c>
      <c r="S112" t="s">
        <v>954</v>
      </c>
      <c r="T112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AACSR : 1192.5 : 1192.5 -  45/7 : 45/7</v>
      </c>
    </row>
    <row r="113" spans="1:20" x14ac:dyDescent="0.25">
      <c r="A113" s="1" t="s">
        <v>95</v>
      </c>
      <c r="B113" s="1" t="s">
        <v>103</v>
      </c>
      <c r="C113">
        <v>1272</v>
      </c>
      <c r="D113">
        <v>54</v>
      </c>
      <c r="E113">
        <v>19</v>
      </c>
      <c r="F113">
        <v>0.1535</v>
      </c>
      <c r="G113">
        <v>9.2100000000000001E-2</v>
      </c>
      <c r="H113">
        <v>0.46050000000000002</v>
      </c>
      <c r="I113">
        <v>1.3819999999999999</v>
      </c>
      <c r="J113" t="s">
        <v>23</v>
      </c>
      <c r="K113" t="s">
        <v>23</v>
      </c>
      <c r="L113" t="s">
        <v>23</v>
      </c>
      <c r="M113">
        <v>25</v>
      </c>
      <c r="N113">
        <v>8.6400000000000005E-2</v>
      </c>
      <c r="O113">
        <v>75</v>
      </c>
      <c r="P113">
        <v>0.10290000000000001</v>
      </c>
      <c r="Q113">
        <v>1198.0999999999999</v>
      </c>
      <c r="R113">
        <v>429.3</v>
      </c>
      <c r="S113" t="s">
        <v>954</v>
      </c>
      <c r="T113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AACSR : 1272 : 1272.0 -  54/19 : 54/19</v>
      </c>
    </row>
    <row r="114" spans="1:20" x14ac:dyDescent="0.25">
      <c r="A114" s="1" t="s">
        <v>95</v>
      </c>
      <c r="B114" s="1" t="s">
        <v>102</v>
      </c>
      <c r="C114">
        <v>1272</v>
      </c>
      <c r="D114">
        <v>45</v>
      </c>
      <c r="E114">
        <v>7</v>
      </c>
      <c r="F114">
        <v>0.1681</v>
      </c>
      <c r="G114">
        <v>0.11210000000000001</v>
      </c>
      <c r="H114">
        <v>0.33629999999999999</v>
      </c>
      <c r="I114">
        <v>1.345</v>
      </c>
      <c r="J114" t="s">
        <v>23</v>
      </c>
      <c r="K114" t="s">
        <v>23</v>
      </c>
      <c r="L114" t="s">
        <v>23</v>
      </c>
      <c r="M114">
        <v>25</v>
      </c>
      <c r="N114">
        <v>8.72E-2</v>
      </c>
      <c r="O114">
        <v>75</v>
      </c>
      <c r="P114">
        <v>0.1018</v>
      </c>
      <c r="Q114">
        <v>1191.5999999999999</v>
      </c>
      <c r="R114">
        <v>233.9</v>
      </c>
      <c r="S114" t="s">
        <v>954</v>
      </c>
      <c r="T114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AACSR : 1272 : 1272.0 -  45/7 : 45/7</v>
      </c>
    </row>
    <row r="115" spans="1:20" x14ac:dyDescent="0.25">
      <c r="A115" s="1" t="s">
        <v>95</v>
      </c>
      <c r="B115" s="1" t="s">
        <v>105</v>
      </c>
      <c r="C115">
        <v>1351.5</v>
      </c>
      <c r="D115">
        <v>54</v>
      </c>
      <c r="E115">
        <v>19</v>
      </c>
      <c r="F115">
        <v>0.15820000000000001</v>
      </c>
      <c r="G115">
        <v>9.4899999999999998E-2</v>
      </c>
      <c r="H115">
        <v>0.47449999999999998</v>
      </c>
      <c r="I115">
        <v>1.4239999999999999</v>
      </c>
      <c r="J115" t="s">
        <v>23</v>
      </c>
      <c r="K115" t="s">
        <v>23</v>
      </c>
      <c r="L115" t="s">
        <v>23</v>
      </c>
      <c r="M115">
        <v>25</v>
      </c>
      <c r="N115">
        <v>8.1500000000000003E-2</v>
      </c>
      <c r="O115">
        <v>75</v>
      </c>
      <c r="P115">
        <v>9.7000000000000003E-2</v>
      </c>
      <c r="Q115">
        <v>1272.5999999999999</v>
      </c>
      <c r="R115">
        <v>455.8</v>
      </c>
      <c r="S115" t="s">
        <v>954</v>
      </c>
      <c r="T115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AACSR : 1351.5 : 1351.5 -  54/19 : 54/19</v>
      </c>
    </row>
    <row r="116" spans="1:20" x14ac:dyDescent="0.25">
      <c r="A116" s="1" t="s">
        <v>95</v>
      </c>
      <c r="B116" s="1" t="s">
        <v>104</v>
      </c>
      <c r="C116">
        <v>1351.5</v>
      </c>
      <c r="D116">
        <v>45</v>
      </c>
      <c r="E116">
        <v>7</v>
      </c>
      <c r="F116">
        <v>0.17330000000000001</v>
      </c>
      <c r="G116">
        <v>0.11550000000000001</v>
      </c>
      <c r="H116">
        <v>0.34649999999999997</v>
      </c>
      <c r="I116">
        <v>1.3859999999999999</v>
      </c>
      <c r="J116" t="s">
        <v>23</v>
      </c>
      <c r="K116" t="s">
        <v>23</v>
      </c>
      <c r="L116" t="s">
        <v>23</v>
      </c>
      <c r="M116">
        <v>25</v>
      </c>
      <c r="N116">
        <v>8.2400000000000001E-2</v>
      </c>
      <c r="O116">
        <v>75</v>
      </c>
      <c r="P116">
        <v>9.6100000000000005E-2</v>
      </c>
      <c r="Q116">
        <v>1266.4000000000001</v>
      </c>
      <c r="R116">
        <v>248.3</v>
      </c>
      <c r="S116" t="s">
        <v>954</v>
      </c>
      <c r="T116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AACSR : 1351.5 : 1351.5 -  45/7 : 45/7</v>
      </c>
    </row>
    <row r="117" spans="1:20" x14ac:dyDescent="0.25">
      <c r="A117" s="1" t="s">
        <v>95</v>
      </c>
      <c r="B117" s="1" t="s">
        <v>107</v>
      </c>
      <c r="C117">
        <v>1431</v>
      </c>
      <c r="D117">
        <v>54</v>
      </c>
      <c r="E117">
        <v>19</v>
      </c>
      <c r="F117">
        <v>0.1628</v>
      </c>
      <c r="G117">
        <v>9.7699999999999995E-2</v>
      </c>
      <c r="H117">
        <v>0.48849999999999999</v>
      </c>
      <c r="I117">
        <v>1.4650000000000001</v>
      </c>
      <c r="J117" t="s">
        <v>23</v>
      </c>
      <c r="K117" t="s">
        <v>23</v>
      </c>
      <c r="L117" t="s">
        <v>23</v>
      </c>
      <c r="M117">
        <v>25</v>
      </c>
      <c r="N117">
        <v>7.7200000000000005E-2</v>
      </c>
      <c r="O117">
        <v>75</v>
      </c>
      <c r="P117">
        <v>9.1800000000000007E-2</v>
      </c>
      <c r="Q117">
        <v>1347.7</v>
      </c>
      <c r="R117">
        <v>483.1</v>
      </c>
      <c r="S117" t="s">
        <v>954</v>
      </c>
      <c r="T117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AACSR : 1431 : 1431.0 -  54/19 : 54/19</v>
      </c>
    </row>
    <row r="118" spans="1:20" x14ac:dyDescent="0.25">
      <c r="A118" s="1" t="s">
        <v>95</v>
      </c>
      <c r="B118" s="1" t="s">
        <v>106</v>
      </c>
      <c r="C118">
        <v>1431</v>
      </c>
      <c r="D118">
        <v>45</v>
      </c>
      <c r="E118">
        <v>7</v>
      </c>
      <c r="F118">
        <v>0.17829999999999999</v>
      </c>
      <c r="G118">
        <v>0.11890000000000001</v>
      </c>
      <c r="H118">
        <v>0.35670000000000002</v>
      </c>
      <c r="I118">
        <v>1.427</v>
      </c>
      <c r="J118" t="s">
        <v>23</v>
      </c>
      <c r="K118" t="s">
        <v>23</v>
      </c>
      <c r="L118" t="s">
        <v>23</v>
      </c>
      <c r="M118">
        <v>25</v>
      </c>
      <c r="N118">
        <v>7.8100000000000003E-2</v>
      </c>
      <c r="O118">
        <v>75</v>
      </c>
      <c r="P118">
        <v>9.0999999999999998E-2</v>
      </c>
      <c r="Q118">
        <v>1340.5</v>
      </c>
      <c r="R118">
        <v>263.10000000000002</v>
      </c>
      <c r="S118" t="s">
        <v>954</v>
      </c>
      <c r="T118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AACSR : 1431 : 1431.0 -  45/7 : 45/7</v>
      </c>
    </row>
    <row r="119" spans="1:20" x14ac:dyDescent="0.25">
      <c r="A119" s="1" t="s">
        <v>95</v>
      </c>
      <c r="B119" s="1" t="s">
        <v>109</v>
      </c>
      <c r="C119">
        <v>1510.5</v>
      </c>
      <c r="D119">
        <v>54</v>
      </c>
      <c r="E119">
        <v>19</v>
      </c>
      <c r="F119">
        <v>0.16719999999999999</v>
      </c>
      <c r="G119">
        <v>0.1003</v>
      </c>
      <c r="H119">
        <v>0.50149999999999995</v>
      </c>
      <c r="I119">
        <v>1.5049999999999999</v>
      </c>
      <c r="J119" t="s">
        <v>23</v>
      </c>
      <c r="K119" t="s">
        <v>23</v>
      </c>
      <c r="L119" t="s">
        <v>23</v>
      </c>
      <c r="M119">
        <v>25</v>
      </c>
      <c r="N119">
        <v>7.3400000000000007E-2</v>
      </c>
      <c r="O119">
        <v>75</v>
      </c>
      <c r="P119">
        <v>8.72E-2</v>
      </c>
      <c r="Q119">
        <v>1421.5</v>
      </c>
      <c r="R119">
        <v>509.2</v>
      </c>
      <c r="S119" t="s">
        <v>954</v>
      </c>
      <c r="T119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AACSR : 1510.5 : 1510.5 -  54/19 : 54/19</v>
      </c>
    </row>
    <row r="120" spans="1:20" x14ac:dyDescent="0.25">
      <c r="A120" s="1" t="s">
        <v>95</v>
      </c>
      <c r="B120" s="1" t="s">
        <v>108</v>
      </c>
      <c r="C120">
        <v>1510.5</v>
      </c>
      <c r="D120">
        <v>45</v>
      </c>
      <c r="E120">
        <v>7</v>
      </c>
      <c r="F120">
        <v>0.1832</v>
      </c>
      <c r="G120">
        <v>0.1221</v>
      </c>
      <c r="H120">
        <v>0.36630000000000001</v>
      </c>
      <c r="I120">
        <v>1.466</v>
      </c>
      <c r="J120" t="s">
        <v>23</v>
      </c>
      <c r="K120" t="s">
        <v>23</v>
      </c>
      <c r="L120" t="s">
        <v>23</v>
      </c>
      <c r="M120">
        <v>25</v>
      </c>
      <c r="N120">
        <v>7.4300000000000005E-2</v>
      </c>
      <c r="O120">
        <v>75</v>
      </c>
      <c r="P120">
        <v>8.6400000000000005E-2</v>
      </c>
      <c r="Q120">
        <v>1415.2</v>
      </c>
      <c r="R120">
        <v>277.39999999999998</v>
      </c>
      <c r="S120" t="s">
        <v>954</v>
      </c>
      <c r="T120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AACSR : 1510.5 : 1510.5 -  45/7 : 45/7</v>
      </c>
    </row>
    <row r="121" spans="1:20" x14ac:dyDescent="0.25">
      <c r="A121" s="1" t="s">
        <v>95</v>
      </c>
      <c r="B121" s="1" t="s">
        <v>111</v>
      </c>
      <c r="C121">
        <v>1590</v>
      </c>
      <c r="D121">
        <v>54</v>
      </c>
      <c r="E121">
        <v>19</v>
      </c>
      <c r="F121">
        <v>0.1716</v>
      </c>
      <c r="G121">
        <v>0.10299999999999999</v>
      </c>
      <c r="H121">
        <v>0.51500000000000001</v>
      </c>
      <c r="I121">
        <v>1.5449999999999999</v>
      </c>
      <c r="J121" t="s">
        <v>23</v>
      </c>
      <c r="K121" t="s">
        <v>23</v>
      </c>
      <c r="L121" t="s">
        <v>23</v>
      </c>
      <c r="M121">
        <v>25</v>
      </c>
      <c r="N121">
        <v>7.0000000000000007E-2</v>
      </c>
      <c r="O121">
        <v>75</v>
      </c>
      <c r="P121">
        <v>8.3000000000000004E-2</v>
      </c>
      <c r="Q121">
        <v>1497.3</v>
      </c>
      <c r="R121">
        <v>537</v>
      </c>
      <c r="S121" t="s">
        <v>954</v>
      </c>
      <c r="T121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AACSR : 1590 : 1590.0 -  54/19 : 54/19</v>
      </c>
    </row>
    <row r="122" spans="1:20" x14ac:dyDescent="0.25">
      <c r="A122" s="1" t="s">
        <v>95</v>
      </c>
      <c r="B122" s="1" t="s">
        <v>110</v>
      </c>
      <c r="C122">
        <v>1590</v>
      </c>
      <c r="D122">
        <v>45</v>
      </c>
      <c r="E122">
        <v>7</v>
      </c>
      <c r="F122">
        <v>0.188</v>
      </c>
      <c r="G122">
        <v>0.12529999999999999</v>
      </c>
      <c r="H122">
        <v>0.37590000000000001</v>
      </c>
      <c r="I122">
        <v>1.504</v>
      </c>
      <c r="J122" t="s">
        <v>23</v>
      </c>
      <c r="K122" t="s">
        <v>23</v>
      </c>
      <c r="L122" t="s">
        <v>23</v>
      </c>
      <c r="M122">
        <v>25</v>
      </c>
      <c r="N122">
        <v>7.0900000000000005E-2</v>
      </c>
      <c r="O122">
        <v>75</v>
      </c>
      <c r="P122">
        <v>8.2400000000000001E-2</v>
      </c>
      <c r="Q122">
        <v>1490.4</v>
      </c>
      <c r="R122">
        <v>292.2</v>
      </c>
      <c r="S122" t="s">
        <v>954</v>
      </c>
      <c r="T122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AACSR : 1590 : 1590.0 -  45/7 : 45/7</v>
      </c>
    </row>
    <row r="123" spans="1:20" x14ac:dyDescent="0.25">
      <c r="A123" s="1" t="s">
        <v>95</v>
      </c>
      <c r="B123" s="1" t="s">
        <v>112</v>
      </c>
      <c r="C123">
        <v>1780</v>
      </c>
      <c r="D123">
        <v>84</v>
      </c>
      <c r="E123">
        <v>19</v>
      </c>
      <c r="F123">
        <v>0.14560000000000001</v>
      </c>
      <c r="G123">
        <v>8.7400000000000005E-2</v>
      </c>
      <c r="H123">
        <v>0.437</v>
      </c>
      <c r="I123">
        <v>1.6020000000000001</v>
      </c>
      <c r="J123" t="s">
        <v>23</v>
      </c>
      <c r="K123" t="s">
        <v>23</v>
      </c>
      <c r="L123" t="s">
        <v>23</v>
      </c>
      <c r="M123">
        <v>25</v>
      </c>
      <c r="N123">
        <v>6.4000000000000001E-2</v>
      </c>
      <c r="O123">
        <v>75</v>
      </c>
      <c r="P123">
        <v>7.3899999999999993E-2</v>
      </c>
      <c r="Q123">
        <v>1676.8</v>
      </c>
      <c r="R123">
        <v>386.6</v>
      </c>
      <c r="S123" t="s">
        <v>954</v>
      </c>
      <c r="T123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AACSR : 1780 : 1780.0 -  84/19 : 84/19</v>
      </c>
    </row>
    <row r="124" spans="1:20" x14ac:dyDescent="0.25">
      <c r="A124" s="1" t="s">
        <v>95</v>
      </c>
      <c r="B124" s="1" t="s">
        <v>113</v>
      </c>
      <c r="C124">
        <v>2034.5</v>
      </c>
      <c r="D124">
        <v>72</v>
      </c>
      <c r="E124">
        <v>7</v>
      </c>
      <c r="F124">
        <v>0.1681</v>
      </c>
      <c r="G124">
        <v>0.11219999999999999</v>
      </c>
      <c r="H124">
        <v>0.33660000000000001</v>
      </c>
      <c r="I124">
        <v>1.681</v>
      </c>
      <c r="J124" t="s">
        <v>23</v>
      </c>
      <c r="K124" t="s">
        <v>23</v>
      </c>
      <c r="L124" t="s">
        <v>23</v>
      </c>
      <c r="M124">
        <v>25</v>
      </c>
      <c r="N124">
        <v>5.7700000000000001E-2</v>
      </c>
      <c r="O124">
        <v>75</v>
      </c>
      <c r="P124">
        <v>6.6299999999999998E-2</v>
      </c>
      <c r="Q124">
        <v>1915.8</v>
      </c>
      <c r="R124">
        <v>234.3</v>
      </c>
      <c r="S124" t="s">
        <v>954</v>
      </c>
      <c r="T124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AACSR : 2034.5 : 2034.5 - 72/7 : 72/7</v>
      </c>
    </row>
    <row r="125" spans="1:20" x14ac:dyDescent="0.25">
      <c r="A125" s="1" t="s">
        <v>95</v>
      </c>
      <c r="B125" s="1" t="s">
        <v>114</v>
      </c>
      <c r="C125">
        <v>2057</v>
      </c>
      <c r="D125">
        <v>76</v>
      </c>
      <c r="E125">
        <v>19</v>
      </c>
      <c r="F125">
        <v>0.16450000000000001</v>
      </c>
      <c r="G125">
        <v>7.6799999999999993E-2</v>
      </c>
      <c r="H125">
        <v>0.38400000000000001</v>
      </c>
      <c r="I125">
        <v>1.7</v>
      </c>
      <c r="J125" t="s">
        <v>23</v>
      </c>
      <c r="K125" t="s">
        <v>23</v>
      </c>
      <c r="L125" t="s">
        <v>23</v>
      </c>
      <c r="M125">
        <v>25</v>
      </c>
      <c r="N125">
        <v>5.6899999999999999E-2</v>
      </c>
      <c r="O125">
        <v>75</v>
      </c>
      <c r="P125">
        <v>6.5299999999999997E-2</v>
      </c>
      <c r="Q125">
        <v>1936.5</v>
      </c>
      <c r="R125">
        <v>298.5</v>
      </c>
      <c r="S125" t="s">
        <v>954</v>
      </c>
      <c r="T125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AACSR : 2057 : 2057.0 - 76/19 : 76/19</v>
      </c>
    </row>
    <row r="126" spans="1:20" x14ac:dyDescent="0.25">
      <c r="A126" s="1" t="s">
        <v>95</v>
      </c>
      <c r="B126" s="1" t="s">
        <v>116</v>
      </c>
      <c r="C126">
        <v>2167</v>
      </c>
      <c r="D126">
        <v>72</v>
      </c>
      <c r="E126">
        <v>7</v>
      </c>
      <c r="F126">
        <v>0.17349999999999999</v>
      </c>
      <c r="G126">
        <v>0.1157</v>
      </c>
      <c r="H126">
        <v>0.34710000000000002</v>
      </c>
      <c r="I126">
        <v>1.7350000000000001</v>
      </c>
      <c r="J126" t="s">
        <v>23</v>
      </c>
      <c r="K126" t="s">
        <v>23</v>
      </c>
      <c r="L126" t="s">
        <v>23</v>
      </c>
      <c r="M126">
        <v>25</v>
      </c>
      <c r="N126">
        <v>5.4699999999999999E-2</v>
      </c>
      <c r="O126">
        <v>75</v>
      </c>
      <c r="P126">
        <v>6.2700000000000006E-2</v>
      </c>
      <c r="Q126">
        <v>2040.8</v>
      </c>
      <c r="R126">
        <v>249.1</v>
      </c>
      <c r="S126" t="s">
        <v>954</v>
      </c>
      <c r="T126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AACSR : 2167 : 2167.0 -  72/7 : 72/7</v>
      </c>
    </row>
    <row r="127" spans="1:20" x14ac:dyDescent="0.25">
      <c r="A127" s="1" t="s">
        <v>95</v>
      </c>
      <c r="B127" s="1" t="s">
        <v>115</v>
      </c>
      <c r="C127">
        <v>2156</v>
      </c>
      <c r="D127">
        <v>84</v>
      </c>
      <c r="E127">
        <v>19</v>
      </c>
      <c r="F127">
        <v>0.16020000000000001</v>
      </c>
      <c r="G127">
        <v>9.6100000000000005E-2</v>
      </c>
      <c r="H127">
        <v>0.48049999999999998</v>
      </c>
      <c r="I127">
        <v>1.762</v>
      </c>
      <c r="J127" t="s">
        <v>23</v>
      </c>
      <c r="K127" t="s">
        <v>23</v>
      </c>
      <c r="L127" t="s">
        <v>23</v>
      </c>
      <c r="M127">
        <v>25</v>
      </c>
      <c r="N127">
        <v>5.4100000000000002E-2</v>
      </c>
      <c r="O127">
        <v>75</v>
      </c>
      <c r="P127">
        <v>6.2100000000000002E-2</v>
      </c>
      <c r="Q127">
        <v>2029.9</v>
      </c>
      <c r="R127">
        <v>467.4</v>
      </c>
      <c r="S127" t="s">
        <v>954</v>
      </c>
      <c r="T127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AACSR : 2156 : 2156.0 -  84/19 : 84/19</v>
      </c>
    </row>
    <row r="128" spans="1:20" x14ac:dyDescent="0.25">
      <c r="A128" s="1" t="s">
        <v>95</v>
      </c>
      <c r="B128" s="1" t="s">
        <v>117</v>
      </c>
      <c r="C128">
        <v>2312</v>
      </c>
      <c r="D128">
        <v>76</v>
      </c>
      <c r="E128">
        <v>19</v>
      </c>
      <c r="F128">
        <v>0.1744</v>
      </c>
      <c r="G128">
        <v>8.14E-2</v>
      </c>
      <c r="H128">
        <v>0.40699999999999997</v>
      </c>
      <c r="I128">
        <v>1.802</v>
      </c>
      <c r="J128" t="s">
        <v>23</v>
      </c>
      <c r="K128" t="s">
        <v>23</v>
      </c>
      <c r="L128" t="s">
        <v>23</v>
      </c>
      <c r="M128">
        <v>25</v>
      </c>
      <c r="N128">
        <v>5.16E-2</v>
      </c>
      <c r="O128">
        <v>75</v>
      </c>
      <c r="P128">
        <v>5.8900000000000001E-2</v>
      </c>
      <c r="Q128">
        <v>2176.6</v>
      </c>
      <c r="R128">
        <v>335.4</v>
      </c>
      <c r="S128" t="s">
        <v>954</v>
      </c>
      <c r="T128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AACSR : 2312 : 2312.0 - 76/19 : 76/19</v>
      </c>
    </row>
    <row r="129" spans="1:20" x14ac:dyDescent="0.25">
      <c r="A129" s="1" t="s">
        <v>95</v>
      </c>
      <c r="B129" s="1" t="s">
        <v>118</v>
      </c>
      <c r="C129">
        <v>2515</v>
      </c>
      <c r="D129">
        <v>76</v>
      </c>
      <c r="E129">
        <v>19</v>
      </c>
      <c r="F129">
        <v>0.18190000000000001</v>
      </c>
      <c r="G129">
        <v>8.4900000000000003E-2</v>
      </c>
      <c r="H129">
        <v>0.42449999999999999</v>
      </c>
      <c r="I129">
        <v>1.88</v>
      </c>
      <c r="J129" t="s">
        <v>23</v>
      </c>
      <c r="K129" t="s">
        <v>23</v>
      </c>
      <c r="L129" t="s">
        <v>23</v>
      </c>
      <c r="M129">
        <v>25</v>
      </c>
      <c r="N129">
        <v>4.8099999999999997E-2</v>
      </c>
      <c r="O129">
        <v>75</v>
      </c>
      <c r="P129">
        <v>5.4800000000000001E-2</v>
      </c>
      <c r="Q129">
        <v>2367.9</v>
      </c>
      <c r="R129">
        <v>364.8</v>
      </c>
      <c r="S129" t="s">
        <v>954</v>
      </c>
      <c r="T129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AACSR : 2515 : 2515.0 - 76/19 : 76/19</v>
      </c>
    </row>
    <row r="130" spans="1:20" x14ac:dyDescent="0.25">
      <c r="A130" s="1" t="s">
        <v>149</v>
      </c>
      <c r="B130" s="1" t="s">
        <v>166</v>
      </c>
      <c r="C130">
        <v>322.5</v>
      </c>
      <c r="D130">
        <v>17</v>
      </c>
      <c r="I130">
        <v>0.6</v>
      </c>
      <c r="L130">
        <v>2</v>
      </c>
      <c r="M130">
        <v>25</v>
      </c>
      <c r="N130">
        <v>0.2898</v>
      </c>
      <c r="O130">
        <v>75</v>
      </c>
      <c r="P130">
        <v>0.3468</v>
      </c>
      <c r="Q130">
        <v>302.3</v>
      </c>
      <c r="S130" t="s">
        <v>954</v>
      </c>
      <c r="T130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AACTW : 322.5 : Logan/TW : 17</v>
      </c>
    </row>
    <row r="131" spans="1:20" x14ac:dyDescent="0.25">
      <c r="A131" s="1" t="s">
        <v>149</v>
      </c>
      <c r="B131" s="1" t="s">
        <v>180</v>
      </c>
      <c r="C131">
        <v>336.4</v>
      </c>
      <c r="D131">
        <v>17</v>
      </c>
      <c r="I131">
        <v>0.61199999999999999</v>
      </c>
      <c r="L131">
        <v>2</v>
      </c>
      <c r="M131">
        <v>25</v>
      </c>
      <c r="N131">
        <v>0.27789999999999998</v>
      </c>
      <c r="O131">
        <v>75</v>
      </c>
      <c r="P131">
        <v>0.33250000000000002</v>
      </c>
      <c r="Q131">
        <v>315.3</v>
      </c>
      <c r="S131" t="s">
        <v>954</v>
      </c>
      <c r="T131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AACTW : 336.4 : Tulip/TW : 17</v>
      </c>
    </row>
    <row r="132" spans="1:20" x14ac:dyDescent="0.25">
      <c r="A132" s="1" t="s">
        <v>149</v>
      </c>
      <c r="B132" s="1" t="s">
        <v>153</v>
      </c>
      <c r="C132">
        <v>397.5</v>
      </c>
      <c r="D132">
        <v>17</v>
      </c>
      <c r="I132">
        <v>0.66100000000000003</v>
      </c>
      <c r="L132">
        <v>2</v>
      </c>
      <c r="M132">
        <v>25</v>
      </c>
      <c r="N132">
        <v>0.23549999999999999</v>
      </c>
      <c r="O132">
        <v>75</v>
      </c>
      <c r="P132">
        <v>0.28170000000000001</v>
      </c>
      <c r="Q132">
        <v>372.6</v>
      </c>
      <c r="S132" t="s">
        <v>954</v>
      </c>
      <c r="T132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AACTW : 397.5 : Canna/TW : 17</v>
      </c>
    </row>
    <row r="133" spans="1:20" x14ac:dyDescent="0.25">
      <c r="A133" s="1" t="s">
        <v>149</v>
      </c>
      <c r="B133" s="1" t="s">
        <v>182</v>
      </c>
      <c r="C133">
        <v>449.4</v>
      </c>
      <c r="D133">
        <v>17</v>
      </c>
      <c r="I133">
        <v>0.7</v>
      </c>
      <c r="L133">
        <v>2</v>
      </c>
      <c r="M133">
        <v>25</v>
      </c>
      <c r="N133">
        <v>0.2087</v>
      </c>
      <c r="O133">
        <v>75</v>
      </c>
      <c r="P133">
        <v>0.24940000000000001</v>
      </c>
      <c r="Q133">
        <v>421.2</v>
      </c>
      <c r="S133" t="s">
        <v>954</v>
      </c>
      <c r="T133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AACTW : 449.4 : Wheeler/TW : 17</v>
      </c>
    </row>
    <row r="134" spans="1:20" x14ac:dyDescent="0.25">
      <c r="A134" s="1" t="s">
        <v>149</v>
      </c>
      <c r="B134" s="1" t="s">
        <v>158</v>
      </c>
      <c r="C134">
        <v>477</v>
      </c>
      <c r="D134">
        <v>17</v>
      </c>
      <c r="I134">
        <v>0.72</v>
      </c>
      <c r="L134">
        <v>2</v>
      </c>
      <c r="M134">
        <v>25</v>
      </c>
      <c r="N134">
        <v>0.1968</v>
      </c>
      <c r="O134">
        <v>75</v>
      </c>
      <c r="P134">
        <v>0.23519999999999999</v>
      </c>
      <c r="Q134">
        <v>447.1</v>
      </c>
      <c r="S134" t="s">
        <v>954</v>
      </c>
      <c r="T134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AACTW : 477 : Cosmos/TW : 17</v>
      </c>
    </row>
    <row r="135" spans="1:20" x14ac:dyDescent="0.25">
      <c r="A135" s="1" t="s">
        <v>149</v>
      </c>
      <c r="B135" s="1" t="s">
        <v>184</v>
      </c>
      <c r="C135">
        <v>500</v>
      </c>
      <c r="D135">
        <v>17</v>
      </c>
      <c r="I135">
        <v>0.73599999999999999</v>
      </c>
      <c r="L135">
        <v>2</v>
      </c>
      <c r="M135">
        <v>25</v>
      </c>
      <c r="N135">
        <v>0.18790000000000001</v>
      </c>
      <c r="O135">
        <v>75</v>
      </c>
      <c r="P135">
        <v>0.22450000000000001</v>
      </c>
      <c r="Q135">
        <v>468.7</v>
      </c>
      <c r="S135" t="s">
        <v>954</v>
      </c>
      <c r="T135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AACTW : 500 : Zinnia/TW : 17</v>
      </c>
    </row>
    <row r="136" spans="1:20" x14ac:dyDescent="0.25">
      <c r="A136" s="1" t="s">
        <v>149</v>
      </c>
      <c r="B136" s="1" t="s">
        <v>172</v>
      </c>
      <c r="C136">
        <v>556.5</v>
      </c>
      <c r="D136">
        <v>17</v>
      </c>
      <c r="I136">
        <v>0.77500000000000002</v>
      </c>
      <c r="L136">
        <v>2</v>
      </c>
      <c r="M136">
        <v>25</v>
      </c>
      <c r="N136">
        <v>0.1691</v>
      </c>
      <c r="O136">
        <v>75</v>
      </c>
      <c r="P136">
        <v>0.20200000000000001</v>
      </c>
      <c r="Q136">
        <v>521.29999999999995</v>
      </c>
      <c r="S136" t="s">
        <v>954</v>
      </c>
      <c r="T136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AACTW : 556.5 : Mistletoe/TW : 17</v>
      </c>
    </row>
    <row r="137" spans="1:20" x14ac:dyDescent="0.25">
      <c r="A137" s="1" t="s">
        <v>149</v>
      </c>
      <c r="B137" s="1" t="s">
        <v>178</v>
      </c>
      <c r="C137">
        <v>595.79999999999995</v>
      </c>
      <c r="D137">
        <v>17</v>
      </c>
      <c r="I137">
        <v>0.8</v>
      </c>
      <c r="L137">
        <v>2</v>
      </c>
      <c r="M137">
        <v>25</v>
      </c>
      <c r="N137">
        <v>0.15820000000000001</v>
      </c>
      <c r="O137">
        <v>75</v>
      </c>
      <c r="P137">
        <v>0.1888</v>
      </c>
      <c r="Q137">
        <v>558.4</v>
      </c>
      <c r="S137" t="s">
        <v>954</v>
      </c>
      <c r="T137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AACTW : 595.8 : Robson/TW : 17</v>
      </c>
    </row>
    <row r="138" spans="1:20" x14ac:dyDescent="0.25">
      <c r="A138" s="1" t="s">
        <v>149</v>
      </c>
      <c r="B138" s="1" t="s">
        <v>171</v>
      </c>
      <c r="C138">
        <v>600</v>
      </c>
      <c r="D138">
        <v>17</v>
      </c>
      <c r="I138">
        <v>0.80300000000000005</v>
      </c>
      <c r="L138">
        <v>2</v>
      </c>
      <c r="M138">
        <v>25</v>
      </c>
      <c r="N138">
        <v>0.15709999999999999</v>
      </c>
      <c r="O138">
        <v>75</v>
      </c>
      <c r="P138">
        <v>0.1875</v>
      </c>
      <c r="Q138">
        <v>562.4</v>
      </c>
      <c r="S138" t="s">
        <v>954</v>
      </c>
      <c r="T138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AACTW : 600 : Meadowsweet/TW : 17</v>
      </c>
    </row>
    <row r="139" spans="1:20" x14ac:dyDescent="0.25">
      <c r="A139" s="1" t="s">
        <v>149</v>
      </c>
      <c r="B139" s="1" t="s">
        <v>175</v>
      </c>
      <c r="C139">
        <v>636</v>
      </c>
      <c r="D139">
        <v>17</v>
      </c>
      <c r="I139">
        <v>0.82499999999999996</v>
      </c>
      <c r="L139">
        <v>2</v>
      </c>
      <c r="M139">
        <v>25</v>
      </c>
      <c r="N139">
        <v>0.14849999999999999</v>
      </c>
      <c r="O139">
        <v>75</v>
      </c>
      <c r="P139">
        <v>0.17710000000000001</v>
      </c>
      <c r="Q139">
        <v>596.1</v>
      </c>
      <c r="S139" t="s">
        <v>954</v>
      </c>
      <c r="T139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AACTW : 636 : Orchid/TW : 17</v>
      </c>
    </row>
    <row r="140" spans="1:20" x14ac:dyDescent="0.25">
      <c r="A140" s="1" t="s">
        <v>149</v>
      </c>
      <c r="B140" s="1" t="s">
        <v>181</v>
      </c>
      <c r="C140">
        <v>700</v>
      </c>
      <c r="D140">
        <v>17</v>
      </c>
      <c r="I140">
        <v>0.86399999999999999</v>
      </c>
      <c r="L140">
        <v>2</v>
      </c>
      <c r="M140">
        <v>25</v>
      </c>
      <c r="N140">
        <v>0.1353</v>
      </c>
      <c r="O140">
        <v>75</v>
      </c>
      <c r="P140">
        <v>0.1613</v>
      </c>
      <c r="Q140">
        <v>656.1</v>
      </c>
      <c r="S140" t="s">
        <v>954</v>
      </c>
      <c r="T140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AACTW : 700 : Verbena/TW : 17</v>
      </c>
    </row>
    <row r="141" spans="1:20" x14ac:dyDescent="0.25">
      <c r="A141" s="1" t="s">
        <v>149</v>
      </c>
      <c r="B141" s="1" t="s">
        <v>174</v>
      </c>
      <c r="C141">
        <v>750</v>
      </c>
      <c r="D141">
        <v>17</v>
      </c>
      <c r="I141">
        <v>0.89300000000000002</v>
      </c>
      <c r="L141">
        <v>2</v>
      </c>
      <c r="M141">
        <v>25</v>
      </c>
      <c r="N141">
        <v>0.12659999999999999</v>
      </c>
      <c r="O141">
        <v>75</v>
      </c>
      <c r="P141">
        <v>0.15079999999999999</v>
      </c>
      <c r="Q141">
        <v>702.1</v>
      </c>
      <c r="S141" t="s">
        <v>954</v>
      </c>
      <c r="T141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AACTW : 750 : Nasturtium/TW : 17</v>
      </c>
    </row>
    <row r="142" spans="1:20" x14ac:dyDescent="0.25">
      <c r="A142" s="1" t="s">
        <v>149</v>
      </c>
      <c r="B142" s="1" t="s">
        <v>170</v>
      </c>
      <c r="C142">
        <v>761.5</v>
      </c>
      <c r="D142">
        <v>17</v>
      </c>
      <c r="I142">
        <v>0.9</v>
      </c>
      <c r="L142">
        <v>2</v>
      </c>
      <c r="M142">
        <v>25</v>
      </c>
      <c r="N142">
        <v>0.12470000000000001</v>
      </c>
      <c r="O142">
        <v>75</v>
      </c>
      <c r="P142">
        <v>0.14860000000000001</v>
      </c>
      <c r="Q142">
        <v>713.7</v>
      </c>
      <c r="S142" t="s">
        <v>954</v>
      </c>
      <c r="T142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AACTW : 761.5 : McKinley/TW : 17</v>
      </c>
    </row>
    <row r="143" spans="1:20" x14ac:dyDescent="0.25">
      <c r="A143" s="1" t="s">
        <v>149</v>
      </c>
      <c r="B143" s="1" t="s">
        <v>150</v>
      </c>
      <c r="C143">
        <v>795</v>
      </c>
      <c r="D143">
        <v>17</v>
      </c>
      <c r="I143">
        <v>0.91900000000000004</v>
      </c>
      <c r="L143">
        <v>2</v>
      </c>
      <c r="M143">
        <v>25</v>
      </c>
      <c r="N143">
        <v>0.1197</v>
      </c>
      <c r="O143">
        <v>75</v>
      </c>
      <c r="P143">
        <v>0.14249999999999999</v>
      </c>
      <c r="Q143">
        <v>745.1</v>
      </c>
      <c r="S143" t="s">
        <v>954</v>
      </c>
      <c r="T143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AACTW : 795 : Arbutus/TW : 17</v>
      </c>
    </row>
    <row r="144" spans="1:20" x14ac:dyDescent="0.25">
      <c r="A144" s="1" t="s">
        <v>149</v>
      </c>
      <c r="B144" s="1" t="s">
        <v>155</v>
      </c>
      <c r="C144">
        <v>900</v>
      </c>
      <c r="D144">
        <v>17</v>
      </c>
      <c r="I144">
        <v>0.99</v>
      </c>
      <c r="L144">
        <v>3</v>
      </c>
      <c r="M144">
        <v>25</v>
      </c>
      <c r="N144">
        <v>0.10639999999999999</v>
      </c>
      <c r="O144">
        <v>75</v>
      </c>
      <c r="P144">
        <v>0.12640000000000001</v>
      </c>
      <c r="Q144">
        <v>843.6</v>
      </c>
      <c r="S144" t="s">
        <v>954</v>
      </c>
      <c r="T144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AACTW : 900 : Cockscomb/TW : 17</v>
      </c>
    </row>
    <row r="145" spans="1:20" x14ac:dyDescent="0.25">
      <c r="A145" s="1" t="s">
        <v>149</v>
      </c>
      <c r="B145" s="1" t="s">
        <v>177</v>
      </c>
      <c r="C145">
        <v>918.8</v>
      </c>
      <c r="D145">
        <v>31</v>
      </c>
      <c r="I145">
        <v>1</v>
      </c>
      <c r="L145">
        <v>3</v>
      </c>
      <c r="M145">
        <v>25</v>
      </c>
      <c r="N145">
        <v>0.1043</v>
      </c>
      <c r="O145">
        <v>75</v>
      </c>
      <c r="P145">
        <v>0.1239</v>
      </c>
      <c r="Q145">
        <v>861.2</v>
      </c>
      <c r="S145" t="s">
        <v>954</v>
      </c>
      <c r="T145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AACTW : 918.8 : Rainier/TW : 31</v>
      </c>
    </row>
    <row r="146" spans="1:20" x14ac:dyDescent="0.25">
      <c r="A146" s="1" t="s">
        <v>149</v>
      </c>
      <c r="B146" s="1" t="s">
        <v>168</v>
      </c>
      <c r="C146">
        <v>954</v>
      </c>
      <c r="D146">
        <v>31</v>
      </c>
      <c r="I146">
        <v>1.018</v>
      </c>
      <c r="L146">
        <v>3</v>
      </c>
      <c r="M146">
        <v>25</v>
      </c>
      <c r="N146">
        <v>0.1007</v>
      </c>
      <c r="O146">
        <v>75</v>
      </c>
      <c r="P146">
        <v>0.1195</v>
      </c>
      <c r="Q146">
        <v>894.2</v>
      </c>
      <c r="S146" t="s">
        <v>954</v>
      </c>
      <c r="T146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AACTW : 954 : Magnolia/TW : 31</v>
      </c>
    </row>
    <row r="147" spans="1:20" x14ac:dyDescent="0.25">
      <c r="A147" s="1" t="s">
        <v>149</v>
      </c>
      <c r="B147" s="1" t="s">
        <v>160</v>
      </c>
      <c r="C147">
        <v>1000</v>
      </c>
      <c r="D147">
        <v>31</v>
      </c>
      <c r="I147">
        <v>1.0409999999999999</v>
      </c>
      <c r="L147">
        <v>3</v>
      </c>
      <c r="M147">
        <v>25</v>
      </c>
      <c r="N147">
        <v>9.6299999999999997E-2</v>
      </c>
      <c r="O147">
        <v>75</v>
      </c>
      <c r="P147">
        <v>0.1142</v>
      </c>
      <c r="Q147">
        <v>937.3</v>
      </c>
      <c r="S147" t="s">
        <v>954</v>
      </c>
      <c r="T147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AACTW : 1000 : Hawkweed/TW : 31</v>
      </c>
    </row>
    <row r="148" spans="1:20" x14ac:dyDescent="0.25">
      <c r="A148" s="1" t="s">
        <v>149</v>
      </c>
      <c r="B148" s="1" t="s">
        <v>152</v>
      </c>
      <c r="C148">
        <v>1033.5</v>
      </c>
      <c r="D148">
        <v>31</v>
      </c>
      <c r="I148">
        <v>1.0569999999999999</v>
      </c>
      <c r="L148">
        <v>3</v>
      </c>
      <c r="M148">
        <v>25</v>
      </c>
      <c r="N148">
        <v>9.3399999999999997E-2</v>
      </c>
      <c r="O148">
        <v>75</v>
      </c>
      <c r="P148">
        <v>0.11070000000000001</v>
      </c>
      <c r="Q148">
        <v>968.7</v>
      </c>
      <c r="S148" t="s">
        <v>954</v>
      </c>
      <c r="T148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AACTW : 1033.5 : Bluebell/TW : 31</v>
      </c>
    </row>
    <row r="149" spans="1:20" x14ac:dyDescent="0.25">
      <c r="A149" s="1" t="s">
        <v>149</v>
      </c>
      <c r="B149" s="1" t="s">
        <v>169</v>
      </c>
      <c r="C149">
        <v>1113</v>
      </c>
      <c r="D149">
        <v>31</v>
      </c>
      <c r="I149">
        <v>1.095</v>
      </c>
      <c r="L149">
        <v>3</v>
      </c>
      <c r="M149">
        <v>25</v>
      </c>
      <c r="N149">
        <v>8.72E-2</v>
      </c>
      <c r="O149">
        <v>75</v>
      </c>
      <c r="P149">
        <v>0.1032</v>
      </c>
      <c r="Q149">
        <v>1043.2</v>
      </c>
      <c r="S149" t="s">
        <v>954</v>
      </c>
      <c r="T149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AACTW : 1113 : Marigold/TW : 31</v>
      </c>
    </row>
    <row r="150" spans="1:20" x14ac:dyDescent="0.25">
      <c r="A150" s="1" t="s">
        <v>149</v>
      </c>
      <c r="B150" s="1" t="s">
        <v>162</v>
      </c>
      <c r="C150">
        <v>1123.0999999999999</v>
      </c>
      <c r="D150">
        <v>31</v>
      </c>
      <c r="I150">
        <v>1.1000000000000001</v>
      </c>
      <c r="L150">
        <v>3</v>
      </c>
      <c r="M150">
        <v>25</v>
      </c>
      <c r="N150">
        <v>8.6499999999999994E-2</v>
      </c>
      <c r="O150">
        <v>75</v>
      </c>
      <c r="P150">
        <v>0.1023</v>
      </c>
      <c r="Q150">
        <v>1052.7</v>
      </c>
      <c r="S150" t="s">
        <v>954</v>
      </c>
      <c r="T150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AACTW : 1123.1 : Helens/TW : 31</v>
      </c>
    </row>
    <row r="151" spans="1:20" x14ac:dyDescent="0.25">
      <c r="A151" s="1" t="s">
        <v>149</v>
      </c>
      <c r="B151" s="1" t="s">
        <v>161</v>
      </c>
      <c r="C151">
        <v>1192.5</v>
      </c>
      <c r="D151">
        <v>31</v>
      </c>
      <c r="I151">
        <v>1.1319999999999999</v>
      </c>
      <c r="L151">
        <v>3</v>
      </c>
      <c r="M151">
        <v>25</v>
      </c>
      <c r="N151">
        <v>8.1900000000000001E-2</v>
      </c>
      <c r="O151">
        <v>75</v>
      </c>
      <c r="P151">
        <v>9.6699999999999994E-2</v>
      </c>
      <c r="Q151">
        <v>1117.7</v>
      </c>
      <c r="S151" t="s">
        <v>954</v>
      </c>
      <c r="T151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AACTW : 1192.5 : Hawthorn/TW : 31</v>
      </c>
    </row>
    <row r="152" spans="1:20" x14ac:dyDescent="0.25">
      <c r="A152" s="1" t="s">
        <v>149</v>
      </c>
      <c r="B152" s="1" t="s">
        <v>173</v>
      </c>
      <c r="C152">
        <v>1272</v>
      </c>
      <c r="D152">
        <v>31</v>
      </c>
      <c r="I152">
        <v>1.1679999999999999</v>
      </c>
      <c r="L152">
        <v>3</v>
      </c>
      <c r="M152">
        <v>25</v>
      </c>
      <c r="N152">
        <v>7.7200000000000005E-2</v>
      </c>
      <c r="O152">
        <v>75</v>
      </c>
      <c r="P152">
        <v>9.11E-2</v>
      </c>
      <c r="Q152">
        <v>1192.2</v>
      </c>
      <c r="S152" t="s">
        <v>954</v>
      </c>
      <c r="T152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AACTW : 1272 : Narcissus/TW : 31</v>
      </c>
    </row>
    <row r="153" spans="1:20" x14ac:dyDescent="0.25">
      <c r="A153" s="1" t="s">
        <v>149</v>
      </c>
      <c r="B153" s="1" t="s">
        <v>151</v>
      </c>
      <c r="C153">
        <v>1346.8</v>
      </c>
      <c r="D153">
        <v>31</v>
      </c>
      <c r="I153">
        <v>1.2</v>
      </c>
      <c r="L153">
        <v>3</v>
      </c>
      <c r="M153">
        <v>25</v>
      </c>
      <c r="N153">
        <v>7.3400000000000007E-2</v>
      </c>
      <c r="O153">
        <v>75</v>
      </c>
      <c r="P153">
        <v>8.6400000000000005E-2</v>
      </c>
      <c r="Q153">
        <v>1262.3</v>
      </c>
      <c r="S153" t="s">
        <v>954</v>
      </c>
      <c r="T153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AACTW : 1346.8 : Baker/TW : 31</v>
      </c>
    </row>
    <row r="154" spans="1:20" x14ac:dyDescent="0.25">
      <c r="A154" s="1" t="s">
        <v>149</v>
      </c>
      <c r="B154" s="1" t="s">
        <v>156</v>
      </c>
      <c r="C154">
        <v>1351.5</v>
      </c>
      <c r="D154">
        <v>31</v>
      </c>
      <c r="I154">
        <v>1.202</v>
      </c>
      <c r="L154">
        <v>3</v>
      </c>
      <c r="M154">
        <v>25</v>
      </c>
      <c r="N154">
        <v>7.3099999999999998E-2</v>
      </c>
      <c r="O154">
        <v>75</v>
      </c>
      <c r="P154">
        <v>8.6099999999999996E-2</v>
      </c>
      <c r="Q154">
        <v>1266.3</v>
      </c>
      <c r="S154" t="s">
        <v>954</v>
      </c>
      <c r="T154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AACTW : 1351.5 : Columbine/TW : 31</v>
      </c>
    </row>
    <row r="155" spans="1:20" x14ac:dyDescent="0.25">
      <c r="A155" s="1" t="s">
        <v>149</v>
      </c>
      <c r="B155" s="1" t="s">
        <v>154</v>
      </c>
      <c r="C155">
        <v>1431</v>
      </c>
      <c r="D155">
        <v>31</v>
      </c>
      <c r="I155">
        <v>1.236</v>
      </c>
      <c r="L155">
        <v>3</v>
      </c>
      <c r="M155">
        <v>25</v>
      </c>
      <c r="N155">
        <v>6.9500000000000006E-2</v>
      </c>
      <c r="O155">
        <v>75</v>
      </c>
      <c r="P155">
        <v>8.1699999999999995E-2</v>
      </c>
      <c r="Q155">
        <v>1341.3</v>
      </c>
      <c r="S155" t="s">
        <v>954</v>
      </c>
      <c r="T155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AACTW : 1431 : Carnation/TW : 31</v>
      </c>
    </row>
    <row r="156" spans="1:20" x14ac:dyDescent="0.25">
      <c r="A156" s="1" t="s">
        <v>149</v>
      </c>
      <c r="B156" s="1" t="s">
        <v>163</v>
      </c>
      <c r="C156">
        <v>1583.2</v>
      </c>
      <c r="D156">
        <v>34</v>
      </c>
      <c r="I156">
        <v>1.3</v>
      </c>
      <c r="L156">
        <v>3</v>
      </c>
      <c r="M156">
        <v>25</v>
      </c>
      <c r="N156">
        <v>6.3700000000000007E-2</v>
      </c>
      <c r="O156">
        <v>75</v>
      </c>
      <c r="P156">
        <v>7.46E-2</v>
      </c>
      <c r="Q156">
        <v>1483.9</v>
      </c>
      <c r="S156" t="s">
        <v>954</v>
      </c>
      <c r="T156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AACTW : 1583.2 : Hood/TW : 34</v>
      </c>
    </row>
    <row r="157" spans="1:20" x14ac:dyDescent="0.25">
      <c r="A157" s="1" t="s">
        <v>149</v>
      </c>
      <c r="B157" s="1" t="s">
        <v>157</v>
      </c>
      <c r="C157">
        <v>1590</v>
      </c>
      <c r="D157">
        <v>49</v>
      </c>
      <c r="I157">
        <v>1.3149999999999999</v>
      </c>
      <c r="L157">
        <v>4</v>
      </c>
      <c r="M157">
        <v>25</v>
      </c>
      <c r="N157">
        <v>6.3500000000000001E-2</v>
      </c>
      <c r="O157">
        <v>75</v>
      </c>
      <c r="P157">
        <v>7.4300000000000005E-2</v>
      </c>
      <c r="Q157">
        <v>1490.3</v>
      </c>
      <c r="S157" t="s">
        <v>954</v>
      </c>
      <c r="T157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AACTW : 1590 : Coreopsis/TW : 49</v>
      </c>
    </row>
    <row r="158" spans="1:20" x14ac:dyDescent="0.25">
      <c r="A158" s="1" t="s">
        <v>149</v>
      </c>
      <c r="B158" s="1" t="s">
        <v>165</v>
      </c>
      <c r="C158">
        <v>1750</v>
      </c>
      <c r="D158">
        <v>49</v>
      </c>
      <c r="I158">
        <v>1.377</v>
      </c>
      <c r="L158">
        <v>4</v>
      </c>
      <c r="M158">
        <v>25</v>
      </c>
      <c r="N158">
        <v>5.8500000000000003E-2</v>
      </c>
      <c r="O158">
        <v>75</v>
      </c>
      <c r="P158">
        <v>6.83E-2</v>
      </c>
      <c r="Q158">
        <v>1640.3</v>
      </c>
      <c r="S158" t="s">
        <v>954</v>
      </c>
      <c r="T158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AACTW : 1750 : Jessamine/TW : 49</v>
      </c>
    </row>
    <row r="159" spans="1:20" x14ac:dyDescent="0.25">
      <c r="A159" s="1" t="s">
        <v>149</v>
      </c>
      <c r="B159" s="1" t="s">
        <v>183</v>
      </c>
      <c r="C159">
        <v>1812.7</v>
      </c>
      <c r="D159">
        <v>49</v>
      </c>
      <c r="I159">
        <v>1.4</v>
      </c>
      <c r="L159">
        <v>4</v>
      </c>
      <c r="M159">
        <v>25</v>
      </c>
      <c r="N159">
        <v>5.6800000000000003E-2</v>
      </c>
      <c r="O159">
        <v>75</v>
      </c>
      <c r="P159">
        <v>6.6199999999999995E-2</v>
      </c>
      <c r="Q159">
        <v>1699</v>
      </c>
      <c r="S159" t="s">
        <v>954</v>
      </c>
      <c r="T159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AACTW : 1812.7 : Whitney/TW : 49</v>
      </c>
    </row>
    <row r="160" spans="1:20" x14ac:dyDescent="0.25">
      <c r="A160" s="1" t="s">
        <v>149</v>
      </c>
      <c r="B160" s="1" t="s">
        <v>159</v>
      </c>
      <c r="C160">
        <v>2000</v>
      </c>
      <c r="D160">
        <v>49</v>
      </c>
      <c r="I160">
        <v>1.468</v>
      </c>
      <c r="L160">
        <v>4</v>
      </c>
      <c r="M160">
        <v>25</v>
      </c>
      <c r="N160">
        <v>5.2499999999999998E-2</v>
      </c>
      <c r="O160">
        <v>75</v>
      </c>
      <c r="P160">
        <v>6.0900000000000003E-2</v>
      </c>
      <c r="Q160">
        <v>1893</v>
      </c>
      <c r="S160" t="s">
        <v>954</v>
      </c>
      <c r="T160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AACTW : 2000 : Cowslip/TW : 49</v>
      </c>
    </row>
    <row r="161" spans="1:20" x14ac:dyDescent="0.25">
      <c r="A161" s="1" t="s">
        <v>149</v>
      </c>
      <c r="B161" s="1" t="s">
        <v>176</v>
      </c>
      <c r="C161">
        <v>2093.6</v>
      </c>
      <c r="D161">
        <v>49</v>
      </c>
      <c r="I161">
        <v>1.5</v>
      </c>
      <c r="L161">
        <v>4</v>
      </c>
      <c r="M161">
        <v>25</v>
      </c>
      <c r="N161">
        <v>5.0999999999999997E-2</v>
      </c>
      <c r="O161">
        <v>75</v>
      </c>
      <c r="P161">
        <v>5.91E-2</v>
      </c>
      <c r="Q161">
        <v>1981.6</v>
      </c>
      <c r="S161" t="s">
        <v>954</v>
      </c>
      <c r="T161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AACTW : 2093.6 : Powell/TW : 49</v>
      </c>
    </row>
    <row r="162" spans="1:20" x14ac:dyDescent="0.25">
      <c r="A162" s="1" t="s">
        <v>149</v>
      </c>
      <c r="B162" s="1" t="s">
        <v>164</v>
      </c>
      <c r="C162">
        <v>2388.1</v>
      </c>
      <c r="D162">
        <v>52</v>
      </c>
      <c r="I162">
        <v>1.6</v>
      </c>
      <c r="L162">
        <v>4</v>
      </c>
      <c r="M162">
        <v>25</v>
      </c>
      <c r="N162">
        <v>4.6100000000000002E-2</v>
      </c>
      <c r="O162">
        <v>75</v>
      </c>
      <c r="P162">
        <v>5.2999999999999999E-2</v>
      </c>
      <c r="Q162">
        <v>2260.3000000000002</v>
      </c>
      <c r="S162" t="s">
        <v>954</v>
      </c>
      <c r="T162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AACTW : 2388.1 : Jefferson/TW : 52</v>
      </c>
    </row>
    <row r="163" spans="1:20" x14ac:dyDescent="0.25">
      <c r="A163" s="1" t="s">
        <v>149</v>
      </c>
      <c r="B163" s="1" t="s">
        <v>167</v>
      </c>
      <c r="C163">
        <v>2500</v>
      </c>
      <c r="D163">
        <v>71</v>
      </c>
      <c r="I163">
        <v>1.6479999999999999</v>
      </c>
      <c r="L163">
        <v>5</v>
      </c>
      <c r="M163">
        <v>25</v>
      </c>
      <c r="N163">
        <v>4.4600000000000001E-2</v>
      </c>
      <c r="O163">
        <v>75</v>
      </c>
      <c r="P163">
        <v>5.11E-2</v>
      </c>
      <c r="Q163">
        <v>2366.1999999999998</v>
      </c>
      <c r="S163" t="s">
        <v>954</v>
      </c>
      <c r="T163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AACTW : 2500 : Lupine/TW : 71</v>
      </c>
    </row>
    <row r="164" spans="1:20" x14ac:dyDescent="0.25">
      <c r="A164" s="1" t="s">
        <v>149</v>
      </c>
      <c r="B164" s="1" t="s">
        <v>179</v>
      </c>
      <c r="C164">
        <v>3000</v>
      </c>
      <c r="D164">
        <v>71</v>
      </c>
      <c r="I164">
        <v>1.7989999999999999</v>
      </c>
      <c r="L164">
        <v>5</v>
      </c>
      <c r="M164">
        <v>25</v>
      </c>
      <c r="N164">
        <v>3.9199999999999999E-2</v>
      </c>
      <c r="O164">
        <v>75</v>
      </c>
      <c r="P164">
        <v>4.4499999999999998E-2</v>
      </c>
      <c r="Q164">
        <v>2839.5</v>
      </c>
      <c r="S164" t="s">
        <v>954</v>
      </c>
      <c r="T164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AACTW : 3000 : Trillium/TW : 71</v>
      </c>
    </row>
    <row r="165" spans="1:20" x14ac:dyDescent="0.25">
      <c r="A165" s="1" t="s">
        <v>185</v>
      </c>
      <c r="B165" s="1" t="s">
        <v>219</v>
      </c>
      <c r="C165">
        <v>355</v>
      </c>
      <c r="D165">
        <v>12</v>
      </c>
      <c r="E165">
        <v>7</v>
      </c>
      <c r="F165">
        <v>0.13669999999999999</v>
      </c>
      <c r="G165">
        <v>0.13669999999999999</v>
      </c>
      <c r="H165">
        <v>0.39900000000000002</v>
      </c>
      <c r="I165">
        <v>0.68400000000000005</v>
      </c>
      <c r="M165">
        <v>25</v>
      </c>
      <c r="N165">
        <v>0.27760000000000001</v>
      </c>
      <c r="O165">
        <v>75</v>
      </c>
      <c r="P165">
        <v>0.3296</v>
      </c>
      <c r="Q165">
        <v>333</v>
      </c>
      <c r="S165" t="s">
        <v>954</v>
      </c>
      <c r="T165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ACAR : 355 : 355 -  12/7 : 12/7</v>
      </c>
    </row>
    <row r="166" spans="1:20" x14ac:dyDescent="0.25">
      <c r="A166" s="1" t="s">
        <v>185</v>
      </c>
      <c r="B166" s="1" t="s">
        <v>220</v>
      </c>
      <c r="C166">
        <v>355</v>
      </c>
      <c r="D166">
        <v>15</v>
      </c>
      <c r="E166">
        <v>4</v>
      </c>
      <c r="F166">
        <v>0.13669999999999999</v>
      </c>
      <c r="G166">
        <v>0.13669999999999999</v>
      </c>
      <c r="H166">
        <v>0.182</v>
      </c>
      <c r="I166">
        <v>0.68400000000000005</v>
      </c>
      <c r="M166">
        <v>25</v>
      </c>
      <c r="N166">
        <v>0.27139999999999997</v>
      </c>
      <c r="O166">
        <v>75</v>
      </c>
      <c r="P166">
        <v>0.32329999999999998</v>
      </c>
      <c r="Q166">
        <v>333.3</v>
      </c>
      <c r="S166" t="s">
        <v>954</v>
      </c>
      <c r="T166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ACAR : 355 : 355 - 15/4 : 15/4</v>
      </c>
    </row>
    <row r="167" spans="1:20" x14ac:dyDescent="0.25">
      <c r="A167" s="1" t="s">
        <v>185</v>
      </c>
      <c r="B167" s="1" t="s">
        <v>221</v>
      </c>
      <c r="C167">
        <v>395.1</v>
      </c>
      <c r="D167">
        <v>15</v>
      </c>
      <c r="E167">
        <v>4</v>
      </c>
      <c r="F167">
        <v>0.14419999999999999</v>
      </c>
      <c r="G167">
        <v>0.14419999999999999</v>
      </c>
      <c r="H167">
        <v>0.192</v>
      </c>
      <c r="I167">
        <v>0.72099999999999997</v>
      </c>
      <c r="J167" t="s">
        <v>23</v>
      </c>
      <c r="K167" t="s">
        <v>23</v>
      </c>
      <c r="L167" t="s">
        <v>23</v>
      </c>
      <c r="M167">
        <v>25</v>
      </c>
      <c r="N167">
        <v>0.24410000000000001</v>
      </c>
      <c r="O167">
        <v>75</v>
      </c>
      <c r="P167">
        <v>0.29070000000000001</v>
      </c>
      <c r="Q167">
        <v>369.9</v>
      </c>
      <c r="S167" t="s">
        <v>954</v>
      </c>
      <c r="T167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ACAR : 395.1 : 395.1 - 15/4 : 15/4</v>
      </c>
    </row>
    <row r="168" spans="1:20" x14ac:dyDescent="0.25">
      <c r="A168" s="1" t="s">
        <v>185</v>
      </c>
      <c r="B168" s="1" t="s">
        <v>222</v>
      </c>
      <c r="C168">
        <v>465.9</v>
      </c>
      <c r="D168">
        <v>12</v>
      </c>
      <c r="E168">
        <v>7</v>
      </c>
      <c r="F168">
        <v>0.15659999999999999</v>
      </c>
      <c r="G168">
        <v>0.15659999999999999</v>
      </c>
      <c r="H168">
        <v>0.45700000000000002</v>
      </c>
      <c r="I168">
        <v>0.78300000000000003</v>
      </c>
      <c r="J168" t="s">
        <v>23</v>
      </c>
      <c r="K168" t="s">
        <v>23</v>
      </c>
      <c r="L168" t="s">
        <v>23</v>
      </c>
      <c r="M168">
        <v>25</v>
      </c>
      <c r="N168">
        <v>0.21210000000000001</v>
      </c>
      <c r="O168">
        <v>75</v>
      </c>
      <c r="P168">
        <v>0.25169999999999998</v>
      </c>
      <c r="Q168">
        <v>435.9</v>
      </c>
      <c r="S168" t="s">
        <v>954</v>
      </c>
      <c r="T168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ACAR : 465.9 : 465.9 -  12/7 : 12/7</v>
      </c>
    </row>
    <row r="169" spans="1:20" x14ac:dyDescent="0.25">
      <c r="A169" s="1" t="s">
        <v>185</v>
      </c>
      <c r="B169" s="1" t="s">
        <v>223</v>
      </c>
      <c r="C169">
        <v>503.6</v>
      </c>
      <c r="D169">
        <v>12</v>
      </c>
      <c r="E169">
        <v>7</v>
      </c>
      <c r="F169">
        <v>0.1628</v>
      </c>
      <c r="G169">
        <v>0.1628</v>
      </c>
      <c r="H169">
        <v>0.47499999999999998</v>
      </c>
      <c r="I169">
        <v>0.81399999999999995</v>
      </c>
      <c r="M169">
        <v>25</v>
      </c>
      <c r="N169">
        <v>0.19650000000000001</v>
      </c>
      <c r="O169">
        <v>75</v>
      </c>
      <c r="P169">
        <v>0.23300000000000001</v>
      </c>
      <c r="Q169">
        <v>471.1</v>
      </c>
      <c r="S169" t="s">
        <v>954</v>
      </c>
      <c r="T169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ACAR : 503.6 : 503.6 -  12/7 : 12/7</v>
      </c>
    </row>
    <row r="170" spans="1:20" x14ac:dyDescent="0.25">
      <c r="A170" s="1" t="s">
        <v>185</v>
      </c>
      <c r="B170" s="1" t="s">
        <v>224</v>
      </c>
      <c r="C170">
        <v>503.6</v>
      </c>
      <c r="D170">
        <v>15</v>
      </c>
      <c r="E170">
        <v>4</v>
      </c>
      <c r="F170">
        <v>0.1628</v>
      </c>
      <c r="G170">
        <v>0.1628</v>
      </c>
      <c r="H170">
        <v>0.217</v>
      </c>
      <c r="I170">
        <v>0.81399999999999995</v>
      </c>
      <c r="M170">
        <v>25</v>
      </c>
      <c r="N170">
        <v>0.19209999999999999</v>
      </c>
      <c r="O170">
        <v>75</v>
      </c>
      <c r="P170">
        <v>0.2286</v>
      </c>
      <c r="Q170">
        <v>471.5</v>
      </c>
      <c r="S170" t="s">
        <v>954</v>
      </c>
      <c r="T170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ACAR : 503.6 : 503.6 - 15/4 : 15/4</v>
      </c>
    </row>
    <row r="171" spans="1:20" x14ac:dyDescent="0.25">
      <c r="A171" s="1" t="s">
        <v>185</v>
      </c>
      <c r="B171" s="1" t="s">
        <v>225</v>
      </c>
      <c r="C171">
        <v>559.5</v>
      </c>
      <c r="D171">
        <v>15</v>
      </c>
      <c r="E171">
        <v>4</v>
      </c>
      <c r="F171">
        <v>0.1716</v>
      </c>
      <c r="G171">
        <v>0.1716</v>
      </c>
      <c r="H171">
        <v>0.22900000000000001</v>
      </c>
      <c r="I171">
        <v>0.85799999999999998</v>
      </c>
      <c r="J171" t="s">
        <v>23</v>
      </c>
      <c r="K171" t="s">
        <v>23</v>
      </c>
      <c r="L171" t="s">
        <v>23</v>
      </c>
      <c r="M171">
        <v>25</v>
      </c>
      <c r="N171">
        <v>0.17319999999999999</v>
      </c>
      <c r="O171">
        <v>75</v>
      </c>
      <c r="P171">
        <v>0.20599999999999999</v>
      </c>
      <c r="Q171">
        <v>523.79999999999995</v>
      </c>
      <c r="S171" t="s">
        <v>954</v>
      </c>
      <c r="T171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ACAR : 559.5 : 559.5 - 15/4 : 15/4</v>
      </c>
    </row>
    <row r="172" spans="1:20" x14ac:dyDescent="0.25">
      <c r="A172" s="1" t="s">
        <v>185</v>
      </c>
      <c r="B172" s="1" t="s">
        <v>226</v>
      </c>
      <c r="C172">
        <v>587.20000000000005</v>
      </c>
      <c r="D172">
        <v>15</v>
      </c>
      <c r="E172">
        <v>4</v>
      </c>
      <c r="F172">
        <v>0.17580000000000001</v>
      </c>
      <c r="G172">
        <v>0.17580000000000001</v>
      </c>
      <c r="H172">
        <v>0.23400000000000001</v>
      </c>
      <c r="I172">
        <v>0.879</v>
      </c>
      <c r="J172" t="s">
        <v>23</v>
      </c>
      <c r="K172" t="s">
        <v>23</v>
      </c>
      <c r="L172" t="s">
        <v>23</v>
      </c>
      <c r="M172">
        <v>25</v>
      </c>
      <c r="N172">
        <v>0.16520000000000001</v>
      </c>
      <c r="O172">
        <v>75</v>
      </c>
      <c r="P172">
        <v>0.19639999999999999</v>
      </c>
      <c r="Q172">
        <v>549.79999999999995</v>
      </c>
      <c r="S172" t="s">
        <v>954</v>
      </c>
      <c r="T172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ACAR : 587.2 : 587.2 - 15/4 : 15/4</v>
      </c>
    </row>
    <row r="173" spans="1:20" x14ac:dyDescent="0.25">
      <c r="A173" s="1" t="s">
        <v>185</v>
      </c>
      <c r="B173" s="1" t="s">
        <v>227</v>
      </c>
      <c r="C173">
        <v>653.1</v>
      </c>
      <c r="D173">
        <v>12</v>
      </c>
      <c r="E173">
        <v>7</v>
      </c>
      <c r="F173">
        <v>0.18540000000000001</v>
      </c>
      <c r="G173">
        <v>0.18540000000000001</v>
      </c>
      <c r="H173">
        <v>0.54100000000000004</v>
      </c>
      <c r="I173">
        <v>0.92700000000000005</v>
      </c>
      <c r="M173">
        <v>25</v>
      </c>
      <c r="N173">
        <v>0.15229999999999999</v>
      </c>
      <c r="O173">
        <v>75</v>
      </c>
      <c r="P173">
        <v>0.1804</v>
      </c>
      <c r="Q173">
        <v>611</v>
      </c>
      <c r="S173" t="s">
        <v>954</v>
      </c>
      <c r="T173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ACAR : 653.1 : 653.1 -  12/7 : 12/7</v>
      </c>
    </row>
    <row r="174" spans="1:20" x14ac:dyDescent="0.25">
      <c r="A174" s="1" t="s">
        <v>185</v>
      </c>
      <c r="B174" s="1" t="s">
        <v>228</v>
      </c>
      <c r="C174">
        <v>653.1</v>
      </c>
      <c r="D174">
        <v>15</v>
      </c>
      <c r="E174">
        <v>4</v>
      </c>
      <c r="F174">
        <v>0.18540000000000001</v>
      </c>
      <c r="G174">
        <v>0.18540000000000001</v>
      </c>
      <c r="H174">
        <v>0.247</v>
      </c>
      <c r="I174">
        <v>0.92700000000000005</v>
      </c>
      <c r="M174">
        <v>25</v>
      </c>
      <c r="N174">
        <v>0.14899999999999999</v>
      </c>
      <c r="O174">
        <v>75</v>
      </c>
      <c r="P174">
        <v>0.1769</v>
      </c>
      <c r="Q174">
        <v>611.5</v>
      </c>
      <c r="S174" t="s">
        <v>954</v>
      </c>
      <c r="T174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ACAR : 653.1 : 653.1 - 15/4 : 15/4</v>
      </c>
    </row>
    <row r="175" spans="1:20" x14ac:dyDescent="0.25">
      <c r="A175" s="1" t="s">
        <v>185</v>
      </c>
      <c r="B175" s="1" t="s">
        <v>229</v>
      </c>
      <c r="C175">
        <v>739.8</v>
      </c>
      <c r="D175">
        <v>18</v>
      </c>
      <c r="E175">
        <v>19</v>
      </c>
      <c r="F175">
        <v>0.1414</v>
      </c>
      <c r="G175">
        <v>0.1414</v>
      </c>
      <c r="H175">
        <v>1.0449999999999999</v>
      </c>
      <c r="I175">
        <v>0.99</v>
      </c>
      <c r="M175">
        <v>25</v>
      </c>
      <c r="N175">
        <v>0.13780000000000001</v>
      </c>
      <c r="O175">
        <v>75</v>
      </c>
      <c r="P175">
        <v>0.16250000000000001</v>
      </c>
      <c r="Q175">
        <v>691.6</v>
      </c>
      <c r="S175" t="s">
        <v>954</v>
      </c>
      <c r="T175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ACAR : 739.8 : 739.8 -  18/19 : 18/19</v>
      </c>
    </row>
    <row r="176" spans="1:20" x14ac:dyDescent="0.25">
      <c r="A176" s="1" t="s">
        <v>185</v>
      </c>
      <c r="B176" s="1" t="s">
        <v>231</v>
      </c>
      <c r="C176">
        <v>739.8</v>
      </c>
      <c r="D176">
        <v>24</v>
      </c>
      <c r="E176">
        <v>13</v>
      </c>
      <c r="F176">
        <v>0.1414</v>
      </c>
      <c r="G176">
        <v>0.1414</v>
      </c>
      <c r="H176">
        <v>0.53600000000000003</v>
      </c>
      <c r="I176">
        <v>0.99</v>
      </c>
      <c r="M176">
        <v>25</v>
      </c>
      <c r="N176">
        <v>0.1346</v>
      </c>
      <c r="O176">
        <v>75</v>
      </c>
      <c r="P176">
        <v>0.1593</v>
      </c>
      <c r="Q176">
        <v>692.1</v>
      </c>
      <c r="S176" t="s">
        <v>954</v>
      </c>
      <c r="T176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ACAR : 739.8 : 739.8 - 24/13 : 24/13</v>
      </c>
    </row>
    <row r="177" spans="1:20" x14ac:dyDescent="0.25">
      <c r="A177" s="1" t="s">
        <v>185</v>
      </c>
      <c r="B177" s="1" t="s">
        <v>230</v>
      </c>
      <c r="C177">
        <v>739.8</v>
      </c>
      <c r="D177">
        <v>30</v>
      </c>
      <c r="E177">
        <v>7</v>
      </c>
      <c r="F177">
        <v>0.1414</v>
      </c>
      <c r="G177">
        <v>0.1414</v>
      </c>
      <c r="H177">
        <v>0.23100000000000001</v>
      </c>
      <c r="I177">
        <v>0.99</v>
      </c>
      <c r="M177">
        <v>25</v>
      </c>
      <c r="N177">
        <v>0.13159999999999999</v>
      </c>
      <c r="O177">
        <v>75</v>
      </c>
      <c r="P177">
        <v>0.15620000000000001</v>
      </c>
      <c r="Q177">
        <v>692.7</v>
      </c>
      <c r="S177" t="s">
        <v>954</v>
      </c>
      <c r="T177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ACAR : 739.8 : 739.8 -  30/7 : 30/7</v>
      </c>
    </row>
    <row r="178" spans="1:20" x14ac:dyDescent="0.25">
      <c r="A178" s="1" t="s">
        <v>185</v>
      </c>
      <c r="B178" s="1" t="s">
        <v>232</v>
      </c>
      <c r="C178">
        <v>739.8</v>
      </c>
      <c r="D178">
        <v>33</v>
      </c>
      <c r="E178">
        <v>4</v>
      </c>
      <c r="F178">
        <v>0.1414</v>
      </c>
      <c r="G178">
        <v>0.1414</v>
      </c>
      <c r="H178">
        <v>0.12</v>
      </c>
      <c r="I178">
        <v>0.99</v>
      </c>
      <c r="M178">
        <v>25</v>
      </c>
      <c r="N178">
        <v>0.13020000000000001</v>
      </c>
      <c r="O178">
        <v>75</v>
      </c>
      <c r="P178">
        <v>0.1547</v>
      </c>
      <c r="Q178">
        <v>693</v>
      </c>
      <c r="S178" t="s">
        <v>954</v>
      </c>
      <c r="T178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ACAR : 739.8 : 739.8 - 33/4 : 33/4</v>
      </c>
    </row>
    <row r="179" spans="1:20" x14ac:dyDescent="0.25">
      <c r="A179" s="1" t="s">
        <v>185</v>
      </c>
      <c r="B179" s="1" t="s">
        <v>233</v>
      </c>
      <c r="C179">
        <v>853.7</v>
      </c>
      <c r="D179">
        <v>18</v>
      </c>
      <c r="E179">
        <v>19</v>
      </c>
      <c r="F179">
        <v>0.15190000000000001</v>
      </c>
      <c r="G179">
        <v>0.15190000000000001</v>
      </c>
      <c r="H179">
        <v>1.1220000000000001</v>
      </c>
      <c r="I179">
        <v>1.0629999999999999</v>
      </c>
      <c r="M179">
        <v>25</v>
      </c>
      <c r="N179">
        <v>0.1201</v>
      </c>
      <c r="O179">
        <v>75</v>
      </c>
      <c r="P179">
        <v>0.1414</v>
      </c>
      <c r="Q179">
        <v>798.1</v>
      </c>
      <c r="S179" t="s">
        <v>954</v>
      </c>
      <c r="T179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ACAR : 853.7 : 853.7 -  18/19 : 18/19</v>
      </c>
    </row>
    <row r="180" spans="1:20" x14ac:dyDescent="0.25">
      <c r="A180" s="1" t="s">
        <v>185</v>
      </c>
      <c r="B180" s="1" t="s">
        <v>235</v>
      </c>
      <c r="C180">
        <v>853.7</v>
      </c>
      <c r="D180">
        <v>24</v>
      </c>
      <c r="E180">
        <v>13</v>
      </c>
      <c r="F180">
        <v>0.15190000000000001</v>
      </c>
      <c r="G180">
        <v>0.15190000000000001</v>
      </c>
      <c r="H180">
        <v>0.57599999999999996</v>
      </c>
      <c r="I180">
        <v>1.0629999999999999</v>
      </c>
      <c r="M180">
        <v>25</v>
      </c>
      <c r="N180">
        <v>0.1173</v>
      </c>
      <c r="O180">
        <v>75</v>
      </c>
      <c r="P180">
        <v>0.1386</v>
      </c>
      <c r="Q180">
        <v>798.7</v>
      </c>
      <c r="S180" t="s">
        <v>954</v>
      </c>
      <c r="T180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ACAR : 853.7 : 853.7 - 24/13 : 24/13</v>
      </c>
    </row>
    <row r="181" spans="1:20" x14ac:dyDescent="0.25">
      <c r="A181" s="1" t="s">
        <v>185</v>
      </c>
      <c r="B181" s="1" t="s">
        <v>234</v>
      </c>
      <c r="C181">
        <v>853.7</v>
      </c>
      <c r="D181">
        <v>30</v>
      </c>
      <c r="E181">
        <v>7</v>
      </c>
      <c r="F181">
        <v>0.15190000000000001</v>
      </c>
      <c r="G181">
        <v>0.15190000000000001</v>
      </c>
      <c r="H181">
        <v>0.248</v>
      </c>
      <c r="I181">
        <v>1.0629999999999999</v>
      </c>
      <c r="M181">
        <v>25</v>
      </c>
      <c r="N181">
        <v>0.1147</v>
      </c>
      <c r="O181">
        <v>75</v>
      </c>
      <c r="P181">
        <v>0.13589999999999999</v>
      </c>
      <c r="Q181">
        <v>799.4</v>
      </c>
      <c r="S181" t="s">
        <v>954</v>
      </c>
      <c r="T181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ACAR : 853.7 : 853.7 -  30/7 : 30/7</v>
      </c>
    </row>
    <row r="182" spans="1:20" x14ac:dyDescent="0.25">
      <c r="A182" s="1" t="s">
        <v>185</v>
      </c>
      <c r="B182" s="1" t="s">
        <v>236</v>
      </c>
      <c r="C182">
        <v>927.2</v>
      </c>
      <c r="D182">
        <v>18</v>
      </c>
      <c r="E182">
        <v>19</v>
      </c>
      <c r="F182">
        <v>0.1583</v>
      </c>
      <c r="G182">
        <v>0.1583</v>
      </c>
      <c r="H182">
        <v>1.17</v>
      </c>
      <c r="I182">
        <v>1.1080000000000001</v>
      </c>
      <c r="M182">
        <v>25</v>
      </c>
      <c r="N182">
        <v>0.111</v>
      </c>
      <c r="O182">
        <v>75</v>
      </c>
      <c r="P182">
        <v>0.1305</v>
      </c>
      <c r="Q182">
        <v>866.7</v>
      </c>
      <c r="S182" t="s">
        <v>954</v>
      </c>
      <c r="T182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ACAR : 927.2 : 927.2 -  18/19 : 18/19</v>
      </c>
    </row>
    <row r="183" spans="1:20" x14ac:dyDescent="0.25">
      <c r="A183" s="1" t="s">
        <v>185</v>
      </c>
      <c r="B183" s="1" t="s">
        <v>238</v>
      </c>
      <c r="C183">
        <v>927.2</v>
      </c>
      <c r="D183">
        <v>24</v>
      </c>
      <c r="E183">
        <v>13</v>
      </c>
      <c r="F183">
        <v>0.1583</v>
      </c>
      <c r="G183">
        <v>0.1583</v>
      </c>
      <c r="H183">
        <v>0.6</v>
      </c>
      <c r="I183">
        <v>1.1080000000000001</v>
      </c>
      <c r="M183">
        <v>25</v>
      </c>
      <c r="N183">
        <v>0.1084</v>
      </c>
      <c r="O183">
        <v>75</v>
      </c>
      <c r="P183">
        <v>0.128</v>
      </c>
      <c r="Q183">
        <v>867.5</v>
      </c>
      <c r="S183" t="s">
        <v>954</v>
      </c>
      <c r="T183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ACAR : 927.2 : 927.2 - 24/13 : 24/13</v>
      </c>
    </row>
    <row r="184" spans="1:20" x14ac:dyDescent="0.25">
      <c r="A184" s="1" t="s">
        <v>185</v>
      </c>
      <c r="B184" s="1" t="s">
        <v>237</v>
      </c>
      <c r="C184">
        <v>927.2</v>
      </c>
      <c r="D184">
        <v>30</v>
      </c>
      <c r="E184">
        <v>7</v>
      </c>
      <c r="F184">
        <v>0.1583</v>
      </c>
      <c r="G184">
        <v>0.1583</v>
      </c>
      <c r="H184">
        <v>0.25900000000000001</v>
      </c>
      <c r="I184">
        <v>1.1080000000000001</v>
      </c>
      <c r="M184">
        <v>25</v>
      </c>
      <c r="N184">
        <v>0.1061</v>
      </c>
      <c r="O184">
        <v>75</v>
      </c>
      <c r="P184">
        <v>0.1255</v>
      </c>
      <c r="Q184">
        <v>868.2</v>
      </c>
      <c r="S184" t="s">
        <v>954</v>
      </c>
      <c r="T184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ACAR : 927.2 : 927.2 -  30/7 : 30/7</v>
      </c>
    </row>
    <row r="185" spans="1:20" x14ac:dyDescent="0.25">
      <c r="A185" s="1" t="s">
        <v>185</v>
      </c>
      <c r="B185" s="1" t="s">
        <v>186</v>
      </c>
      <c r="C185">
        <v>1024.5</v>
      </c>
      <c r="D185">
        <v>18</v>
      </c>
      <c r="E185">
        <v>19</v>
      </c>
      <c r="F185">
        <v>0.16639999999999999</v>
      </c>
      <c r="G185">
        <v>0.16639999999999999</v>
      </c>
      <c r="H185">
        <v>1.23</v>
      </c>
      <c r="I185">
        <v>1.165</v>
      </c>
      <c r="M185">
        <v>25</v>
      </c>
      <c r="N185">
        <v>0.10100000000000001</v>
      </c>
      <c r="O185">
        <v>75</v>
      </c>
      <c r="P185">
        <v>0.1187</v>
      </c>
      <c r="Q185">
        <v>957.7</v>
      </c>
      <c r="S185" t="s">
        <v>954</v>
      </c>
      <c r="T185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ACAR : 1024.5 : 1024.5 -  18/19 : 18/19</v>
      </c>
    </row>
    <row r="186" spans="1:20" x14ac:dyDescent="0.25">
      <c r="A186" s="1" t="s">
        <v>185</v>
      </c>
      <c r="B186" s="1" t="s">
        <v>188</v>
      </c>
      <c r="C186">
        <v>1024.5</v>
      </c>
      <c r="D186">
        <v>24</v>
      </c>
      <c r="E186">
        <v>13</v>
      </c>
      <c r="F186">
        <v>0.16639999999999999</v>
      </c>
      <c r="G186">
        <v>0.16639999999999999</v>
      </c>
      <c r="H186">
        <v>0.63100000000000001</v>
      </c>
      <c r="I186">
        <v>1.165</v>
      </c>
      <c r="M186">
        <v>25</v>
      </c>
      <c r="N186">
        <v>9.8699999999999996E-2</v>
      </c>
      <c r="O186">
        <v>75</v>
      </c>
      <c r="P186">
        <v>0.1164</v>
      </c>
      <c r="Q186">
        <v>958.5</v>
      </c>
      <c r="S186" t="s">
        <v>954</v>
      </c>
      <c r="T186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ACAR : 1024.5 : 1024.5 - 24/13 : 24/13</v>
      </c>
    </row>
    <row r="187" spans="1:20" x14ac:dyDescent="0.25">
      <c r="A187" s="1" t="s">
        <v>185</v>
      </c>
      <c r="B187" s="1" t="s">
        <v>187</v>
      </c>
      <c r="C187">
        <v>1024.5</v>
      </c>
      <c r="D187">
        <v>30</v>
      </c>
      <c r="E187">
        <v>7</v>
      </c>
      <c r="F187">
        <v>0.16639999999999999</v>
      </c>
      <c r="G187">
        <v>0.16639999999999999</v>
      </c>
      <c r="H187">
        <v>0.27200000000000002</v>
      </c>
      <c r="I187">
        <v>1.165</v>
      </c>
      <c r="M187">
        <v>25</v>
      </c>
      <c r="N187">
        <v>9.6600000000000005E-2</v>
      </c>
      <c r="O187">
        <v>75</v>
      </c>
      <c r="P187">
        <v>0.1142</v>
      </c>
      <c r="Q187">
        <v>959.3</v>
      </c>
      <c r="S187" t="s">
        <v>954</v>
      </c>
      <c r="T187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ACAR : 1024.5 : 1024.5 -  30/7 : 30/7</v>
      </c>
    </row>
    <row r="188" spans="1:20" x14ac:dyDescent="0.25">
      <c r="A188" s="1" t="s">
        <v>185</v>
      </c>
      <c r="B188" s="1" t="s">
        <v>189</v>
      </c>
      <c r="C188">
        <v>1081</v>
      </c>
      <c r="D188">
        <v>18</v>
      </c>
      <c r="E188">
        <v>19</v>
      </c>
      <c r="F188">
        <v>0.1709</v>
      </c>
      <c r="G188">
        <v>0.1709</v>
      </c>
      <c r="H188">
        <v>1.262</v>
      </c>
      <c r="I188">
        <v>1.196</v>
      </c>
      <c r="M188">
        <v>25</v>
      </c>
      <c r="N188">
        <v>9.6000000000000002E-2</v>
      </c>
      <c r="O188">
        <v>75</v>
      </c>
      <c r="P188">
        <v>0.11269999999999999</v>
      </c>
      <c r="Q188">
        <v>1010.2</v>
      </c>
      <c r="S188" t="s">
        <v>954</v>
      </c>
      <c r="T188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ACAR : 1081 : 1081 -  18/19 : 18/19</v>
      </c>
    </row>
    <row r="189" spans="1:20" x14ac:dyDescent="0.25">
      <c r="A189" s="1" t="s">
        <v>185</v>
      </c>
      <c r="B189" s="1" t="s">
        <v>191</v>
      </c>
      <c r="C189">
        <v>1081</v>
      </c>
      <c r="D189">
        <v>24</v>
      </c>
      <c r="E189">
        <v>13</v>
      </c>
      <c r="F189">
        <v>0.1709</v>
      </c>
      <c r="G189">
        <v>0.1709</v>
      </c>
      <c r="H189">
        <v>0.64800000000000002</v>
      </c>
      <c r="I189">
        <v>1.196</v>
      </c>
      <c r="M189">
        <v>25</v>
      </c>
      <c r="N189">
        <v>9.3899999999999997E-2</v>
      </c>
      <c r="O189">
        <v>75</v>
      </c>
      <c r="P189">
        <v>0.1105</v>
      </c>
      <c r="Q189">
        <v>1011.1</v>
      </c>
      <c r="S189" t="s">
        <v>954</v>
      </c>
      <c r="T189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ACAR : 1081 : 1081 - 24/13 : 24/13</v>
      </c>
    </row>
    <row r="190" spans="1:20" x14ac:dyDescent="0.25">
      <c r="A190" s="1" t="s">
        <v>185</v>
      </c>
      <c r="B190" s="1" t="s">
        <v>192</v>
      </c>
      <c r="C190">
        <v>1109</v>
      </c>
      <c r="D190">
        <v>18</v>
      </c>
      <c r="E190">
        <v>19</v>
      </c>
      <c r="F190">
        <v>0.1731</v>
      </c>
      <c r="G190">
        <v>0.1731</v>
      </c>
      <c r="H190">
        <v>1.2789999999999999</v>
      </c>
      <c r="I190">
        <v>1.212</v>
      </c>
      <c r="M190">
        <v>25</v>
      </c>
      <c r="N190">
        <v>9.3700000000000006E-2</v>
      </c>
      <c r="O190">
        <v>75</v>
      </c>
      <c r="P190">
        <v>0.11</v>
      </c>
      <c r="Q190">
        <v>1036.4000000000001</v>
      </c>
      <c r="S190" t="s">
        <v>954</v>
      </c>
      <c r="T190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ACAR : 1109 : 1109 -  18/19 : 18/19</v>
      </c>
    </row>
    <row r="191" spans="1:20" x14ac:dyDescent="0.25">
      <c r="A191" s="1" t="s">
        <v>185</v>
      </c>
      <c r="B191" s="1" t="s">
        <v>190</v>
      </c>
      <c r="C191">
        <v>1081</v>
      </c>
      <c r="D191">
        <v>30</v>
      </c>
      <c r="E191">
        <v>7</v>
      </c>
      <c r="F191">
        <v>0.1709</v>
      </c>
      <c r="G191">
        <v>0.1709</v>
      </c>
      <c r="H191">
        <v>0.27900000000000003</v>
      </c>
      <c r="I191">
        <v>1.196</v>
      </c>
      <c r="M191">
        <v>25</v>
      </c>
      <c r="N191">
        <v>9.1800000000000007E-2</v>
      </c>
      <c r="O191">
        <v>75</v>
      </c>
      <c r="P191">
        <v>0.1084</v>
      </c>
      <c r="Q191">
        <v>1011.9</v>
      </c>
      <c r="S191" t="s">
        <v>954</v>
      </c>
      <c r="T191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ACAR : 1081 : 1081 -  30/7 : 30/7</v>
      </c>
    </row>
    <row r="192" spans="1:20" x14ac:dyDescent="0.25">
      <c r="A192" s="1" t="s">
        <v>185</v>
      </c>
      <c r="B192" s="1" t="s">
        <v>194</v>
      </c>
      <c r="C192">
        <v>1109</v>
      </c>
      <c r="D192">
        <v>24</v>
      </c>
      <c r="E192">
        <v>13</v>
      </c>
      <c r="F192">
        <v>0.1731</v>
      </c>
      <c r="G192">
        <v>0.1731</v>
      </c>
      <c r="H192">
        <v>0.65700000000000003</v>
      </c>
      <c r="I192">
        <v>1.212</v>
      </c>
      <c r="M192">
        <v>25</v>
      </c>
      <c r="N192">
        <v>9.1700000000000004E-2</v>
      </c>
      <c r="O192">
        <v>75</v>
      </c>
      <c r="P192">
        <v>0.10780000000000001</v>
      </c>
      <c r="Q192">
        <v>1037.2</v>
      </c>
      <c r="S192" t="s">
        <v>954</v>
      </c>
      <c r="T192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ACAR : 1109 : 1109 - 24/13 : 24/13</v>
      </c>
    </row>
    <row r="193" spans="1:20" x14ac:dyDescent="0.25">
      <c r="A193" s="1" t="s">
        <v>185</v>
      </c>
      <c r="B193" s="1" t="s">
        <v>193</v>
      </c>
      <c r="C193">
        <v>1109</v>
      </c>
      <c r="D193">
        <v>30</v>
      </c>
      <c r="E193">
        <v>7</v>
      </c>
      <c r="F193">
        <v>0.1731</v>
      </c>
      <c r="G193">
        <v>0.1731</v>
      </c>
      <c r="H193">
        <v>0.28299999999999997</v>
      </c>
      <c r="I193">
        <v>1.212</v>
      </c>
      <c r="M193">
        <v>25</v>
      </c>
      <c r="N193">
        <v>8.9700000000000002E-2</v>
      </c>
      <c r="O193">
        <v>75</v>
      </c>
      <c r="P193">
        <v>0.10580000000000001</v>
      </c>
      <c r="Q193">
        <v>1038.0999999999999</v>
      </c>
      <c r="S193" t="s">
        <v>954</v>
      </c>
      <c r="T193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ACAR : 1109 : 1109 -  30/7 : 30/7</v>
      </c>
    </row>
    <row r="194" spans="1:20" x14ac:dyDescent="0.25">
      <c r="A194" s="1" t="s">
        <v>185</v>
      </c>
      <c r="B194" s="1" t="s">
        <v>195</v>
      </c>
      <c r="C194">
        <v>1172</v>
      </c>
      <c r="D194">
        <v>18</v>
      </c>
      <c r="E194">
        <v>19</v>
      </c>
      <c r="F194">
        <v>0.17799999999999999</v>
      </c>
      <c r="G194">
        <v>0.17799999999999999</v>
      </c>
      <c r="H194">
        <v>1.3149999999999999</v>
      </c>
      <c r="I194">
        <v>1.246</v>
      </c>
      <c r="M194">
        <v>25</v>
      </c>
      <c r="N194">
        <v>8.9099999999999999E-2</v>
      </c>
      <c r="O194">
        <v>75</v>
      </c>
      <c r="P194">
        <v>0.10440000000000001</v>
      </c>
      <c r="Q194">
        <v>1095.9000000000001</v>
      </c>
      <c r="S194" t="s">
        <v>954</v>
      </c>
      <c r="T194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ACAR : 1172 : 1172 -  18/19 : 18/19</v>
      </c>
    </row>
    <row r="195" spans="1:20" x14ac:dyDescent="0.25">
      <c r="A195" s="1" t="s">
        <v>185</v>
      </c>
      <c r="B195" s="1" t="s">
        <v>197</v>
      </c>
      <c r="C195">
        <v>1172</v>
      </c>
      <c r="D195">
        <v>24</v>
      </c>
      <c r="E195">
        <v>13</v>
      </c>
      <c r="F195">
        <v>0.17799999999999999</v>
      </c>
      <c r="G195">
        <v>0.17799999999999999</v>
      </c>
      <c r="H195">
        <v>0.67500000000000004</v>
      </c>
      <c r="I195">
        <v>1.246</v>
      </c>
      <c r="M195">
        <v>25</v>
      </c>
      <c r="N195">
        <v>8.7099999999999997E-2</v>
      </c>
      <c r="O195">
        <v>75</v>
      </c>
      <c r="P195">
        <v>0.1024</v>
      </c>
      <c r="Q195">
        <v>1096.8</v>
      </c>
      <c r="S195" t="s">
        <v>954</v>
      </c>
      <c r="T195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ACAR : 1172 : 1172 - 24/13 : 24/13</v>
      </c>
    </row>
    <row r="196" spans="1:20" x14ac:dyDescent="0.25">
      <c r="A196" s="1" t="s">
        <v>185</v>
      </c>
      <c r="B196" s="1" t="s">
        <v>199</v>
      </c>
      <c r="C196">
        <v>1197</v>
      </c>
      <c r="D196">
        <v>18</v>
      </c>
      <c r="E196">
        <v>19</v>
      </c>
      <c r="F196">
        <v>0.1799</v>
      </c>
      <c r="G196">
        <v>0.1799</v>
      </c>
      <c r="H196">
        <v>1.329</v>
      </c>
      <c r="I196">
        <v>1.2589999999999999</v>
      </c>
      <c r="M196">
        <v>25</v>
      </c>
      <c r="N196">
        <v>8.7300000000000003E-2</v>
      </c>
      <c r="O196">
        <v>75</v>
      </c>
      <c r="P196">
        <v>0.1023</v>
      </c>
      <c r="Q196">
        <v>1119.4000000000001</v>
      </c>
      <c r="S196" t="s">
        <v>954</v>
      </c>
      <c r="T196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ACAR : 1197 : 1197 -  18/19 : 18/19</v>
      </c>
    </row>
    <row r="197" spans="1:20" x14ac:dyDescent="0.25">
      <c r="A197" s="1" t="s">
        <v>185</v>
      </c>
      <c r="B197" s="1" t="s">
        <v>196</v>
      </c>
      <c r="C197">
        <v>1172</v>
      </c>
      <c r="D197">
        <v>30</v>
      </c>
      <c r="E197">
        <v>7</v>
      </c>
      <c r="F197">
        <v>0.17799999999999999</v>
      </c>
      <c r="G197">
        <v>0.17799999999999999</v>
      </c>
      <c r="H197">
        <v>0.29099999999999998</v>
      </c>
      <c r="I197">
        <v>1.246</v>
      </c>
      <c r="M197">
        <v>25</v>
      </c>
      <c r="N197">
        <v>8.5199999999999998E-2</v>
      </c>
      <c r="O197">
        <v>75</v>
      </c>
      <c r="P197">
        <v>0.1004</v>
      </c>
      <c r="Q197">
        <v>1097.7</v>
      </c>
      <c r="S197" t="s">
        <v>954</v>
      </c>
      <c r="T197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ACAR : 1172 : 1172 -  30/7 : 30/7</v>
      </c>
    </row>
    <row r="198" spans="1:20" x14ac:dyDescent="0.25">
      <c r="A198" s="1" t="s">
        <v>185</v>
      </c>
      <c r="B198" s="1" t="s">
        <v>201</v>
      </c>
      <c r="C198">
        <v>1197</v>
      </c>
      <c r="D198">
        <v>24</v>
      </c>
      <c r="E198">
        <v>13</v>
      </c>
      <c r="F198">
        <v>0.1799</v>
      </c>
      <c r="G198">
        <v>0.1799</v>
      </c>
      <c r="H198">
        <v>0.68200000000000005</v>
      </c>
      <c r="I198">
        <v>1.2589999999999999</v>
      </c>
      <c r="M198">
        <v>25</v>
      </c>
      <c r="N198">
        <v>8.5400000000000004E-2</v>
      </c>
      <c r="O198">
        <v>75</v>
      </c>
      <c r="P198">
        <v>0.1003</v>
      </c>
      <c r="Q198">
        <v>1120.3</v>
      </c>
      <c r="S198" t="s">
        <v>954</v>
      </c>
      <c r="T198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ACAR : 1197 : 1197 - 24/13 : 24/13</v>
      </c>
    </row>
    <row r="199" spans="1:20" x14ac:dyDescent="0.25">
      <c r="A199" s="1" t="s">
        <v>185</v>
      </c>
      <c r="B199" s="1" t="s">
        <v>198</v>
      </c>
      <c r="C199">
        <v>1172</v>
      </c>
      <c r="D199">
        <v>33</v>
      </c>
      <c r="E199">
        <v>4</v>
      </c>
      <c r="F199">
        <v>0.17799999999999999</v>
      </c>
      <c r="G199">
        <v>0.17799999999999999</v>
      </c>
      <c r="H199">
        <v>0.151</v>
      </c>
      <c r="I199">
        <v>1.246</v>
      </c>
      <c r="M199">
        <v>25</v>
      </c>
      <c r="N199">
        <v>8.43E-2</v>
      </c>
      <c r="O199">
        <v>75</v>
      </c>
      <c r="P199">
        <v>9.9500000000000005E-2</v>
      </c>
      <c r="Q199">
        <v>1098.2</v>
      </c>
      <c r="S199" t="s">
        <v>954</v>
      </c>
      <c r="T199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ACAR : 1172 : 1172 - 33/4 : 33/4</v>
      </c>
    </row>
    <row r="200" spans="1:20" x14ac:dyDescent="0.25">
      <c r="A200" s="1" t="s">
        <v>185</v>
      </c>
      <c r="B200" s="1" t="s">
        <v>200</v>
      </c>
      <c r="C200">
        <v>1197</v>
      </c>
      <c r="D200">
        <v>30</v>
      </c>
      <c r="E200">
        <v>7</v>
      </c>
      <c r="F200">
        <v>0.1799</v>
      </c>
      <c r="G200">
        <v>0.1799</v>
      </c>
      <c r="H200">
        <v>0.29399999999999998</v>
      </c>
      <c r="I200">
        <v>1.2589999999999999</v>
      </c>
      <c r="M200">
        <v>25</v>
      </c>
      <c r="N200">
        <v>8.3599999999999994E-2</v>
      </c>
      <c r="O200">
        <v>75</v>
      </c>
      <c r="P200">
        <v>9.8500000000000004E-2</v>
      </c>
      <c r="Q200">
        <v>1121.3</v>
      </c>
      <c r="S200" t="s">
        <v>954</v>
      </c>
      <c r="T200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ACAR : 1197 : 1197 -  30/7 : 30/7</v>
      </c>
    </row>
    <row r="201" spans="1:20" x14ac:dyDescent="0.25">
      <c r="A201" s="1" t="s">
        <v>185</v>
      </c>
      <c r="B201" s="1" t="s">
        <v>202</v>
      </c>
      <c r="C201">
        <v>1280</v>
      </c>
      <c r="D201">
        <v>18</v>
      </c>
      <c r="E201">
        <v>19</v>
      </c>
      <c r="F201">
        <v>0.186</v>
      </c>
      <c r="G201">
        <v>0.186</v>
      </c>
      <c r="H201">
        <v>1.3740000000000001</v>
      </c>
      <c r="I201">
        <v>1.302</v>
      </c>
      <c r="M201">
        <v>25</v>
      </c>
      <c r="N201">
        <v>8.2100000000000006E-2</v>
      </c>
      <c r="O201">
        <v>75</v>
      </c>
      <c r="P201">
        <v>9.6100000000000005E-2</v>
      </c>
      <c r="Q201">
        <v>1196.5999999999999</v>
      </c>
      <c r="S201" t="s">
        <v>954</v>
      </c>
      <c r="T201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ACAR : 1280 : 1280 -  18/19 : 18/19</v>
      </c>
    </row>
    <row r="202" spans="1:20" x14ac:dyDescent="0.25">
      <c r="A202" s="1" t="s">
        <v>185</v>
      </c>
      <c r="B202" s="1" t="s">
        <v>204</v>
      </c>
      <c r="C202">
        <v>1280</v>
      </c>
      <c r="D202">
        <v>24</v>
      </c>
      <c r="E202">
        <v>13</v>
      </c>
      <c r="F202">
        <v>0.186</v>
      </c>
      <c r="G202">
        <v>0.186</v>
      </c>
      <c r="H202">
        <v>0.70499999999999996</v>
      </c>
      <c r="I202">
        <v>1.302</v>
      </c>
      <c r="M202">
        <v>25</v>
      </c>
      <c r="N202">
        <v>8.0299999999999996E-2</v>
      </c>
      <c r="O202">
        <v>75</v>
      </c>
      <c r="P202">
        <v>9.4200000000000006E-2</v>
      </c>
      <c r="Q202">
        <v>1197.5999999999999</v>
      </c>
      <c r="S202" t="s">
        <v>954</v>
      </c>
      <c r="T202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ACAR : 1280 : 1280 - 24/13 : 24/13</v>
      </c>
    </row>
    <row r="203" spans="1:20" x14ac:dyDescent="0.25">
      <c r="A203" s="1" t="s">
        <v>185</v>
      </c>
      <c r="B203" s="1" t="s">
        <v>203</v>
      </c>
      <c r="C203">
        <v>1280</v>
      </c>
      <c r="D203">
        <v>30</v>
      </c>
      <c r="E203">
        <v>7</v>
      </c>
      <c r="F203">
        <v>0.186</v>
      </c>
      <c r="G203">
        <v>0.186</v>
      </c>
      <c r="H203">
        <v>0.30399999999999999</v>
      </c>
      <c r="I203">
        <v>1.302</v>
      </c>
      <c r="M203">
        <v>25</v>
      </c>
      <c r="N203">
        <v>7.8700000000000006E-2</v>
      </c>
      <c r="O203">
        <v>75</v>
      </c>
      <c r="P203">
        <v>9.2499999999999999E-2</v>
      </c>
      <c r="Q203">
        <v>1198.5999999999999</v>
      </c>
      <c r="S203" t="s">
        <v>954</v>
      </c>
      <c r="T203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ACAR : 1280 : 1280 -  30/7 : 30/7</v>
      </c>
    </row>
    <row r="204" spans="1:20" x14ac:dyDescent="0.25">
      <c r="A204" s="1" t="s">
        <v>185</v>
      </c>
      <c r="B204" s="1" t="s">
        <v>206</v>
      </c>
      <c r="C204">
        <v>1362</v>
      </c>
      <c r="D204">
        <v>54</v>
      </c>
      <c r="E204">
        <v>7</v>
      </c>
      <c r="F204">
        <v>0.14940000000000001</v>
      </c>
      <c r="G204">
        <v>0.14940000000000001</v>
      </c>
      <c r="H204">
        <v>0.17399999999999999</v>
      </c>
      <c r="I204">
        <v>1.345</v>
      </c>
      <c r="M204">
        <v>25</v>
      </c>
      <c r="N204">
        <v>7.3700000000000002E-2</v>
      </c>
      <c r="O204">
        <v>75</v>
      </c>
      <c r="P204">
        <v>8.8800000000000004E-2</v>
      </c>
      <c r="Q204">
        <v>1275.4000000000001</v>
      </c>
      <c r="S204" t="s">
        <v>954</v>
      </c>
      <c r="T204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ACAR : 1362 : 1362 - 54/7 : 54/7</v>
      </c>
    </row>
    <row r="205" spans="1:20" x14ac:dyDescent="0.25">
      <c r="A205" s="1" t="s">
        <v>185</v>
      </c>
      <c r="B205" s="1" t="s">
        <v>205</v>
      </c>
      <c r="C205">
        <v>1362</v>
      </c>
      <c r="D205">
        <v>42</v>
      </c>
      <c r="E205">
        <v>19</v>
      </c>
      <c r="F205">
        <v>0.14940000000000001</v>
      </c>
      <c r="G205">
        <v>0.14940000000000001</v>
      </c>
      <c r="H205">
        <v>0.60799999999999998</v>
      </c>
      <c r="I205">
        <v>1.345</v>
      </c>
      <c r="M205">
        <v>25</v>
      </c>
      <c r="N205">
        <v>7.5600000000000001E-2</v>
      </c>
      <c r="O205">
        <v>75</v>
      </c>
      <c r="P205">
        <v>8.8599999999999998E-2</v>
      </c>
      <c r="Q205">
        <v>1274.0999999999999</v>
      </c>
      <c r="S205" t="s">
        <v>954</v>
      </c>
      <c r="T205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ACAR : 1362 : 1362 -  42/19 : 42/19</v>
      </c>
    </row>
    <row r="206" spans="1:20" x14ac:dyDescent="0.25">
      <c r="A206" s="1" t="s">
        <v>185</v>
      </c>
      <c r="B206" s="1" t="s">
        <v>209</v>
      </c>
      <c r="C206">
        <v>1703</v>
      </c>
      <c r="D206">
        <v>54</v>
      </c>
      <c r="E206">
        <v>7</v>
      </c>
      <c r="F206">
        <v>0.1671</v>
      </c>
      <c r="G206">
        <v>0.1671</v>
      </c>
      <c r="H206">
        <v>0.19500000000000001</v>
      </c>
      <c r="I206">
        <v>1.504</v>
      </c>
      <c r="M206">
        <v>25</v>
      </c>
      <c r="N206">
        <v>6.0699999999999997E-2</v>
      </c>
      <c r="O206">
        <v>75</v>
      </c>
      <c r="P206">
        <v>7.2499999999999995E-2</v>
      </c>
      <c r="Q206">
        <v>1595.5</v>
      </c>
      <c r="S206" t="s">
        <v>954</v>
      </c>
      <c r="T206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ACAR : 1703 : 1703 - 54/7 : 54/7</v>
      </c>
    </row>
    <row r="207" spans="1:20" x14ac:dyDescent="0.25">
      <c r="A207" s="1" t="s">
        <v>185</v>
      </c>
      <c r="B207" s="1" t="s">
        <v>207</v>
      </c>
      <c r="C207">
        <v>1703</v>
      </c>
      <c r="D207">
        <v>42</v>
      </c>
      <c r="E207">
        <v>19</v>
      </c>
      <c r="F207">
        <v>0.1671</v>
      </c>
      <c r="G207">
        <v>0.1671</v>
      </c>
      <c r="H207">
        <v>0.68</v>
      </c>
      <c r="I207">
        <v>1.504</v>
      </c>
      <c r="M207">
        <v>25</v>
      </c>
      <c r="N207">
        <v>6.2199999999999998E-2</v>
      </c>
      <c r="O207">
        <v>75</v>
      </c>
      <c r="P207">
        <v>7.2300000000000003E-2</v>
      </c>
      <c r="Q207">
        <v>1593.9</v>
      </c>
      <c r="S207" t="s">
        <v>954</v>
      </c>
      <c r="T207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ACAR : 1703 : 1703 -  42/19 : 42/19</v>
      </c>
    </row>
    <row r="208" spans="1:20" x14ac:dyDescent="0.25">
      <c r="A208" s="1" t="s">
        <v>185</v>
      </c>
      <c r="B208" s="1" t="s">
        <v>208</v>
      </c>
      <c r="C208">
        <v>1703</v>
      </c>
      <c r="D208">
        <v>48</v>
      </c>
      <c r="E208">
        <v>13</v>
      </c>
      <c r="F208">
        <v>0.1671</v>
      </c>
      <c r="G208">
        <v>0.1671</v>
      </c>
      <c r="H208">
        <v>0.40699999999999997</v>
      </c>
      <c r="I208">
        <v>1.504</v>
      </c>
      <c r="M208">
        <v>25</v>
      </c>
      <c r="N208">
        <v>6.1400000000000003E-2</v>
      </c>
      <c r="O208">
        <v>75</v>
      </c>
      <c r="P208">
        <v>7.1499999999999994E-2</v>
      </c>
      <c r="Q208">
        <v>1594.7</v>
      </c>
      <c r="S208" t="s">
        <v>954</v>
      </c>
      <c r="T208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ACAR : 1703 : 1703 - 48/13 : 48/13</v>
      </c>
    </row>
    <row r="209" spans="1:20" x14ac:dyDescent="0.25">
      <c r="A209" s="1" t="s">
        <v>185</v>
      </c>
      <c r="B209" s="1" t="s">
        <v>212</v>
      </c>
      <c r="C209">
        <v>1933</v>
      </c>
      <c r="D209">
        <v>54</v>
      </c>
      <c r="E209">
        <v>7</v>
      </c>
      <c r="F209">
        <v>0.17799999999999999</v>
      </c>
      <c r="G209">
        <v>0.17799999999999999</v>
      </c>
      <c r="H209">
        <v>0.20799999999999999</v>
      </c>
      <c r="I209">
        <v>1.6020000000000001</v>
      </c>
      <c r="M209">
        <v>25</v>
      </c>
      <c r="N209">
        <v>5.4600000000000003E-2</v>
      </c>
      <c r="O209">
        <v>75</v>
      </c>
      <c r="P209">
        <v>6.4799999999999996E-2</v>
      </c>
      <c r="Q209">
        <v>1810.4</v>
      </c>
      <c r="S209" t="s">
        <v>954</v>
      </c>
      <c r="T209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ACAR : 1933 : 1933 - 54/7 : 54/7</v>
      </c>
    </row>
    <row r="210" spans="1:20" x14ac:dyDescent="0.25">
      <c r="A210" s="1" t="s">
        <v>185</v>
      </c>
      <c r="B210" s="1" t="s">
        <v>210</v>
      </c>
      <c r="C210">
        <v>1933</v>
      </c>
      <c r="D210">
        <v>42</v>
      </c>
      <c r="E210">
        <v>19</v>
      </c>
      <c r="F210">
        <v>0.17799999999999999</v>
      </c>
      <c r="G210">
        <v>0.17799999999999999</v>
      </c>
      <c r="H210">
        <v>0.72499999999999998</v>
      </c>
      <c r="I210">
        <v>1.6020000000000001</v>
      </c>
      <c r="M210">
        <v>25</v>
      </c>
      <c r="N210">
        <v>5.5899999999999998E-2</v>
      </c>
      <c r="O210">
        <v>75</v>
      </c>
      <c r="P210">
        <v>6.4699999999999994E-2</v>
      </c>
      <c r="Q210">
        <v>1808.6</v>
      </c>
      <c r="S210" t="s">
        <v>954</v>
      </c>
      <c r="T210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ACAR : 1933 : 1933 -  42/19 : 42/19</v>
      </c>
    </row>
    <row r="211" spans="1:20" x14ac:dyDescent="0.25">
      <c r="A211" s="1" t="s">
        <v>185</v>
      </c>
      <c r="B211" s="1" t="s">
        <v>211</v>
      </c>
      <c r="C211">
        <v>1933</v>
      </c>
      <c r="D211">
        <v>48</v>
      </c>
      <c r="E211">
        <v>13</v>
      </c>
      <c r="F211">
        <v>0.17799999999999999</v>
      </c>
      <c r="G211">
        <v>0.17799999999999999</v>
      </c>
      <c r="H211">
        <v>0.434</v>
      </c>
      <c r="I211">
        <v>1.6020000000000001</v>
      </c>
      <c r="M211">
        <v>25</v>
      </c>
      <c r="N211">
        <v>5.5300000000000002E-2</v>
      </c>
      <c r="O211">
        <v>75</v>
      </c>
      <c r="P211">
        <v>6.4100000000000004E-2</v>
      </c>
      <c r="Q211">
        <v>1809.5</v>
      </c>
      <c r="S211" t="s">
        <v>954</v>
      </c>
      <c r="T211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ACAR : 1933 : 1933 - 48/13 : 48/13</v>
      </c>
    </row>
    <row r="212" spans="1:20" x14ac:dyDescent="0.25">
      <c r="A212" s="1" t="s">
        <v>185</v>
      </c>
      <c r="B212" s="1" t="s">
        <v>213</v>
      </c>
      <c r="C212">
        <v>2267</v>
      </c>
      <c r="D212">
        <v>42</v>
      </c>
      <c r="E212">
        <v>19</v>
      </c>
      <c r="F212">
        <v>0.1928</v>
      </c>
      <c r="G212">
        <v>0.1928</v>
      </c>
      <c r="H212">
        <v>0.78500000000000003</v>
      </c>
      <c r="I212">
        <v>1.7350000000000001</v>
      </c>
      <c r="M212">
        <v>25</v>
      </c>
      <c r="N212">
        <v>4.9599999999999998E-2</v>
      </c>
      <c r="O212">
        <v>75</v>
      </c>
      <c r="P212">
        <v>5.7099999999999998E-2</v>
      </c>
      <c r="Q212">
        <v>2142.6999999999998</v>
      </c>
      <c r="S212" t="s">
        <v>954</v>
      </c>
      <c r="T212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ACAR : 2267 : 2267 -  42/19 : 42/19</v>
      </c>
    </row>
    <row r="213" spans="1:20" x14ac:dyDescent="0.25">
      <c r="A213" s="1" t="s">
        <v>185</v>
      </c>
      <c r="B213" s="1" t="s">
        <v>215</v>
      </c>
      <c r="C213">
        <v>2267</v>
      </c>
      <c r="D213">
        <v>54</v>
      </c>
      <c r="E213">
        <v>7</v>
      </c>
      <c r="F213">
        <v>0.1928</v>
      </c>
      <c r="G213">
        <v>0.1928</v>
      </c>
      <c r="H213">
        <v>0.22500000000000001</v>
      </c>
      <c r="I213">
        <v>1.7350000000000001</v>
      </c>
      <c r="M213">
        <v>25</v>
      </c>
      <c r="N213">
        <v>4.8599999999999997E-2</v>
      </c>
      <c r="O213">
        <v>75</v>
      </c>
      <c r="P213">
        <v>5.7099999999999998E-2</v>
      </c>
      <c r="Q213">
        <v>2144.9</v>
      </c>
      <c r="S213" t="s">
        <v>954</v>
      </c>
      <c r="T213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ACAR : 2267 : 2267 - 54/7 : 54/7</v>
      </c>
    </row>
    <row r="214" spans="1:20" x14ac:dyDescent="0.25">
      <c r="A214" s="1" t="s">
        <v>185</v>
      </c>
      <c r="B214" s="1" t="s">
        <v>214</v>
      </c>
      <c r="C214">
        <v>2267</v>
      </c>
      <c r="D214">
        <v>48</v>
      </c>
      <c r="E214">
        <v>13</v>
      </c>
      <c r="F214">
        <v>0.1928</v>
      </c>
      <c r="G214">
        <v>0.1928</v>
      </c>
      <c r="H214">
        <v>0.47</v>
      </c>
      <c r="I214">
        <v>1.7350000000000001</v>
      </c>
      <c r="M214">
        <v>25</v>
      </c>
      <c r="N214">
        <v>4.9099999999999998E-2</v>
      </c>
      <c r="O214">
        <v>75</v>
      </c>
      <c r="P214">
        <v>5.6500000000000002E-2</v>
      </c>
      <c r="Q214">
        <v>2143.8000000000002</v>
      </c>
      <c r="S214" t="s">
        <v>954</v>
      </c>
      <c r="T214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ACAR : 2267 : 2267 - 48/13 : 48/13</v>
      </c>
    </row>
    <row r="215" spans="1:20" x14ac:dyDescent="0.25">
      <c r="A215" s="1" t="s">
        <v>185</v>
      </c>
      <c r="B215" s="1" t="s">
        <v>218</v>
      </c>
      <c r="C215">
        <v>2338</v>
      </c>
      <c r="D215">
        <v>54</v>
      </c>
      <c r="E215">
        <v>7</v>
      </c>
      <c r="F215">
        <v>0.1958</v>
      </c>
      <c r="G215">
        <v>0.1958</v>
      </c>
      <c r="H215">
        <v>0.22800000000000001</v>
      </c>
      <c r="I215">
        <v>1.762</v>
      </c>
      <c r="M215">
        <v>25</v>
      </c>
      <c r="N215">
        <v>4.7399999999999998E-2</v>
      </c>
      <c r="O215">
        <v>75</v>
      </c>
      <c r="P215">
        <v>5.57E-2</v>
      </c>
      <c r="Q215">
        <v>2212.1</v>
      </c>
      <c r="S215" t="s">
        <v>954</v>
      </c>
      <c r="T215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ACAR : 2338 : 2338 - 54/7 : 54/7</v>
      </c>
    </row>
    <row r="216" spans="1:20" x14ac:dyDescent="0.25">
      <c r="A216" s="1" t="s">
        <v>185</v>
      </c>
      <c r="B216" s="1" t="s">
        <v>216</v>
      </c>
      <c r="C216">
        <v>2338</v>
      </c>
      <c r="D216">
        <v>42</v>
      </c>
      <c r="E216">
        <v>19</v>
      </c>
      <c r="F216">
        <v>0.1958</v>
      </c>
      <c r="G216">
        <v>0.1958</v>
      </c>
      <c r="H216">
        <v>0.79700000000000004</v>
      </c>
      <c r="I216">
        <v>1.762</v>
      </c>
      <c r="M216">
        <v>25</v>
      </c>
      <c r="N216">
        <v>4.8399999999999999E-2</v>
      </c>
      <c r="O216">
        <v>75</v>
      </c>
      <c r="P216">
        <v>5.5599999999999997E-2</v>
      </c>
      <c r="Q216">
        <v>2209.9</v>
      </c>
      <c r="S216" t="s">
        <v>954</v>
      </c>
      <c r="T216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ACAR : 2338 : 2338 -  42/19 : 42/19</v>
      </c>
    </row>
    <row r="217" spans="1:20" x14ac:dyDescent="0.25">
      <c r="A217" s="1" t="s">
        <v>185</v>
      </c>
      <c r="B217" s="1" t="s">
        <v>217</v>
      </c>
      <c r="C217">
        <v>2338</v>
      </c>
      <c r="D217">
        <v>48</v>
      </c>
      <c r="E217">
        <v>13</v>
      </c>
      <c r="F217">
        <v>0.1958</v>
      </c>
      <c r="G217">
        <v>0.1958</v>
      </c>
      <c r="H217">
        <v>0.47699999999999998</v>
      </c>
      <c r="I217">
        <v>1.762</v>
      </c>
      <c r="M217">
        <v>25</v>
      </c>
      <c r="N217">
        <v>4.7899999999999998E-2</v>
      </c>
      <c r="O217">
        <v>75</v>
      </c>
      <c r="P217">
        <v>5.5100000000000003E-2</v>
      </c>
      <c r="Q217">
        <v>2211</v>
      </c>
      <c r="S217" t="s">
        <v>954</v>
      </c>
      <c r="T217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ACAR : 2338 : 2338 - 48/13 : 48/13</v>
      </c>
    </row>
    <row r="218" spans="1:20" x14ac:dyDescent="0.25">
      <c r="A218" s="1" t="s">
        <v>185</v>
      </c>
      <c r="B218" s="1"/>
      <c r="C218">
        <v>2493</v>
      </c>
      <c r="D218">
        <v>54</v>
      </c>
      <c r="E218">
        <v>37</v>
      </c>
      <c r="F218">
        <v>0.19575999999999999</v>
      </c>
      <c r="I218">
        <v>1.821</v>
      </c>
      <c r="M218">
        <v>25</v>
      </c>
      <c r="N218">
        <v>4.5935999999999998E-2</v>
      </c>
      <c r="O218">
        <v>75</v>
      </c>
      <c r="P218">
        <v>5.28E-2</v>
      </c>
      <c r="Q218">
        <v>2363</v>
      </c>
      <c r="S218" t="s">
        <v>957</v>
      </c>
      <c r="T218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ACAR : 2493 :  : 54/37</v>
      </c>
    </row>
    <row r="219" spans="1:20" x14ac:dyDescent="0.25">
      <c r="A219" s="1" t="s">
        <v>966</v>
      </c>
      <c r="B219" s="1" t="s">
        <v>958</v>
      </c>
      <c r="C219">
        <v>611</v>
      </c>
      <c r="I219">
        <v>0.85799999999999998</v>
      </c>
      <c r="M219">
        <v>25</v>
      </c>
      <c r="N219">
        <v>0.149424</v>
      </c>
      <c r="O219">
        <v>75</v>
      </c>
      <c r="P219">
        <v>0.17952000000000001</v>
      </c>
      <c r="Q219">
        <v>624</v>
      </c>
      <c r="S219" t="s">
        <v>967</v>
      </c>
      <c r="T219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ACCC : 611 : HAWK</v>
      </c>
    </row>
    <row r="220" spans="1:20" x14ac:dyDescent="0.25">
      <c r="A220" s="1" t="s">
        <v>966</v>
      </c>
      <c r="B220" s="1" t="s">
        <v>959</v>
      </c>
      <c r="C220">
        <v>713</v>
      </c>
      <c r="I220">
        <v>0.92700000000000005</v>
      </c>
      <c r="M220">
        <v>25</v>
      </c>
      <c r="N220">
        <v>0.128304</v>
      </c>
      <c r="O220">
        <v>75</v>
      </c>
      <c r="P220">
        <v>0.15417600000000001</v>
      </c>
      <c r="Q220">
        <v>728</v>
      </c>
      <c r="S220" t="s">
        <v>967</v>
      </c>
      <c r="T220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ACCC : 713 : DOVE</v>
      </c>
    </row>
    <row r="221" spans="1:20" x14ac:dyDescent="0.25">
      <c r="A221" s="1" t="s">
        <v>966</v>
      </c>
      <c r="B221" s="1" t="s">
        <v>960</v>
      </c>
      <c r="C221">
        <v>816</v>
      </c>
      <c r="I221">
        <v>0.99</v>
      </c>
      <c r="M221">
        <v>25</v>
      </c>
      <c r="N221">
        <v>0.112992</v>
      </c>
      <c r="O221">
        <v>75</v>
      </c>
      <c r="P221">
        <v>0.13516800000000001</v>
      </c>
      <c r="Q221">
        <v>832</v>
      </c>
      <c r="S221" t="s">
        <v>967</v>
      </c>
      <c r="T221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ACCC : 816 : GROSBEAK</v>
      </c>
    </row>
    <row r="222" spans="1:20" x14ac:dyDescent="0.25">
      <c r="A222" s="1" t="s">
        <v>966</v>
      </c>
      <c r="B222" s="1" t="s">
        <v>961</v>
      </c>
      <c r="C222">
        <v>1020</v>
      </c>
      <c r="I222">
        <v>1.1080000000000001</v>
      </c>
      <c r="M222">
        <v>25</v>
      </c>
      <c r="N222">
        <v>9.0816000000000008E-2</v>
      </c>
      <c r="O222">
        <v>75</v>
      </c>
      <c r="P222">
        <v>0.108768</v>
      </c>
      <c r="Q222">
        <v>1046</v>
      </c>
      <c r="S222" t="s">
        <v>967</v>
      </c>
      <c r="T222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ACCC : 1020 : DRAKE</v>
      </c>
    </row>
    <row r="223" spans="1:20" x14ac:dyDescent="0.25">
      <c r="A223" s="1" t="s">
        <v>966</v>
      </c>
      <c r="B223" s="1" t="s">
        <v>962</v>
      </c>
      <c r="C223">
        <v>1222</v>
      </c>
      <c r="I223">
        <v>1.196</v>
      </c>
      <c r="M223">
        <v>25</v>
      </c>
      <c r="N223">
        <v>7.7088000000000004E-2</v>
      </c>
      <c r="O223">
        <v>75</v>
      </c>
      <c r="P223">
        <v>9.1871999999999995E-2</v>
      </c>
      <c r="Q223">
        <v>1228</v>
      </c>
      <c r="S223" t="s">
        <v>967</v>
      </c>
      <c r="T223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ACCC : 1222 : CARDINAL</v>
      </c>
    </row>
    <row r="224" spans="1:20" x14ac:dyDescent="0.25">
      <c r="A224" s="1" t="s">
        <v>966</v>
      </c>
      <c r="B224" s="1" t="s">
        <v>963</v>
      </c>
      <c r="C224">
        <v>1572</v>
      </c>
      <c r="I224">
        <v>1.345</v>
      </c>
      <c r="M224">
        <v>25</v>
      </c>
      <c r="N224">
        <v>6.1247999999999997E-2</v>
      </c>
      <c r="O224">
        <v>75</v>
      </c>
      <c r="P224">
        <v>7.2863999999999998E-2</v>
      </c>
      <c r="Q224">
        <v>1554</v>
      </c>
      <c r="S224" t="s">
        <v>967</v>
      </c>
      <c r="T224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ACCC : 1572 : BITTERN</v>
      </c>
    </row>
    <row r="225" spans="1:20" x14ac:dyDescent="0.25">
      <c r="A225" s="1" t="s">
        <v>966</v>
      </c>
      <c r="B225" s="1" t="s">
        <v>964</v>
      </c>
      <c r="C225">
        <v>1966</v>
      </c>
      <c r="I225">
        <v>1.504</v>
      </c>
      <c r="M225">
        <v>25</v>
      </c>
      <c r="N225">
        <v>5.1004800000000003E-2</v>
      </c>
      <c r="O225">
        <v>75</v>
      </c>
      <c r="P225">
        <v>5.9664000000000002E-2</v>
      </c>
      <c r="Q225">
        <v>1960</v>
      </c>
      <c r="S225" t="s">
        <v>967</v>
      </c>
      <c r="T225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ACCC : 1966 : LAPWING</v>
      </c>
    </row>
    <row r="226" spans="1:20" x14ac:dyDescent="0.25">
      <c r="A226" s="1" t="s">
        <v>966</v>
      </c>
      <c r="B226" s="1" t="s">
        <v>965</v>
      </c>
      <c r="C226">
        <v>2242</v>
      </c>
      <c r="I226">
        <v>1.6020000000000001</v>
      </c>
      <c r="M226">
        <v>25</v>
      </c>
      <c r="N226">
        <v>4.5883199999999999E-2</v>
      </c>
      <c r="O226">
        <v>75</v>
      </c>
      <c r="P226">
        <v>5.3328E-2</v>
      </c>
      <c r="Q226">
        <v>2225</v>
      </c>
      <c r="S226" t="s">
        <v>967</v>
      </c>
      <c r="T226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ACCC : 2242 : CHUKAR</v>
      </c>
    </row>
    <row r="227" spans="1:20" x14ac:dyDescent="0.25">
      <c r="A227" s="1" t="s">
        <v>239</v>
      </c>
      <c r="B227" s="1" t="s">
        <v>241</v>
      </c>
      <c r="C227">
        <v>195</v>
      </c>
      <c r="D227">
        <v>7</v>
      </c>
      <c r="E227">
        <v>7</v>
      </c>
      <c r="F227">
        <v>0.16700000000000001</v>
      </c>
      <c r="G227">
        <v>7.3999999999999996E-2</v>
      </c>
      <c r="H227">
        <v>0.222</v>
      </c>
      <c r="I227">
        <v>0.55600000000000005</v>
      </c>
      <c r="K227">
        <v>20</v>
      </c>
      <c r="L227">
        <v>1</v>
      </c>
      <c r="M227">
        <v>25</v>
      </c>
      <c r="N227">
        <v>0.45129999999999998</v>
      </c>
      <c r="O227">
        <v>75</v>
      </c>
      <c r="P227">
        <v>0.54049999999999998</v>
      </c>
      <c r="Q227">
        <v>183.3</v>
      </c>
      <c r="R227">
        <v>45.7</v>
      </c>
      <c r="S227" t="s">
        <v>954</v>
      </c>
      <c r="T227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ACCR : 195 : 195-T20 : 7/7</v>
      </c>
    </row>
    <row r="228" spans="1:20" x14ac:dyDescent="0.25">
      <c r="A228" s="1" t="s">
        <v>239</v>
      </c>
      <c r="B228" s="1" t="s">
        <v>242</v>
      </c>
      <c r="C228">
        <v>207</v>
      </c>
      <c r="D228">
        <v>30</v>
      </c>
      <c r="E228">
        <v>7</v>
      </c>
      <c r="F228">
        <v>8.3000000000000004E-2</v>
      </c>
      <c r="G228">
        <v>8.3000000000000004E-2</v>
      </c>
      <c r="H228">
        <v>0.249</v>
      </c>
      <c r="I228">
        <v>0.58199999999999996</v>
      </c>
      <c r="K228">
        <v>23</v>
      </c>
      <c r="L228">
        <v>2</v>
      </c>
      <c r="M228">
        <v>25</v>
      </c>
      <c r="N228">
        <v>0.41870000000000002</v>
      </c>
      <c r="O228">
        <v>75</v>
      </c>
      <c r="P228">
        <v>0.50149999999999995</v>
      </c>
      <c r="Q228">
        <v>195.6</v>
      </c>
      <c r="R228">
        <v>57.2</v>
      </c>
      <c r="S228" t="s">
        <v>954</v>
      </c>
      <c r="T228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ACCR : 207 : 207-T23 : 30/7</v>
      </c>
    </row>
    <row r="229" spans="1:20" x14ac:dyDescent="0.25">
      <c r="A229" s="1" t="s">
        <v>239</v>
      </c>
      <c r="B229" s="1" t="s">
        <v>265</v>
      </c>
      <c r="C229">
        <v>257</v>
      </c>
      <c r="D229">
        <v>26</v>
      </c>
      <c r="E229">
        <v>7</v>
      </c>
      <c r="F229">
        <v>0.1</v>
      </c>
      <c r="G229">
        <v>7.6999999999999999E-2</v>
      </c>
      <c r="H229">
        <v>0.23200000000000001</v>
      </c>
      <c r="I229">
        <v>0.63</v>
      </c>
      <c r="K229">
        <v>16</v>
      </c>
      <c r="L229">
        <v>2</v>
      </c>
      <c r="M229">
        <v>25</v>
      </c>
      <c r="N229">
        <v>0.3468</v>
      </c>
      <c r="O229">
        <v>75</v>
      </c>
      <c r="P229">
        <v>0.41449999999999998</v>
      </c>
      <c r="Q229">
        <v>242.5</v>
      </c>
      <c r="R229">
        <v>49.8</v>
      </c>
      <c r="S229" t="s">
        <v>954</v>
      </c>
      <c r="T229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ACCR : 257 : Partridge : 26/7</v>
      </c>
    </row>
    <row r="230" spans="1:20" x14ac:dyDescent="0.25">
      <c r="A230" s="1" t="s">
        <v>239</v>
      </c>
      <c r="B230" s="1" t="s">
        <v>259</v>
      </c>
      <c r="C230">
        <v>267</v>
      </c>
      <c r="D230">
        <v>30</v>
      </c>
      <c r="E230">
        <v>7</v>
      </c>
      <c r="F230">
        <v>9.4E-2</v>
      </c>
      <c r="G230">
        <v>9.4E-2</v>
      </c>
      <c r="H230">
        <v>0.28299999999999997</v>
      </c>
      <c r="I230">
        <v>0.66</v>
      </c>
      <c r="K230">
        <v>23</v>
      </c>
      <c r="L230">
        <v>2</v>
      </c>
      <c r="M230">
        <v>25</v>
      </c>
      <c r="N230">
        <v>0.32529999999999998</v>
      </c>
      <c r="O230">
        <v>75</v>
      </c>
      <c r="P230">
        <v>0.3896</v>
      </c>
      <c r="Q230">
        <v>251.8</v>
      </c>
      <c r="R230">
        <v>73.400000000000006</v>
      </c>
      <c r="S230" t="s">
        <v>954</v>
      </c>
      <c r="T230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ACCR : 267 : Junco : 30/7</v>
      </c>
    </row>
    <row r="231" spans="1:20" x14ac:dyDescent="0.25">
      <c r="A231" s="1" t="s">
        <v>239</v>
      </c>
      <c r="B231" s="1" t="s">
        <v>264</v>
      </c>
      <c r="C231">
        <v>297</v>
      </c>
      <c r="D231">
        <v>26</v>
      </c>
      <c r="E231">
        <v>7</v>
      </c>
      <c r="F231">
        <v>0.107</v>
      </c>
      <c r="G231">
        <v>8.3000000000000004E-2</v>
      </c>
      <c r="H231">
        <v>0.249</v>
      </c>
      <c r="I231">
        <v>0.67700000000000005</v>
      </c>
      <c r="K231">
        <v>16</v>
      </c>
      <c r="L231">
        <v>2</v>
      </c>
      <c r="M231">
        <v>25</v>
      </c>
      <c r="N231">
        <v>0.3004</v>
      </c>
      <c r="O231">
        <v>75</v>
      </c>
      <c r="P231">
        <v>0.35970000000000002</v>
      </c>
      <c r="Q231">
        <v>279.5</v>
      </c>
      <c r="R231">
        <v>57.2</v>
      </c>
      <c r="S231" t="s">
        <v>954</v>
      </c>
      <c r="T231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ACCR : 297 : Ostrich : 26/7</v>
      </c>
    </row>
    <row r="232" spans="1:20" x14ac:dyDescent="0.25">
      <c r="A232" s="1" t="s">
        <v>239</v>
      </c>
      <c r="B232" s="1" t="s">
        <v>262</v>
      </c>
      <c r="C232">
        <v>340</v>
      </c>
      <c r="D232">
        <v>26</v>
      </c>
      <c r="E232">
        <v>7</v>
      </c>
      <c r="F232">
        <v>0.114</v>
      </c>
      <c r="G232">
        <v>8.8999999999999996E-2</v>
      </c>
      <c r="H232">
        <v>0.26700000000000002</v>
      </c>
      <c r="I232">
        <v>0.72399999999999998</v>
      </c>
      <c r="K232">
        <v>16</v>
      </c>
      <c r="L232">
        <v>2</v>
      </c>
      <c r="M232">
        <v>25</v>
      </c>
      <c r="N232">
        <v>0.2626</v>
      </c>
      <c r="O232">
        <v>75</v>
      </c>
      <c r="P232">
        <v>0.31440000000000001</v>
      </c>
      <c r="Q232">
        <v>319.8</v>
      </c>
      <c r="R232">
        <v>65.3</v>
      </c>
      <c r="S232" t="s">
        <v>954</v>
      </c>
      <c r="T232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ACCR : 340 : Linnet : 26/7</v>
      </c>
    </row>
    <row r="233" spans="1:20" x14ac:dyDescent="0.25">
      <c r="A233" s="1" t="s">
        <v>239</v>
      </c>
      <c r="B233" s="1" t="s">
        <v>247</v>
      </c>
      <c r="C233">
        <v>373</v>
      </c>
      <c r="D233">
        <v>24</v>
      </c>
      <c r="E233">
        <v>7</v>
      </c>
      <c r="F233">
        <v>0.125</v>
      </c>
      <c r="G233">
        <v>8.3000000000000004E-2</v>
      </c>
      <c r="H233">
        <v>0.249</v>
      </c>
      <c r="I233">
        <v>0.748</v>
      </c>
      <c r="K233">
        <v>13</v>
      </c>
      <c r="L233">
        <v>2</v>
      </c>
      <c r="M233">
        <v>25</v>
      </c>
      <c r="N233">
        <v>0.2427</v>
      </c>
      <c r="O233">
        <v>75</v>
      </c>
      <c r="P233">
        <v>0.29049999999999998</v>
      </c>
      <c r="Q233">
        <v>351.2</v>
      </c>
      <c r="R233">
        <v>57.2</v>
      </c>
      <c r="S233" t="s">
        <v>954</v>
      </c>
      <c r="T233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ACCR : 373 : Brant : 24/7</v>
      </c>
    </row>
    <row r="234" spans="1:20" x14ac:dyDescent="0.25">
      <c r="A234" s="1" t="s">
        <v>239</v>
      </c>
      <c r="B234" s="1" t="s">
        <v>258</v>
      </c>
      <c r="C234">
        <v>382</v>
      </c>
      <c r="D234">
        <v>26</v>
      </c>
      <c r="E234">
        <v>7</v>
      </c>
      <c r="F234">
        <v>0.121</v>
      </c>
      <c r="G234">
        <v>9.4E-2</v>
      </c>
      <c r="H234">
        <v>0.28299999999999997</v>
      </c>
      <c r="I234">
        <v>0.76800000000000002</v>
      </c>
      <c r="K234">
        <v>16</v>
      </c>
      <c r="L234">
        <v>2</v>
      </c>
      <c r="M234">
        <v>25</v>
      </c>
      <c r="N234">
        <v>0.23350000000000001</v>
      </c>
      <c r="O234">
        <v>75</v>
      </c>
      <c r="P234">
        <v>0.27960000000000002</v>
      </c>
      <c r="Q234">
        <v>360</v>
      </c>
      <c r="R234">
        <v>73.400000000000006</v>
      </c>
      <c r="S234" t="s">
        <v>954</v>
      </c>
      <c r="T234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ACCR : 382 : Ibis : 26/7</v>
      </c>
    </row>
    <row r="235" spans="1:20" x14ac:dyDescent="0.25">
      <c r="A235" s="1" t="s">
        <v>239</v>
      </c>
      <c r="B235" s="1" t="s">
        <v>261</v>
      </c>
      <c r="C235">
        <v>400</v>
      </c>
      <c r="D235">
        <v>30</v>
      </c>
      <c r="E235">
        <v>7</v>
      </c>
      <c r="F235">
        <v>0.11600000000000001</v>
      </c>
      <c r="G235">
        <v>0.11600000000000001</v>
      </c>
      <c r="H235">
        <v>0.34699999999999998</v>
      </c>
      <c r="I235">
        <v>0.80900000000000005</v>
      </c>
      <c r="K235">
        <v>23</v>
      </c>
      <c r="L235">
        <v>2</v>
      </c>
      <c r="M235">
        <v>25</v>
      </c>
      <c r="N235">
        <v>0.21709999999999999</v>
      </c>
      <c r="O235">
        <v>75</v>
      </c>
      <c r="P235">
        <v>0.25990000000000002</v>
      </c>
      <c r="Q235">
        <v>377.9</v>
      </c>
      <c r="R235">
        <v>109.5</v>
      </c>
      <c r="S235" t="s">
        <v>954</v>
      </c>
      <c r="T235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ACCR : 400 : Lark : 30/7</v>
      </c>
    </row>
    <row r="236" spans="1:20" x14ac:dyDescent="0.25">
      <c r="A236" s="1" t="s">
        <v>239</v>
      </c>
      <c r="B236" s="1" t="s">
        <v>243</v>
      </c>
      <c r="C236">
        <v>427</v>
      </c>
      <c r="D236">
        <v>24</v>
      </c>
      <c r="E236">
        <v>7</v>
      </c>
      <c r="F236">
        <v>0.13300000000000001</v>
      </c>
      <c r="G236">
        <v>8.8999999999999996E-2</v>
      </c>
      <c r="H236">
        <v>0.26700000000000002</v>
      </c>
      <c r="I236">
        <v>0.8</v>
      </c>
      <c r="K236">
        <v>13</v>
      </c>
      <c r="L236">
        <v>2</v>
      </c>
      <c r="M236">
        <v>25</v>
      </c>
      <c r="N236">
        <v>0.21229999999999999</v>
      </c>
      <c r="O236">
        <v>75</v>
      </c>
      <c r="P236">
        <v>0.254</v>
      </c>
      <c r="Q236">
        <v>402</v>
      </c>
      <c r="R236">
        <v>65.3</v>
      </c>
      <c r="S236" t="s">
        <v>954</v>
      </c>
      <c r="T236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ACCR : 427 : 427-T13 : 24/7</v>
      </c>
    </row>
    <row r="237" spans="1:20" x14ac:dyDescent="0.25">
      <c r="A237" s="1" t="s">
        <v>239</v>
      </c>
      <c r="B237" s="1" t="s">
        <v>257</v>
      </c>
      <c r="C237">
        <v>470</v>
      </c>
      <c r="D237">
        <v>26</v>
      </c>
      <c r="E237">
        <v>7</v>
      </c>
      <c r="F237">
        <v>0.13400000000000001</v>
      </c>
      <c r="G237">
        <v>0.105</v>
      </c>
      <c r="H237">
        <v>0.314</v>
      </c>
      <c r="I237">
        <v>0.85199999999999998</v>
      </c>
      <c r="K237">
        <v>16</v>
      </c>
      <c r="L237">
        <v>2</v>
      </c>
      <c r="M237">
        <v>25</v>
      </c>
      <c r="N237">
        <v>0.19009999999999999</v>
      </c>
      <c r="O237">
        <v>75</v>
      </c>
      <c r="P237">
        <v>0.22739999999999999</v>
      </c>
      <c r="Q237">
        <v>442.9</v>
      </c>
      <c r="R237">
        <v>90.1</v>
      </c>
      <c r="S237" t="s">
        <v>954</v>
      </c>
      <c r="T237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ACCR : 470 : Hawk : 26/7</v>
      </c>
    </row>
    <row r="238" spans="1:20" x14ac:dyDescent="0.25">
      <c r="A238" s="1" t="s">
        <v>239</v>
      </c>
      <c r="B238" s="1" t="s">
        <v>254</v>
      </c>
      <c r="C238">
        <v>480</v>
      </c>
      <c r="D238">
        <v>24</v>
      </c>
      <c r="E238">
        <v>7</v>
      </c>
      <c r="F238">
        <v>0.14099999999999999</v>
      </c>
      <c r="G238">
        <v>9.4E-2</v>
      </c>
      <c r="H238">
        <v>0.28299999999999997</v>
      </c>
      <c r="I238">
        <v>0.84899999999999998</v>
      </c>
      <c r="K238">
        <v>13</v>
      </c>
      <c r="L238">
        <v>2</v>
      </c>
      <c r="M238">
        <v>25</v>
      </c>
      <c r="N238">
        <v>0.1888</v>
      </c>
      <c r="O238">
        <v>75</v>
      </c>
      <c r="P238">
        <v>0.22589999999999999</v>
      </c>
      <c r="Q238">
        <v>452.3</v>
      </c>
      <c r="R238">
        <v>73.400000000000006</v>
      </c>
      <c r="S238" t="s">
        <v>954</v>
      </c>
      <c r="T238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ACCR : 480 : Flicker : 24/7</v>
      </c>
    </row>
    <row r="239" spans="1:20" x14ac:dyDescent="0.25">
      <c r="A239" s="1" t="s">
        <v>239</v>
      </c>
      <c r="B239" s="1" t="s">
        <v>250</v>
      </c>
      <c r="C239">
        <v>573</v>
      </c>
      <c r="D239">
        <v>26</v>
      </c>
      <c r="E239">
        <v>7</v>
      </c>
      <c r="F239">
        <v>0.14899999999999999</v>
      </c>
      <c r="G239">
        <v>0.11600000000000001</v>
      </c>
      <c r="H239">
        <v>0.34699999999999998</v>
      </c>
      <c r="I239">
        <v>0.94099999999999995</v>
      </c>
      <c r="K239">
        <v>16</v>
      </c>
      <c r="L239">
        <v>2</v>
      </c>
      <c r="M239">
        <v>25</v>
      </c>
      <c r="N239">
        <v>0.15620000000000001</v>
      </c>
      <c r="O239">
        <v>75</v>
      </c>
      <c r="P239">
        <v>0.18679999999999999</v>
      </c>
      <c r="Q239">
        <v>540</v>
      </c>
      <c r="R239">
        <v>109.5</v>
      </c>
      <c r="S239" t="s">
        <v>954</v>
      </c>
      <c r="T239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ACCR : 573 : Dove : 26/7</v>
      </c>
    </row>
    <row r="240" spans="1:20" x14ac:dyDescent="0.25">
      <c r="A240" s="1" t="s">
        <v>239</v>
      </c>
      <c r="B240" s="1" t="s">
        <v>266</v>
      </c>
      <c r="C240">
        <v>591</v>
      </c>
      <c r="D240">
        <v>24</v>
      </c>
      <c r="E240">
        <v>7</v>
      </c>
      <c r="F240">
        <v>0.157</v>
      </c>
      <c r="G240">
        <v>0.105</v>
      </c>
      <c r="H240">
        <v>0.314</v>
      </c>
      <c r="I240">
        <v>0.94099999999999995</v>
      </c>
      <c r="K240">
        <v>13</v>
      </c>
      <c r="L240">
        <v>2</v>
      </c>
      <c r="M240">
        <v>25</v>
      </c>
      <c r="N240">
        <v>0.15390000000000001</v>
      </c>
      <c r="O240">
        <v>75</v>
      </c>
      <c r="P240">
        <v>0.18390000000000001</v>
      </c>
      <c r="Q240">
        <v>556.5</v>
      </c>
      <c r="R240">
        <v>90.1</v>
      </c>
      <c r="S240" t="s">
        <v>954</v>
      </c>
      <c r="T240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ACCR : 591 : Peacock : 24/7</v>
      </c>
    </row>
    <row r="241" spans="1:20" x14ac:dyDescent="0.25">
      <c r="A241" s="1" t="s">
        <v>239</v>
      </c>
      <c r="B241" s="1" t="s">
        <v>252</v>
      </c>
      <c r="C241">
        <v>575</v>
      </c>
      <c r="D241">
        <v>30</v>
      </c>
      <c r="E241">
        <v>19</v>
      </c>
      <c r="F241">
        <v>0.13900000000000001</v>
      </c>
      <c r="G241">
        <v>8.3000000000000004E-2</v>
      </c>
      <c r="H241">
        <v>0.41599999999999998</v>
      </c>
      <c r="I241">
        <v>0.97</v>
      </c>
      <c r="K241">
        <v>23</v>
      </c>
      <c r="L241">
        <v>2</v>
      </c>
      <c r="M241">
        <v>25</v>
      </c>
      <c r="N241">
        <v>0.1517</v>
      </c>
      <c r="O241">
        <v>75</v>
      </c>
      <c r="P241">
        <v>0.18149999999999999</v>
      </c>
      <c r="Q241">
        <v>543.29999999999995</v>
      </c>
      <c r="R241">
        <v>153.4</v>
      </c>
      <c r="S241" t="s">
        <v>954</v>
      </c>
      <c r="T241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ACCR : 575 : Eagle : 30/19</v>
      </c>
    </row>
    <row r="242" spans="1:20" x14ac:dyDescent="0.25">
      <c r="A242" s="1" t="s">
        <v>239</v>
      </c>
      <c r="B242" s="1" t="s">
        <v>255</v>
      </c>
      <c r="C242">
        <v>634</v>
      </c>
      <c r="D242">
        <v>22</v>
      </c>
      <c r="E242">
        <v>7</v>
      </c>
      <c r="F242">
        <v>0.17</v>
      </c>
      <c r="G242">
        <v>9.4E-2</v>
      </c>
      <c r="H242">
        <v>0.28299999999999997</v>
      </c>
      <c r="I242">
        <v>0.96199999999999997</v>
      </c>
      <c r="K242">
        <v>10</v>
      </c>
      <c r="L242">
        <v>2</v>
      </c>
      <c r="M242">
        <v>25</v>
      </c>
      <c r="N242">
        <v>0.14560000000000001</v>
      </c>
      <c r="O242">
        <v>75</v>
      </c>
      <c r="P242">
        <v>0.17399999999999999</v>
      </c>
      <c r="Q242">
        <v>597</v>
      </c>
      <c r="R242">
        <v>73.400000000000006</v>
      </c>
      <c r="S242" t="s">
        <v>954</v>
      </c>
      <c r="T242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ACCR : 634 : Goldfinch : 22/7</v>
      </c>
    </row>
    <row r="243" spans="1:20" x14ac:dyDescent="0.25">
      <c r="A243" s="1" t="s">
        <v>239</v>
      </c>
      <c r="B243" s="1" t="s">
        <v>256</v>
      </c>
      <c r="C243">
        <v>656</v>
      </c>
      <c r="D243">
        <v>26</v>
      </c>
      <c r="E243">
        <v>19</v>
      </c>
      <c r="F243">
        <v>0.159</v>
      </c>
      <c r="G243">
        <v>7.3999999999999996E-2</v>
      </c>
      <c r="H243">
        <v>0.371</v>
      </c>
      <c r="I243">
        <v>1.006</v>
      </c>
      <c r="K243">
        <v>16</v>
      </c>
      <c r="L243">
        <v>2</v>
      </c>
      <c r="M243">
        <v>25</v>
      </c>
      <c r="N243">
        <v>0.1371</v>
      </c>
      <c r="O243">
        <v>75</v>
      </c>
      <c r="P243">
        <v>0.1638</v>
      </c>
      <c r="Q243">
        <v>617.4</v>
      </c>
      <c r="R243">
        <v>122.3</v>
      </c>
      <c r="S243" t="s">
        <v>954</v>
      </c>
      <c r="T243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ACCR : 656 : Grosbeak : 26/19</v>
      </c>
    </row>
    <row r="244" spans="1:20" x14ac:dyDescent="0.25">
      <c r="A244" s="1" t="s">
        <v>239</v>
      </c>
      <c r="B244" s="1" t="s">
        <v>244</v>
      </c>
      <c r="C244">
        <v>680</v>
      </c>
      <c r="D244">
        <v>28</v>
      </c>
      <c r="E244">
        <v>19</v>
      </c>
      <c r="F244">
        <v>0.156</v>
      </c>
      <c r="G244">
        <v>8.3000000000000004E-2</v>
      </c>
      <c r="H244">
        <v>0.41599999999999998</v>
      </c>
      <c r="I244">
        <v>1.0389999999999999</v>
      </c>
      <c r="K244">
        <v>19</v>
      </c>
      <c r="L244">
        <v>2</v>
      </c>
      <c r="M244">
        <v>25</v>
      </c>
      <c r="N244">
        <v>0.13070000000000001</v>
      </c>
      <c r="O244">
        <v>75</v>
      </c>
      <c r="P244">
        <v>0.15609999999999999</v>
      </c>
      <c r="Q244">
        <v>641.79999999999995</v>
      </c>
      <c r="R244">
        <v>153.4</v>
      </c>
      <c r="S244" t="s">
        <v>954</v>
      </c>
      <c r="T244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ACCR : 680 : 680-T19 : 28/19</v>
      </c>
    </row>
    <row r="245" spans="1:20" x14ac:dyDescent="0.25">
      <c r="A245" s="1" t="s">
        <v>239</v>
      </c>
      <c r="B245" s="1" t="s">
        <v>268</v>
      </c>
      <c r="C245">
        <v>720</v>
      </c>
      <c r="D245">
        <v>24</v>
      </c>
      <c r="E245">
        <v>7</v>
      </c>
      <c r="F245">
        <v>0.17299999999999999</v>
      </c>
      <c r="G245">
        <v>0.11600000000000001</v>
      </c>
      <c r="H245">
        <v>0.34699999999999998</v>
      </c>
      <c r="I245">
        <v>1.04</v>
      </c>
      <c r="K245">
        <v>13</v>
      </c>
      <c r="L245">
        <v>2</v>
      </c>
      <c r="M245">
        <v>25</v>
      </c>
      <c r="N245">
        <v>0.12659999999999999</v>
      </c>
      <c r="O245">
        <v>75</v>
      </c>
      <c r="P245">
        <v>0.1512</v>
      </c>
      <c r="Q245">
        <v>678.5</v>
      </c>
      <c r="R245">
        <v>109.5</v>
      </c>
      <c r="S245" t="s">
        <v>954</v>
      </c>
      <c r="T245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ACCR : 720 : Stilt : 24/7</v>
      </c>
    </row>
    <row r="246" spans="1:20" x14ac:dyDescent="0.25">
      <c r="A246" s="1" t="s">
        <v>239</v>
      </c>
      <c r="B246" s="1" t="s">
        <v>267</v>
      </c>
      <c r="C246">
        <v>780</v>
      </c>
      <c r="D246">
        <v>22</v>
      </c>
      <c r="E246">
        <v>7</v>
      </c>
      <c r="F246">
        <v>0.188</v>
      </c>
      <c r="G246">
        <v>0.105</v>
      </c>
      <c r="H246">
        <v>0.314</v>
      </c>
      <c r="I246">
        <v>1.0669999999999999</v>
      </c>
      <c r="K246">
        <v>10</v>
      </c>
      <c r="L246">
        <v>2</v>
      </c>
      <c r="M246">
        <v>25</v>
      </c>
      <c r="N246">
        <v>0.11890000000000001</v>
      </c>
      <c r="O246">
        <v>75</v>
      </c>
      <c r="P246">
        <v>0.14180000000000001</v>
      </c>
      <c r="Q246">
        <v>734.6</v>
      </c>
      <c r="R246">
        <v>90.1</v>
      </c>
      <c r="S246" t="s">
        <v>954</v>
      </c>
      <c r="T246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ACCR : 780 : Puffin : 22/7</v>
      </c>
    </row>
    <row r="247" spans="1:20" x14ac:dyDescent="0.25">
      <c r="A247" s="1" t="s">
        <v>239</v>
      </c>
      <c r="B247" s="1" t="s">
        <v>248</v>
      </c>
      <c r="C247">
        <v>795</v>
      </c>
      <c r="D247">
        <v>24</v>
      </c>
      <c r="E247">
        <v>19</v>
      </c>
      <c r="F247">
        <v>0.185</v>
      </c>
      <c r="G247">
        <v>7.3999999999999996E-2</v>
      </c>
      <c r="H247">
        <v>0.371</v>
      </c>
      <c r="I247">
        <v>1.1120000000000001</v>
      </c>
      <c r="K247">
        <v>13</v>
      </c>
      <c r="L247">
        <v>2</v>
      </c>
      <c r="M247">
        <v>25</v>
      </c>
      <c r="N247">
        <v>0.11119999999999999</v>
      </c>
      <c r="O247">
        <v>75</v>
      </c>
      <c r="P247">
        <v>0.13270000000000001</v>
      </c>
      <c r="Q247">
        <v>775.8</v>
      </c>
      <c r="R247">
        <v>122.3</v>
      </c>
      <c r="S247" t="s">
        <v>954</v>
      </c>
      <c r="T247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ACCR : 795 : Condor : 24/19</v>
      </c>
    </row>
    <row r="248" spans="1:20" x14ac:dyDescent="0.25">
      <c r="A248" s="1" t="s">
        <v>239</v>
      </c>
      <c r="B248" s="1" t="s">
        <v>251</v>
      </c>
      <c r="C248">
        <v>824</v>
      </c>
      <c r="D248">
        <v>26</v>
      </c>
      <c r="E248">
        <v>19</v>
      </c>
      <c r="F248">
        <v>0.17799999999999999</v>
      </c>
      <c r="G248">
        <v>8.3000000000000004E-2</v>
      </c>
      <c r="H248">
        <v>0.41599999999999998</v>
      </c>
      <c r="I248">
        <v>1.1279999999999999</v>
      </c>
      <c r="K248">
        <v>16</v>
      </c>
      <c r="L248">
        <v>2</v>
      </c>
      <c r="M248">
        <v>25</v>
      </c>
      <c r="N248">
        <v>0.1095</v>
      </c>
      <c r="O248">
        <v>75</v>
      </c>
      <c r="P248">
        <v>0.13070000000000001</v>
      </c>
      <c r="Q248">
        <v>776.5</v>
      </c>
      <c r="R248">
        <v>153.4</v>
      </c>
      <c r="S248" t="s">
        <v>954</v>
      </c>
      <c r="T248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ACCR : 824 : Drake : 26/19</v>
      </c>
    </row>
    <row r="249" spans="1:20" x14ac:dyDescent="0.25">
      <c r="A249" s="1" t="s">
        <v>239</v>
      </c>
      <c r="B249" s="1" t="s">
        <v>245</v>
      </c>
      <c r="C249">
        <v>951</v>
      </c>
      <c r="D249">
        <v>22</v>
      </c>
      <c r="E249">
        <v>7</v>
      </c>
      <c r="F249">
        <v>0.20799999999999999</v>
      </c>
      <c r="G249">
        <v>0.11600000000000001</v>
      </c>
      <c r="H249">
        <v>0.34699999999999998</v>
      </c>
      <c r="I249">
        <v>1.1779999999999999</v>
      </c>
      <c r="K249">
        <v>10</v>
      </c>
      <c r="L249">
        <v>2</v>
      </c>
      <c r="M249">
        <v>25</v>
      </c>
      <c r="N249">
        <v>9.8100000000000007E-2</v>
      </c>
      <c r="O249">
        <v>75</v>
      </c>
      <c r="P249">
        <v>0.1168</v>
      </c>
      <c r="Q249">
        <v>895.6</v>
      </c>
      <c r="R249">
        <v>109.5</v>
      </c>
      <c r="S249" t="s">
        <v>954</v>
      </c>
      <c r="T249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ACCR : 951 : 951-T10 : 22/7</v>
      </c>
    </row>
    <row r="250" spans="1:20" x14ac:dyDescent="0.25">
      <c r="A250" s="1" t="s">
        <v>239</v>
      </c>
      <c r="B250" s="1" t="s">
        <v>249</v>
      </c>
      <c r="C250">
        <v>1036</v>
      </c>
      <c r="D250">
        <v>54</v>
      </c>
      <c r="E250">
        <v>19</v>
      </c>
      <c r="F250">
        <v>0.13900000000000001</v>
      </c>
      <c r="G250">
        <v>8.3000000000000004E-2</v>
      </c>
      <c r="H250">
        <v>0.41599999999999998</v>
      </c>
      <c r="I250">
        <v>1.2470000000000001</v>
      </c>
      <c r="K250">
        <v>13</v>
      </c>
      <c r="L250">
        <v>3</v>
      </c>
      <c r="M250">
        <v>25</v>
      </c>
      <c r="N250">
        <v>8.9499999999999996E-2</v>
      </c>
      <c r="O250">
        <v>75</v>
      </c>
      <c r="P250">
        <v>0.1066</v>
      </c>
      <c r="Q250">
        <v>980.4</v>
      </c>
      <c r="R250">
        <v>153.4</v>
      </c>
      <c r="S250" t="s">
        <v>954</v>
      </c>
      <c r="T250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ACCR : 1036 : Curlew : 54/19</v>
      </c>
    </row>
    <row r="251" spans="1:20" x14ac:dyDescent="0.25">
      <c r="A251" s="1" t="s">
        <v>239</v>
      </c>
      <c r="B251" s="1" t="s">
        <v>246</v>
      </c>
      <c r="C251">
        <v>1238</v>
      </c>
      <c r="D251">
        <v>51</v>
      </c>
      <c r="E251">
        <v>19</v>
      </c>
      <c r="F251">
        <v>0.156</v>
      </c>
      <c r="G251">
        <v>8.3000000000000004E-2</v>
      </c>
      <c r="H251">
        <v>0.41599999999999998</v>
      </c>
      <c r="I251">
        <v>1.35</v>
      </c>
      <c r="K251">
        <v>11</v>
      </c>
      <c r="L251">
        <v>3</v>
      </c>
      <c r="M251">
        <v>25</v>
      </c>
      <c r="N251">
        <v>7.6399999999999996E-2</v>
      </c>
      <c r="O251">
        <v>75</v>
      </c>
      <c r="P251">
        <v>9.06E-2</v>
      </c>
      <c r="Q251">
        <v>1179.9000000000001</v>
      </c>
      <c r="R251">
        <v>153.4</v>
      </c>
      <c r="S251" t="s">
        <v>954</v>
      </c>
      <c r="T251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ACCR : 1238 : Bittern : 51/19</v>
      </c>
    </row>
    <row r="252" spans="1:20" x14ac:dyDescent="0.25">
      <c r="A252" s="1" t="s">
        <v>239</v>
      </c>
      <c r="B252" s="1" t="s">
        <v>263</v>
      </c>
      <c r="C252">
        <v>1334</v>
      </c>
      <c r="D252">
        <v>54</v>
      </c>
      <c r="E252">
        <v>19</v>
      </c>
      <c r="F252">
        <v>0.157</v>
      </c>
      <c r="G252">
        <v>9.4E-2</v>
      </c>
      <c r="H252">
        <v>0.47199999999999998</v>
      </c>
      <c r="I252">
        <v>1.415</v>
      </c>
      <c r="K252">
        <v>13</v>
      </c>
      <c r="L252">
        <v>3</v>
      </c>
      <c r="M252">
        <v>25</v>
      </c>
      <c r="N252">
        <v>7.0499999999999993E-2</v>
      </c>
      <c r="O252">
        <v>75</v>
      </c>
      <c r="P252">
        <v>8.3599999999999994E-2</v>
      </c>
      <c r="Q252">
        <v>1262.5</v>
      </c>
      <c r="R252">
        <v>197.1</v>
      </c>
      <c r="S252" t="s">
        <v>954</v>
      </c>
      <c r="T252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ACCR : 1334 : Martin  : 54/19</v>
      </c>
    </row>
    <row r="253" spans="1:20" x14ac:dyDescent="0.25">
      <c r="A253" s="1" t="s">
        <v>239</v>
      </c>
      <c r="B253" s="1" t="s">
        <v>260</v>
      </c>
      <c r="C253">
        <v>1594</v>
      </c>
      <c r="D253">
        <v>51</v>
      </c>
      <c r="E253">
        <v>19</v>
      </c>
      <c r="F253">
        <v>0.17699999999999999</v>
      </c>
      <c r="G253">
        <v>9.4E-2</v>
      </c>
      <c r="H253">
        <v>0.47199999999999998</v>
      </c>
      <c r="I253">
        <v>1.532</v>
      </c>
      <c r="K253">
        <v>11</v>
      </c>
      <c r="L253">
        <v>3</v>
      </c>
      <c r="M253">
        <v>25</v>
      </c>
      <c r="N253">
        <v>6.0499999999999998E-2</v>
      </c>
      <c r="O253">
        <v>75</v>
      </c>
      <c r="P253">
        <v>7.1400000000000005E-2</v>
      </c>
      <c r="Q253">
        <v>1509.1</v>
      </c>
      <c r="R253">
        <v>197.1</v>
      </c>
      <c r="S253" t="s">
        <v>954</v>
      </c>
      <c r="T253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ACCR : 1594 : Lapwing : 51/19</v>
      </c>
    </row>
    <row r="254" spans="1:20" x14ac:dyDescent="0.25">
      <c r="A254" s="1" t="s">
        <v>239</v>
      </c>
      <c r="B254" s="1" t="s">
        <v>253</v>
      </c>
      <c r="C254">
        <v>1641</v>
      </c>
      <c r="D254">
        <v>54</v>
      </c>
      <c r="E254">
        <v>19</v>
      </c>
      <c r="F254">
        <v>0.17399999999999999</v>
      </c>
      <c r="G254">
        <v>0.105</v>
      </c>
      <c r="H254">
        <v>0.52300000000000002</v>
      </c>
      <c r="I254">
        <v>1.569</v>
      </c>
      <c r="K254">
        <v>13</v>
      </c>
      <c r="L254">
        <v>3</v>
      </c>
      <c r="M254">
        <v>25</v>
      </c>
      <c r="N254">
        <v>5.8299999999999998E-2</v>
      </c>
      <c r="O254">
        <v>75</v>
      </c>
      <c r="P254">
        <v>6.88E-2</v>
      </c>
      <c r="Q254">
        <v>1553.3</v>
      </c>
      <c r="R254">
        <v>242.1</v>
      </c>
      <c r="S254" t="s">
        <v>954</v>
      </c>
      <c r="T254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ACCR : 1641 : Falcon : 54/19</v>
      </c>
    </row>
    <row r="255" spans="1:20" x14ac:dyDescent="0.25">
      <c r="A255" s="1" t="s">
        <v>239</v>
      </c>
      <c r="B255" s="1" t="s">
        <v>240</v>
      </c>
      <c r="C255">
        <v>1851</v>
      </c>
      <c r="D255">
        <v>54</v>
      </c>
      <c r="E255">
        <v>19</v>
      </c>
      <c r="F255">
        <v>0.185</v>
      </c>
      <c r="G255">
        <v>0.111</v>
      </c>
      <c r="H255">
        <v>0.55600000000000005</v>
      </c>
      <c r="I255">
        <v>1.667</v>
      </c>
      <c r="K255">
        <v>13</v>
      </c>
      <c r="L255">
        <v>3</v>
      </c>
      <c r="M255">
        <v>25</v>
      </c>
      <c r="N255">
        <v>5.2299999999999999E-2</v>
      </c>
      <c r="O255">
        <v>75</v>
      </c>
      <c r="P255">
        <v>6.1499999999999999E-2</v>
      </c>
      <c r="Q255">
        <v>1752.4</v>
      </c>
      <c r="R255">
        <v>272.8</v>
      </c>
      <c r="S255" t="s">
        <v>954</v>
      </c>
      <c r="T255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ACCR : 1851 : 1851-T13 : 54/19</v>
      </c>
    </row>
    <row r="256" spans="1:20" x14ac:dyDescent="0.25">
      <c r="A256" s="1" t="s">
        <v>269</v>
      </c>
      <c r="B256" s="1" t="s">
        <v>275</v>
      </c>
      <c r="C256">
        <v>477</v>
      </c>
      <c r="D256">
        <v>18</v>
      </c>
      <c r="E256">
        <v>7</v>
      </c>
      <c r="F256">
        <v>0.16300000000000001</v>
      </c>
      <c r="G256">
        <v>0.105</v>
      </c>
      <c r="H256">
        <v>0.314</v>
      </c>
      <c r="I256">
        <v>0.78900000000000003</v>
      </c>
      <c r="K256">
        <v>16</v>
      </c>
      <c r="L256">
        <v>2</v>
      </c>
      <c r="M256">
        <v>25</v>
      </c>
      <c r="N256">
        <v>0.187</v>
      </c>
      <c r="O256">
        <v>75</v>
      </c>
      <c r="P256">
        <v>0.2238</v>
      </c>
      <c r="Q256">
        <v>447.6</v>
      </c>
      <c r="R256">
        <v>90.4</v>
      </c>
      <c r="S256" t="s">
        <v>954</v>
      </c>
      <c r="T256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ACCRTW : 477 : Hawk/TW : 18/7</v>
      </c>
    </row>
    <row r="257" spans="1:20" x14ac:dyDescent="0.25">
      <c r="A257" s="1" t="s">
        <v>269</v>
      </c>
      <c r="B257" s="1" t="s">
        <v>271</v>
      </c>
      <c r="C257">
        <v>565</v>
      </c>
      <c r="D257">
        <v>20</v>
      </c>
      <c r="E257">
        <v>7</v>
      </c>
      <c r="F257">
        <v>0.1681</v>
      </c>
      <c r="G257">
        <v>0.11600000000000001</v>
      </c>
      <c r="H257">
        <v>0.34699999999999998</v>
      </c>
      <c r="I257">
        <v>0.86099999999999999</v>
      </c>
      <c r="K257">
        <v>17</v>
      </c>
      <c r="L257">
        <v>2</v>
      </c>
      <c r="M257">
        <v>25</v>
      </c>
      <c r="N257">
        <v>0.1578</v>
      </c>
      <c r="O257">
        <v>75</v>
      </c>
      <c r="P257">
        <v>0.1888</v>
      </c>
      <c r="Q257">
        <v>530.20000000000005</v>
      </c>
      <c r="R257">
        <v>109.9</v>
      </c>
      <c r="S257" t="s">
        <v>954</v>
      </c>
      <c r="T257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ACCRTW : 565 : Calumet/TW : 20/7</v>
      </c>
    </row>
    <row r="258" spans="1:20" x14ac:dyDescent="0.25">
      <c r="A258" s="1" t="s">
        <v>269</v>
      </c>
      <c r="B258" s="1" t="s">
        <v>277</v>
      </c>
      <c r="C258">
        <v>665</v>
      </c>
      <c r="D258">
        <v>20</v>
      </c>
      <c r="E258">
        <v>19</v>
      </c>
      <c r="F258">
        <v>0.182</v>
      </c>
      <c r="G258">
        <v>7.3999999999999996E-2</v>
      </c>
      <c r="H258">
        <v>0.371</v>
      </c>
      <c r="I258">
        <v>0.91900000000000004</v>
      </c>
      <c r="K258">
        <v>16</v>
      </c>
      <c r="L258">
        <v>2</v>
      </c>
      <c r="M258">
        <v>25</v>
      </c>
      <c r="N258">
        <v>0.1348</v>
      </c>
      <c r="O258">
        <v>75</v>
      </c>
      <c r="P258">
        <v>0.16120000000000001</v>
      </c>
      <c r="Q258">
        <v>624</v>
      </c>
      <c r="R258">
        <v>122.7</v>
      </c>
      <c r="S258" t="s">
        <v>954</v>
      </c>
      <c r="T258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ACCRTW : 665 : Oswego/TW : 20/19</v>
      </c>
    </row>
    <row r="259" spans="1:20" x14ac:dyDescent="0.25">
      <c r="A259" s="1" t="s">
        <v>269</v>
      </c>
      <c r="B259" s="1" t="s">
        <v>280</v>
      </c>
      <c r="C259">
        <v>763</v>
      </c>
      <c r="D259">
        <v>20</v>
      </c>
      <c r="E259">
        <v>19</v>
      </c>
      <c r="F259">
        <v>0.19500000000000001</v>
      </c>
      <c r="G259">
        <v>8.3000000000000004E-2</v>
      </c>
      <c r="H259">
        <v>0.41599999999999998</v>
      </c>
      <c r="I259">
        <v>0.99</v>
      </c>
      <c r="K259">
        <v>17</v>
      </c>
      <c r="L259">
        <v>2</v>
      </c>
      <c r="M259">
        <v>25</v>
      </c>
      <c r="N259">
        <v>0.11700000000000001</v>
      </c>
      <c r="O259">
        <v>75</v>
      </c>
      <c r="P259">
        <v>0.13980000000000001</v>
      </c>
      <c r="Q259">
        <v>716</v>
      </c>
      <c r="R259">
        <v>153.9</v>
      </c>
      <c r="S259" t="s">
        <v>954</v>
      </c>
      <c r="T259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ACCRTW : 763 : Wabash/TW : 20/19</v>
      </c>
    </row>
    <row r="260" spans="1:20" x14ac:dyDescent="0.25">
      <c r="A260" s="1" t="s">
        <v>269</v>
      </c>
      <c r="B260" s="1" t="s">
        <v>272</v>
      </c>
      <c r="C260">
        <v>795</v>
      </c>
      <c r="D260">
        <v>20</v>
      </c>
      <c r="E260">
        <v>19</v>
      </c>
      <c r="F260">
        <v>0.19939999999999999</v>
      </c>
      <c r="G260">
        <v>7.4099999999999999E-2</v>
      </c>
      <c r="H260">
        <v>0.371</v>
      </c>
      <c r="I260">
        <v>0.995</v>
      </c>
      <c r="K260">
        <v>13</v>
      </c>
      <c r="L260">
        <v>2</v>
      </c>
      <c r="M260">
        <v>25</v>
      </c>
      <c r="N260">
        <v>0.1145</v>
      </c>
      <c r="O260">
        <v>75</v>
      </c>
      <c r="P260">
        <v>0.13669999999999999</v>
      </c>
      <c r="Q260">
        <v>746</v>
      </c>
      <c r="R260">
        <v>122.7</v>
      </c>
      <c r="S260" t="s">
        <v>954</v>
      </c>
      <c r="T260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ACCRTW : 795 : Condor/TW : 20/19</v>
      </c>
    </row>
    <row r="261" spans="1:20" x14ac:dyDescent="0.25">
      <c r="A261" s="1" t="s">
        <v>269</v>
      </c>
      <c r="B261" s="1" t="s">
        <v>279</v>
      </c>
      <c r="C261">
        <v>958</v>
      </c>
      <c r="D261">
        <v>24</v>
      </c>
      <c r="E261">
        <v>19</v>
      </c>
      <c r="F261">
        <v>0.19980000000000001</v>
      </c>
      <c r="G261">
        <v>8.8999999999999996E-2</v>
      </c>
      <c r="H261">
        <v>0.44500000000000001</v>
      </c>
      <c r="I261">
        <v>1.1099000000000001</v>
      </c>
      <c r="K261">
        <v>16</v>
      </c>
      <c r="L261">
        <v>2</v>
      </c>
      <c r="M261">
        <v>25</v>
      </c>
      <c r="N261">
        <v>9.4299999999999995E-2</v>
      </c>
      <c r="O261">
        <v>75</v>
      </c>
      <c r="P261">
        <v>0.1125</v>
      </c>
      <c r="Q261">
        <v>899</v>
      </c>
      <c r="R261">
        <v>175.9</v>
      </c>
      <c r="S261" t="s">
        <v>954</v>
      </c>
      <c r="T261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ACCRTW : 958 : Suwanee/TW : 24/19</v>
      </c>
    </row>
    <row r="262" spans="1:20" x14ac:dyDescent="0.25">
      <c r="A262" s="1" t="s">
        <v>269</v>
      </c>
      <c r="B262" s="1" t="s">
        <v>274</v>
      </c>
      <c r="C262">
        <v>1033</v>
      </c>
      <c r="D262">
        <v>20</v>
      </c>
      <c r="E262">
        <v>19</v>
      </c>
      <c r="F262">
        <v>0.2273</v>
      </c>
      <c r="G262">
        <v>8.3000000000000004E-2</v>
      </c>
      <c r="H262">
        <v>0.41599999999999998</v>
      </c>
      <c r="I262">
        <v>1.1319999999999999</v>
      </c>
      <c r="K262">
        <v>13</v>
      </c>
      <c r="L262">
        <v>2</v>
      </c>
      <c r="M262">
        <v>25</v>
      </c>
      <c r="N262">
        <v>8.8900000000000007E-2</v>
      </c>
      <c r="O262">
        <v>75</v>
      </c>
      <c r="P262">
        <v>0.10589999999999999</v>
      </c>
      <c r="Q262">
        <v>969.4</v>
      </c>
      <c r="R262">
        <v>153.9</v>
      </c>
      <c r="S262" t="s">
        <v>954</v>
      </c>
      <c r="T262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ACCRTW : 1033 : Curlew/TW : 20/19</v>
      </c>
    </row>
    <row r="263" spans="1:20" x14ac:dyDescent="0.25">
      <c r="A263" s="1" t="s">
        <v>269</v>
      </c>
      <c r="B263" s="1" t="s">
        <v>270</v>
      </c>
      <c r="C263">
        <v>1033</v>
      </c>
      <c r="D263">
        <v>24</v>
      </c>
      <c r="E263">
        <v>19</v>
      </c>
      <c r="F263">
        <v>0.20749999999999999</v>
      </c>
      <c r="G263">
        <v>0.111</v>
      </c>
      <c r="H263">
        <v>0.55600000000000005</v>
      </c>
      <c r="I263">
        <v>1.1890000000000001</v>
      </c>
      <c r="K263">
        <v>23</v>
      </c>
      <c r="L263">
        <v>2</v>
      </c>
      <c r="M263">
        <v>25</v>
      </c>
      <c r="N263">
        <v>8.5000000000000006E-2</v>
      </c>
      <c r="O263">
        <v>75</v>
      </c>
      <c r="P263">
        <v>0.1013</v>
      </c>
      <c r="Q263">
        <v>969.4</v>
      </c>
      <c r="R263">
        <v>273.8</v>
      </c>
      <c r="S263" t="s">
        <v>954</v>
      </c>
      <c r="T263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ACCRTW : 1033 : 1033-T23/TW : 24/19</v>
      </c>
    </row>
    <row r="264" spans="1:20" x14ac:dyDescent="0.25">
      <c r="A264" s="1" t="s">
        <v>269</v>
      </c>
      <c r="B264" s="1" t="s">
        <v>276</v>
      </c>
      <c r="C264">
        <v>1158</v>
      </c>
      <c r="D264">
        <v>22</v>
      </c>
      <c r="E264">
        <v>19</v>
      </c>
      <c r="F264">
        <v>0.22900000000000001</v>
      </c>
      <c r="G264">
        <v>8.8999999999999996E-2</v>
      </c>
      <c r="H264">
        <v>0.44500000000000001</v>
      </c>
      <c r="I264">
        <v>1.1990000000000001</v>
      </c>
      <c r="K264">
        <v>13</v>
      </c>
      <c r="L264">
        <v>2</v>
      </c>
      <c r="M264">
        <v>25</v>
      </c>
      <c r="N264">
        <v>7.9600000000000004E-2</v>
      </c>
      <c r="O264">
        <v>75</v>
      </c>
      <c r="P264">
        <v>9.4700000000000006E-2</v>
      </c>
      <c r="Q264">
        <v>1086.7</v>
      </c>
      <c r="R264">
        <v>175.9</v>
      </c>
      <c r="S264" t="s">
        <v>954</v>
      </c>
      <c r="T264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ACCRTW : 1158 : Hudson/TW : 22/19</v>
      </c>
    </row>
    <row r="265" spans="1:20" x14ac:dyDescent="0.25">
      <c r="A265" s="1" t="s">
        <v>269</v>
      </c>
      <c r="B265" s="1" t="s">
        <v>278</v>
      </c>
      <c r="C265">
        <v>1622</v>
      </c>
      <c r="D265">
        <v>38</v>
      </c>
      <c r="E265">
        <v>19</v>
      </c>
      <c r="F265">
        <v>0.20669999999999999</v>
      </c>
      <c r="G265">
        <v>0.105</v>
      </c>
      <c r="H265">
        <v>0.52300000000000002</v>
      </c>
      <c r="I265">
        <v>1.411</v>
      </c>
      <c r="K265">
        <v>13</v>
      </c>
      <c r="L265">
        <v>3</v>
      </c>
      <c r="M265">
        <v>25</v>
      </c>
      <c r="N265">
        <v>5.8400000000000001E-2</v>
      </c>
      <c r="O265">
        <v>75</v>
      </c>
      <c r="P265">
        <v>6.9000000000000006E-2</v>
      </c>
      <c r="Q265">
        <v>1531</v>
      </c>
      <c r="R265">
        <v>242.9</v>
      </c>
      <c r="S265" t="s">
        <v>954</v>
      </c>
      <c r="T265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ACCRTW : 1622 : Pecos/TW : 38/19</v>
      </c>
    </row>
    <row r="266" spans="1:20" x14ac:dyDescent="0.25">
      <c r="A266" s="1" t="s">
        <v>269</v>
      </c>
      <c r="B266" s="1" t="s">
        <v>273</v>
      </c>
      <c r="C266">
        <v>1927</v>
      </c>
      <c r="D266">
        <v>42</v>
      </c>
      <c r="E266">
        <v>19</v>
      </c>
      <c r="F266">
        <v>0.2142</v>
      </c>
      <c r="G266">
        <v>0.11600000000000001</v>
      </c>
      <c r="H266">
        <v>0.57799999999999996</v>
      </c>
      <c r="I266">
        <v>1.5509999999999999</v>
      </c>
      <c r="K266">
        <v>13</v>
      </c>
      <c r="L266">
        <v>3</v>
      </c>
      <c r="M266">
        <v>25</v>
      </c>
      <c r="N266">
        <v>4.99E-2</v>
      </c>
      <c r="O266">
        <v>75</v>
      </c>
      <c r="P266">
        <v>5.8700000000000002E-2</v>
      </c>
      <c r="Q266">
        <v>1818.9</v>
      </c>
      <c r="R266">
        <v>295.7</v>
      </c>
      <c r="S266" t="s">
        <v>954</v>
      </c>
      <c r="T266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ACCRTW : 1927 : Cumberland/TW : 42/19</v>
      </c>
    </row>
    <row r="267" spans="1:20" x14ac:dyDescent="0.25">
      <c r="A267" s="1" t="s">
        <v>281</v>
      </c>
      <c r="B267" s="1" t="s">
        <v>282</v>
      </c>
      <c r="C267">
        <v>6</v>
      </c>
      <c r="D267">
        <v>6</v>
      </c>
      <c r="E267">
        <v>1</v>
      </c>
      <c r="F267">
        <v>6.6100000000000006E-2</v>
      </c>
      <c r="G267">
        <v>6.6100000000000006E-2</v>
      </c>
      <c r="H267">
        <v>6.6100000000000006E-2</v>
      </c>
      <c r="I267">
        <v>0.19800000000000001</v>
      </c>
      <c r="J267">
        <v>2.66</v>
      </c>
      <c r="M267">
        <v>25</v>
      </c>
      <c r="N267">
        <v>3.4540000000000002</v>
      </c>
      <c r="O267">
        <v>75</v>
      </c>
      <c r="P267">
        <v>4.32</v>
      </c>
      <c r="Q267">
        <v>24.5</v>
      </c>
      <c r="R267">
        <v>11.6</v>
      </c>
      <c r="S267" t="s">
        <v>954</v>
      </c>
      <c r="T267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ACSR : 6 : Turkey : 6/1</v>
      </c>
    </row>
    <row r="268" spans="1:20" x14ac:dyDescent="0.25">
      <c r="A268" s="1" t="s">
        <v>281</v>
      </c>
      <c r="B268" s="1" t="s">
        <v>284</v>
      </c>
      <c r="C268">
        <v>4</v>
      </c>
      <c r="D268">
        <v>7</v>
      </c>
      <c r="E268">
        <v>1</v>
      </c>
      <c r="F268">
        <v>7.7200000000000005E-2</v>
      </c>
      <c r="G268">
        <v>0.10290000000000001</v>
      </c>
      <c r="H268">
        <v>0.10290000000000001</v>
      </c>
      <c r="I268">
        <v>0.25700000000000001</v>
      </c>
      <c r="J268">
        <v>3.45</v>
      </c>
      <c r="M268">
        <v>25</v>
      </c>
      <c r="N268">
        <v>2.1469999999999998</v>
      </c>
      <c r="O268">
        <v>75</v>
      </c>
      <c r="P268">
        <v>2.7789999999999999</v>
      </c>
      <c r="Q268">
        <v>38.9</v>
      </c>
      <c r="R268">
        <v>28</v>
      </c>
      <c r="S268" t="s">
        <v>954</v>
      </c>
      <c r="T268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ACSR : 4 : Swanate : 7/1</v>
      </c>
    </row>
    <row r="269" spans="1:20" x14ac:dyDescent="0.25">
      <c r="A269" s="1" t="s">
        <v>281</v>
      </c>
      <c r="B269" s="1" t="s">
        <v>283</v>
      </c>
      <c r="C269">
        <v>4</v>
      </c>
      <c r="D269">
        <v>6</v>
      </c>
      <c r="E269">
        <v>1</v>
      </c>
      <c r="F269">
        <v>8.3400000000000002E-2</v>
      </c>
      <c r="G269">
        <v>8.3400000000000002E-2</v>
      </c>
      <c r="H269">
        <v>8.3400000000000002E-2</v>
      </c>
      <c r="I269">
        <v>0.25</v>
      </c>
      <c r="J269">
        <v>3.35</v>
      </c>
      <c r="M269">
        <v>25</v>
      </c>
      <c r="N269">
        <v>2.1720000000000002</v>
      </c>
      <c r="O269">
        <v>75</v>
      </c>
      <c r="P269">
        <v>2.7650000000000001</v>
      </c>
      <c r="Q269">
        <v>38.9</v>
      </c>
      <c r="R269">
        <v>18.399999999999999</v>
      </c>
      <c r="S269" t="s">
        <v>954</v>
      </c>
      <c r="T269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ACSR : 4 : Swan : 6/1</v>
      </c>
    </row>
    <row r="270" spans="1:20" x14ac:dyDescent="0.25">
      <c r="A270" s="1" t="s">
        <v>281</v>
      </c>
      <c r="B270" s="1" t="s">
        <v>286</v>
      </c>
      <c r="C270">
        <v>2</v>
      </c>
      <c r="D270">
        <v>7</v>
      </c>
      <c r="E270">
        <v>1</v>
      </c>
      <c r="F270">
        <v>9.74E-2</v>
      </c>
      <c r="G270">
        <v>0.12989999999999999</v>
      </c>
      <c r="H270">
        <v>0.12989999999999999</v>
      </c>
      <c r="I270">
        <v>0.32500000000000001</v>
      </c>
      <c r="J270">
        <v>4.3499999999999996</v>
      </c>
      <c r="M270">
        <v>25</v>
      </c>
      <c r="N270">
        <v>1.351</v>
      </c>
      <c r="O270">
        <v>75</v>
      </c>
      <c r="P270">
        <v>1.7869999999999999</v>
      </c>
      <c r="Q270">
        <v>61.9</v>
      </c>
      <c r="R270">
        <v>44.7</v>
      </c>
      <c r="S270" t="s">
        <v>954</v>
      </c>
      <c r="T270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ACSR : 2 : Sparate : 7/1</v>
      </c>
    </row>
    <row r="271" spans="1:20" x14ac:dyDescent="0.25">
      <c r="A271" s="1" t="s">
        <v>281</v>
      </c>
      <c r="B271" s="1" t="s">
        <v>285</v>
      </c>
      <c r="C271">
        <v>2</v>
      </c>
      <c r="D271">
        <v>6</v>
      </c>
      <c r="E271">
        <v>1</v>
      </c>
      <c r="F271">
        <v>0.1052</v>
      </c>
      <c r="G271">
        <v>0.1052</v>
      </c>
      <c r="H271">
        <v>0.1052</v>
      </c>
      <c r="I271">
        <v>0.316</v>
      </c>
      <c r="J271">
        <v>4.2300000000000004</v>
      </c>
      <c r="M271">
        <v>25</v>
      </c>
      <c r="N271">
        <v>1.3660000000000001</v>
      </c>
      <c r="O271">
        <v>75</v>
      </c>
      <c r="P271">
        <v>1.778</v>
      </c>
      <c r="Q271">
        <v>61.9</v>
      </c>
      <c r="R271">
        <v>29.3</v>
      </c>
      <c r="S271" t="s">
        <v>954</v>
      </c>
      <c r="T271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ACSR : 2 : Sparrow : 6/1</v>
      </c>
    </row>
    <row r="272" spans="1:20" x14ac:dyDescent="0.25">
      <c r="A272" s="1" t="s">
        <v>281</v>
      </c>
      <c r="B272" s="1" t="s">
        <v>292</v>
      </c>
      <c r="C272">
        <v>80</v>
      </c>
      <c r="D272">
        <v>8</v>
      </c>
      <c r="E272">
        <v>1</v>
      </c>
      <c r="F272">
        <v>0.1</v>
      </c>
      <c r="G272">
        <v>0.16700000000000001</v>
      </c>
      <c r="H272">
        <v>0.16700000000000001</v>
      </c>
      <c r="I272">
        <v>0.36699999999999999</v>
      </c>
      <c r="J272">
        <v>4.7699999999999996</v>
      </c>
      <c r="M272">
        <v>25</v>
      </c>
      <c r="N272">
        <v>1.1120000000000001</v>
      </c>
      <c r="O272">
        <v>75</v>
      </c>
      <c r="P272">
        <v>1.5249999999999999</v>
      </c>
      <c r="Q272">
        <v>75</v>
      </c>
      <c r="R272">
        <v>73.900000000000006</v>
      </c>
      <c r="S272" t="s">
        <v>954</v>
      </c>
      <c r="T272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ACSR : 80 : Grouse : 8/1</v>
      </c>
    </row>
    <row r="273" spans="1:20" x14ac:dyDescent="0.25">
      <c r="A273" s="1" t="s">
        <v>281</v>
      </c>
      <c r="B273" s="1" t="s">
        <v>287</v>
      </c>
      <c r="C273">
        <v>1</v>
      </c>
      <c r="D273">
        <v>6</v>
      </c>
      <c r="E273">
        <v>1</v>
      </c>
      <c r="F273">
        <v>0.1181</v>
      </c>
      <c r="G273">
        <v>0.1182</v>
      </c>
      <c r="H273">
        <v>0.1182</v>
      </c>
      <c r="I273">
        <v>0.35499999999999998</v>
      </c>
      <c r="J273">
        <v>4.75</v>
      </c>
      <c r="M273">
        <v>25</v>
      </c>
      <c r="N273">
        <v>1.083</v>
      </c>
      <c r="O273">
        <v>75</v>
      </c>
      <c r="P273">
        <v>1.427</v>
      </c>
      <c r="Q273">
        <v>78.099999999999994</v>
      </c>
      <c r="R273">
        <v>37</v>
      </c>
      <c r="S273" t="s">
        <v>954</v>
      </c>
      <c r="T273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ACSR : 1 : Robin : 6/1</v>
      </c>
    </row>
    <row r="274" spans="1:20" x14ac:dyDescent="0.25">
      <c r="A274" s="1" t="s">
        <v>281</v>
      </c>
      <c r="B274" s="1" t="s">
        <v>293</v>
      </c>
      <c r="C274">
        <v>101.8</v>
      </c>
      <c r="D274">
        <v>12</v>
      </c>
      <c r="E274">
        <v>7</v>
      </c>
      <c r="F274">
        <v>9.2100000000000001E-2</v>
      </c>
      <c r="G274">
        <v>9.2100000000000001E-2</v>
      </c>
      <c r="H274">
        <v>0.27629999999999999</v>
      </c>
      <c r="I274">
        <v>0.46100000000000002</v>
      </c>
      <c r="J274">
        <v>5.76</v>
      </c>
      <c r="M274">
        <v>25</v>
      </c>
      <c r="N274">
        <v>0.85299999999999998</v>
      </c>
      <c r="O274">
        <v>75</v>
      </c>
      <c r="P274">
        <v>1.321</v>
      </c>
      <c r="Q274">
        <v>95.9</v>
      </c>
      <c r="R274">
        <v>157.9</v>
      </c>
      <c r="S274" t="s">
        <v>954</v>
      </c>
      <c r="T274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ACSR : 101.8 : Petrel : 12/7</v>
      </c>
    </row>
    <row r="275" spans="1:20" x14ac:dyDescent="0.25">
      <c r="A275" s="1" t="s">
        <v>281</v>
      </c>
      <c r="B275" s="1" t="s">
        <v>294</v>
      </c>
      <c r="C275">
        <v>110.8</v>
      </c>
      <c r="D275">
        <v>12</v>
      </c>
      <c r="E275">
        <v>7</v>
      </c>
      <c r="F275">
        <v>9.6100000000000005E-2</v>
      </c>
      <c r="G275">
        <v>9.6100000000000005E-2</v>
      </c>
      <c r="H275">
        <v>0.2883</v>
      </c>
      <c r="I275">
        <v>0.48099999999999998</v>
      </c>
      <c r="J275">
        <v>6.01</v>
      </c>
      <c r="M275">
        <v>25</v>
      </c>
      <c r="N275">
        <v>0.78300000000000003</v>
      </c>
      <c r="O275">
        <v>75</v>
      </c>
      <c r="P275">
        <v>1.2330000000000001</v>
      </c>
      <c r="Q275">
        <v>104.4</v>
      </c>
      <c r="R275">
        <v>171.9</v>
      </c>
      <c r="S275" t="s">
        <v>954</v>
      </c>
      <c r="T275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ACSR : 110.8 : Minorca : 12/7</v>
      </c>
    </row>
    <row r="276" spans="1:20" x14ac:dyDescent="0.25">
      <c r="A276" s="1" t="s">
        <v>281</v>
      </c>
      <c r="B276" s="1" t="s">
        <v>288</v>
      </c>
      <c r="C276" t="s">
        <v>84</v>
      </c>
      <c r="D276">
        <v>6</v>
      </c>
      <c r="E276">
        <v>1</v>
      </c>
      <c r="F276">
        <v>0.13270000000000001</v>
      </c>
      <c r="G276">
        <v>0.13270000000000001</v>
      </c>
      <c r="H276">
        <v>0.13270000000000001</v>
      </c>
      <c r="I276">
        <v>0.39800000000000002</v>
      </c>
      <c r="J276">
        <v>5.33</v>
      </c>
      <c r="M276">
        <v>25</v>
      </c>
      <c r="N276">
        <v>0.85899999999999999</v>
      </c>
      <c r="O276">
        <v>75</v>
      </c>
      <c r="P276">
        <v>1.145</v>
      </c>
      <c r="Q276">
        <v>98.5</v>
      </c>
      <c r="R276">
        <v>46.6</v>
      </c>
      <c r="S276" t="s">
        <v>954</v>
      </c>
      <c r="T276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ACSR :  1/0  : Raven : 6/1</v>
      </c>
    </row>
    <row r="277" spans="1:20" x14ac:dyDescent="0.25">
      <c r="A277" s="1" t="s">
        <v>281</v>
      </c>
      <c r="B277" s="1" t="s">
        <v>295</v>
      </c>
      <c r="C277">
        <v>134.6</v>
      </c>
      <c r="D277">
        <v>12</v>
      </c>
      <c r="E277">
        <v>7</v>
      </c>
      <c r="F277">
        <v>0.10589999999999999</v>
      </c>
      <c r="G277">
        <v>0.10589999999999999</v>
      </c>
      <c r="H277">
        <v>0.31769999999999998</v>
      </c>
      <c r="I277">
        <v>0.53</v>
      </c>
      <c r="J277">
        <v>6.62</v>
      </c>
      <c r="M277">
        <v>25</v>
      </c>
      <c r="N277">
        <v>0.64500000000000002</v>
      </c>
      <c r="O277">
        <v>75</v>
      </c>
      <c r="P277">
        <v>1.0529999999999999</v>
      </c>
      <c r="Q277">
        <v>126.8</v>
      </c>
      <c r="R277">
        <v>208.7</v>
      </c>
      <c r="S277" t="s">
        <v>954</v>
      </c>
      <c r="T277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ACSR : 134.6 : Leghorn : 12/7</v>
      </c>
    </row>
    <row r="278" spans="1:20" x14ac:dyDescent="0.25">
      <c r="A278" s="1" t="s">
        <v>281</v>
      </c>
      <c r="B278" s="1" t="s">
        <v>289</v>
      </c>
      <c r="C278" t="s">
        <v>39</v>
      </c>
      <c r="D278">
        <v>6</v>
      </c>
      <c r="E278">
        <v>1</v>
      </c>
      <c r="F278">
        <v>0.1489</v>
      </c>
      <c r="G278">
        <v>0.1489</v>
      </c>
      <c r="H278">
        <v>0.1489</v>
      </c>
      <c r="I278">
        <v>0.44700000000000001</v>
      </c>
      <c r="J278">
        <v>5.99</v>
      </c>
      <c r="M278">
        <v>25</v>
      </c>
      <c r="N278">
        <v>0.68100000000000005</v>
      </c>
      <c r="O278">
        <v>75</v>
      </c>
      <c r="P278">
        <v>0.92400000000000004</v>
      </c>
      <c r="Q278">
        <v>124.1</v>
      </c>
      <c r="R278">
        <v>58.7</v>
      </c>
      <c r="S278" t="s">
        <v>954</v>
      </c>
      <c r="T278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ACSR :  2/0  : Quail : 6/1</v>
      </c>
    </row>
    <row r="279" spans="1:20" x14ac:dyDescent="0.25">
      <c r="A279" s="1" t="s">
        <v>281</v>
      </c>
      <c r="B279" s="1" t="s">
        <v>296</v>
      </c>
      <c r="C279">
        <v>159</v>
      </c>
      <c r="D279">
        <v>12</v>
      </c>
      <c r="E279">
        <v>7</v>
      </c>
      <c r="F279">
        <v>0.11509999999999999</v>
      </c>
      <c r="G279">
        <v>0.11509999999999999</v>
      </c>
      <c r="H279">
        <v>0.3453</v>
      </c>
      <c r="I279">
        <v>0.57599999999999996</v>
      </c>
      <c r="J279">
        <v>7.19</v>
      </c>
      <c r="M279">
        <v>25</v>
      </c>
      <c r="N279">
        <v>0.49099999999999999</v>
      </c>
      <c r="O279">
        <v>75</v>
      </c>
      <c r="P279">
        <v>0.92100000000000004</v>
      </c>
      <c r="Q279">
        <v>149.69999999999999</v>
      </c>
      <c r="R279">
        <v>246.6</v>
      </c>
      <c r="S279" t="s">
        <v>954</v>
      </c>
      <c r="T279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ACSR : 159 : Guinea : 12/7</v>
      </c>
    </row>
    <row r="280" spans="1:20" x14ac:dyDescent="0.25">
      <c r="A280" s="1" t="s">
        <v>281</v>
      </c>
      <c r="B280" s="1" t="s">
        <v>290</v>
      </c>
      <c r="C280" t="s">
        <v>82</v>
      </c>
      <c r="D280">
        <v>6</v>
      </c>
      <c r="E280">
        <v>1</v>
      </c>
      <c r="F280">
        <v>0.16719999999999999</v>
      </c>
      <c r="G280">
        <v>0.16719999999999999</v>
      </c>
      <c r="H280">
        <v>0.16719999999999999</v>
      </c>
      <c r="I280">
        <v>0.502</v>
      </c>
      <c r="J280">
        <v>6.72</v>
      </c>
      <c r="M280">
        <v>25</v>
      </c>
      <c r="N280">
        <v>0.54100000000000004</v>
      </c>
      <c r="O280">
        <v>75</v>
      </c>
      <c r="P280">
        <v>0.746</v>
      </c>
      <c r="Q280">
        <v>156.4</v>
      </c>
      <c r="R280">
        <v>74</v>
      </c>
      <c r="S280" t="s">
        <v>954</v>
      </c>
      <c r="T280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ACSR :  3/0  : Pigeon : 6/1</v>
      </c>
    </row>
    <row r="281" spans="1:20" x14ac:dyDescent="0.25">
      <c r="A281" s="1" t="s">
        <v>281</v>
      </c>
      <c r="B281" s="1" t="s">
        <v>297</v>
      </c>
      <c r="C281">
        <v>211.3</v>
      </c>
      <c r="D281">
        <v>12</v>
      </c>
      <c r="E281">
        <v>7</v>
      </c>
      <c r="F281">
        <v>0.13270000000000001</v>
      </c>
      <c r="G281">
        <v>0.13270000000000001</v>
      </c>
      <c r="H281">
        <v>0.39810000000000001</v>
      </c>
      <c r="I281">
        <v>0.66400000000000003</v>
      </c>
      <c r="J281">
        <v>8.2899999999999991</v>
      </c>
      <c r="M281">
        <v>25</v>
      </c>
      <c r="N281">
        <v>0.41099999999999998</v>
      </c>
      <c r="O281">
        <v>75</v>
      </c>
      <c r="P281">
        <v>0.73199999999999998</v>
      </c>
      <c r="Q281">
        <v>199</v>
      </c>
      <c r="R281">
        <v>327.8</v>
      </c>
      <c r="S281" t="s">
        <v>954</v>
      </c>
      <c r="T281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ACSR : 211.3 : Cochin : 12/7</v>
      </c>
    </row>
    <row r="282" spans="1:20" x14ac:dyDescent="0.25">
      <c r="A282" s="1" t="s">
        <v>281</v>
      </c>
      <c r="B282" s="1" t="s">
        <v>291</v>
      </c>
      <c r="C282" t="s">
        <v>76</v>
      </c>
      <c r="D282">
        <v>6</v>
      </c>
      <c r="E282">
        <v>1</v>
      </c>
      <c r="F282">
        <v>0.18779999999999999</v>
      </c>
      <c r="G282">
        <v>0.18779999999999999</v>
      </c>
      <c r="H282">
        <v>0.18779999999999999</v>
      </c>
      <c r="I282">
        <v>0.56299999999999994</v>
      </c>
      <c r="J282">
        <v>7.55</v>
      </c>
      <c r="M282">
        <v>25</v>
      </c>
      <c r="N282">
        <v>0.42899999999999999</v>
      </c>
      <c r="O282">
        <v>75</v>
      </c>
      <c r="P282">
        <v>0.60199999999999998</v>
      </c>
      <c r="Q282">
        <v>197.4</v>
      </c>
      <c r="R282">
        <v>93.4</v>
      </c>
      <c r="S282" t="s">
        <v>954</v>
      </c>
      <c r="T282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ACSR :  4/0  : Penguin : 6/1</v>
      </c>
    </row>
    <row r="283" spans="1:20" x14ac:dyDescent="0.25">
      <c r="A283" s="1" t="s">
        <v>281</v>
      </c>
      <c r="B283" s="1" t="s">
        <v>298</v>
      </c>
      <c r="C283">
        <v>266.8</v>
      </c>
      <c r="D283">
        <v>18</v>
      </c>
      <c r="E283">
        <v>1</v>
      </c>
      <c r="F283">
        <v>0.1217</v>
      </c>
      <c r="G283">
        <v>0.1217</v>
      </c>
      <c r="H283">
        <v>0.1217</v>
      </c>
      <c r="I283">
        <v>0.60899999999999999</v>
      </c>
      <c r="M283">
        <v>25</v>
      </c>
      <c r="N283">
        <v>0.34710000000000002</v>
      </c>
      <c r="O283">
        <v>75</v>
      </c>
      <c r="P283">
        <v>0.41549999999999998</v>
      </c>
      <c r="Q283">
        <v>249.9</v>
      </c>
      <c r="R283">
        <v>39.200000000000003</v>
      </c>
      <c r="S283" t="s">
        <v>954</v>
      </c>
      <c r="T283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ACSR : 266.8 : Waxwing : 18/1</v>
      </c>
    </row>
    <row r="284" spans="1:20" x14ac:dyDescent="0.25">
      <c r="A284" s="1" t="s">
        <v>281</v>
      </c>
      <c r="B284" s="1" t="s">
        <v>265</v>
      </c>
      <c r="C284">
        <v>266.8</v>
      </c>
      <c r="D284">
        <v>26</v>
      </c>
      <c r="E284">
        <v>7</v>
      </c>
      <c r="F284">
        <v>0.1013</v>
      </c>
      <c r="G284">
        <v>7.8799999999999995E-2</v>
      </c>
      <c r="H284">
        <v>0.2364</v>
      </c>
      <c r="I284">
        <v>0.64200000000000002</v>
      </c>
      <c r="M284">
        <v>25</v>
      </c>
      <c r="N284">
        <v>0.34370000000000001</v>
      </c>
      <c r="O284">
        <v>75</v>
      </c>
      <c r="P284">
        <v>0.4113</v>
      </c>
      <c r="Q284">
        <v>251.3</v>
      </c>
      <c r="R284">
        <v>115.6</v>
      </c>
      <c r="S284" t="s">
        <v>954</v>
      </c>
      <c r="T284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ACSR : 266.8 : Partridge : 26/7</v>
      </c>
    </row>
    <row r="285" spans="1:20" x14ac:dyDescent="0.25">
      <c r="A285" s="1" t="s">
        <v>281</v>
      </c>
      <c r="B285" s="1" t="s">
        <v>259</v>
      </c>
      <c r="C285">
        <v>266.8</v>
      </c>
      <c r="D285">
        <v>30</v>
      </c>
      <c r="E285">
        <v>7</v>
      </c>
      <c r="F285">
        <v>9.4299999999999995E-2</v>
      </c>
      <c r="G285">
        <v>9.4299999999999995E-2</v>
      </c>
      <c r="H285">
        <v>0.28289999999999998</v>
      </c>
      <c r="I285">
        <v>0.66</v>
      </c>
      <c r="M285">
        <v>25</v>
      </c>
      <c r="N285">
        <v>0.34129999999999999</v>
      </c>
      <c r="O285">
        <v>75</v>
      </c>
      <c r="P285">
        <v>0.4083</v>
      </c>
      <c r="Q285">
        <v>251.9</v>
      </c>
      <c r="R285">
        <v>165.5</v>
      </c>
      <c r="S285" t="s">
        <v>954</v>
      </c>
      <c r="T285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ACSR : 266.8 : Junco : 30/7</v>
      </c>
    </row>
    <row r="286" spans="1:20" x14ac:dyDescent="0.25">
      <c r="A286" s="1" t="s">
        <v>281</v>
      </c>
      <c r="B286" s="1" t="s">
        <v>264</v>
      </c>
      <c r="C286">
        <v>300</v>
      </c>
      <c r="D286">
        <v>26</v>
      </c>
      <c r="E286">
        <v>7</v>
      </c>
      <c r="F286">
        <v>0.1074</v>
      </c>
      <c r="G286">
        <v>8.3500000000000005E-2</v>
      </c>
      <c r="H286">
        <v>0.2505</v>
      </c>
      <c r="I286">
        <v>0.68</v>
      </c>
      <c r="M286">
        <v>25</v>
      </c>
      <c r="N286">
        <v>0.30580000000000002</v>
      </c>
      <c r="O286">
        <v>75</v>
      </c>
      <c r="P286">
        <v>0.3659</v>
      </c>
      <c r="Q286">
        <v>282.5</v>
      </c>
      <c r="R286">
        <v>129.69999999999999</v>
      </c>
      <c r="S286" t="s">
        <v>954</v>
      </c>
      <c r="T286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ACSR : 300 : Ostrich : 26/7</v>
      </c>
    </row>
    <row r="287" spans="1:20" x14ac:dyDescent="0.25">
      <c r="A287" s="1" t="s">
        <v>281</v>
      </c>
      <c r="B287" s="1" t="s">
        <v>299</v>
      </c>
      <c r="C287">
        <v>336.4</v>
      </c>
      <c r="D287">
        <v>18</v>
      </c>
      <c r="E287">
        <v>1</v>
      </c>
      <c r="F287">
        <v>0.13669999999999999</v>
      </c>
      <c r="G287">
        <v>0.13669999999999999</v>
      </c>
      <c r="H287">
        <v>0.13669999999999999</v>
      </c>
      <c r="I287">
        <v>0.68400000000000005</v>
      </c>
      <c r="M287">
        <v>25</v>
      </c>
      <c r="N287">
        <v>0.27560000000000001</v>
      </c>
      <c r="O287">
        <v>75</v>
      </c>
      <c r="P287">
        <v>0.32979999999999998</v>
      </c>
      <c r="Q287">
        <v>315.3</v>
      </c>
      <c r="R287">
        <v>49.5</v>
      </c>
      <c r="S287" t="s">
        <v>954</v>
      </c>
      <c r="T287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ACSR : 336.4 : Merlin : 18/1</v>
      </c>
    </row>
    <row r="288" spans="1:20" x14ac:dyDescent="0.25">
      <c r="A288" s="1" t="s">
        <v>281</v>
      </c>
      <c r="B288" s="1" t="s">
        <v>300</v>
      </c>
      <c r="C288">
        <v>336.4</v>
      </c>
      <c r="D288">
        <v>24</v>
      </c>
      <c r="E288">
        <v>7</v>
      </c>
      <c r="F288">
        <v>0.11840000000000001</v>
      </c>
      <c r="G288">
        <v>7.8899999999999998E-2</v>
      </c>
      <c r="H288">
        <v>0.23669999999999999</v>
      </c>
      <c r="I288">
        <v>0.71030000000000004</v>
      </c>
      <c r="M288">
        <v>25</v>
      </c>
      <c r="N288">
        <v>0.27400000000000002</v>
      </c>
      <c r="O288">
        <v>75</v>
      </c>
      <c r="P288">
        <v>0.32790000000000002</v>
      </c>
      <c r="Q288">
        <v>316.89999999999998</v>
      </c>
      <c r="R288">
        <v>115.9</v>
      </c>
      <c r="S288" t="s">
        <v>954</v>
      </c>
      <c r="T288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ACSR : 336.4 : Widgeon : 24/7</v>
      </c>
    </row>
    <row r="289" spans="1:20" x14ac:dyDescent="0.25">
      <c r="A289" s="1" t="s">
        <v>281</v>
      </c>
      <c r="B289" s="1" t="s">
        <v>262</v>
      </c>
      <c r="C289">
        <v>336.4</v>
      </c>
      <c r="D289">
        <v>26</v>
      </c>
      <c r="E289">
        <v>7</v>
      </c>
      <c r="F289">
        <v>0.1137</v>
      </c>
      <c r="G289">
        <v>8.8400000000000006E-2</v>
      </c>
      <c r="H289">
        <v>0.26519999999999999</v>
      </c>
      <c r="I289">
        <v>0.72</v>
      </c>
      <c r="M289">
        <v>25</v>
      </c>
      <c r="N289">
        <v>0.27279999999999999</v>
      </c>
      <c r="O289">
        <v>75</v>
      </c>
      <c r="P289">
        <v>0.32640000000000002</v>
      </c>
      <c r="Q289">
        <v>316.60000000000002</v>
      </c>
      <c r="R289">
        <v>145.4</v>
      </c>
      <c r="S289" t="s">
        <v>954</v>
      </c>
      <c r="T289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ACSR : 336.4 : Linnet : 26/7</v>
      </c>
    </row>
    <row r="290" spans="1:20" x14ac:dyDescent="0.25">
      <c r="A290" s="1" t="s">
        <v>281</v>
      </c>
      <c r="B290" s="1" t="s">
        <v>301</v>
      </c>
      <c r="C290">
        <v>336.4</v>
      </c>
      <c r="D290">
        <v>30</v>
      </c>
      <c r="E290">
        <v>7</v>
      </c>
      <c r="F290">
        <v>0.10589999999999999</v>
      </c>
      <c r="G290">
        <v>0.10589999999999999</v>
      </c>
      <c r="H290">
        <v>0.31769999999999998</v>
      </c>
      <c r="I290">
        <v>0.74099999999999999</v>
      </c>
      <c r="M290">
        <v>25</v>
      </c>
      <c r="N290">
        <v>0.27079999999999999</v>
      </c>
      <c r="O290">
        <v>75</v>
      </c>
      <c r="P290">
        <v>0.32400000000000001</v>
      </c>
      <c r="Q290">
        <v>317.7</v>
      </c>
      <c r="R290">
        <v>208.7</v>
      </c>
      <c r="S290" t="s">
        <v>954</v>
      </c>
      <c r="T290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ACSR : 336.4 : Oriole : 30/7</v>
      </c>
    </row>
    <row r="291" spans="1:20" x14ac:dyDescent="0.25">
      <c r="A291" s="1" t="s">
        <v>281</v>
      </c>
      <c r="B291" s="1" t="s">
        <v>302</v>
      </c>
      <c r="C291">
        <v>397.5</v>
      </c>
      <c r="D291">
        <v>18</v>
      </c>
      <c r="E291">
        <v>1</v>
      </c>
      <c r="F291">
        <v>0.14860000000000001</v>
      </c>
      <c r="G291">
        <v>0.14860000000000001</v>
      </c>
      <c r="H291">
        <v>0.14860000000000001</v>
      </c>
      <c r="I291">
        <v>0.74299999999999999</v>
      </c>
      <c r="M291">
        <v>25</v>
      </c>
      <c r="N291">
        <v>0.2336</v>
      </c>
      <c r="O291">
        <v>75</v>
      </c>
      <c r="P291">
        <v>0.27939999999999998</v>
      </c>
      <c r="Q291">
        <v>372.5</v>
      </c>
      <c r="R291">
        <v>58.5</v>
      </c>
      <c r="S291" t="s">
        <v>954</v>
      </c>
      <c r="T291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ACSR : 397.5 : Chickadee : 18/1</v>
      </c>
    </row>
    <row r="292" spans="1:20" x14ac:dyDescent="0.25">
      <c r="A292" s="1" t="s">
        <v>281</v>
      </c>
      <c r="B292" s="1" t="s">
        <v>247</v>
      </c>
      <c r="C292">
        <v>397.5</v>
      </c>
      <c r="D292">
        <v>24</v>
      </c>
      <c r="E292">
        <v>7</v>
      </c>
      <c r="F292">
        <v>0.12870000000000001</v>
      </c>
      <c r="G292">
        <v>8.5800000000000001E-2</v>
      </c>
      <c r="H292">
        <v>0.25740000000000002</v>
      </c>
      <c r="I292">
        <v>0.77200000000000002</v>
      </c>
      <c r="M292">
        <v>25</v>
      </c>
      <c r="N292">
        <v>0.2321</v>
      </c>
      <c r="O292">
        <v>75</v>
      </c>
      <c r="P292">
        <v>0.2777</v>
      </c>
      <c r="Q292">
        <v>374.4</v>
      </c>
      <c r="R292">
        <v>137</v>
      </c>
      <c r="S292" t="s">
        <v>954</v>
      </c>
      <c r="T292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ACSR : 397.5 : Brant : 24/7</v>
      </c>
    </row>
    <row r="293" spans="1:20" x14ac:dyDescent="0.25">
      <c r="A293" s="1" t="s">
        <v>281</v>
      </c>
      <c r="B293" s="1" t="s">
        <v>258</v>
      </c>
      <c r="C293">
        <v>397.5</v>
      </c>
      <c r="D293">
        <v>26</v>
      </c>
      <c r="E293">
        <v>7</v>
      </c>
      <c r="F293">
        <v>0.1236</v>
      </c>
      <c r="G293">
        <v>9.6100000000000005E-2</v>
      </c>
      <c r="H293">
        <v>0.2883</v>
      </c>
      <c r="I293">
        <v>0.78300000000000003</v>
      </c>
      <c r="M293">
        <v>25</v>
      </c>
      <c r="N293">
        <v>0.2311</v>
      </c>
      <c r="O293">
        <v>75</v>
      </c>
      <c r="P293">
        <v>0.27639999999999998</v>
      </c>
      <c r="Q293">
        <v>374.1</v>
      </c>
      <c r="R293">
        <v>171.9</v>
      </c>
      <c r="S293" t="s">
        <v>954</v>
      </c>
      <c r="T293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ACSR : 397.5 : Ibis : 26/7</v>
      </c>
    </row>
    <row r="294" spans="1:20" x14ac:dyDescent="0.25">
      <c r="A294" s="1" t="s">
        <v>281</v>
      </c>
      <c r="B294" s="1" t="s">
        <v>261</v>
      </c>
      <c r="C294">
        <v>397.5</v>
      </c>
      <c r="D294">
        <v>30</v>
      </c>
      <c r="E294">
        <v>7</v>
      </c>
      <c r="F294">
        <v>0.11509999999999999</v>
      </c>
      <c r="G294">
        <v>0.11509999999999999</v>
      </c>
      <c r="H294">
        <v>0.3453</v>
      </c>
      <c r="I294">
        <v>0.80600000000000005</v>
      </c>
      <c r="M294">
        <v>25</v>
      </c>
      <c r="N294">
        <v>0.22939999999999999</v>
      </c>
      <c r="O294">
        <v>75</v>
      </c>
      <c r="P294">
        <v>0.27429999999999999</v>
      </c>
      <c r="Q294">
        <v>375.3</v>
      </c>
      <c r="R294">
        <v>246.5</v>
      </c>
      <c r="S294" t="s">
        <v>954</v>
      </c>
      <c r="T294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ACSR : 397.5 : Lark : 30/7</v>
      </c>
    </row>
    <row r="295" spans="1:20" x14ac:dyDescent="0.25">
      <c r="A295" s="1" t="s">
        <v>281</v>
      </c>
      <c r="B295" s="1" t="s">
        <v>303</v>
      </c>
      <c r="C295">
        <v>477</v>
      </c>
      <c r="D295">
        <v>18</v>
      </c>
      <c r="E295">
        <v>1</v>
      </c>
      <c r="F295">
        <v>0.1628</v>
      </c>
      <c r="G295">
        <v>0.1628</v>
      </c>
      <c r="H295">
        <v>0.1628</v>
      </c>
      <c r="I295">
        <v>0.81399999999999995</v>
      </c>
      <c r="M295">
        <v>25</v>
      </c>
      <c r="N295">
        <v>0.19500000000000001</v>
      </c>
      <c r="O295">
        <v>75</v>
      </c>
      <c r="P295">
        <v>0.2331</v>
      </c>
      <c r="Q295">
        <v>447.1</v>
      </c>
      <c r="R295">
        <v>70.2</v>
      </c>
      <c r="S295" t="s">
        <v>954</v>
      </c>
      <c r="T295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ACSR : 477 : Pelican : 18/1</v>
      </c>
    </row>
    <row r="296" spans="1:20" x14ac:dyDescent="0.25">
      <c r="A296" s="1" t="s">
        <v>281</v>
      </c>
      <c r="B296" s="1" t="s">
        <v>254</v>
      </c>
      <c r="C296">
        <v>477</v>
      </c>
      <c r="D296">
        <v>24</v>
      </c>
      <c r="E296">
        <v>7</v>
      </c>
      <c r="F296">
        <v>0.14099999999999999</v>
      </c>
      <c r="G296">
        <v>9.4E-2</v>
      </c>
      <c r="H296">
        <v>0.28199999999999997</v>
      </c>
      <c r="I296">
        <v>0.84599999999999997</v>
      </c>
      <c r="M296">
        <v>25</v>
      </c>
      <c r="N296">
        <v>0.19370000000000001</v>
      </c>
      <c r="O296">
        <v>75</v>
      </c>
      <c r="P296">
        <v>0.2316</v>
      </c>
      <c r="Q296">
        <v>449.4</v>
      </c>
      <c r="R296">
        <v>164.5</v>
      </c>
      <c r="S296" t="s">
        <v>954</v>
      </c>
      <c r="T296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ACSR : 477 : Flicker : 24/7</v>
      </c>
    </row>
    <row r="297" spans="1:20" x14ac:dyDescent="0.25">
      <c r="A297" s="1" t="s">
        <v>281</v>
      </c>
      <c r="B297" s="1" t="s">
        <v>257</v>
      </c>
      <c r="C297">
        <v>477</v>
      </c>
      <c r="D297">
        <v>26</v>
      </c>
      <c r="E297">
        <v>7</v>
      </c>
      <c r="F297">
        <v>0.13539999999999999</v>
      </c>
      <c r="G297">
        <v>0.1053</v>
      </c>
      <c r="H297">
        <v>0.31590000000000001</v>
      </c>
      <c r="I297">
        <v>0.85799999999999998</v>
      </c>
      <c r="M297">
        <v>25</v>
      </c>
      <c r="N297">
        <v>0.1928</v>
      </c>
      <c r="O297">
        <v>75</v>
      </c>
      <c r="P297">
        <v>0.23050000000000001</v>
      </c>
      <c r="Q297">
        <v>449</v>
      </c>
      <c r="R297">
        <v>206.4</v>
      </c>
      <c r="S297" t="s">
        <v>954</v>
      </c>
      <c r="T297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ACSR : 477 : Hawk : 26/7</v>
      </c>
    </row>
    <row r="298" spans="1:20" x14ac:dyDescent="0.25">
      <c r="A298" s="1" t="s">
        <v>281</v>
      </c>
      <c r="B298" s="1" t="s">
        <v>304</v>
      </c>
      <c r="C298">
        <v>477</v>
      </c>
      <c r="D298">
        <v>30</v>
      </c>
      <c r="E298">
        <v>7</v>
      </c>
      <c r="F298">
        <v>0.12609999999999999</v>
      </c>
      <c r="G298">
        <v>0.12609999999999999</v>
      </c>
      <c r="H298">
        <v>0.37830000000000003</v>
      </c>
      <c r="I298">
        <v>0.88300000000000001</v>
      </c>
      <c r="M298">
        <v>25</v>
      </c>
      <c r="N298">
        <v>0.1913</v>
      </c>
      <c r="O298">
        <v>75</v>
      </c>
      <c r="P298">
        <v>0.2288</v>
      </c>
      <c r="Q298">
        <v>450.4</v>
      </c>
      <c r="R298">
        <v>296</v>
      </c>
      <c r="S298" t="s">
        <v>954</v>
      </c>
      <c r="T298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ACSR : 477 : Hen : 30/7</v>
      </c>
    </row>
    <row r="299" spans="1:20" x14ac:dyDescent="0.25">
      <c r="A299" s="1" t="s">
        <v>281</v>
      </c>
      <c r="B299" s="1" t="s">
        <v>305</v>
      </c>
      <c r="C299">
        <v>556.5</v>
      </c>
      <c r="D299">
        <v>18</v>
      </c>
      <c r="E299">
        <v>1</v>
      </c>
      <c r="F299">
        <v>0.17580000000000001</v>
      </c>
      <c r="G299">
        <v>0.17580000000000001</v>
      </c>
      <c r="H299">
        <v>0.17580000000000001</v>
      </c>
      <c r="I299">
        <v>0.879</v>
      </c>
      <c r="M299">
        <v>25</v>
      </c>
      <c r="N299">
        <v>0.1676</v>
      </c>
      <c r="O299">
        <v>75</v>
      </c>
      <c r="P299">
        <v>0.20019999999999999</v>
      </c>
      <c r="Q299">
        <v>521.4</v>
      </c>
      <c r="R299">
        <v>81.8</v>
      </c>
      <c r="S299" t="s">
        <v>954</v>
      </c>
      <c r="T299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ACSR : 556.5 : Osprey : 18/1</v>
      </c>
    </row>
    <row r="300" spans="1:20" x14ac:dyDescent="0.25">
      <c r="A300" s="1" t="s">
        <v>281</v>
      </c>
      <c r="B300" s="1" t="s">
        <v>306</v>
      </c>
      <c r="C300">
        <v>556.5</v>
      </c>
      <c r="D300">
        <v>24</v>
      </c>
      <c r="E300">
        <v>7</v>
      </c>
      <c r="F300">
        <v>0.15229999999999999</v>
      </c>
      <c r="G300">
        <v>0.10150000000000001</v>
      </c>
      <c r="H300">
        <v>0.30449999999999999</v>
      </c>
      <c r="I300">
        <v>0.91400000000000003</v>
      </c>
      <c r="M300">
        <v>25</v>
      </c>
      <c r="N300">
        <v>0.1663</v>
      </c>
      <c r="O300">
        <v>75</v>
      </c>
      <c r="P300">
        <v>0.1988</v>
      </c>
      <c r="Q300">
        <v>524.29999999999995</v>
      </c>
      <c r="R300">
        <v>191.8</v>
      </c>
      <c r="S300" t="s">
        <v>954</v>
      </c>
      <c r="T300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ACSR : 556.5 : Parakeet : 24/7</v>
      </c>
    </row>
    <row r="301" spans="1:20" x14ac:dyDescent="0.25">
      <c r="A301" s="1" t="s">
        <v>281</v>
      </c>
      <c r="B301" s="1" t="s">
        <v>250</v>
      </c>
      <c r="C301">
        <v>556.5</v>
      </c>
      <c r="D301">
        <v>26</v>
      </c>
      <c r="E301">
        <v>7</v>
      </c>
      <c r="F301">
        <v>0.14630000000000001</v>
      </c>
      <c r="G301">
        <v>0.1138</v>
      </c>
      <c r="H301">
        <v>0.34139999999999998</v>
      </c>
      <c r="I301">
        <v>0.92700000000000005</v>
      </c>
      <c r="M301">
        <v>25</v>
      </c>
      <c r="N301">
        <v>0.16550000000000001</v>
      </c>
      <c r="O301">
        <v>75</v>
      </c>
      <c r="P301">
        <v>0.1978</v>
      </c>
      <c r="Q301">
        <v>524.20000000000005</v>
      </c>
      <c r="R301">
        <v>241</v>
      </c>
      <c r="S301" t="s">
        <v>954</v>
      </c>
      <c r="T301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ACSR : 556.5 : Dove : 26/7</v>
      </c>
    </row>
    <row r="302" spans="1:20" x14ac:dyDescent="0.25">
      <c r="A302" s="1" t="s">
        <v>281</v>
      </c>
      <c r="B302" s="1" t="s">
        <v>252</v>
      </c>
      <c r="C302">
        <v>556.5</v>
      </c>
      <c r="D302">
        <v>30</v>
      </c>
      <c r="E302">
        <v>7</v>
      </c>
      <c r="F302">
        <v>0.13619999999999999</v>
      </c>
      <c r="G302">
        <v>0.13619999999999999</v>
      </c>
      <c r="H302">
        <v>0.40860000000000002</v>
      </c>
      <c r="I302">
        <v>0.95299999999999996</v>
      </c>
      <c r="M302">
        <v>25</v>
      </c>
      <c r="N302">
        <v>0.16420000000000001</v>
      </c>
      <c r="O302">
        <v>75</v>
      </c>
      <c r="P302">
        <v>0.1963</v>
      </c>
      <c r="Q302">
        <v>525.4</v>
      </c>
      <c r="R302">
        <v>345.2</v>
      </c>
      <c r="S302" t="s">
        <v>954</v>
      </c>
      <c r="T302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ACSR : 556.5 : Eagle : 30/7</v>
      </c>
    </row>
    <row r="303" spans="1:20" x14ac:dyDescent="0.25">
      <c r="A303" s="1" t="s">
        <v>281</v>
      </c>
      <c r="B303" s="1" t="s">
        <v>310</v>
      </c>
      <c r="C303">
        <v>605</v>
      </c>
      <c r="D303">
        <v>54</v>
      </c>
      <c r="E303">
        <v>7</v>
      </c>
      <c r="F303">
        <v>0.10580000000000001</v>
      </c>
      <c r="G303">
        <v>0.10580000000000001</v>
      </c>
      <c r="H303">
        <v>0.31740000000000002</v>
      </c>
      <c r="I303">
        <v>0.95199999999999996</v>
      </c>
      <c r="M303">
        <v>25</v>
      </c>
      <c r="N303">
        <v>0.15329999999999999</v>
      </c>
      <c r="O303">
        <v>75</v>
      </c>
      <c r="P303">
        <v>0.188</v>
      </c>
      <c r="Q303">
        <v>569.29999999999995</v>
      </c>
      <c r="R303">
        <v>208.3</v>
      </c>
      <c r="S303" t="s">
        <v>954</v>
      </c>
      <c r="T303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ACSR : 605 : Duck : 54/7</v>
      </c>
    </row>
    <row r="304" spans="1:20" x14ac:dyDescent="0.25">
      <c r="A304" s="1" t="s">
        <v>281</v>
      </c>
      <c r="B304" s="1" t="s">
        <v>266</v>
      </c>
      <c r="C304">
        <v>605</v>
      </c>
      <c r="D304">
        <v>24</v>
      </c>
      <c r="E304">
        <v>7</v>
      </c>
      <c r="F304">
        <v>0.1588</v>
      </c>
      <c r="G304">
        <v>0.10589999999999999</v>
      </c>
      <c r="H304">
        <v>0.31769999999999998</v>
      </c>
      <c r="I304">
        <v>0.95299999999999996</v>
      </c>
      <c r="M304">
        <v>25</v>
      </c>
      <c r="N304">
        <v>0.1532</v>
      </c>
      <c r="O304">
        <v>75</v>
      </c>
      <c r="P304">
        <v>0.183</v>
      </c>
      <c r="Q304">
        <v>570.1</v>
      </c>
      <c r="R304">
        <v>208.7</v>
      </c>
      <c r="S304" t="s">
        <v>954</v>
      </c>
      <c r="T304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ACSR : 605 : Peacock : 24/7</v>
      </c>
    </row>
    <row r="305" spans="1:20" x14ac:dyDescent="0.25">
      <c r="A305" s="1" t="s">
        <v>281</v>
      </c>
      <c r="B305" s="1" t="s">
        <v>307</v>
      </c>
      <c r="C305">
        <v>605</v>
      </c>
      <c r="D305">
        <v>26</v>
      </c>
      <c r="E305">
        <v>7</v>
      </c>
      <c r="F305">
        <v>0.1525</v>
      </c>
      <c r="G305">
        <v>0.1186</v>
      </c>
      <c r="H305">
        <v>0.35580000000000001</v>
      </c>
      <c r="I305">
        <v>0.96599999999999997</v>
      </c>
      <c r="M305">
        <v>25</v>
      </c>
      <c r="N305">
        <v>0.15240000000000001</v>
      </c>
      <c r="O305">
        <v>75</v>
      </c>
      <c r="P305">
        <v>0.18210000000000001</v>
      </c>
      <c r="Q305">
        <v>569.5</v>
      </c>
      <c r="R305">
        <v>261.8</v>
      </c>
      <c r="S305" t="s">
        <v>954</v>
      </c>
      <c r="T305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ACSR : 605 : Squab : 26/7</v>
      </c>
    </row>
    <row r="306" spans="1:20" x14ac:dyDescent="0.25">
      <c r="A306" s="1" t="s">
        <v>281</v>
      </c>
      <c r="B306" s="1" t="s">
        <v>308</v>
      </c>
      <c r="C306">
        <v>605</v>
      </c>
      <c r="D306">
        <v>30</v>
      </c>
      <c r="E306">
        <v>19</v>
      </c>
      <c r="F306">
        <v>0.14199999999999999</v>
      </c>
      <c r="G306">
        <v>8.5199999999999998E-2</v>
      </c>
      <c r="H306">
        <v>0.42599999999999999</v>
      </c>
      <c r="I306">
        <v>0.99399999999999999</v>
      </c>
      <c r="M306">
        <v>25</v>
      </c>
      <c r="N306">
        <v>0.15129999999999999</v>
      </c>
      <c r="O306">
        <v>75</v>
      </c>
      <c r="P306">
        <v>0.18079999999999999</v>
      </c>
      <c r="Q306">
        <v>571.20000000000005</v>
      </c>
      <c r="R306">
        <v>367.4</v>
      </c>
      <c r="S306" t="s">
        <v>954</v>
      </c>
      <c r="T306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ACSR : 605 : Teal : 30/19</v>
      </c>
    </row>
    <row r="307" spans="1:20" x14ac:dyDescent="0.25">
      <c r="A307" s="1" t="s">
        <v>281</v>
      </c>
      <c r="B307" s="1" t="s">
        <v>309</v>
      </c>
      <c r="C307">
        <v>605</v>
      </c>
      <c r="D307">
        <v>30</v>
      </c>
      <c r="E307">
        <v>7</v>
      </c>
      <c r="F307">
        <v>0.14199999999999999</v>
      </c>
      <c r="G307">
        <v>0.14199999999999999</v>
      </c>
      <c r="H307">
        <v>0.42599999999999999</v>
      </c>
      <c r="I307">
        <v>0.99399999999999999</v>
      </c>
      <c r="M307">
        <v>25</v>
      </c>
      <c r="N307">
        <v>0.1512</v>
      </c>
      <c r="O307">
        <v>75</v>
      </c>
      <c r="P307">
        <v>0.18060000000000001</v>
      </c>
      <c r="Q307">
        <v>571.20000000000005</v>
      </c>
      <c r="R307">
        <v>375.3</v>
      </c>
      <c r="S307" t="s">
        <v>954</v>
      </c>
      <c r="T307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ACSR : 605 : Wood Duck : 30/7</v>
      </c>
    </row>
    <row r="308" spans="1:20" x14ac:dyDescent="0.25">
      <c r="A308" s="1" t="s">
        <v>281</v>
      </c>
      <c r="B308" s="1" t="s">
        <v>316</v>
      </c>
      <c r="C308">
        <v>636</v>
      </c>
      <c r="D308">
        <v>54</v>
      </c>
      <c r="E308">
        <v>7</v>
      </c>
      <c r="F308">
        <v>0.1085</v>
      </c>
      <c r="G308">
        <v>0.1085</v>
      </c>
      <c r="H308">
        <v>0.32550000000000001</v>
      </c>
      <c r="I308">
        <v>0.97699999999999998</v>
      </c>
      <c r="M308">
        <v>25</v>
      </c>
      <c r="N308">
        <v>0.1459</v>
      </c>
      <c r="O308">
        <v>75</v>
      </c>
      <c r="P308">
        <v>0.1789</v>
      </c>
      <c r="Q308">
        <v>598.79999999999995</v>
      </c>
      <c r="R308">
        <v>219.1</v>
      </c>
      <c r="S308" t="s">
        <v>954</v>
      </c>
      <c r="T308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ACSR : 636 : Goose : 54/7</v>
      </c>
    </row>
    <row r="309" spans="1:20" x14ac:dyDescent="0.25">
      <c r="A309" s="1" t="s">
        <v>281</v>
      </c>
      <c r="B309" s="1" t="s">
        <v>315</v>
      </c>
      <c r="C309">
        <v>636</v>
      </c>
      <c r="D309">
        <v>36</v>
      </c>
      <c r="E309">
        <v>1</v>
      </c>
      <c r="F309">
        <v>0.13289999999999999</v>
      </c>
      <c r="G309">
        <v>0.13289999999999999</v>
      </c>
      <c r="H309">
        <v>0.13289999999999999</v>
      </c>
      <c r="I309">
        <v>0.93</v>
      </c>
      <c r="M309">
        <v>25</v>
      </c>
      <c r="N309">
        <v>0.1477</v>
      </c>
      <c r="O309">
        <v>75</v>
      </c>
      <c r="P309">
        <v>0.17630000000000001</v>
      </c>
      <c r="Q309">
        <v>596</v>
      </c>
      <c r="R309">
        <v>46.8</v>
      </c>
      <c r="S309" t="s">
        <v>954</v>
      </c>
      <c r="T309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ACSR : 636 : Swift : 36/1</v>
      </c>
    </row>
    <row r="310" spans="1:20" x14ac:dyDescent="0.25">
      <c r="A310" s="1" t="s">
        <v>281</v>
      </c>
      <c r="B310" s="1" t="s">
        <v>311</v>
      </c>
      <c r="C310">
        <v>636</v>
      </c>
      <c r="D310">
        <v>18</v>
      </c>
      <c r="E310">
        <v>1</v>
      </c>
      <c r="F310">
        <v>0.188</v>
      </c>
      <c r="G310">
        <v>0.188</v>
      </c>
      <c r="H310">
        <v>0.188</v>
      </c>
      <c r="I310">
        <v>0.94</v>
      </c>
      <c r="M310">
        <v>25</v>
      </c>
      <c r="N310">
        <v>0.14699999999999999</v>
      </c>
      <c r="O310">
        <v>75</v>
      </c>
      <c r="P310">
        <v>0.17549999999999999</v>
      </c>
      <c r="Q310">
        <v>596.29999999999995</v>
      </c>
      <c r="R310">
        <v>93.6</v>
      </c>
      <c r="S310" t="s">
        <v>954</v>
      </c>
      <c r="T310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ACSR : 636 : Kingbird : 18/1</v>
      </c>
    </row>
    <row r="311" spans="1:20" x14ac:dyDescent="0.25">
      <c r="A311" s="1" t="s">
        <v>281</v>
      </c>
      <c r="B311" s="1" t="s">
        <v>312</v>
      </c>
      <c r="C311">
        <v>636</v>
      </c>
      <c r="D311">
        <v>24</v>
      </c>
      <c r="E311">
        <v>7</v>
      </c>
      <c r="F311">
        <v>0.1628</v>
      </c>
      <c r="G311">
        <v>0.1085</v>
      </c>
      <c r="H311">
        <v>0.32550000000000001</v>
      </c>
      <c r="I311">
        <v>0.97699999999999998</v>
      </c>
      <c r="M311">
        <v>25</v>
      </c>
      <c r="N311">
        <v>0.14580000000000001</v>
      </c>
      <c r="O311">
        <v>75</v>
      </c>
      <c r="P311">
        <v>0.17419999999999999</v>
      </c>
      <c r="Q311">
        <v>599.1</v>
      </c>
      <c r="R311">
        <v>219.1</v>
      </c>
      <c r="S311" t="s">
        <v>954</v>
      </c>
      <c r="T311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ACSR : 636 : Rook : 24/7</v>
      </c>
    </row>
    <row r="312" spans="1:20" x14ac:dyDescent="0.25">
      <c r="A312" s="1" t="s">
        <v>281</v>
      </c>
      <c r="B312" s="1" t="s">
        <v>256</v>
      </c>
      <c r="C312">
        <v>636</v>
      </c>
      <c r="D312">
        <v>26</v>
      </c>
      <c r="E312">
        <v>7</v>
      </c>
      <c r="F312">
        <v>0.15640000000000001</v>
      </c>
      <c r="G312">
        <v>0.1216</v>
      </c>
      <c r="H312">
        <v>0.36480000000000001</v>
      </c>
      <c r="I312">
        <v>0.99</v>
      </c>
      <c r="M312">
        <v>25</v>
      </c>
      <c r="N312">
        <v>0.14510000000000001</v>
      </c>
      <c r="O312">
        <v>75</v>
      </c>
      <c r="P312">
        <v>0.17330000000000001</v>
      </c>
      <c r="Q312">
        <v>599</v>
      </c>
      <c r="R312">
        <v>275.2</v>
      </c>
      <c r="S312" t="s">
        <v>954</v>
      </c>
      <c r="T312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ACSR : 636 : Grosbeak : 26/7</v>
      </c>
    </row>
    <row r="313" spans="1:20" x14ac:dyDescent="0.25">
      <c r="A313" s="1" t="s">
        <v>281</v>
      </c>
      <c r="B313" s="1" t="s">
        <v>314</v>
      </c>
      <c r="C313">
        <v>636</v>
      </c>
      <c r="D313">
        <v>30</v>
      </c>
      <c r="E313">
        <v>19</v>
      </c>
      <c r="F313">
        <v>0.14560000000000001</v>
      </c>
      <c r="G313">
        <v>8.7400000000000005E-2</v>
      </c>
      <c r="H313">
        <v>0.437</v>
      </c>
      <c r="I313">
        <v>1.0189999999999999</v>
      </c>
      <c r="M313">
        <v>25</v>
      </c>
      <c r="N313">
        <v>0.14399999999999999</v>
      </c>
      <c r="O313">
        <v>75</v>
      </c>
      <c r="P313">
        <v>0.17199999999999999</v>
      </c>
      <c r="Q313">
        <v>600.5</v>
      </c>
      <c r="R313">
        <v>386.7</v>
      </c>
      <c r="S313" t="s">
        <v>954</v>
      </c>
      <c r="T313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ACSR : 636 : Egret : 30/19</v>
      </c>
    </row>
    <row r="314" spans="1:20" x14ac:dyDescent="0.25">
      <c r="A314" s="1" t="s">
        <v>281</v>
      </c>
      <c r="B314" s="1" t="s">
        <v>313</v>
      </c>
      <c r="C314">
        <v>636</v>
      </c>
      <c r="D314">
        <v>30</v>
      </c>
      <c r="E314">
        <v>7</v>
      </c>
      <c r="F314">
        <v>0.14560000000000001</v>
      </c>
      <c r="G314">
        <v>0.14560000000000001</v>
      </c>
      <c r="H314">
        <v>0.43680000000000002</v>
      </c>
      <c r="I314">
        <v>1.0189999999999999</v>
      </c>
      <c r="M314">
        <v>25</v>
      </c>
      <c r="N314">
        <v>0.1439</v>
      </c>
      <c r="O314">
        <v>75</v>
      </c>
      <c r="P314">
        <v>0.1719</v>
      </c>
      <c r="Q314">
        <v>600.5</v>
      </c>
      <c r="R314">
        <v>394.6</v>
      </c>
      <c r="S314" t="s">
        <v>954</v>
      </c>
      <c r="T314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ACSR : 636 : Scoter : 30/7</v>
      </c>
    </row>
    <row r="315" spans="1:20" x14ac:dyDescent="0.25">
      <c r="A315" s="1" t="s">
        <v>281</v>
      </c>
      <c r="B315" s="1" t="s">
        <v>319</v>
      </c>
      <c r="C315">
        <v>666.6</v>
      </c>
      <c r="D315">
        <v>54</v>
      </c>
      <c r="E315">
        <v>7</v>
      </c>
      <c r="F315">
        <v>0.1111</v>
      </c>
      <c r="G315">
        <v>0.1111</v>
      </c>
      <c r="H315">
        <v>0.33329999999999999</v>
      </c>
      <c r="I315">
        <v>0.99990000000000001</v>
      </c>
      <c r="M315">
        <v>25</v>
      </c>
      <c r="N315">
        <v>0.1394</v>
      </c>
      <c r="O315">
        <v>75</v>
      </c>
      <c r="P315">
        <v>0.17080000000000001</v>
      </c>
      <c r="Q315">
        <v>627.79999999999995</v>
      </c>
      <c r="R315">
        <v>229.7</v>
      </c>
      <c r="S315" t="s">
        <v>954</v>
      </c>
      <c r="T315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ACSR : 666.6 : Gull : 54/7</v>
      </c>
    </row>
    <row r="316" spans="1:20" x14ac:dyDescent="0.25">
      <c r="A316" s="1" t="s">
        <v>281</v>
      </c>
      <c r="B316" s="1" t="s">
        <v>317</v>
      </c>
      <c r="C316">
        <v>666.6</v>
      </c>
      <c r="D316">
        <v>24</v>
      </c>
      <c r="E316">
        <v>7</v>
      </c>
      <c r="F316">
        <v>0.16669999999999999</v>
      </c>
      <c r="G316">
        <v>0.1111</v>
      </c>
      <c r="H316">
        <v>0.33329999999999999</v>
      </c>
      <c r="I316">
        <v>1</v>
      </c>
      <c r="M316">
        <v>25</v>
      </c>
      <c r="N316">
        <v>0.13930000000000001</v>
      </c>
      <c r="O316">
        <v>75</v>
      </c>
      <c r="P316">
        <v>0.1663</v>
      </c>
      <c r="Q316">
        <v>628.20000000000005</v>
      </c>
      <c r="R316">
        <v>229.7</v>
      </c>
      <c r="S316" t="s">
        <v>954</v>
      </c>
      <c r="T316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ACSR : 666.6 : Flamingo : 24/7</v>
      </c>
    </row>
    <row r="317" spans="1:20" x14ac:dyDescent="0.25">
      <c r="A317" s="1" t="s">
        <v>281</v>
      </c>
      <c r="B317" s="1" t="s">
        <v>318</v>
      </c>
      <c r="C317">
        <v>666.6</v>
      </c>
      <c r="D317">
        <v>26</v>
      </c>
      <c r="E317">
        <v>7</v>
      </c>
      <c r="F317">
        <v>0.16009999999999999</v>
      </c>
      <c r="G317">
        <v>0.1245</v>
      </c>
      <c r="H317">
        <v>0.3735</v>
      </c>
      <c r="I317">
        <v>1.014</v>
      </c>
      <c r="M317">
        <v>25</v>
      </c>
      <c r="N317">
        <v>0.13850000000000001</v>
      </c>
      <c r="O317">
        <v>75</v>
      </c>
      <c r="P317">
        <v>0.16539999999999999</v>
      </c>
      <c r="Q317">
        <v>627.70000000000005</v>
      </c>
      <c r="R317">
        <v>288.5</v>
      </c>
      <c r="S317" t="s">
        <v>954</v>
      </c>
      <c r="T317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ACSR : 666.6 : Gannet : 26/7</v>
      </c>
    </row>
    <row r="318" spans="1:20" x14ac:dyDescent="0.25">
      <c r="A318" s="1" t="s">
        <v>281</v>
      </c>
      <c r="B318" s="1" t="s">
        <v>322</v>
      </c>
      <c r="C318">
        <v>715.5</v>
      </c>
      <c r="D318">
        <v>54</v>
      </c>
      <c r="E318">
        <v>7</v>
      </c>
      <c r="F318">
        <v>0.11509999999999999</v>
      </c>
      <c r="G318">
        <v>0.11509999999999999</v>
      </c>
      <c r="H318">
        <v>0.34499999999999997</v>
      </c>
      <c r="I318">
        <v>1.04</v>
      </c>
      <c r="M318">
        <v>25</v>
      </c>
      <c r="N318">
        <v>0.12989999999999999</v>
      </c>
      <c r="O318">
        <v>75</v>
      </c>
      <c r="P318">
        <v>0.15920000000000001</v>
      </c>
      <c r="Q318">
        <v>673.8</v>
      </c>
      <c r="R318">
        <v>246.5</v>
      </c>
      <c r="S318" t="s">
        <v>954</v>
      </c>
      <c r="T318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ACSR : 715.5 : Crow : 54/7</v>
      </c>
    </row>
    <row r="319" spans="1:20" x14ac:dyDescent="0.25">
      <c r="A319" s="1" t="s">
        <v>281</v>
      </c>
      <c r="B319" s="1" t="s">
        <v>268</v>
      </c>
      <c r="C319">
        <v>715.5</v>
      </c>
      <c r="D319">
        <v>24</v>
      </c>
      <c r="E319">
        <v>7</v>
      </c>
      <c r="F319">
        <v>0.17269999999999999</v>
      </c>
      <c r="G319">
        <v>0.11509999999999999</v>
      </c>
      <c r="H319">
        <v>0.3453</v>
      </c>
      <c r="I319">
        <v>1.036</v>
      </c>
      <c r="M319">
        <v>25</v>
      </c>
      <c r="N319">
        <v>0.12989999999999999</v>
      </c>
      <c r="O319">
        <v>75</v>
      </c>
      <c r="P319">
        <v>0.15509999999999999</v>
      </c>
      <c r="Q319">
        <v>674.2</v>
      </c>
      <c r="R319">
        <v>246.6</v>
      </c>
      <c r="S319" t="s">
        <v>954</v>
      </c>
      <c r="T319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ACSR : 715.5 : Stilt : 24/7</v>
      </c>
    </row>
    <row r="320" spans="1:20" x14ac:dyDescent="0.25">
      <c r="A320" s="1" t="s">
        <v>281</v>
      </c>
      <c r="B320" s="1" t="s">
        <v>320</v>
      </c>
      <c r="C320">
        <v>715.5</v>
      </c>
      <c r="D320">
        <v>26</v>
      </c>
      <c r="E320">
        <v>7</v>
      </c>
      <c r="F320">
        <v>0.16589999999999999</v>
      </c>
      <c r="G320">
        <v>0.129</v>
      </c>
      <c r="H320">
        <v>0.38700000000000001</v>
      </c>
      <c r="I320">
        <v>1.0509999999999999</v>
      </c>
      <c r="M320">
        <v>25</v>
      </c>
      <c r="N320">
        <v>0.12920000000000001</v>
      </c>
      <c r="O320">
        <v>75</v>
      </c>
      <c r="P320">
        <v>0.15429999999999999</v>
      </c>
      <c r="Q320">
        <v>674</v>
      </c>
      <c r="R320">
        <v>309.7</v>
      </c>
      <c r="S320" t="s">
        <v>954</v>
      </c>
      <c r="T320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ACSR : 715.5 : Starling : 26/7</v>
      </c>
    </row>
    <row r="321" spans="1:20" x14ac:dyDescent="0.25">
      <c r="A321" s="1" t="s">
        <v>281</v>
      </c>
      <c r="B321" s="1" t="s">
        <v>321</v>
      </c>
      <c r="C321">
        <v>715.5</v>
      </c>
      <c r="D321">
        <v>30</v>
      </c>
      <c r="E321">
        <v>19</v>
      </c>
      <c r="F321">
        <v>0.15440000000000001</v>
      </c>
      <c r="G321">
        <v>9.2600000000000002E-2</v>
      </c>
      <c r="H321">
        <v>0.46300000000000002</v>
      </c>
      <c r="I321">
        <v>1.081</v>
      </c>
      <c r="M321">
        <v>25</v>
      </c>
      <c r="N321">
        <v>0.12820000000000001</v>
      </c>
      <c r="O321">
        <v>75</v>
      </c>
      <c r="P321">
        <v>0.15310000000000001</v>
      </c>
      <c r="Q321">
        <v>675.3</v>
      </c>
      <c r="R321">
        <v>434</v>
      </c>
      <c r="S321" t="s">
        <v>954</v>
      </c>
      <c r="T321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ACSR : 715.5 : Redwing : 30/19</v>
      </c>
    </row>
    <row r="322" spans="1:20" x14ac:dyDescent="0.25">
      <c r="A322" s="1" t="s">
        <v>281</v>
      </c>
      <c r="B322" s="1" t="s">
        <v>248</v>
      </c>
      <c r="C322">
        <v>795</v>
      </c>
      <c r="D322">
        <v>54</v>
      </c>
      <c r="E322">
        <v>7</v>
      </c>
      <c r="F322">
        <v>0.12130000000000001</v>
      </c>
      <c r="G322">
        <v>0.12130000000000001</v>
      </c>
      <c r="H322">
        <v>0.3639</v>
      </c>
      <c r="I322">
        <v>1.0920000000000001</v>
      </c>
      <c r="M322">
        <v>25</v>
      </c>
      <c r="N322">
        <v>0.1172</v>
      </c>
      <c r="O322">
        <v>75</v>
      </c>
      <c r="P322">
        <v>0.1434</v>
      </c>
      <c r="Q322">
        <v>748.4</v>
      </c>
      <c r="R322">
        <v>273.89999999999998</v>
      </c>
      <c r="S322" t="s">
        <v>954</v>
      </c>
      <c r="T322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ACSR : 795 : Condor : 54/7</v>
      </c>
    </row>
    <row r="323" spans="1:20" x14ac:dyDescent="0.25">
      <c r="A323" s="1" t="s">
        <v>281</v>
      </c>
      <c r="B323" s="1" t="s">
        <v>328</v>
      </c>
      <c r="C323">
        <v>795</v>
      </c>
      <c r="D323">
        <v>45</v>
      </c>
      <c r="E323">
        <v>7</v>
      </c>
      <c r="F323">
        <v>0.13289999999999999</v>
      </c>
      <c r="G323">
        <v>8.8599999999999998E-2</v>
      </c>
      <c r="H323">
        <v>0.26579999999999998</v>
      </c>
      <c r="I323">
        <v>1.0629999999999999</v>
      </c>
      <c r="M323">
        <v>25</v>
      </c>
      <c r="N323">
        <v>0.11849999999999999</v>
      </c>
      <c r="O323">
        <v>75</v>
      </c>
      <c r="P323">
        <v>0.1421</v>
      </c>
      <c r="Q323">
        <v>748.6</v>
      </c>
      <c r="R323">
        <v>146.1</v>
      </c>
      <c r="S323" t="s">
        <v>954</v>
      </c>
      <c r="T323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ACSR : 795 : Tern : 45/7</v>
      </c>
    </row>
    <row r="324" spans="1:20" x14ac:dyDescent="0.25">
      <c r="A324" s="1" t="s">
        <v>281</v>
      </c>
      <c r="B324" s="1" t="s">
        <v>327</v>
      </c>
      <c r="C324">
        <v>795</v>
      </c>
      <c r="D324">
        <v>36</v>
      </c>
      <c r="E324">
        <v>1</v>
      </c>
      <c r="F324">
        <v>0.14860000000000001</v>
      </c>
      <c r="G324">
        <v>0.14860000000000001</v>
      </c>
      <c r="H324">
        <v>0.14860000000000001</v>
      </c>
      <c r="I324">
        <v>1.04</v>
      </c>
      <c r="M324">
        <v>25</v>
      </c>
      <c r="N324">
        <v>0.11899999999999999</v>
      </c>
      <c r="O324">
        <v>75</v>
      </c>
      <c r="P324">
        <v>0.14169999999999999</v>
      </c>
      <c r="Q324">
        <v>745.1</v>
      </c>
      <c r="R324">
        <v>58.5</v>
      </c>
      <c r="S324" t="s">
        <v>954</v>
      </c>
      <c r="T324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ACSR : 795 : Coot : 36/1</v>
      </c>
    </row>
    <row r="325" spans="1:20" x14ac:dyDescent="0.25">
      <c r="A325" s="1" t="s">
        <v>281</v>
      </c>
      <c r="B325" s="1" t="s">
        <v>323</v>
      </c>
      <c r="C325">
        <v>795</v>
      </c>
      <c r="D325">
        <v>20</v>
      </c>
      <c r="E325">
        <v>7</v>
      </c>
      <c r="F325">
        <v>0.19939999999999999</v>
      </c>
      <c r="G325">
        <v>8.8599999999999998E-2</v>
      </c>
      <c r="H325">
        <v>0.26579999999999998</v>
      </c>
      <c r="I325">
        <v>1.0633999999999999</v>
      </c>
      <c r="M325">
        <v>25</v>
      </c>
      <c r="N325">
        <v>0.11849999999999999</v>
      </c>
      <c r="O325">
        <v>75</v>
      </c>
      <c r="P325">
        <v>0.14119999999999999</v>
      </c>
      <c r="Q325">
        <v>749</v>
      </c>
      <c r="R325">
        <v>146.1</v>
      </c>
      <c r="S325" t="s">
        <v>954</v>
      </c>
      <c r="T325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ACSR : 795 : Turbit : 20/7</v>
      </c>
    </row>
    <row r="326" spans="1:20" x14ac:dyDescent="0.25">
      <c r="A326" s="1" t="s">
        <v>281</v>
      </c>
      <c r="B326" s="1" t="s">
        <v>267</v>
      </c>
      <c r="C326">
        <v>795</v>
      </c>
      <c r="D326">
        <v>22</v>
      </c>
      <c r="E326">
        <v>7</v>
      </c>
      <c r="F326">
        <v>0.19009999999999999</v>
      </c>
      <c r="G326">
        <v>0.1056</v>
      </c>
      <c r="H326">
        <v>0.31680000000000003</v>
      </c>
      <c r="I326">
        <v>1.0771999999999999</v>
      </c>
      <c r="M326">
        <v>25</v>
      </c>
      <c r="N326">
        <v>0.1179</v>
      </c>
      <c r="O326">
        <v>75</v>
      </c>
      <c r="P326">
        <v>0.14050000000000001</v>
      </c>
      <c r="Q326">
        <v>748.8</v>
      </c>
      <c r="R326">
        <v>207.6</v>
      </c>
      <c r="S326" t="s">
        <v>954</v>
      </c>
      <c r="T326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ACSR : 795 : Puffin : 22/7</v>
      </c>
    </row>
    <row r="327" spans="1:20" x14ac:dyDescent="0.25">
      <c r="A327" s="1" t="s">
        <v>281</v>
      </c>
      <c r="B327" s="1" t="s">
        <v>324</v>
      </c>
      <c r="C327">
        <v>795</v>
      </c>
      <c r="D327">
        <v>24</v>
      </c>
      <c r="E327">
        <v>7</v>
      </c>
      <c r="F327">
        <v>0.182</v>
      </c>
      <c r="G327">
        <v>0.12130000000000001</v>
      </c>
      <c r="H327">
        <v>0.3639</v>
      </c>
      <c r="I327">
        <v>1.0920000000000001</v>
      </c>
      <c r="M327">
        <v>25</v>
      </c>
      <c r="N327">
        <v>0.1172</v>
      </c>
      <c r="O327">
        <v>75</v>
      </c>
      <c r="P327">
        <v>0.13980000000000001</v>
      </c>
      <c r="Q327">
        <v>748.8</v>
      </c>
      <c r="R327">
        <v>273.89999999999998</v>
      </c>
      <c r="S327" t="s">
        <v>954</v>
      </c>
      <c r="T327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ACSR : 795 : Cuckoo : 24/7</v>
      </c>
    </row>
    <row r="328" spans="1:20" x14ac:dyDescent="0.25">
      <c r="A328" s="1" t="s">
        <v>281</v>
      </c>
      <c r="B328" s="1" t="s">
        <v>251</v>
      </c>
      <c r="C328">
        <v>795</v>
      </c>
      <c r="D328">
        <v>26</v>
      </c>
      <c r="E328">
        <v>7</v>
      </c>
      <c r="F328">
        <v>0.1749</v>
      </c>
      <c r="G328">
        <v>0.13600000000000001</v>
      </c>
      <c r="H328">
        <v>0.40799999999999997</v>
      </c>
      <c r="I328">
        <v>1.1080000000000001</v>
      </c>
      <c r="M328">
        <v>25</v>
      </c>
      <c r="N328">
        <v>0.1166</v>
      </c>
      <c r="O328">
        <v>75</v>
      </c>
      <c r="P328">
        <v>0.13900000000000001</v>
      </c>
      <c r="Q328">
        <v>749.1</v>
      </c>
      <c r="R328">
        <v>344.3</v>
      </c>
      <c r="S328" t="s">
        <v>954</v>
      </c>
      <c r="T328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ACSR : 795 : Drake : 26/7</v>
      </c>
    </row>
    <row r="329" spans="1:20" x14ac:dyDescent="0.25">
      <c r="A329" s="1" t="s">
        <v>281</v>
      </c>
      <c r="B329" s="1" t="s">
        <v>326</v>
      </c>
      <c r="C329">
        <v>795</v>
      </c>
      <c r="D329">
        <v>30</v>
      </c>
      <c r="E329">
        <v>19</v>
      </c>
      <c r="F329">
        <v>0.1628</v>
      </c>
      <c r="G329">
        <v>9.7699999999999995E-2</v>
      </c>
      <c r="H329">
        <v>0.48849999999999999</v>
      </c>
      <c r="I329">
        <v>1.1399999999999999</v>
      </c>
      <c r="M329">
        <v>25</v>
      </c>
      <c r="N329">
        <v>0.11559999999999999</v>
      </c>
      <c r="O329">
        <v>75</v>
      </c>
      <c r="P329">
        <v>0.13800000000000001</v>
      </c>
      <c r="Q329">
        <v>750.7</v>
      </c>
      <c r="R329">
        <v>483.2</v>
      </c>
      <c r="S329" t="s">
        <v>954</v>
      </c>
      <c r="T329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ACSR : 795 : Mallard : 30/19</v>
      </c>
    </row>
    <row r="330" spans="1:20" x14ac:dyDescent="0.25">
      <c r="A330" s="1" t="s">
        <v>281</v>
      </c>
      <c r="B330" s="1" t="s">
        <v>325</v>
      </c>
      <c r="C330">
        <v>795</v>
      </c>
      <c r="D330">
        <v>30</v>
      </c>
      <c r="E330">
        <v>7</v>
      </c>
      <c r="F330">
        <v>0.1628</v>
      </c>
      <c r="G330">
        <v>0.1628</v>
      </c>
      <c r="H330">
        <v>0.4884</v>
      </c>
      <c r="I330">
        <v>1.1399999999999999</v>
      </c>
      <c r="M330">
        <v>25</v>
      </c>
      <c r="N330">
        <v>0.11550000000000001</v>
      </c>
      <c r="O330">
        <v>75</v>
      </c>
      <c r="P330">
        <v>0.13789999999999999</v>
      </c>
      <c r="Q330">
        <v>750.7</v>
      </c>
      <c r="R330">
        <v>493.3</v>
      </c>
      <c r="S330" t="s">
        <v>954</v>
      </c>
      <c r="T330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ACSR : 795 : Skimmer : 30/7</v>
      </c>
    </row>
    <row r="331" spans="1:20" x14ac:dyDescent="0.25">
      <c r="A331" s="1" t="s">
        <v>281</v>
      </c>
      <c r="B331" s="1" t="s">
        <v>330</v>
      </c>
      <c r="C331">
        <v>900</v>
      </c>
      <c r="D331">
        <v>54</v>
      </c>
      <c r="E331">
        <v>7</v>
      </c>
      <c r="F331">
        <v>0.12909999999999999</v>
      </c>
      <c r="G331">
        <v>0.12909999999999999</v>
      </c>
      <c r="H331">
        <v>0.38729999999999998</v>
      </c>
      <c r="I331">
        <v>1.1619999999999999</v>
      </c>
      <c r="M331">
        <v>25</v>
      </c>
      <c r="N331">
        <v>0.10390000000000001</v>
      </c>
      <c r="O331">
        <v>75</v>
      </c>
      <c r="P331">
        <v>0.12690000000000001</v>
      </c>
      <c r="Q331">
        <v>847.7</v>
      </c>
      <c r="R331">
        <v>310.2</v>
      </c>
      <c r="S331" t="s">
        <v>954</v>
      </c>
      <c r="T331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ACSR : 900 : Canary : 54/7</v>
      </c>
    </row>
    <row r="332" spans="1:20" x14ac:dyDescent="0.25">
      <c r="A332" s="1" t="s">
        <v>281</v>
      </c>
      <c r="B332" s="1" t="s">
        <v>329</v>
      </c>
      <c r="C332">
        <v>900</v>
      </c>
      <c r="D332">
        <v>45</v>
      </c>
      <c r="E332">
        <v>7</v>
      </c>
      <c r="F332">
        <v>0.1414</v>
      </c>
      <c r="G332">
        <v>9.4299999999999995E-2</v>
      </c>
      <c r="H332">
        <v>0.28289999999999998</v>
      </c>
      <c r="I332">
        <v>1.131</v>
      </c>
      <c r="M332">
        <v>25</v>
      </c>
      <c r="N332">
        <v>0.1051</v>
      </c>
      <c r="O332">
        <v>75</v>
      </c>
      <c r="P332">
        <v>0.12590000000000001</v>
      </c>
      <c r="Q332">
        <v>847.4</v>
      </c>
      <c r="R332">
        <v>165.5</v>
      </c>
      <c r="S332" t="s">
        <v>954</v>
      </c>
      <c r="T332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ACSR : 900 : Ruddy : 45/7</v>
      </c>
    </row>
    <row r="333" spans="1:20" x14ac:dyDescent="0.25">
      <c r="A333" s="1" t="s">
        <v>281</v>
      </c>
      <c r="B333" s="1" t="s">
        <v>335</v>
      </c>
      <c r="C333">
        <v>954</v>
      </c>
      <c r="D333">
        <v>54</v>
      </c>
      <c r="E333">
        <v>7</v>
      </c>
      <c r="F333">
        <v>0.13289999999999999</v>
      </c>
      <c r="G333">
        <v>0.13289999999999999</v>
      </c>
      <c r="H333">
        <v>0.3987</v>
      </c>
      <c r="I333">
        <v>1.196</v>
      </c>
      <c r="M333">
        <v>25</v>
      </c>
      <c r="N333">
        <v>9.8199999999999996E-2</v>
      </c>
      <c r="O333">
        <v>75</v>
      </c>
      <c r="P333">
        <v>0.11990000000000001</v>
      </c>
      <c r="Q333">
        <v>898.3</v>
      </c>
      <c r="R333">
        <v>328.7</v>
      </c>
      <c r="S333" t="s">
        <v>954</v>
      </c>
      <c r="T333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ACSR : 954 : Cardinal : 54/7</v>
      </c>
    </row>
    <row r="334" spans="1:20" x14ac:dyDescent="0.25">
      <c r="A334" s="1" t="s">
        <v>281</v>
      </c>
      <c r="B334" s="1" t="s">
        <v>334</v>
      </c>
      <c r="C334">
        <v>954</v>
      </c>
      <c r="D334">
        <v>45</v>
      </c>
      <c r="E334">
        <v>7</v>
      </c>
      <c r="F334">
        <v>0.14560000000000001</v>
      </c>
      <c r="G334">
        <v>9.7100000000000006E-2</v>
      </c>
      <c r="H334">
        <v>0.2913</v>
      </c>
      <c r="I334">
        <v>1.165</v>
      </c>
      <c r="M334">
        <v>25</v>
      </c>
      <c r="N334">
        <v>9.9400000000000002E-2</v>
      </c>
      <c r="O334">
        <v>75</v>
      </c>
      <c r="P334">
        <v>0.11890000000000001</v>
      </c>
      <c r="Q334">
        <v>898.5</v>
      </c>
      <c r="R334">
        <v>175.5</v>
      </c>
      <c r="S334" t="s">
        <v>954</v>
      </c>
      <c r="T334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ACSR : 954 : Rail : 45/7</v>
      </c>
    </row>
    <row r="335" spans="1:20" x14ac:dyDescent="0.25">
      <c r="A335" s="1" t="s">
        <v>281</v>
      </c>
      <c r="B335" s="1" t="s">
        <v>331</v>
      </c>
      <c r="C335">
        <v>954</v>
      </c>
      <c r="D335">
        <v>20</v>
      </c>
      <c r="E335">
        <v>7</v>
      </c>
      <c r="F335">
        <v>0.21840000000000001</v>
      </c>
      <c r="G335">
        <v>9.7100000000000006E-2</v>
      </c>
      <c r="H335">
        <v>0.29099999999999998</v>
      </c>
      <c r="I335">
        <v>1.165</v>
      </c>
      <c r="M335">
        <v>25</v>
      </c>
      <c r="N335">
        <v>9.9400000000000002E-2</v>
      </c>
      <c r="O335">
        <v>75</v>
      </c>
      <c r="P335">
        <v>0.1183</v>
      </c>
      <c r="Q335">
        <v>898.5</v>
      </c>
      <c r="R335">
        <v>175.5</v>
      </c>
      <c r="S335" t="s">
        <v>954</v>
      </c>
      <c r="T335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ACSR : 954 : Corncrake : 20/7</v>
      </c>
    </row>
    <row r="336" spans="1:20" x14ac:dyDescent="0.25">
      <c r="A336" s="1" t="s">
        <v>281</v>
      </c>
      <c r="B336" s="1" t="s">
        <v>332</v>
      </c>
      <c r="C336">
        <v>954</v>
      </c>
      <c r="D336">
        <v>24</v>
      </c>
      <c r="E336">
        <v>7</v>
      </c>
      <c r="F336">
        <v>0.19939999999999999</v>
      </c>
      <c r="G336">
        <v>0.13289999999999999</v>
      </c>
      <c r="H336">
        <v>0.39900000000000002</v>
      </c>
      <c r="I336">
        <v>1.196</v>
      </c>
      <c r="M336">
        <v>25</v>
      </c>
      <c r="N336">
        <v>9.8199999999999996E-2</v>
      </c>
      <c r="O336">
        <v>75</v>
      </c>
      <c r="P336">
        <v>0.11700000000000001</v>
      </c>
      <c r="Q336">
        <v>898.8</v>
      </c>
      <c r="R336">
        <v>328.7</v>
      </c>
      <c r="S336" t="s">
        <v>954</v>
      </c>
      <c r="T336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ACSR : 954 : Redbird : 24/7</v>
      </c>
    </row>
    <row r="337" spans="1:20" x14ac:dyDescent="0.25">
      <c r="A337" s="1" t="s">
        <v>281</v>
      </c>
      <c r="B337" s="1" t="s">
        <v>333</v>
      </c>
      <c r="C337">
        <v>954</v>
      </c>
      <c r="D337">
        <v>30</v>
      </c>
      <c r="E337">
        <v>7</v>
      </c>
      <c r="F337">
        <v>0.17829999999999999</v>
      </c>
      <c r="G337">
        <v>0.17829999999999999</v>
      </c>
      <c r="H337">
        <v>0.53490000000000004</v>
      </c>
      <c r="I337">
        <v>1.2481</v>
      </c>
      <c r="M337">
        <v>25</v>
      </c>
      <c r="N337">
        <v>9.6699999999999994E-2</v>
      </c>
      <c r="O337">
        <v>75</v>
      </c>
      <c r="P337">
        <v>0.1152</v>
      </c>
      <c r="Q337">
        <v>900.5</v>
      </c>
      <c r="R337">
        <v>591.70000000000005</v>
      </c>
      <c r="S337" t="s">
        <v>954</v>
      </c>
      <c r="T337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ACSR : 954 : Merganser : 30/7</v>
      </c>
    </row>
    <row r="338" spans="1:20" x14ac:dyDescent="0.25">
      <c r="A338" s="1" t="s">
        <v>281</v>
      </c>
      <c r="B338" s="1" t="s">
        <v>249</v>
      </c>
      <c r="C338">
        <v>1033.5</v>
      </c>
      <c r="D338">
        <v>54</v>
      </c>
      <c r="E338">
        <v>7</v>
      </c>
      <c r="F338">
        <v>0.13830000000000001</v>
      </c>
      <c r="G338">
        <v>0.13830000000000001</v>
      </c>
      <c r="H338">
        <v>0.41489999999999999</v>
      </c>
      <c r="I338">
        <v>1.2450000000000001</v>
      </c>
      <c r="M338">
        <v>25</v>
      </c>
      <c r="N338">
        <v>9.0999999999999998E-2</v>
      </c>
      <c r="O338">
        <v>75</v>
      </c>
      <c r="P338">
        <v>0.1109</v>
      </c>
      <c r="Q338">
        <v>972.8</v>
      </c>
      <c r="R338">
        <v>356</v>
      </c>
      <c r="S338" t="s">
        <v>954</v>
      </c>
      <c r="T338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ACSR : 1033.5 : Curlew : 54/7</v>
      </c>
    </row>
    <row r="339" spans="1:20" x14ac:dyDescent="0.25">
      <c r="A339" s="1" t="s">
        <v>281</v>
      </c>
      <c r="B339" s="1" t="s">
        <v>336</v>
      </c>
      <c r="C339">
        <v>1033.5</v>
      </c>
      <c r="D339">
        <v>42</v>
      </c>
      <c r="E339">
        <v>7</v>
      </c>
      <c r="F339">
        <v>0.15690000000000001</v>
      </c>
      <c r="G339">
        <v>8.72E-2</v>
      </c>
      <c r="H339">
        <v>0.2616</v>
      </c>
      <c r="I339">
        <v>1.2030000000000001</v>
      </c>
      <c r="M339">
        <v>25</v>
      </c>
      <c r="N339">
        <v>9.2499999999999999E-2</v>
      </c>
      <c r="O339">
        <v>75</v>
      </c>
      <c r="P339">
        <v>0.1105</v>
      </c>
      <c r="Q339">
        <v>973.9</v>
      </c>
      <c r="R339">
        <v>141.5</v>
      </c>
      <c r="S339" t="s">
        <v>954</v>
      </c>
      <c r="T339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ACSR : 1033.5 : Snowbird : 42/7</v>
      </c>
    </row>
    <row r="340" spans="1:20" x14ac:dyDescent="0.25">
      <c r="A340" s="1" t="s">
        <v>281</v>
      </c>
      <c r="B340" s="1" t="s">
        <v>337</v>
      </c>
      <c r="C340">
        <v>1033.5</v>
      </c>
      <c r="D340">
        <v>45</v>
      </c>
      <c r="E340">
        <v>7</v>
      </c>
      <c r="F340">
        <v>0.1515</v>
      </c>
      <c r="G340">
        <v>0.10100000000000001</v>
      </c>
      <c r="H340">
        <v>0.30299999999999999</v>
      </c>
      <c r="I340">
        <v>1.212</v>
      </c>
      <c r="M340">
        <v>25</v>
      </c>
      <c r="N340">
        <v>9.2100000000000001E-2</v>
      </c>
      <c r="O340">
        <v>75</v>
      </c>
      <c r="P340">
        <v>0.1101</v>
      </c>
      <c r="Q340">
        <v>972.8</v>
      </c>
      <c r="R340">
        <v>189.9</v>
      </c>
      <c r="S340" t="s">
        <v>954</v>
      </c>
      <c r="T340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ACSR : 1033.5 : Ortolan : 45/7</v>
      </c>
    </row>
    <row r="341" spans="1:20" x14ac:dyDescent="0.25">
      <c r="A341" s="1" t="s">
        <v>281</v>
      </c>
      <c r="B341" s="1" t="s">
        <v>339</v>
      </c>
      <c r="C341">
        <v>1113</v>
      </c>
      <c r="D341">
        <v>54</v>
      </c>
      <c r="E341">
        <v>19</v>
      </c>
      <c r="F341">
        <v>0.14360000000000001</v>
      </c>
      <c r="G341">
        <v>8.6199999999999999E-2</v>
      </c>
      <c r="H341">
        <v>0.43099999999999999</v>
      </c>
      <c r="I341">
        <v>1.2929999999999999</v>
      </c>
      <c r="M341">
        <v>25</v>
      </c>
      <c r="N341">
        <v>8.5199999999999998E-2</v>
      </c>
      <c r="O341">
        <v>75</v>
      </c>
      <c r="P341">
        <v>0.10390000000000001</v>
      </c>
      <c r="Q341">
        <v>1053.9000000000001</v>
      </c>
      <c r="R341">
        <v>376.1</v>
      </c>
      <c r="S341" t="s">
        <v>954</v>
      </c>
      <c r="T341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ACSR : 1113 : Finch : 54/19</v>
      </c>
    </row>
    <row r="342" spans="1:20" x14ac:dyDescent="0.25">
      <c r="A342" s="1" t="s">
        <v>281</v>
      </c>
      <c r="B342" s="1" t="s">
        <v>338</v>
      </c>
      <c r="C342">
        <v>1113</v>
      </c>
      <c r="D342">
        <v>45</v>
      </c>
      <c r="E342">
        <v>7</v>
      </c>
      <c r="F342">
        <v>0.1573</v>
      </c>
      <c r="G342">
        <v>0.10489999999999999</v>
      </c>
      <c r="H342">
        <v>0.31469999999999998</v>
      </c>
      <c r="I342">
        <v>1.2589999999999999</v>
      </c>
      <c r="M342">
        <v>25</v>
      </c>
      <c r="N342">
        <v>8.5900000000000004E-2</v>
      </c>
      <c r="O342">
        <v>75</v>
      </c>
      <c r="P342">
        <v>0.10249999999999999</v>
      </c>
      <c r="Q342">
        <v>1048.7</v>
      </c>
      <c r="R342">
        <v>204.8</v>
      </c>
      <c r="S342" t="s">
        <v>954</v>
      </c>
      <c r="T342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ACSR : 1113 : Bluejay : 45/7</v>
      </c>
    </row>
    <row r="343" spans="1:20" x14ac:dyDescent="0.25">
      <c r="A343" s="1" t="s">
        <v>281</v>
      </c>
      <c r="B343" s="1" t="s">
        <v>341</v>
      </c>
      <c r="C343">
        <v>1192.5</v>
      </c>
      <c r="D343">
        <v>54</v>
      </c>
      <c r="E343">
        <v>19</v>
      </c>
      <c r="F343">
        <v>0.14860000000000001</v>
      </c>
      <c r="G343">
        <v>8.9200000000000002E-2</v>
      </c>
      <c r="H343">
        <v>0.44600000000000001</v>
      </c>
      <c r="I343">
        <v>1.3380000000000001</v>
      </c>
      <c r="M343">
        <v>25</v>
      </c>
      <c r="N343">
        <v>7.9799999999999996E-2</v>
      </c>
      <c r="O343">
        <v>75</v>
      </c>
      <c r="P343">
        <v>9.7000000000000003E-2</v>
      </c>
      <c r="Q343">
        <v>1128.5999999999999</v>
      </c>
      <c r="R343">
        <v>402.8</v>
      </c>
      <c r="S343" t="s">
        <v>954</v>
      </c>
      <c r="T343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ACSR : 1192.5 : Grackle : 54/19</v>
      </c>
    </row>
    <row r="344" spans="1:20" x14ac:dyDescent="0.25">
      <c r="A344" s="1" t="s">
        <v>281</v>
      </c>
      <c r="B344" s="1" t="s">
        <v>340</v>
      </c>
      <c r="C344">
        <v>1192.5</v>
      </c>
      <c r="D344">
        <v>45</v>
      </c>
      <c r="E344">
        <v>7</v>
      </c>
      <c r="F344">
        <v>0.1628</v>
      </c>
      <c r="G344">
        <v>0.1085</v>
      </c>
      <c r="H344">
        <v>0.32550000000000001</v>
      </c>
      <c r="I344">
        <v>1.302</v>
      </c>
      <c r="M344">
        <v>25</v>
      </c>
      <c r="N344">
        <v>8.0500000000000002E-2</v>
      </c>
      <c r="O344">
        <v>75</v>
      </c>
      <c r="P344">
        <v>9.5899999999999999E-2</v>
      </c>
      <c r="Q344">
        <v>1123.4000000000001</v>
      </c>
      <c r="R344">
        <v>219.1</v>
      </c>
      <c r="S344" t="s">
        <v>954</v>
      </c>
      <c r="T344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ACSR : 1192.5 : Bunting : 45/7</v>
      </c>
    </row>
    <row r="345" spans="1:20" x14ac:dyDescent="0.25">
      <c r="A345" s="1" t="s">
        <v>281</v>
      </c>
      <c r="B345" s="1" t="s">
        <v>342</v>
      </c>
      <c r="C345">
        <v>1272</v>
      </c>
      <c r="D345">
        <v>54</v>
      </c>
      <c r="E345">
        <v>19</v>
      </c>
      <c r="F345">
        <v>0.1535</v>
      </c>
      <c r="G345">
        <v>9.2100000000000001E-2</v>
      </c>
      <c r="H345">
        <v>0.46050000000000002</v>
      </c>
      <c r="I345">
        <v>1.3819999999999999</v>
      </c>
      <c r="M345">
        <v>25</v>
      </c>
      <c r="N345">
        <v>7.51E-2</v>
      </c>
      <c r="O345">
        <v>75</v>
      </c>
      <c r="P345">
        <v>9.1399999999999995E-2</v>
      </c>
      <c r="Q345">
        <v>1204.3</v>
      </c>
      <c r="R345">
        <v>429.4</v>
      </c>
      <c r="S345" t="s">
        <v>954</v>
      </c>
      <c r="T345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ACSR : 1272 : Pheasant : 54/19</v>
      </c>
    </row>
    <row r="346" spans="1:20" x14ac:dyDescent="0.25">
      <c r="A346" s="1" t="s">
        <v>281</v>
      </c>
      <c r="B346" s="1" t="s">
        <v>246</v>
      </c>
      <c r="C346">
        <v>1272</v>
      </c>
      <c r="D346">
        <v>45</v>
      </c>
      <c r="E346">
        <v>7</v>
      </c>
      <c r="F346">
        <v>0.1681</v>
      </c>
      <c r="G346">
        <v>0.11210000000000001</v>
      </c>
      <c r="H346">
        <v>0.33629999999999999</v>
      </c>
      <c r="I346">
        <v>1.345</v>
      </c>
      <c r="M346">
        <v>25</v>
      </c>
      <c r="N346">
        <v>7.5899999999999995E-2</v>
      </c>
      <c r="O346">
        <v>75</v>
      </c>
      <c r="P346">
        <v>9.0200000000000002E-2</v>
      </c>
      <c r="Q346">
        <v>1197.7</v>
      </c>
      <c r="R346">
        <v>233.9</v>
      </c>
      <c r="S346" t="s">
        <v>954</v>
      </c>
      <c r="T346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ACSR : 1272 : Bittern : 45/7</v>
      </c>
    </row>
    <row r="347" spans="1:20" x14ac:dyDescent="0.25">
      <c r="A347" s="1" t="s">
        <v>281</v>
      </c>
      <c r="B347" s="1" t="s">
        <v>344</v>
      </c>
      <c r="C347">
        <v>1351.5</v>
      </c>
      <c r="D347">
        <v>54</v>
      </c>
      <c r="E347">
        <v>19</v>
      </c>
      <c r="F347">
        <v>0.15820000000000001</v>
      </c>
      <c r="G347">
        <v>9.4899999999999998E-2</v>
      </c>
      <c r="H347">
        <v>0.47449999999999998</v>
      </c>
      <c r="I347">
        <v>1.4239999999999999</v>
      </c>
      <c r="M347">
        <v>25</v>
      </c>
      <c r="N347">
        <v>7.0999999999999994E-2</v>
      </c>
      <c r="O347">
        <v>75</v>
      </c>
      <c r="P347">
        <v>8.5999999999999993E-2</v>
      </c>
      <c r="Q347">
        <v>1279.0999999999999</v>
      </c>
      <c r="R347">
        <v>455.9</v>
      </c>
      <c r="S347" t="s">
        <v>954</v>
      </c>
      <c r="T347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ACSR : 1351.5 : Martin : 54/19</v>
      </c>
    </row>
    <row r="348" spans="1:20" x14ac:dyDescent="0.25">
      <c r="A348" s="1" t="s">
        <v>281</v>
      </c>
      <c r="B348" s="1" t="s">
        <v>343</v>
      </c>
      <c r="C348">
        <v>1351.5</v>
      </c>
      <c r="D348">
        <v>45</v>
      </c>
      <c r="E348">
        <v>7</v>
      </c>
      <c r="F348">
        <v>0.17330000000000001</v>
      </c>
      <c r="G348">
        <v>0.11550000000000001</v>
      </c>
      <c r="H348">
        <v>0.34649999999999997</v>
      </c>
      <c r="I348">
        <v>1.3859999999999999</v>
      </c>
      <c r="M348">
        <v>25</v>
      </c>
      <c r="N348">
        <v>7.1800000000000003E-2</v>
      </c>
      <c r="O348">
        <v>75</v>
      </c>
      <c r="P348">
        <v>8.5199999999999998E-2</v>
      </c>
      <c r="Q348">
        <v>1272.9000000000001</v>
      </c>
      <c r="R348">
        <v>248.3</v>
      </c>
      <c r="S348" t="s">
        <v>954</v>
      </c>
      <c r="T348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ACSR : 1351.5 : Dipper : 45/7</v>
      </c>
    </row>
    <row r="349" spans="1:20" x14ac:dyDescent="0.25">
      <c r="A349" s="1" t="s">
        <v>281</v>
      </c>
      <c r="B349" s="1" t="s">
        <v>346</v>
      </c>
      <c r="C349">
        <v>1431</v>
      </c>
      <c r="D349">
        <v>54</v>
      </c>
      <c r="E349">
        <v>19</v>
      </c>
      <c r="F349">
        <v>0.1628</v>
      </c>
      <c r="G349">
        <v>9.7699999999999995E-2</v>
      </c>
      <c r="H349">
        <v>0.48849999999999999</v>
      </c>
      <c r="I349">
        <v>1.4650000000000001</v>
      </c>
      <c r="M349">
        <v>25</v>
      </c>
      <c r="N349">
        <v>6.7299999999999999E-2</v>
      </c>
      <c r="O349">
        <v>75</v>
      </c>
      <c r="P349">
        <v>8.14E-2</v>
      </c>
      <c r="Q349">
        <v>1354.6</v>
      </c>
      <c r="R349">
        <v>483.2</v>
      </c>
      <c r="S349" t="s">
        <v>954</v>
      </c>
      <c r="T349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ACSR : 1431 : Plover : 54/19</v>
      </c>
    </row>
    <row r="350" spans="1:20" x14ac:dyDescent="0.25">
      <c r="A350" s="1" t="s">
        <v>281</v>
      </c>
      <c r="B350" s="1" t="s">
        <v>345</v>
      </c>
      <c r="C350">
        <v>1431</v>
      </c>
      <c r="D350">
        <v>45</v>
      </c>
      <c r="E350">
        <v>7</v>
      </c>
      <c r="F350">
        <v>0.17829999999999999</v>
      </c>
      <c r="G350">
        <v>0.11890000000000001</v>
      </c>
      <c r="H350">
        <v>0.35670000000000002</v>
      </c>
      <c r="I350">
        <v>1.427</v>
      </c>
      <c r="M350">
        <v>25</v>
      </c>
      <c r="N350">
        <v>6.8099999999999994E-2</v>
      </c>
      <c r="O350">
        <v>75</v>
      </c>
      <c r="P350">
        <v>8.0799999999999997E-2</v>
      </c>
      <c r="Q350">
        <v>1347.5</v>
      </c>
      <c r="R350">
        <v>263.10000000000002</v>
      </c>
      <c r="S350" t="s">
        <v>954</v>
      </c>
      <c r="T350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ACSR : 1431 : Bobolink : 45/7</v>
      </c>
    </row>
    <row r="351" spans="1:20" x14ac:dyDescent="0.25">
      <c r="A351" s="1" t="s">
        <v>281</v>
      </c>
      <c r="B351" s="1" t="s">
        <v>348</v>
      </c>
      <c r="C351">
        <v>1510.5</v>
      </c>
      <c r="D351">
        <v>54</v>
      </c>
      <c r="E351">
        <v>19</v>
      </c>
      <c r="F351">
        <v>0.16719999999999999</v>
      </c>
      <c r="G351">
        <v>0.1003</v>
      </c>
      <c r="H351">
        <v>0.50149999999999995</v>
      </c>
      <c r="I351">
        <v>1.5049999999999999</v>
      </c>
      <c r="M351">
        <v>25</v>
      </c>
      <c r="N351">
        <v>6.4100000000000004E-2</v>
      </c>
      <c r="O351">
        <v>75</v>
      </c>
      <c r="P351">
        <v>7.7399999999999997E-2</v>
      </c>
      <c r="Q351">
        <v>1428.8</v>
      </c>
      <c r="R351">
        <v>509.2</v>
      </c>
      <c r="S351" t="s">
        <v>954</v>
      </c>
      <c r="T351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ACSR : 1510.5 : Parrot : 54/19</v>
      </c>
    </row>
    <row r="352" spans="1:20" x14ac:dyDescent="0.25">
      <c r="A352" s="1" t="s">
        <v>281</v>
      </c>
      <c r="B352" s="1" t="s">
        <v>347</v>
      </c>
      <c r="C352">
        <v>1510.5</v>
      </c>
      <c r="D352">
        <v>45</v>
      </c>
      <c r="E352">
        <v>7</v>
      </c>
      <c r="F352">
        <v>0.1832</v>
      </c>
      <c r="G352">
        <v>0.1221</v>
      </c>
      <c r="H352">
        <v>0.36630000000000001</v>
      </c>
      <c r="I352">
        <v>1.466</v>
      </c>
      <c r="M352">
        <v>25</v>
      </c>
      <c r="N352">
        <v>6.4899999999999999E-2</v>
      </c>
      <c r="O352">
        <v>75</v>
      </c>
      <c r="P352">
        <v>7.6799999999999993E-2</v>
      </c>
      <c r="Q352">
        <v>1422.5</v>
      </c>
      <c r="R352">
        <v>277.5</v>
      </c>
      <c r="S352" t="s">
        <v>954</v>
      </c>
      <c r="T352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ACSR : 1510.5 : Nuthatch : 45/7</v>
      </c>
    </row>
    <row r="353" spans="1:20" x14ac:dyDescent="0.25">
      <c r="A353" s="1" t="s">
        <v>281</v>
      </c>
      <c r="B353" s="1" t="s">
        <v>253</v>
      </c>
      <c r="C353">
        <v>1590</v>
      </c>
      <c r="D353">
        <v>54</v>
      </c>
      <c r="E353">
        <v>19</v>
      </c>
      <c r="F353">
        <v>0.1716</v>
      </c>
      <c r="G353">
        <v>0.10299999999999999</v>
      </c>
      <c r="H353">
        <v>0.51500000000000001</v>
      </c>
      <c r="I353">
        <v>1.5449999999999999</v>
      </c>
      <c r="M353">
        <v>25</v>
      </c>
      <c r="N353">
        <v>6.1100000000000002E-2</v>
      </c>
      <c r="O353">
        <v>75</v>
      </c>
      <c r="P353">
        <v>7.3700000000000002E-2</v>
      </c>
      <c r="Q353">
        <v>1505</v>
      </c>
      <c r="R353">
        <v>537</v>
      </c>
      <c r="S353" t="s">
        <v>954</v>
      </c>
      <c r="T353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ACSR : 1590 : Falcon : 54/19</v>
      </c>
    </row>
    <row r="354" spans="1:20" x14ac:dyDescent="0.25">
      <c r="A354" s="1" t="s">
        <v>281</v>
      </c>
      <c r="B354" s="1" t="s">
        <v>260</v>
      </c>
      <c r="C354">
        <v>1590</v>
      </c>
      <c r="D354">
        <v>45</v>
      </c>
      <c r="E354">
        <v>7</v>
      </c>
      <c r="F354">
        <v>0.188</v>
      </c>
      <c r="G354">
        <v>0.12529999999999999</v>
      </c>
      <c r="H354">
        <v>0.37590000000000001</v>
      </c>
      <c r="I354">
        <v>1.504</v>
      </c>
      <c r="M354">
        <v>25</v>
      </c>
      <c r="N354">
        <v>6.2E-2</v>
      </c>
      <c r="O354">
        <v>75</v>
      </c>
      <c r="P354">
        <v>7.3300000000000004E-2</v>
      </c>
      <c r="Q354">
        <v>1498.1</v>
      </c>
      <c r="R354">
        <v>292.2</v>
      </c>
      <c r="S354" t="s">
        <v>954</v>
      </c>
      <c r="T354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ACSR : 1590 : Lapwing : 45/7</v>
      </c>
    </row>
    <row r="355" spans="1:20" x14ac:dyDescent="0.25">
      <c r="A355" s="1" t="s">
        <v>281</v>
      </c>
      <c r="B355" s="1" t="s">
        <v>349</v>
      </c>
      <c r="C355">
        <v>1780</v>
      </c>
      <c r="D355">
        <v>84</v>
      </c>
      <c r="E355">
        <v>19</v>
      </c>
      <c r="F355">
        <v>0.14560000000000001</v>
      </c>
      <c r="G355">
        <v>8.7400000000000005E-2</v>
      </c>
      <c r="H355">
        <v>0.437</v>
      </c>
      <c r="I355">
        <v>1.6020000000000001</v>
      </c>
      <c r="M355">
        <v>25</v>
      </c>
      <c r="N355">
        <v>5.6099999999999997E-2</v>
      </c>
      <c r="O355">
        <v>75</v>
      </c>
      <c r="P355">
        <v>6.5799999999999997E-2</v>
      </c>
      <c r="Q355">
        <v>1685.4</v>
      </c>
      <c r="R355">
        <v>386.7</v>
      </c>
      <c r="S355" t="s">
        <v>954</v>
      </c>
      <c r="T355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ACSR : 1780 : Chukar : 84/19</v>
      </c>
    </row>
    <row r="356" spans="1:20" x14ac:dyDescent="0.25">
      <c r="A356" s="1" t="s">
        <v>281</v>
      </c>
      <c r="B356" s="1" t="s">
        <v>351</v>
      </c>
      <c r="C356">
        <v>2167</v>
      </c>
      <c r="D356">
        <v>72</v>
      </c>
      <c r="E356">
        <v>7</v>
      </c>
      <c r="F356">
        <v>0.17349999999999999</v>
      </c>
      <c r="G356">
        <v>0.1157</v>
      </c>
      <c r="H356">
        <v>0.34710000000000002</v>
      </c>
      <c r="I356">
        <v>1.7350000000000001</v>
      </c>
      <c r="M356">
        <v>25</v>
      </c>
      <c r="N356">
        <v>4.8399999999999999E-2</v>
      </c>
      <c r="O356">
        <v>75</v>
      </c>
      <c r="P356">
        <v>5.62E-2</v>
      </c>
      <c r="Q356">
        <v>2051.4</v>
      </c>
      <c r="R356">
        <v>249.2</v>
      </c>
      <c r="S356" t="s">
        <v>954</v>
      </c>
      <c r="T356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ACSR : 2167 : Kiwi : 72/7</v>
      </c>
    </row>
    <row r="357" spans="1:20" x14ac:dyDescent="0.25">
      <c r="A357" s="1" t="s">
        <v>281</v>
      </c>
      <c r="B357" s="1" t="s">
        <v>350</v>
      </c>
      <c r="C357">
        <v>2156</v>
      </c>
      <c r="D357">
        <v>84</v>
      </c>
      <c r="E357">
        <v>19</v>
      </c>
      <c r="F357">
        <v>0.16020000000000001</v>
      </c>
      <c r="G357">
        <v>9.6100000000000005E-2</v>
      </c>
      <c r="H357">
        <v>0.48049999999999998</v>
      </c>
      <c r="I357">
        <v>1.762</v>
      </c>
      <c r="M357">
        <v>25</v>
      </c>
      <c r="N357">
        <v>4.7699999999999999E-2</v>
      </c>
      <c r="O357">
        <v>75</v>
      </c>
      <c r="P357">
        <v>5.5500000000000001E-2</v>
      </c>
      <c r="Q357">
        <v>2040.4</v>
      </c>
      <c r="R357">
        <v>467.5</v>
      </c>
      <c r="S357" t="s">
        <v>954</v>
      </c>
      <c r="T357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ACSR : 2156 : Bluebird : 84/19</v>
      </c>
    </row>
    <row r="358" spans="1:20" x14ac:dyDescent="0.25">
      <c r="A358" s="1" t="s">
        <v>281</v>
      </c>
      <c r="B358" s="1" t="s">
        <v>352</v>
      </c>
      <c r="C358">
        <v>2312</v>
      </c>
      <c r="D358">
        <v>76</v>
      </c>
      <c r="E358">
        <v>19</v>
      </c>
      <c r="F358">
        <v>0.1744</v>
      </c>
      <c r="G358">
        <v>8.14E-2</v>
      </c>
      <c r="H358">
        <v>0.40699999999999997</v>
      </c>
      <c r="I358">
        <v>1.802</v>
      </c>
      <c r="M358">
        <v>25</v>
      </c>
      <c r="N358">
        <v>4.5699999999999998E-2</v>
      </c>
      <c r="O358">
        <v>75</v>
      </c>
      <c r="P358">
        <v>5.2900000000000003E-2</v>
      </c>
      <c r="Q358">
        <v>2187.9</v>
      </c>
      <c r="R358">
        <v>335.4</v>
      </c>
      <c r="S358" t="s">
        <v>954</v>
      </c>
      <c r="T358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ACSR : 2312 : Thrasher : 76/19</v>
      </c>
    </row>
    <row r="359" spans="1:20" x14ac:dyDescent="0.25">
      <c r="A359" s="1" t="s">
        <v>281</v>
      </c>
      <c r="B359" s="1" t="s">
        <v>353</v>
      </c>
      <c r="C359">
        <v>2515</v>
      </c>
      <c r="D359">
        <v>76</v>
      </c>
      <c r="E359">
        <v>19</v>
      </c>
      <c r="F359">
        <v>0.18190000000000001</v>
      </c>
      <c r="G359">
        <v>8.4900000000000003E-2</v>
      </c>
      <c r="H359">
        <v>0.42449999999999999</v>
      </c>
      <c r="I359">
        <v>1.88</v>
      </c>
      <c r="M359">
        <v>25</v>
      </c>
      <c r="N359">
        <v>4.2799999999999998E-2</v>
      </c>
      <c r="O359">
        <v>75</v>
      </c>
      <c r="P359">
        <v>4.9299999999999997E-2</v>
      </c>
      <c r="Q359">
        <v>2380.1</v>
      </c>
      <c r="R359">
        <v>364.9</v>
      </c>
      <c r="S359" t="s">
        <v>954</v>
      </c>
      <c r="T359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ACSR : 2515 : Joree : 76/19</v>
      </c>
    </row>
    <row r="360" spans="1:20" x14ac:dyDescent="0.25">
      <c r="A360" s="1" t="s">
        <v>354</v>
      </c>
      <c r="B360" s="1" t="s">
        <v>355</v>
      </c>
      <c r="C360">
        <v>4</v>
      </c>
      <c r="D360">
        <v>6</v>
      </c>
      <c r="E360">
        <v>1</v>
      </c>
      <c r="F360">
        <v>8.3400000000000002E-2</v>
      </c>
      <c r="G360">
        <v>8.3400000000000002E-2</v>
      </c>
      <c r="H360">
        <v>8.3400000000000002E-2</v>
      </c>
      <c r="I360">
        <v>0.25</v>
      </c>
      <c r="J360">
        <v>3.35</v>
      </c>
      <c r="M360">
        <v>25</v>
      </c>
      <c r="N360">
        <v>2.1017000000000001</v>
      </c>
      <c r="O360">
        <v>75</v>
      </c>
      <c r="P360">
        <v>2.6800999999999999</v>
      </c>
      <c r="Q360">
        <v>38.9</v>
      </c>
      <c r="R360">
        <v>15.6</v>
      </c>
      <c r="S360" t="s">
        <v>954</v>
      </c>
      <c r="T360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ACSRAW : 4 : Swan/AW : 6/1</v>
      </c>
    </row>
    <row r="361" spans="1:20" x14ac:dyDescent="0.25">
      <c r="A361" s="1" t="s">
        <v>354</v>
      </c>
      <c r="B361" s="1" t="s">
        <v>356</v>
      </c>
      <c r="C361">
        <v>4</v>
      </c>
      <c r="D361">
        <v>7</v>
      </c>
      <c r="E361">
        <v>1</v>
      </c>
      <c r="F361">
        <v>7.7200000000000005E-2</v>
      </c>
      <c r="G361">
        <v>0.10290000000000001</v>
      </c>
      <c r="H361">
        <v>0.10290000000000001</v>
      </c>
      <c r="I361">
        <v>0.25700000000000001</v>
      </c>
      <c r="J361">
        <v>3.45</v>
      </c>
      <c r="M361">
        <v>25</v>
      </c>
      <c r="N361">
        <v>2.0448</v>
      </c>
      <c r="O361">
        <v>75</v>
      </c>
      <c r="P361">
        <v>2.6555</v>
      </c>
      <c r="Q361">
        <v>38.9</v>
      </c>
      <c r="R361">
        <v>23.8</v>
      </c>
      <c r="S361" t="s">
        <v>954</v>
      </c>
      <c r="T361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ACSRAW : 4 : Swanate/AW : 7/1</v>
      </c>
    </row>
    <row r="362" spans="1:20" x14ac:dyDescent="0.25">
      <c r="A362" s="1" t="s">
        <v>354</v>
      </c>
      <c r="B362" s="1" t="s">
        <v>357</v>
      </c>
      <c r="C362">
        <v>2</v>
      </c>
      <c r="D362">
        <v>6</v>
      </c>
      <c r="E362">
        <v>1</v>
      </c>
      <c r="F362">
        <v>0.1052</v>
      </c>
      <c r="G362">
        <v>0.1052</v>
      </c>
      <c r="H362">
        <v>0.1052</v>
      </c>
      <c r="I362">
        <v>0.316</v>
      </c>
      <c r="J362">
        <v>4.2300000000000004</v>
      </c>
      <c r="M362">
        <v>25</v>
      </c>
      <c r="N362">
        <v>1.3220000000000001</v>
      </c>
      <c r="O362">
        <v>75</v>
      </c>
      <c r="P362">
        <v>1.7243999999999999</v>
      </c>
      <c r="Q362">
        <v>61.9</v>
      </c>
      <c r="R362">
        <v>24.8</v>
      </c>
      <c r="S362" t="s">
        <v>954</v>
      </c>
      <c r="T362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ACSRAW : 2 : Sparrow/AW : 6/1</v>
      </c>
    </row>
    <row r="363" spans="1:20" x14ac:dyDescent="0.25">
      <c r="A363" s="1" t="s">
        <v>354</v>
      </c>
      <c r="B363" s="1" t="s">
        <v>358</v>
      </c>
      <c r="C363">
        <v>2</v>
      </c>
      <c r="D363">
        <v>7</v>
      </c>
      <c r="E363">
        <v>1</v>
      </c>
      <c r="F363">
        <v>9.74E-2</v>
      </c>
      <c r="G363">
        <v>0.12989999999999999</v>
      </c>
      <c r="H363">
        <v>0.12989999999999999</v>
      </c>
      <c r="I363">
        <v>0.32500000000000001</v>
      </c>
      <c r="J363">
        <v>4.3499999999999996</v>
      </c>
      <c r="M363">
        <v>25</v>
      </c>
      <c r="N363">
        <v>1.286</v>
      </c>
      <c r="O363">
        <v>75</v>
      </c>
      <c r="P363">
        <v>1.7096</v>
      </c>
      <c r="Q363">
        <v>61.9</v>
      </c>
      <c r="R363">
        <v>37.9</v>
      </c>
      <c r="S363" t="s">
        <v>954</v>
      </c>
      <c r="T363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ACSRAW : 2 : Sparate/AW : 7/1</v>
      </c>
    </row>
    <row r="364" spans="1:20" x14ac:dyDescent="0.25">
      <c r="A364" s="1" t="s">
        <v>354</v>
      </c>
      <c r="B364" s="1" t="s">
        <v>359</v>
      </c>
      <c r="C364">
        <v>1</v>
      </c>
      <c r="D364">
        <v>6</v>
      </c>
      <c r="E364">
        <v>1</v>
      </c>
      <c r="F364">
        <v>0.1182</v>
      </c>
      <c r="G364">
        <v>0.1182</v>
      </c>
      <c r="H364">
        <v>0.1182</v>
      </c>
      <c r="I364">
        <v>0.35499999999999998</v>
      </c>
      <c r="J364">
        <v>4.75</v>
      </c>
      <c r="M364">
        <v>25</v>
      </c>
      <c r="N364">
        <v>1.0483</v>
      </c>
      <c r="O364">
        <v>75</v>
      </c>
      <c r="P364">
        <v>1.3844000000000001</v>
      </c>
      <c r="Q364">
        <v>78.2</v>
      </c>
      <c r="R364">
        <v>31.4</v>
      </c>
      <c r="S364" t="s">
        <v>954</v>
      </c>
      <c r="T364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ACSRAW : 1 : Robin/AW : 6/1</v>
      </c>
    </row>
    <row r="365" spans="1:20" x14ac:dyDescent="0.25">
      <c r="A365" s="1" t="s">
        <v>354</v>
      </c>
      <c r="B365" s="1" t="s">
        <v>360</v>
      </c>
      <c r="C365" t="s">
        <v>84</v>
      </c>
      <c r="D365">
        <v>6</v>
      </c>
      <c r="E365">
        <v>1</v>
      </c>
      <c r="F365">
        <v>0.13270000000000001</v>
      </c>
      <c r="G365">
        <v>0.13270000000000001</v>
      </c>
      <c r="H365">
        <v>0.13270000000000001</v>
      </c>
      <c r="I365">
        <v>0.39800000000000002</v>
      </c>
      <c r="J365">
        <v>5.33</v>
      </c>
      <c r="M365">
        <v>25</v>
      </c>
      <c r="N365">
        <v>0.83089999999999997</v>
      </c>
      <c r="O365">
        <v>75</v>
      </c>
      <c r="P365">
        <v>1.1119000000000001</v>
      </c>
      <c r="Q365">
        <v>98.5</v>
      </c>
      <c r="R365">
        <v>39.5</v>
      </c>
      <c r="S365" t="s">
        <v>954</v>
      </c>
      <c r="T365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ACSRAW :  1/0  : Raven/AW : 6/1</v>
      </c>
    </row>
    <row r="366" spans="1:20" x14ac:dyDescent="0.25">
      <c r="A366" s="1" t="s">
        <v>354</v>
      </c>
      <c r="B366" s="1" t="s">
        <v>361</v>
      </c>
      <c r="C366" t="s">
        <v>76</v>
      </c>
      <c r="D366">
        <v>6</v>
      </c>
      <c r="E366">
        <v>1</v>
      </c>
      <c r="F366">
        <v>0.18779999999999999</v>
      </c>
      <c r="G366">
        <v>0.18779999999999999</v>
      </c>
      <c r="H366">
        <v>0.18779999999999999</v>
      </c>
      <c r="I366">
        <v>0.56299999999999994</v>
      </c>
      <c r="J366">
        <v>7.55</v>
      </c>
      <c r="M366">
        <v>25</v>
      </c>
      <c r="N366">
        <v>0.41499999999999998</v>
      </c>
      <c r="O366">
        <v>75</v>
      </c>
      <c r="P366">
        <v>0.58550000000000002</v>
      </c>
      <c r="Q366">
        <v>197.4</v>
      </c>
      <c r="R366">
        <v>79.099999999999994</v>
      </c>
      <c r="S366" t="s">
        <v>954</v>
      </c>
      <c r="T366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ACSRAW :  4/0  : Penguin/AW : 6/1</v>
      </c>
    </row>
    <row r="367" spans="1:20" x14ac:dyDescent="0.25">
      <c r="A367" s="1" t="s">
        <v>354</v>
      </c>
      <c r="B367" s="1" t="s">
        <v>362</v>
      </c>
      <c r="C367">
        <v>266.8</v>
      </c>
      <c r="D367">
        <v>18</v>
      </c>
      <c r="E367">
        <v>1</v>
      </c>
      <c r="F367">
        <v>0.1217</v>
      </c>
      <c r="G367">
        <v>0.1217</v>
      </c>
      <c r="H367">
        <v>0.1217</v>
      </c>
      <c r="I367">
        <v>0.60899999999999999</v>
      </c>
      <c r="M367">
        <v>25</v>
      </c>
      <c r="N367">
        <v>0.34329999999999999</v>
      </c>
      <c r="O367">
        <v>75</v>
      </c>
      <c r="P367">
        <v>0.4108</v>
      </c>
      <c r="Q367">
        <v>249.9</v>
      </c>
      <c r="R367">
        <v>33.200000000000003</v>
      </c>
      <c r="S367" t="s">
        <v>954</v>
      </c>
      <c r="T367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ACSRAW : 266.8 : Waxwing/AW : 18/1</v>
      </c>
    </row>
    <row r="368" spans="1:20" x14ac:dyDescent="0.25">
      <c r="A368" s="1" t="s">
        <v>354</v>
      </c>
      <c r="B368" s="1" t="s">
        <v>363</v>
      </c>
      <c r="C368">
        <v>266.8</v>
      </c>
      <c r="D368">
        <v>26</v>
      </c>
      <c r="E368">
        <v>7</v>
      </c>
      <c r="F368">
        <v>0.1013</v>
      </c>
      <c r="G368">
        <v>7.8799999999999995E-2</v>
      </c>
      <c r="H368">
        <v>0.2364</v>
      </c>
      <c r="I368">
        <v>0.64200000000000002</v>
      </c>
      <c r="M368">
        <v>25</v>
      </c>
      <c r="N368">
        <v>0.33279999999999998</v>
      </c>
      <c r="O368">
        <v>75</v>
      </c>
      <c r="P368">
        <v>0.39810000000000001</v>
      </c>
      <c r="Q368">
        <v>251.3</v>
      </c>
      <c r="R368">
        <v>97.9</v>
      </c>
      <c r="S368" t="s">
        <v>954</v>
      </c>
      <c r="T368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ACSRAW : 266.8 : Partridge/AW : 26/7</v>
      </c>
    </row>
    <row r="369" spans="1:20" x14ac:dyDescent="0.25">
      <c r="A369" s="1" t="s">
        <v>354</v>
      </c>
      <c r="B369" s="1" t="s">
        <v>364</v>
      </c>
      <c r="C369">
        <v>300</v>
      </c>
      <c r="D369">
        <v>26</v>
      </c>
      <c r="E369">
        <v>7</v>
      </c>
      <c r="F369">
        <v>0.1074</v>
      </c>
      <c r="G369">
        <v>8.3500000000000005E-2</v>
      </c>
      <c r="H369">
        <v>0.2505</v>
      </c>
      <c r="I369">
        <v>0.68</v>
      </c>
      <c r="M369">
        <v>25</v>
      </c>
      <c r="N369">
        <v>0.29609999999999997</v>
      </c>
      <c r="O369">
        <v>75</v>
      </c>
      <c r="P369">
        <v>0.35420000000000001</v>
      </c>
      <c r="Q369">
        <v>282.5</v>
      </c>
      <c r="R369">
        <v>110</v>
      </c>
      <c r="S369" t="s">
        <v>954</v>
      </c>
      <c r="T369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ACSRAW : 300 : Ostrich/AW : 26/7</v>
      </c>
    </row>
    <row r="370" spans="1:20" x14ac:dyDescent="0.25">
      <c r="A370" s="1" t="s">
        <v>354</v>
      </c>
      <c r="B370" s="1" t="s">
        <v>365</v>
      </c>
      <c r="C370">
        <v>336.4</v>
      </c>
      <c r="D370">
        <v>18</v>
      </c>
      <c r="E370">
        <v>1</v>
      </c>
      <c r="F370">
        <v>0.13669999999999999</v>
      </c>
      <c r="G370">
        <v>0.13669999999999999</v>
      </c>
      <c r="H370">
        <v>0.13669999999999999</v>
      </c>
      <c r="I370">
        <v>0.68400000000000005</v>
      </c>
      <c r="M370">
        <v>25</v>
      </c>
      <c r="N370">
        <v>0.27260000000000001</v>
      </c>
      <c r="O370">
        <v>75</v>
      </c>
      <c r="P370">
        <v>0.3261</v>
      </c>
      <c r="Q370">
        <v>315.3</v>
      </c>
      <c r="R370">
        <v>41.9</v>
      </c>
      <c r="S370" t="s">
        <v>954</v>
      </c>
      <c r="T370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ACSRAW : 336.4 : Merlin/AW : 18/1</v>
      </c>
    </row>
    <row r="371" spans="1:20" x14ac:dyDescent="0.25">
      <c r="A371" s="1" t="s">
        <v>354</v>
      </c>
      <c r="B371" s="1" t="s">
        <v>366</v>
      </c>
      <c r="C371">
        <v>336.4</v>
      </c>
      <c r="D371">
        <v>26</v>
      </c>
      <c r="E371">
        <v>7</v>
      </c>
      <c r="F371">
        <v>0.1137</v>
      </c>
      <c r="G371">
        <v>8.8400000000000006E-2</v>
      </c>
      <c r="H371">
        <v>0.26519999999999999</v>
      </c>
      <c r="I371">
        <v>0.72</v>
      </c>
      <c r="M371">
        <v>25</v>
      </c>
      <c r="N371">
        <v>0.26419999999999999</v>
      </c>
      <c r="O371">
        <v>75</v>
      </c>
      <c r="P371">
        <v>0.316</v>
      </c>
      <c r="Q371">
        <v>316.60000000000002</v>
      </c>
      <c r="R371">
        <v>123.3</v>
      </c>
      <c r="S371" t="s">
        <v>954</v>
      </c>
      <c r="T371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ACSRAW : 336.4 : Linnet/AW : 26/7</v>
      </c>
    </row>
    <row r="372" spans="1:20" x14ac:dyDescent="0.25">
      <c r="A372" s="1" t="s">
        <v>354</v>
      </c>
      <c r="B372" s="1" t="s">
        <v>367</v>
      </c>
      <c r="C372">
        <v>336.4</v>
      </c>
      <c r="D372">
        <v>30</v>
      </c>
      <c r="E372">
        <v>7</v>
      </c>
      <c r="F372">
        <v>0.10589999999999999</v>
      </c>
      <c r="G372">
        <v>0.10589999999999999</v>
      </c>
      <c r="H372">
        <v>0.31769999999999998</v>
      </c>
      <c r="I372">
        <v>0.74099999999999999</v>
      </c>
      <c r="M372">
        <v>25</v>
      </c>
      <c r="N372">
        <v>0.25879999999999997</v>
      </c>
      <c r="O372">
        <v>75</v>
      </c>
      <c r="P372">
        <v>0.3095</v>
      </c>
      <c r="Q372">
        <v>317.7</v>
      </c>
      <c r="R372">
        <v>176.9</v>
      </c>
      <c r="S372" t="s">
        <v>954</v>
      </c>
      <c r="T372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ACSRAW : 336.4 : Oriole/AW : 30/7</v>
      </c>
    </row>
    <row r="373" spans="1:20" x14ac:dyDescent="0.25">
      <c r="A373" s="1" t="s">
        <v>354</v>
      </c>
      <c r="B373" s="1" t="s">
        <v>368</v>
      </c>
      <c r="C373">
        <v>397.5</v>
      </c>
      <c r="D373">
        <v>18</v>
      </c>
      <c r="E373">
        <v>1</v>
      </c>
      <c r="F373">
        <v>0.14860000000000001</v>
      </c>
      <c r="G373">
        <v>0.14860000000000001</v>
      </c>
      <c r="H373">
        <v>0.14860000000000001</v>
      </c>
      <c r="I373">
        <v>0.74299999999999999</v>
      </c>
      <c r="M373">
        <v>25</v>
      </c>
      <c r="N373">
        <v>0.23100000000000001</v>
      </c>
      <c r="O373">
        <v>75</v>
      </c>
      <c r="P373">
        <v>0.2762</v>
      </c>
      <c r="Q373">
        <v>372.6</v>
      </c>
      <c r="R373">
        <v>49.6</v>
      </c>
      <c r="S373" t="s">
        <v>954</v>
      </c>
      <c r="T373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ACSRAW : 397.5 : Chickadee/AW : 18/1</v>
      </c>
    </row>
    <row r="374" spans="1:20" x14ac:dyDescent="0.25">
      <c r="A374" s="1" t="s">
        <v>354</v>
      </c>
      <c r="B374" s="1" t="s">
        <v>369</v>
      </c>
      <c r="C374">
        <v>397.5</v>
      </c>
      <c r="D374">
        <v>24</v>
      </c>
      <c r="E374">
        <v>7</v>
      </c>
      <c r="F374">
        <v>0.12870000000000001</v>
      </c>
      <c r="G374">
        <v>8.5800000000000001E-2</v>
      </c>
      <c r="H374">
        <v>0.25740000000000002</v>
      </c>
      <c r="I374">
        <v>0.77200000000000002</v>
      </c>
      <c r="M374">
        <v>25</v>
      </c>
      <c r="N374">
        <v>0.2263</v>
      </c>
      <c r="O374">
        <v>75</v>
      </c>
      <c r="P374">
        <v>0.27060000000000001</v>
      </c>
      <c r="Q374">
        <v>374.4</v>
      </c>
      <c r="R374">
        <v>116.1</v>
      </c>
      <c r="S374" t="s">
        <v>954</v>
      </c>
      <c r="T374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ACSRAW : 397.5 : Brant/AW : 24/7</v>
      </c>
    </row>
    <row r="375" spans="1:20" x14ac:dyDescent="0.25">
      <c r="A375" s="1" t="s">
        <v>354</v>
      </c>
      <c r="B375" s="1" t="s">
        <v>370</v>
      </c>
      <c r="C375">
        <v>397.5</v>
      </c>
      <c r="D375">
        <v>26</v>
      </c>
      <c r="E375">
        <v>7</v>
      </c>
      <c r="F375">
        <v>0.1236</v>
      </c>
      <c r="G375">
        <v>9.6100000000000005E-2</v>
      </c>
      <c r="H375">
        <v>0.2883</v>
      </c>
      <c r="I375">
        <v>0.78300000000000003</v>
      </c>
      <c r="M375">
        <v>25</v>
      </c>
      <c r="N375">
        <v>0.2238</v>
      </c>
      <c r="O375">
        <v>75</v>
      </c>
      <c r="P375">
        <v>0.2676</v>
      </c>
      <c r="Q375">
        <v>374.1</v>
      </c>
      <c r="R375">
        <v>145.69999999999999</v>
      </c>
      <c r="S375" t="s">
        <v>954</v>
      </c>
      <c r="T375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ACSRAW : 397.5 : Ibis/AW : 26/7</v>
      </c>
    </row>
    <row r="376" spans="1:20" x14ac:dyDescent="0.25">
      <c r="A376" s="1" t="s">
        <v>354</v>
      </c>
      <c r="B376" s="1" t="s">
        <v>371</v>
      </c>
      <c r="C376">
        <v>397.5</v>
      </c>
      <c r="D376">
        <v>30</v>
      </c>
      <c r="E376">
        <v>7</v>
      </c>
      <c r="F376">
        <v>0.11509999999999999</v>
      </c>
      <c r="G376">
        <v>0.11509999999999999</v>
      </c>
      <c r="H376">
        <v>0.3453</v>
      </c>
      <c r="I376">
        <v>0.80600000000000005</v>
      </c>
      <c r="M376">
        <v>25</v>
      </c>
      <c r="N376">
        <v>0.21920000000000001</v>
      </c>
      <c r="O376">
        <v>75</v>
      </c>
      <c r="P376">
        <v>0.2621</v>
      </c>
      <c r="Q376">
        <v>375.3</v>
      </c>
      <c r="R376">
        <v>209</v>
      </c>
      <c r="S376" t="s">
        <v>954</v>
      </c>
      <c r="T376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ACSRAW : 397.5 : Lark/AW : 30/7</v>
      </c>
    </row>
    <row r="377" spans="1:20" x14ac:dyDescent="0.25">
      <c r="A377" s="1" t="s">
        <v>354</v>
      </c>
      <c r="B377" s="1" t="s">
        <v>372</v>
      </c>
      <c r="C377">
        <v>477</v>
      </c>
      <c r="D377">
        <v>18</v>
      </c>
      <c r="E377">
        <v>1</v>
      </c>
      <c r="F377">
        <v>0.1628</v>
      </c>
      <c r="G377">
        <v>0.1628</v>
      </c>
      <c r="H377">
        <v>0.1628</v>
      </c>
      <c r="I377">
        <v>0.81399999999999995</v>
      </c>
      <c r="M377">
        <v>25</v>
      </c>
      <c r="N377">
        <v>0.19289999999999999</v>
      </c>
      <c r="O377">
        <v>75</v>
      </c>
      <c r="P377">
        <v>0.23050000000000001</v>
      </c>
      <c r="Q377">
        <v>447.2</v>
      </c>
      <c r="R377">
        <v>59.5</v>
      </c>
      <c r="S377" t="s">
        <v>954</v>
      </c>
      <c r="T377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ACSRAW : 477 : Pelican/AW : 18/1</v>
      </c>
    </row>
    <row r="378" spans="1:20" x14ac:dyDescent="0.25">
      <c r="A378" s="1" t="s">
        <v>354</v>
      </c>
      <c r="B378" s="1" t="s">
        <v>373</v>
      </c>
      <c r="C378">
        <v>477</v>
      </c>
      <c r="D378">
        <v>24</v>
      </c>
      <c r="E378">
        <v>7</v>
      </c>
      <c r="F378">
        <v>0.14099999999999999</v>
      </c>
      <c r="G378">
        <v>9.4E-2</v>
      </c>
      <c r="H378">
        <v>0.28199999999999997</v>
      </c>
      <c r="I378">
        <v>0.84599999999999997</v>
      </c>
      <c r="M378">
        <v>25</v>
      </c>
      <c r="N378">
        <v>0.1888</v>
      </c>
      <c r="O378">
        <v>75</v>
      </c>
      <c r="P378">
        <v>0.22570000000000001</v>
      </c>
      <c r="Q378">
        <v>449.4</v>
      </c>
      <c r="R378">
        <v>139.4</v>
      </c>
      <c r="S378" t="s">
        <v>954</v>
      </c>
      <c r="T378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ACSRAW : 477 : Flicker/AW : 24/7</v>
      </c>
    </row>
    <row r="379" spans="1:20" x14ac:dyDescent="0.25">
      <c r="A379" s="1" t="s">
        <v>354</v>
      </c>
      <c r="B379" s="1" t="s">
        <v>374</v>
      </c>
      <c r="C379">
        <v>477</v>
      </c>
      <c r="D379">
        <v>26</v>
      </c>
      <c r="E379">
        <v>7</v>
      </c>
      <c r="F379">
        <v>0.13539999999999999</v>
      </c>
      <c r="G379">
        <v>0.1053</v>
      </c>
      <c r="H379">
        <v>0.31590000000000001</v>
      </c>
      <c r="I379">
        <v>0.85799999999999998</v>
      </c>
      <c r="M379">
        <v>25</v>
      </c>
      <c r="N379">
        <v>0.18679999999999999</v>
      </c>
      <c r="O379">
        <v>75</v>
      </c>
      <c r="P379">
        <v>0.22320000000000001</v>
      </c>
      <c r="Q379">
        <v>449</v>
      </c>
      <c r="R379">
        <v>174.9</v>
      </c>
      <c r="S379" t="s">
        <v>954</v>
      </c>
      <c r="T379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ACSRAW : 477 : Hawk/AW : 26/7</v>
      </c>
    </row>
    <row r="380" spans="1:20" x14ac:dyDescent="0.25">
      <c r="A380" s="1" t="s">
        <v>354</v>
      </c>
      <c r="B380" s="1" t="s">
        <v>375</v>
      </c>
      <c r="C380">
        <v>477</v>
      </c>
      <c r="D380">
        <v>30</v>
      </c>
      <c r="E380">
        <v>7</v>
      </c>
      <c r="F380">
        <v>0.12609999999999999</v>
      </c>
      <c r="G380">
        <v>0.12609999999999999</v>
      </c>
      <c r="H380">
        <v>0.37830000000000003</v>
      </c>
      <c r="I380">
        <v>0.88300000000000001</v>
      </c>
      <c r="M380">
        <v>25</v>
      </c>
      <c r="N380">
        <v>0.18290000000000001</v>
      </c>
      <c r="O380">
        <v>75</v>
      </c>
      <c r="P380">
        <v>0.21859999999999999</v>
      </c>
      <c r="Q380">
        <v>450.4</v>
      </c>
      <c r="R380">
        <v>250.8</v>
      </c>
      <c r="S380" t="s">
        <v>954</v>
      </c>
      <c r="T380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ACSRAW : 477 : Hen/AW : 30/7</v>
      </c>
    </row>
    <row r="381" spans="1:20" x14ac:dyDescent="0.25">
      <c r="A381" s="1" t="s">
        <v>354</v>
      </c>
      <c r="B381" s="1" t="s">
        <v>376</v>
      </c>
      <c r="C381">
        <v>556.5</v>
      </c>
      <c r="D381">
        <v>18</v>
      </c>
      <c r="E381">
        <v>1</v>
      </c>
      <c r="F381">
        <v>0.17580000000000001</v>
      </c>
      <c r="G381">
        <v>0.17580000000000001</v>
      </c>
      <c r="H381">
        <v>0.17580000000000001</v>
      </c>
      <c r="I381">
        <v>0.879</v>
      </c>
      <c r="M381">
        <v>25</v>
      </c>
      <c r="N381">
        <v>0.16569999999999999</v>
      </c>
      <c r="O381">
        <v>75</v>
      </c>
      <c r="P381">
        <v>0.19789999999999999</v>
      </c>
      <c r="Q381">
        <v>521.4</v>
      </c>
      <c r="R381">
        <v>69.400000000000006</v>
      </c>
      <c r="S381" t="s">
        <v>954</v>
      </c>
      <c r="T381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ACSRAW : 556.5 : Osprey/AW : 18/1</v>
      </c>
    </row>
    <row r="382" spans="1:20" x14ac:dyDescent="0.25">
      <c r="A382" s="1" t="s">
        <v>354</v>
      </c>
      <c r="B382" s="1" t="s">
        <v>377</v>
      </c>
      <c r="C382">
        <v>556.5</v>
      </c>
      <c r="D382">
        <v>24</v>
      </c>
      <c r="E382">
        <v>7</v>
      </c>
      <c r="F382">
        <v>0.15229999999999999</v>
      </c>
      <c r="G382">
        <v>0.10150000000000001</v>
      </c>
      <c r="H382">
        <v>0.30449999999999999</v>
      </c>
      <c r="I382">
        <v>0.91400000000000003</v>
      </c>
      <c r="M382">
        <v>25</v>
      </c>
      <c r="N382">
        <v>0.16220000000000001</v>
      </c>
      <c r="O382">
        <v>75</v>
      </c>
      <c r="P382">
        <v>0.19370000000000001</v>
      </c>
      <c r="Q382">
        <v>524.29999999999995</v>
      </c>
      <c r="R382">
        <v>162.5</v>
      </c>
      <c r="S382" t="s">
        <v>954</v>
      </c>
      <c r="T382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ACSRAW : 556.5 : Parakeet/AW : 24/7</v>
      </c>
    </row>
    <row r="383" spans="1:20" x14ac:dyDescent="0.25">
      <c r="A383" s="1" t="s">
        <v>354</v>
      </c>
      <c r="B383" s="1" t="s">
        <v>378</v>
      </c>
      <c r="C383">
        <v>556.5</v>
      </c>
      <c r="D383">
        <v>26</v>
      </c>
      <c r="E383">
        <v>7</v>
      </c>
      <c r="F383">
        <v>0.14630000000000001</v>
      </c>
      <c r="G383">
        <v>0.1138</v>
      </c>
      <c r="H383">
        <v>0.34139999999999998</v>
      </c>
      <c r="I383">
        <v>0.92700000000000005</v>
      </c>
      <c r="M383">
        <v>25</v>
      </c>
      <c r="N383">
        <v>0.1603</v>
      </c>
      <c r="O383">
        <v>75</v>
      </c>
      <c r="P383">
        <v>0.1915</v>
      </c>
      <c r="Q383">
        <v>524.20000000000005</v>
      </c>
      <c r="R383">
        <v>204.3</v>
      </c>
      <c r="S383" t="s">
        <v>954</v>
      </c>
      <c r="T383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ACSRAW : 556.5 : Dove/AW : 26/7</v>
      </c>
    </row>
    <row r="384" spans="1:20" x14ac:dyDescent="0.25">
      <c r="A384" s="1" t="s">
        <v>354</v>
      </c>
      <c r="B384" s="1" t="s">
        <v>379</v>
      </c>
      <c r="C384">
        <v>556.5</v>
      </c>
      <c r="D384">
        <v>30</v>
      </c>
      <c r="E384">
        <v>7</v>
      </c>
      <c r="F384">
        <v>0.13619999999999999</v>
      </c>
      <c r="G384">
        <v>0.13619999999999999</v>
      </c>
      <c r="H384">
        <v>0.40860000000000002</v>
      </c>
      <c r="I384">
        <v>0.95299999999999996</v>
      </c>
      <c r="M384">
        <v>25</v>
      </c>
      <c r="N384">
        <v>0.157</v>
      </c>
      <c r="O384">
        <v>75</v>
      </c>
      <c r="P384">
        <v>0.1875</v>
      </c>
      <c r="Q384">
        <v>525.5</v>
      </c>
      <c r="R384">
        <v>292.60000000000002</v>
      </c>
      <c r="S384" t="s">
        <v>954</v>
      </c>
      <c r="T384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ACSRAW : 556.5 : Eagle/AW : 30/7</v>
      </c>
    </row>
    <row r="385" spans="1:20" x14ac:dyDescent="0.25">
      <c r="A385" s="1" t="s">
        <v>354</v>
      </c>
      <c r="B385" s="1" t="s">
        <v>380</v>
      </c>
      <c r="C385">
        <v>605</v>
      </c>
      <c r="D385">
        <v>24</v>
      </c>
      <c r="E385">
        <v>7</v>
      </c>
      <c r="F385">
        <v>0.1588</v>
      </c>
      <c r="G385">
        <v>0.10589999999999999</v>
      </c>
      <c r="H385">
        <v>0.31769999999999998</v>
      </c>
      <c r="I385">
        <v>0.95299999999999996</v>
      </c>
      <c r="M385">
        <v>25</v>
      </c>
      <c r="N385">
        <v>0.14929999999999999</v>
      </c>
      <c r="O385">
        <v>75</v>
      </c>
      <c r="P385">
        <v>0.17829999999999999</v>
      </c>
      <c r="Q385">
        <v>570</v>
      </c>
      <c r="R385">
        <v>176.9</v>
      </c>
      <c r="S385" t="s">
        <v>954</v>
      </c>
      <c r="T385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ACSRAW : 605 : Peacock/AW : 24/7</v>
      </c>
    </row>
    <row r="386" spans="1:20" x14ac:dyDescent="0.25">
      <c r="A386" s="1" t="s">
        <v>354</v>
      </c>
      <c r="B386" s="1" t="s">
        <v>381</v>
      </c>
      <c r="C386">
        <v>605</v>
      </c>
      <c r="D386">
        <v>26</v>
      </c>
      <c r="E386">
        <v>7</v>
      </c>
      <c r="F386">
        <v>0.1525</v>
      </c>
      <c r="G386">
        <v>0.1186</v>
      </c>
      <c r="H386">
        <v>0.35580000000000001</v>
      </c>
      <c r="I386">
        <v>0.96599999999999997</v>
      </c>
      <c r="M386">
        <v>25</v>
      </c>
      <c r="N386">
        <v>0.1477</v>
      </c>
      <c r="O386">
        <v>75</v>
      </c>
      <c r="P386">
        <v>0.17630000000000001</v>
      </c>
      <c r="Q386">
        <v>569.5</v>
      </c>
      <c r="R386">
        <v>221.9</v>
      </c>
      <c r="S386" t="s">
        <v>954</v>
      </c>
      <c r="T386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ACSRAW : 605 : Squab/AW : 26/7</v>
      </c>
    </row>
    <row r="387" spans="1:20" x14ac:dyDescent="0.25">
      <c r="A387" s="1" t="s">
        <v>354</v>
      </c>
      <c r="B387" s="1" t="s">
        <v>383</v>
      </c>
      <c r="C387">
        <v>636</v>
      </c>
      <c r="D387">
        <v>18</v>
      </c>
      <c r="E387">
        <v>1</v>
      </c>
      <c r="F387">
        <v>0.188</v>
      </c>
      <c r="G387">
        <v>0.188</v>
      </c>
      <c r="H387">
        <v>0.188</v>
      </c>
      <c r="I387">
        <v>0.94</v>
      </c>
      <c r="M387">
        <v>25</v>
      </c>
      <c r="N387">
        <v>0.1454</v>
      </c>
      <c r="O387">
        <v>75</v>
      </c>
      <c r="P387">
        <v>0.17349999999999999</v>
      </c>
      <c r="Q387">
        <v>596.29999999999995</v>
      </c>
      <c r="R387">
        <v>79.3</v>
      </c>
      <c r="S387" t="s">
        <v>954</v>
      </c>
      <c r="T387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ACSRAW : 636 : Kingbird/AW : 18/1</v>
      </c>
    </row>
    <row r="388" spans="1:20" x14ac:dyDescent="0.25">
      <c r="A388" s="1" t="s">
        <v>354</v>
      </c>
      <c r="B388" s="1" t="s">
        <v>382</v>
      </c>
      <c r="C388">
        <v>605</v>
      </c>
      <c r="D388">
        <v>30</v>
      </c>
      <c r="E388">
        <v>19</v>
      </c>
      <c r="F388">
        <v>0.14199999999999999</v>
      </c>
      <c r="G388">
        <v>8.5199999999999998E-2</v>
      </c>
      <c r="H388">
        <v>0.42599999999999999</v>
      </c>
      <c r="I388">
        <v>0.99399999999999999</v>
      </c>
      <c r="M388">
        <v>25</v>
      </c>
      <c r="N388">
        <v>0.14480000000000001</v>
      </c>
      <c r="O388">
        <v>75</v>
      </c>
      <c r="P388">
        <v>0.1729</v>
      </c>
      <c r="Q388">
        <v>571.20000000000005</v>
      </c>
      <c r="R388">
        <v>311.39999999999998</v>
      </c>
      <c r="S388" t="s">
        <v>954</v>
      </c>
      <c r="T388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ACSRAW : 605 : Teal/AW : 30/19</v>
      </c>
    </row>
    <row r="389" spans="1:20" x14ac:dyDescent="0.25">
      <c r="A389" s="1" t="s">
        <v>354</v>
      </c>
      <c r="B389" s="1" t="s">
        <v>384</v>
      </c>
      <c r="C389">
        <v>636</v>
      </c>
      <c r="D389">
        <v>24</v>
      </c>
      <c r="E389">
        <v>7</v>
      </c>
      <c r="F389">
        <v>0.1628</v>
      </c>
      <c r="G389">
        <v>0.1085</v>
      </c>
      <c r="H389">
        <v>0.32550000000000001</v>
      </c>
      <c r="I389">
        <v>0.97699999999999998</v>
      </c>
      <c r="M389">
        <v>25</v>
      </c>
      <c r="N389">
        <v>0.14219999999999999</v>
      </c>
      <c r="O389">
        <v>75</v>
      </c>
      <c r="P389">
        <v>0.16980000000000001</v>
      </c>
      <c r="Q389">
        <v>599.1</v>
      </c>
      <c r="R389">
        <v>185.7</v>
      </c>
      <c r="S389" t="s">
        <v>954</v>
      </c>
      <c r="T389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ACSRAW : 636 : Rook/AW : 24/7</v>
      </c>
    </row>
    <row r="390" spans="1:20" x14ac:dyDescent="0.25">
      <c r="A390" s="1" t="s">
        <v>354</v>
      </c>
      <c r="B390" s="1" t="s">
        <v>385</v>
      </c>
      <c r="C390">
        <v>636</v>
      </c>
      <c r="D390">
        <v>26</v>
      </c>
      <c r="E390">
        <v>7</v>
      </c>
      <c r="F390">
        <v>0.15640000000000001</v>
      </c>
      <c r="G390">
        <v>0.1216</v>
      </c>
      <c r="H390">
        <v>0.36480000000000001</v>
      </c>
      <c r="I390">
        <v>0.99</v>
      </c>
      <c r="M390">
        <v>25</v>
      </c>
      <c r="N390">
        <v>0.1406</v>
      </c>
      <c r="O390">
        <v>75</v>
      </c>
      <c r="P390">
        <v>0.1678</v>
      </c>
      <c r="Q390">
        <v>599</v>
      </c>
      <c r="R390">
        <v>233.2</v>
      </c>
      <c r="S390" t="s">
        <v>954</v>
      </c>
      <c r="T390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ACSRAW : 636 : Grosbeak/AW : 26/7</v>
      </c>
    </row>
    <row r="391" spans="1:20" x14ac:dyDescent="0.25">
      <c r="A391" s="1" t="s">
        <v>354</v>
      </c>
      <c r="B391" s="1" t="s">
        <v>386</v>
      </c>
      <c r="C391">
        <v>636</v>
      </c>
      <c r="D391">
        <v>30</v>
      </c>
      <c r="E391">
        <v>19</v>
      </c>
      <c r="F391">
        <v>0.14560000000000001</v>
      </c>
      <c r="G391">
        <v>8.7400000000000005E-2</v>
      </c>
      <c r="H391">
        <v>0.437</v>
      </c>
      <c r="I391">
        <v>1.0189999999999999</v>
      </c>
      <c r="M391">
        <v>25</v>
      </c>
      <c r="N391">
        <v>0.13780000000000001</v>
      </c>
      <c r="O391">
        <v>75</v>
      </c>
      <c r="P391">
        <v>0.1646</v>
      </c>
      <c r="Q391">
        <v>600.5</v>
      </c>
      <c r="R391">
        <v>327.7</v>
      </c>
      <c r="S391" t="s">
        <v>954</v>
      </c>
      <c r="T391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ACSRAW : 636 : Egret/AW : 30/19</v>
      </c>
    </row>
    <row r="392" spans="1:20" x14ac:dyDescent="0.25">
      <c r="A392" s="1" t="s">
        <v>354</v>
      </c>
      <c r="B392" s="1" t="s">
        <v>387</v>
      </c>
      <c r="C392">
        <v>666.6</v>
      </c>
      <c r="D392">
        <v>24</v>
      </c>
      <c r="E392">
        <v>7</v>
      </c>
      <c r="F392">
        <v>0.16669999999999999</v>
      </c>
      <c r="G392">
        <v>0.1111</v>
      </c>
      <c r="H392">
        <v>0.33329999999999999</v>
      </c>
      <c r="I392">
        <v>1</v>
      </c>
      <c r="M392">
        <v>25</v>
      </c>
      <c r="N392">
        <v>0.1358</v>
      </c>
      <c r="O392">
        <v>75</v>
      </c>
      <c r="P392">
        <v>0.16209999999999999</v>
      </c>
      <c r="Q392">
        <v>628.20000000000005</v>
      </c>
      <c r="R392">
        <v>194.7</v>
      </c>
      <c r="S392" t="s">
        <v>954</v>
      </c>
      <c r="T392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ACSRAW : 666.6 : Flamingo/AW : 24/7</v>
      </c>
    </row>
    <row r="393" spans="1:20" x14ac:dyDescent="0.25">
      <c r="A393" s="1" t="s">
        <v>354</v>
      </c>
      <c r="B393" s="1" t="s">
        <v>388</v>
      </c>
      <c r="C393">
        <v>666.6</v>
      </c>
      <c r="D393">
        <v>26</v>
      </c>
      <c r="E393">
        <v>7</v>
      </c>
      <c r="F393">
        <v>0.16009999999999999</v>
      </c>
      <c r="G393">
        <v>0.1245</v>
      </c>
      <c r="H393">
        <v>0.3735</v>
      </c>
      <c r="I393">
        <v>1.014</v>
      </c>
      <c r="M393">
        <v>25</v>
      </c>
      <c r="N393">
        <v>0.13420000000000001</v>
      </c>
      <c r="O393">
        <v>75</v>
      </c>
      <c r="P393">
        <v>0.16020000000000001</v>
      </c>
      <c r="Q393">
        <v>627.70000000000005</v>
      </c>
      <c r="R393">
        <v>244.5</v>
      </c>
      <c r="S393" t="s">
        <v>954</v>
      </c>
      <c r="T393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ACSRAW : 666.6 : Gannet/AW : 26/7</v>
      </c>
    </row>
    <row r="394" spans="1:20" x14ac:dyDescent="0.25">
      <c r="A394" s="1" t="s">
        <v>354</v>
      </c>
      <c r="B394" s="1" t="s">
        <v>391</v>
      </c>
      <c r="C394">
        <v>715.5</v>
      </c>
      <c r="D394">
        <v>54</v>
      </c>
      <c r="E394">
        <v>7</v>
      </c>
      <c r="F394">
        <v>0.11509999999999999</v>
      </c>
      <c r="G394">
        <v>0.11509999999999999</v>
      </c>
      <c r="H394">
        <v>0.34499999999999997</v>
      </c>
      <c r="I394">
        <v>1.04</v>
      </c>
      <c r="M394">
        <v>25</v>
      </c>
      <c r="N394">
        <v>0.12670000000000001</v>
      </c>
      <c r="O394">
        <v>75</v>
      </c>
      <c r="P394">
        <v>0.1552</v>
      </c>
      <c r="Q394">
        <v>673.8</v>
      </c>
      <c r="R394">
        <v>209</v>
      </c>
      <c r="S394" t="s">
        <v>954</v>
      </c>
      <c r="T394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ACSRAW : 715.5 : Crow/AW : 54/7</v>
      </c>
    </row>
    <row r="395" spans="1:20" x14ac:dyDescent="0.25">
      <c r="A395" s="1" t="s">
        <v>354</v>
      </c>
      <c r="B395" s="1" t="s">
        <v>389</v>
      </c>
      <c r="C395">
        <v>715.5</v>
      </c>
      <c r="D395">
        <v>26</v>
      </c>
      <c r="E395">
        <v>7</v>
      </c>
      <c r="F395">
        <v>0.16589999999999999</v>
      </c>
      <c r="G395">
        <v>0.129</v>
      </c>
      <c r="H395">
        <v>0.38700000000000001</v>
      </c>
      <c r="I395">
        <v>1.0509999999999999</v>
      </c>
      <c r="M395">
        <v>25</v>
      </c>
      <c r="N395">
        <v>0.12520000000000001</v>
      </c>
      <c r="O395">
        <v>75</v>
      </c>
      <c r="P395">
        <v>0.14940000000000001</v>
      </c>
      <c r="Q395">
        <v>674</v>
      </c>
      <c r="R395">
        <v>262.5</v>
      </c>
      <c r="S395" t="s">
        <v>954</v>
      </c>
      <c r="T395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ACSRAW : 715.5 : Starling/AW : 26/7</v>
      </c>
    </row>
    <row r="396" spans="1:20" x14ac:dyDescent="0.25">
      <c r="A396" s="1" t="s">
        <v>354</v>
      </c>
      <c r="B396" s="1" t="s">
        <v>390</v>
      </c>
      <c r="C396">
        <v>715.5</v>
      </c>
      <c r="D396">
        <v>30</v>
      </c>
      <c r="E396">
        <v>19</v>
      </c>
      <c r="F396">
        <v>0.15440000000000001</v>
      </c>
      <c r="G396">
        <v>9.2600000000000002E-2</v>
      </c>
      <c r="H396">
        <v>0.46300000000000002</v>
      </c>
      <c r="I396">
        <v>1.081</v>
      </c>
      <c r="M396">
        <v>25</v>
      </c>
      <c r="N396">
        <v>0.12280000000000001</v>
      </c>
      <c r="O396">
        <v>75</v>
      </c>
      <c r="P396">
        <v>0.14649999999999999</v>
      </c>
      <c r="Q396">
        <v>675.3</v>
      </c>
      <c r="R396">
        <v>367.9</v>
      </c>
      <c r="S396" t="s">
        <v>954</v>
      </c>
      <c r="T396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ACSRAW : 715.5 : Redwing/AW : 30/19</v>
      </c>
    </row>
    <row r="397" spans="1:20" x14ac:dyDescent="0.25">
      <c r="A397" s="1" t="s">
        <v>354</v>
      </c>
      <c r="B397" s="1" t="s">
        <v>394</v>
      </c>
      <c r="C397">
        <v>795</v>
      </c>
      <c r="D397">
        <v>45</v>
      </c>
      <c r="E397">
        <v>7</v>
      </c>
      <c r="F397">
        <v>0.13289999999999999</v>
      </c>
      <c r="G397">
        <v>8.8599999999999998E-2</v>
      </c>
      <c r="H397">
        <v>0.26579999999999998</v>
      </c>
      <c r="I397">
        <v>1.0629999999999999</v>
      </c>
      <c r="M397">
        <v>25</v>
      </c>
      <c r="N397">
        <v>0.1169</v>
      </c>
      <c r="O397">
        <v>75</v>
      </c>
      <c r="P397">
        <v>0.1401</v>
      </c>
      <c r="Q397">
        <v>748.6</v>
      </c>
      <c r="R397">
        <v>123.8</v>
      </c>
      <c r="S397" t="s">
        <v>954</v>
      </c>
      <c r="T397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ACSRAW : 795 : Tern/AW : 45/7</v>
      </c>
    </row>
    <row r="398" spans="1:20" x14ac:dyDescent="0.25">
      <c r="A398" s="1" t="s">
        <v>354</v>
      </c>
      <c r="B398" s="1" t="s">
        <v>395</v>
      </c>
      <c r="C398">
        <v>795</v>
      </c>
      <c r="D398">
        <v>54</v>
      </c>
      <c r="E398">
        <v>7</v>
      </c>
      <c r="F398">
        <v>0.12130000000000001</v>
      </c>
      <c r="G398">
        <v>0.12130000000000001</v>
      </c>
      <c r="H398">
        <v>0.3639</v>
      </c>
      <c r="I398">
        <v>1.0920000000000001</v>
      </c>
      <c r="M398">
        <v>25</v>
      </c>
      <c r="N398">
        <v>0.1143</v>
      </c>
      <c r="O398">
        <v>75</v>
      </c>
      <c r="P398">
        <v>0.13980000000000001</v>
      </c>
      <c r="Q398">
        <v>748.4</v>
      </c>
      <c r="R398">
        <v>232.1</v>
      </c>
      <c r="S398" t="s">
        <v>954</v>
      </c>
      <c r="T398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ACSRAW : 795 : Condor/AW : 54/7</v>
      </c>
    </row>
    <row r="399" spans="1:20" x14ac:dyDescent="0.25">
      <c r="A399" s="1" t="s">
        <v>354</v>
      </c>
      <c r="B399" s="1" t="s">
        <v>392</v>
      </c>
      <c r="C399">
        <v>795</v>
      </c>
      <c r="D399">
        <v>26</v>
      </c>
      <c r="E399">
        <v>7</v>
      </c>
      <c r="F399">
        <v>0.1749</v>
      </c>
      <c r="G399">
        <v>0.13600000000000001</v>
      </c>
      <c r="H399">
        <v>0.40799999999999997</v>
      </c>
      <c r="I399">
        <v>1.1080000000000001</v>
      </c>
      <c r="M399">
        <v>25</v>
      </c>
      <c r="N399">
        <v>0.113</v>
      </c>
      <c r="O399">
        <v>75</v>
      </c>
      <c r="P399">
        <v>0.13469999999999999</v>
      </c>
      <c r="Q399">
        <v>749.1</v>
      </c>
      <c r="R399">
        <v>291.7</v>
      </c>
      <c r="S399" t="s">
        <v>954</v>
      </c>
      <c r="T399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ACSRAW : 795 : Drake/AW : 26/7</v>
      </c>
    </row>
    <row r="400" spans="1:20" x14ac:dyDescent="0.25">
      <c r="A400" s="1" t="s">
        <v>354</v>
      </c>
      <c r="B400" s="1" t="s">
        <v>393</v>
      </c>
      <c r="C400">
        <v>795</v>
      </c>
      <c r="D400">
        <v>30</v>
      </c>
      <c r="E400">
        <v>19</v>
      </c>
      <c r="F400">
        <v>0.1628</v>
      </c>
      <c r="G400">
        <v>9.7699999999999995E-2</v>
      </c>
      <c r="H400">
        <v>0.48849999999999999</v>
      </c>
      <c r="I400">
        <v>1.1399999999999999</v>
      </c>
      <c r="M400">
        <v>25</v>
      </c>
      <c r="N400">
        <v>0.11070000000000001</v>
      </c>
      <c r="O400">
        <v>75</v>
      </c>
      <c r="P400">
        <v>0.13200000000000001</v>
      </c>
      <c r="Q400">
        <v>750.7</v>
      </c>
      <c r="R400">
        <v>409.5</v>
      </c>
      <c r="S400" t="s">
        <v>954</v>
      </c>
      <c r="T400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ACSRAW : 795 : Mallard/AW : 30/19</v>
      </c>
    </row>
    <row r="401" spans="1:20" x14ac:dyDescent="0.25">
      <c r="A401" s="1" t="s">
        <v>354</v>
      </c>
      <c r="B401" s="1" t="s">
        <v>396</v>
      </c>
      <c r="C401">
        <v>900</v>
      </c>
      <c r="D401">
        <v>45</v>
      </c>
      <c r="E401">
        <v>7</v>
      </c>
      <c r="F401">
        <v>0.1414</v>
      </c>
      <c r="G401">
        <v>9.4299999999999995E-2</v>
      </c>
      <c r="H401">
        <v>0.28289999999999998</v>
      </c>
      <c r="I401">
        <v>1.131</v>
      </c>
      <c r="M401">
        <v>25</v>
      </c>
      <c r="N401">
        <v>0.1037</v>
      </c>
      <c r="O401">
        <v>75</v>
      </c>
      <c r="P401">
        <v>0.12429999999999999</v>
      </c>
      <c r="Q401">
        <v>847.4</v>
      </c>
      <c r="R401">
        <v>140.30000000000001</v>
      </c>
      <c r="S401" t="s">
        <v>954</v>
      </c>
      <c r="T401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ACSRAW : 900 : Ruddy/AW : 45/7</v>
      </c>
    </row>
    <row r="402" spans="1:20" x14ac:dyDescent="0.25">
      <c r="A402" s="1" t="s">
        <v>354</v>
      </c>
      <c r="B402" s="1" t="s">
        <v>397</v>
      </c>
      <c r="C402">
        <v>900</v>
      </c>
      <c r="D402">
        <v>54</v>
      </c>
      <c r="E402">
        <v>7</v>
      </c>
      <c r="F402">
        <v>0.12909999999999999</v>
      </c>
      <c r="G402">
        <v>0.12909999999999999</v>
      </c>
      <c r="H402">
        <v>0.38729999999999998</v>
      </c>
      <c r="I402">
        <v>1.1619999999999999</v>
      </c>
      <c r="M402">
        <v>25</v>
      </c>
      <c r="N402">
        <v>0.1014</v>
      </c>
      <c r="O402">
        <v>75</v>
      </c>
      <c r="P402">
        <v>0.12379999999999999</v>
      </c>
      <c r="Q402">
        <v>847.7</v>
      </c>
      <c r="R402">
        <v>262.89999999999998</v>
      </c>
      <c r="S402" t="s">
        <v>954</v>
      </c>
      <c r="T402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ACSRAW : 900 : Canary/AW : 54/7</v>
      </c>
    </row>
    <row r="403" spans="1:20" x14ac:dyDescent="0.25">
      <c r="A403" s="1" t="s">
        <v>354</v>
      </c>
      <c r="B403" s="1" t="s">
        <v>398</v>
      </c>
      <c r="C403">
        <v>954</v>
      </c>
      <c r="D403">
        <v>45</v>
      </c>
      <c r="E403">
        <v>7</v>
      </c>
      <c r="F403">
        <v>0.14560000000000001</v>
      </c>
      <c r="G403">
        <v>9.7100000000000006E-2</v>
      </c>
      <c r="H403">
        <v>0.2913</v>
      </c>
      <c r="I403">
        <v>1.165</v>
      </c>
      <c r="M403">
        <v>25</v>
      </c>
      <c r="N403">
        <v>9.8100000000000007E-2</v>
      </c>
      <c r="O403">
        <v>75</v>
      </c>
      <c r="P403">
        <v>0.1174</v>
      </c>
      <c r="Q403">
        <v>898.5</v>
      </c>
      <c r="R403">
        <v>148.69999999999999</v>
      </c>
      <c r="S403" t="s">
        <v>954</v>
      </c>
      <c r="T403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ACSRAW : 954 : Rail/AW : 45/7</v>
      </c>
    </row>
    <row r="404" spans="1:20" x14ac:dyDescent="0.25">
      <c r="A404" s="1" t="s">
        <v>354</v>
      </c>
      <c r="B404" s="1" t="s">
        <v>399</v>
      </c>
      <c r="C404">
        <v>954</v>
      </c>
      <c r="D404">
        <v>54</v>
      </c>
      <c r="E404">
        <v>7</v>
      </c>
      <c r="F404">
        <v>0.13289999999999999</v>
      </c>
      <c r="G404">
        <v>0.13289999999999999</v>
      </c>
      <c r="H404">
        <v>0.3987</v>
      </c>
      <c r="I404">
        <v>1.196</v>
      </c>
      <c r="M404">
        <v>25</v>
      </c>
      <c r="N404">
        <v>9.5799999999999996E-2</v>
      </c>
      <c r="O404">
        <v>75</v>
      </c>
      <c r="P404">
        <v>0.1169</v>
      </c>
      <c r="Q404">
        <v>898.3</v>
      </c>
      <c r="R404">
        <v>278.60000000000002</v>
      </c>
      <c r="S404" t="s">
        <v>954</v>
      </c>
      <c r="T404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ACSRAW : 954 : Cardinal/AW : 54/7</v>
      </c>
    </row>
    <row r="405" spans="1:20" x14ac:dyDescent="0.25">
      <c r="A405" s="1" t="s">
        <v>354</v>
      </c>
      <c r="B405" s="1" t="s">
        <v>400</v>
      </c>
      <c r="C405">
        <v>1033.5</v>
      </c>
      <c r="D405">
        <v>45</v>
      </c>
      <c r="E405">
        <v>7</v>
      </c>
      <c r="F405">
        <v>0.1515</v>
      </c>
      <c r="G405">
        <v>0.10100000000000001</v>
      </c>
      <c r="H405">
        <v>0.30299999999999999</v>
      </c>
      <c r="I405">
        <v>1.212</v>
      </c>
      <c r="M405">
        <v>25</v>
      </c>
      <c r="N405">
        <v>9.0899999999999995E-2</v>
      </c>
      <c r="O405">
        <v>75</v>
      </c>
      <c r="P405">
        <v>0.1087</v>
      </c>
      <c r="Q405">
        <v>972.8</v>
      </c>
      <c r="R405">
        <v>160.9</v>
      </c>
      <c r="S405" t="s">
        <v>954</v>
      </c>
      <c r="T405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ACSRAW : 1033.5 : Ortolan/AW : 45/7</v>
      </c>
    </row>
    <row r="406" spans="1:20" x14ac:dyDescent="0.25">
      <c r="A406" s="1" t="s">
        <v>354</v>
      </c>
      <c r="B406" s="1" t="s">
        <v>401</v>
      </c>
      <c r="C406">
        <v>1033.5</v>
      </c>
      <c r="D406">
        <v>54</v>
      </c>
      <c r="E406">
        <v>7</v>
      </c>
      <c r="F406">
        <v>0.13830000000000001</v>
      </c>
      <c r="G406">
        <v>0.13830000000000001</v>
      </c>
      <c r="H406">
        <v>0.41489999999999999</v>
      </c>
      <c r="I406">
        <v>1.2450000000000001</v>
      </c>
      <c r="M406">
        <v>25</v>
      </c>
      <c r="N406">
        <v>8.8800000000000004E-2</v>
      </c>
      <c r="O406">
        <v>75</v>
      </c>
      <c r="P406">
        <v>0.1081</v>
      </c>
      <c r="Q406">
        <v>972.8</v>
      </c>
      <c r="R406">
        <v>301.7</v>
      </c>
      <c r="S406" t="s">
        <v>954</v>
      </c>
      <c r="T406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ACSRAW : 1033.5 : Curlew/AW : 54/7</v>
      </c>
    </row>
    <row r="407" spans="1:20" x14ac:dyDescent="0.25">
      <c r="A407" s="1" t="s">
        <v>354</v>
      </c>
      <c r="B407" s="1" t="s">
        <v>403</v>
      </c>
      <c r="C407">
        <v>1113</v>
      </c>
      <c r="D407">
        <v>54</v>
      </c>
      <c r="E407">
        <v>19</v>
      </c>
      <c r="F407">
        <v>0.14360000000000001</v>
      </c>
      <c r="G407">
        <v>8.6199999999999999E-2</v>
      </c>
      <c r="H407">
        <v>0.43099999999999999</v>
      </c>
      <c r="I407">
        <v>1.2929999999999999</v>
      </c>
      <c r="M407">
        <v>25</v>
      </c>
      <c r="N407">
        <v>8.3199999999999996E-2</v>
      </c>
      <c r="O407">
        <v>75</v>
      </c>
      <c r="P407">
        <v>0.1012</v>
      </c>
      <c r="Q407">
        <v>1053.9000000000001</v>
      </c>
      <c r="R407">
        <v>318.8</v>
      </c>
      <c r="S407" t="s">
        <v>954</v>
      </c>
      <c r="T407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ACSRAW : 1113 : Finch/AW : 54/19</v>
      </c>
    </row>
    <row r="408" spans="1:20" x14ac:dyDescent="0.25">
      <c r="A408" s="1" t="s">
        <v>354</v>
      </c>
      <c r="B408" s="1" t="s">
        <v>402</v>
      </c>
      <c r="C408">
        <v>1113</v>
      </c>
      <c r="D408">
        <v>45</v>
      </c>
      <c r="E408">
        <v>7</v>
      </c>
      <c r="F408">
        <v>0.1573</v>
      </c>
      <c r="G408">
        <v>0.10489999999999999</v>
      </c>
      <c r="H408">
        <v>0.31469999999999998</v>
      </c>
      <c r="I408">
        <v>1.2589999999999999</v>
      </c>
      <c r="M408">
        <v>25</v>
      </c>
      <c r="N408">
        <v>8.48E-2</v>
      </c>
      <c r="O408">
        <v>75</v>
      </c>
      <c r="P408">
        <v>0.1011</v>
      </c>
      <c r="Q408">
        <v>1048.7</v>
      </c>
      <c r="R408">
        <v>173.6</v>
      </c>
      <c r="S408" t="s">
        <v>954</v>
      </c>
      <c r="T408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ACSRAW : 1113 : Bluejay/AW : 45/7</v>
      </c>
    </row>
    <row r="409" spans="1:20" x14ac:dyDescent="0.25">
      <c r="A409" s="1" t="s">
        <v>354</v>
      </c>
      <c r="B409" s="1" t="s">
        <v>404</v>
      </c>
      <c r="C409">
        <v>1192.5</v>
      </c>
      <c r="D409">
        <v>45</v>
      </c>
      <c r="E409">
        <v>7</v>
      </c>
      <c r="F409">
        <v>0.1628</v>
      </c>
      <c r="G409">
        <v>0.1085</v>
      </c>
      <c r="H409">
        <v>0.32550000000000001</v>
      </c>
      <c r="I409">
        <v>1.302</v>
      </c>
      <c r="M409">
        <v>25</v>
      </c>
      <c r="N409">
        <v>7.9500000000000001E-2</v>
      </c>
      <c r="O409">
        <v>75</v>
      </c>
      <c r="P409">
        <v>9.4799999999999995E-2</v>
      </c>
      <c r="Q409">
        <v>1123.4000000000001</v>
      </c>
      <c r="R409">
        <v>185.7</v>
      </c>
      <c r="S409" t="s">
        <v>954</v>
      </c>
      <c r="T409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ACSRAW : 1192.5 : Bunting/AW : 45/7</v>
      </c>
    </row>
    <row r="410" spans="1:20" x14ac:dyDescent="0.25">
      <c r="A410" s="1" t="s">
        <v>354</v>
      </c>
      <c r="B410" s="1" t="s">
        <v>405</v>
      </c>
      <c r="C410">
        <v>1192.5</v>
      </c>
      <c r="D410">
        <v>54</v>
      </c>
      <c r="E410">
        <v>19</v>
      </c>
      <c r="F410">
        <v>0.14860000000000001</v>
      </c>
      <c r="G410">
        <v>8.9200000000000002E-2</v>
      </c>
      <c r="H410">
        <v>0.44600000000000001</v>
      </c>
      <c r="I410">
        <v>1.333</v>
      </c>
      <c r="M410">
        <v>25</v>
      </c>
      <c r="N410">
        <v>7.7899999999999997E-2</v>
      </c>
      <c r="O410">
        <v>75</v>
      </c>
      <c r="P410">
        <v>9.4600000000000004E-2</v>
      </c>
      <c r="Q410">
        <v>1128.5999999999999</v>
      </c>
      <c r="R410">
        <v>341.3</v>
      </c>
      <c r="S410" t="s">
        <v>954</v>
      </c>
      <c r="T410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ACSRAW : 1192.5 : Grackle/AW : 54/19</v>
      </c>
    </row>
    <row r="411" spans="1:20" x14ac:dyDescent="0.25">
      <c r="A411" s="1" t="s">
        <v>354</v>
      </c>
      <c r="B411" s="1" t="s">
        <v>406</v>
      </c>
      <c r="C411">
        <v>1272</v>
      </c>
      <c r="D411">
        <v>45</v>
      </c>
      <c r="E411">
        <v>7</v>
      </c>
      <c r="F411">
        <v>0.1681</v>
      </c>
      <c r="G411">
        <v>0.11210000000000001</v>
      </c>
      <c r="H411">
        <v>0.33629999999999999</v>
      </c>
      <c r="I411">
        <v>1.345</v>
      </c>
      <c r="M411">
        <v>25</v>
      </c>
      <c r="N411">
        <v>7.4899999999999994E-2</v>
      </c>
      <c r="O411">
        <v>75</v>
      </c>
      <c r="P411">
        <v>8.9099999999999999E-2</v>
      </c>
      <c r="Q411">
        <v>1197.7</v>
      </c>
      <c r="R411">
        <v>198.2</v>
      </c>
      <c r="S411" t="s">
        <v>954</v>
      </c>
      <c r="T411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ACSRAW : 1272 : Bittern/AW : 45/7</v>
      </c>
    </row>
    <row r="412" spans="1:20" x14ac:dyDescent="0.25">
      <c r="A412" s="1" t="s">
        <v>354</v>
      </c>
      <c r="B412" s="1" t="s">
        <v>407</v>
      </c>
      <c r="C412">
        <v>1272</v>
      </c>
      <c r="D412">
        <v>54</v>
      </c>
      <c r="E412">
        <v>19</v>
      </c>
      <c r="F412">
        <v>0.1535</v>
      </c>
      <c r="G412">
        <v>9.2100000000000001E-2</v>
      </c>
      <c r="H412">
        <v>0.46050000000000002</v>
      </c>
      <c r="I412">
        <v>1.3819999999999999</v>
      </c>
      <c r="M412">
        <v>25</v>
      </c>
      <c r="N412">
        <v>7.3300000000000004E-2</v>
      </c>
      <c r="O412">
        <v>75</v>
      </c>
      <c r="P412">
        <v>8.8900000000000007E-2</v>
      </c>
      <c r="Q412">
        <v>1204.3</v>
      </c>
      <c r="R412">
        <v>363.9</v>
      </c>
      <c r="S412" t="s">
        <v>954</v>
      </c>
      <c r="T412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ACSRAW : 1272 : Pheasant/AW : 54/19</v>
      </c>
    </row>
    <row r="413" spans="1:20" x14ac:dyDescent="0.25">
      <c r="A413" s="1" t="s">
        <v>354</v>
      </c>
      <c r="B413" s="1" t="s">
        <v>408</v>
      </c>
      <c r="C413">
        <v>1351.5</v>
      </c>
      <c r="D413">
        <v>45</v>
      </c>
      <c r="E413">
        <v>7</v>
      </c>
      <c r="F413">
        <v>0.17330000000000001</v>
      </c>
      <c r="G413">
        <v>0.11550000000000001</v>
      </c>
      <c r="H413">
        <v>0.34649999999999997</v>
      </c>
      <c r="I413">
        <v>1.3859999999999999</v>
      </c>
      <c r="M413">
        <v>25</v>
      </c>
      <c r="N413">
        <v>7.0800000000000002E-2</v>
      </c>
      <c r="O413">
        <v>75</v>
      </c>
      <c r="P413">
        <v>8.4199999999999997E-2</v>
      </c>
      <c r="Q413">
        <v>1272.9000000000001</v>
      </c>
      <c r="R413">
        <v>210.4</v>
      </c>
      <c r="S413" t="s">
        <v>954</v>
      </c>
      <c r="T413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ACSRAW : 1351.5 : Dipper/AW : 45/7</v>
      </c>
    </row>
    <row r="414" spans="1:20" x14ac:dyDescent="0.25">
      <c r="A414" s="1" t="s">
        <v>354</v>
      </c>
      <c r="B414" s="1" t="s">
        <v>409</v>
      </c>
      <c r="C414">
        <v>1351.5</v>
      </c>
      <c r="D414">
        <v>54</v>
      </c>
      <c r="E414">
        <v>19</v>
      </c>
      <c r="F414">
        <v>0.15820000000000001</v>
      </c>
      <c r="G414">
        <v>9.4899999999999998E-2</v>
      </c>
      <c r="H414">
        <v>0.47449999999999998</v>
      </c>
      <c r="I414">
        <v>1.4239999999999999</v>
      </c>
      <c r="M414">
        <v>25</v>
      </c>
      <c r="N414">
        <v>6.93E-2</v>
      </c>
      <c r="O414">
        <v>75</v>
      </c>
      <c r="P414">
        <v>8.3900000000000002E-2</v>
      </c>
      <c r="Q414">
        <v>1279.0999999999999</v>
      </c>
      <c r="R414">
        <v>386.4</v>
      </c>
      <c r="S414" t="s">
        <v>954</v>
      </c>
      <c r="T414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ACSRAW : 1351.5 : Martin/AW : 54/19</v>
      </c>
    </row>
    <row r="415" spans="1:20" x14ac:dyDescent="0.25">
      <c r="A415" s="1" t="s">
        <v>354</v>
      </c>
      <c r="B415" s="1" t="s">
        <v>410</v>
      </c>
      <c r="C415">
        <v>1431</v>
      </c>
      <c r="D415">
        <v>45</v>
      </c>
      <c r="E415">
        <v>7</v>
      </c>
      <c r="F415">
        <v>0.17829999999999999</v>
      </c>
      <c r="G415">
        <v>0.11890000000000001</v>
      </c>
      <c r="H415">
        <v>0.35670000000000002</v>
      </c>
      <c r="I415">
        <v>1.427</v>
      </c>
      <c r="M415">
        <v>25</v>
      </c>
      <c r="N415">
        <v>6.7299999999999999E-2</v>
      </c>
      <c r="O415">
        <v>75</v>
      </c>
      <c r="P415">
        <v>7.9799999999999996E-2</v>
      </c>
      <c r="Q415">
        <v>1347.5</v>
      </c>
      <c r="R415">
        <v>223</v>
      </c>
      <c r="S415" t="s">
        <v>954</v>
      </c>
      <c r="T415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ACSRAW : 1431 : Bobolink/AW : 45/7</v>
      </c>
    </row>
    <row r="416" spans="1:20" x14ac:dyDescent="0.25">
      <c r="A416" s="1" t="s">
        <v>354</v>
      </c>
      <c r="B416" s="1" t="s">
        <v>411</v>
      </c>
      <c r="C416">
        <v>1431</v>
      </c>
      <c r="D416">
        <v>54</v>
      </c>
      <c r="E416">
        <v>19</v>
      </c>
      <c r="F416">
        <v>0.1628</v>
      </c>
      <c r="G416">
        <v>9.7699999999999995E-2</v>
      </c>
      <c r="H416">
        <v>0.48849999999999999</v>
      </c>
      <c r="I416">
        <v>1.4650000000000001</v>
      </c>
      <c r="M416">
        <v>25</v>
      </c>
      <c r="N416">
        <v>6.5799999999999997E-2</v>
      </c>
      <c r="O416">
        <v>75</v>
      </c>
      <c r="P416">
        <v>7.9500000000000001E-2</v>
      </c>
      <c r="Q416">
        <v>1354.6</v>
      </c>
      <c r="R416">
        <v>409.5</v>
      </c>
      <c r="S416" t="s">
        <v>954</v>
      </c>
      <c r="T416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ACSRAW : 1431 : Plover/AW : 54/19</v>
      </c>
    </row>
    <row r="417" spans="1:20" x14ac:dyDescent="0.25">
      <c r="A417" s="1" t="s">
        <v>354</v>
      </c>
      <c r="B417" s="1" t="s">
        <v>412</v>
      </c>
      <c r="C417">
        <v>1510.5</v>
      </c>
      <c r="D417">
        <v>45</v>
      </c>
      <c r="E417">
        <v>7</v>
      </c>
      <c r="F417">
        <v>0.1832</v>
      </c>
      <c r="G417">
        <v>0.1221</v>
      </c>
      <c r="H417">
        <v>0.36630000000000001</v>
      </c>
      <c r="I417">
        <v>1.466</v>
      </c>
      <c r="M417">
        <v>25</v>
      </c>
      <c r="N417">
        <v>6.4100000000000004E-2</v>
      </c>
      <c r="O417">
        <v>75</v>
      </c>
      <c r="P417">
        <v>7.5899999999999995E-2</v>
      </c>
      <c r="Q417">
        <v>1422.5</v>
      </c>
      <c r="R417">
        <v>235.2</v>
      </c>
      <c r="S417" t="s">
        <v>954</v>
      </c>
      <c r="T417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ACSRAW : 1510.5 : Nuthatch/AW : 45/7</v>
      </c>
    </row>
    <row r="418" spans="1:20" x14ac:dyDescent="0.25">
      <c r="A418" s="1" t="s">
        <v>354</v>
      </c>
      <c r="B418" s="1" t="s">
        <v>413</v>
      </c>
      <c r="C418">
        <v>1510.5</v>
      </c>
      <c r="D418">
        <v>54</v>
      </c>
      <c r="E418">
        <v>19</v>
      </c>
      <c r="F418">
        <v>0.16719999999999999</v>
      </c>
      <c r="G418">
        <v>0.1003</v>
      </c>
      <c r="H418">
        <v>0.50149999999999995</v>
      </c>
      <c r="I418">
        <v>1.5049999999999999</v>
      </c>
      <c r="M418">
        <v>25</v>
      </c>
      <c r="N418">
        <v>6.2600000000000003E-2</v>
      </c>
      <c r="O418">
        <v>75</v>
      </c>
      <c r="P418">
        <v>7.5600000000000001E-2</v>
      </c>
      <c r="Q418">
        <v>1428.8</v>
      </c>
      <c r="R418">
        <v>431.6</v>
      </c>
      <c r="S418" t="s">
        <v>954</v>
      </c>
      <c r="T418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ACSRAW : 1510.5 : Parrot/AW : 54/19</v>
      </c>
    </row>
    <row r="419" spans="1:20" x14ac:dyDescent="0.25">
      <c r="A419" s="1" t="s">
        <v>354</v>
      </c>
      <c r="B419" s="1" t="s">
        <v>414</v>
      </c>
      <c r="C419">
        <v>1590</v>
      </c>
      <c r="D419">
        <v>45</v>
      </c>
      <c r="E419">
        <v>7</v>
      </c>
      <c r="F419">
        <v>0.188</v>
      </c>
      <c r="G419">
        <v>0.12529999999999999</v>
      </c>
      <c r="H419">
        <v>0.37590000000000001</v>
      </c>
      <c r="I419">
        <v>1.504</v>
      </c>
      <c r="M419">
        <v>25</v>
      </c>
      <c r="N419">
        <v>6.1199999999999997E-2</v>
      </c>
      <c r="O419">
        <v>75</v>
      </c>
      <c r="P419">
        <v>7.2400000000000006E-2</v>
      </c>
      <c r="Q419">
        <v>1498.1</v>
      </c>
      <c r="R419">
        <v>247.6</v>
      </c>
      <c r="S419" t="s">
        <v>954</v>
      </c>
      <c r="T419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ACSRAW : 1590 : Lapwing/AW : 45/7</v>
      </c>
    </row>
    <row r="420" spans="1:20" x14ac:dyDescent="0.25">
      <c r="A420" s="1" t="s">
        <v>354</v>
      </c>
      <c r="B420" s="1" t="s">
        <v>415</v>
      </c>
      <c r="C420">
        <v>1590</v>
      </c>
      <c r="D420">
        <v>54</v>
      </c>
      <c r="E420">
        <v>19</v>
      </c>
      <c r="F420">
        <v>0.1716</v>
      </c>
      <c r="G420">
        <v>0.10299999999999999</v>
      </c>
      <c r="H420">
        <v>0.51500000000000001</v>
      </c>
      <c r="I420">
        <v>1.5449999999999999</v>
      </c>
      <c r="M420">
        <v>25</v>
      </c>
      <c r="N420">
        <v>5.9700000000000003E-2</v>
      </c>
      <c r="O420">
        <v>75</v>
      </c>
      <c r="P420">
        <v>7.1999999999999995E-2</v>
      </c>
      <c r="Q420">
        <v>1505</v>
      </c>
      <c r="R420">
        <v>455.1</v>
      </c>
      <c r="S420" t="s">
        <v>954</v>
      </c>
      <c r="T420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ACSRAW : 1590 : Falcon/AW : 54/19</v>
      </c>
    </row>
    <row r="421" spans="1:20" x14ac:dyDescent="0.25">
      <c r="A421" s="1" t="s">
        <v>354</v>
      </c>
      <c r="B421" s="1" t="s">
        <v>416</v>
      </c>
      <c r="C421">
        <v>1780</v>
      </c>
      <c r="D421">
        <v>84</v>
      </c>
      <c r="E421">
        <v>19</v>
      </c>
      <c r="F421">
        <v>0.14560000000000001</v>
      </c>
      <c r="G421">
        <v>8.7400000000000005E-2</v>
      </c>
      <c r="H421">
        <v>0.437</v>
      </c>
      <c r="I421">
        <v>1.6020000000000001</v>
      </c>
      <c r="M421">
        <v>25</v>
      </c>
      <c r="N421">
        <v>5.5300000000000002E-2</v>
      </c>
      <c r="O421">
        <v>75</v>
      </c>
      <c r="P421">
        <v>6.4899999999999999E-2</v>
      </c>
      <c r="Q421">
        <v>1685.4</v>
      </c>
      <c r="R421">
        <v>327.7</v>
      </c>
      <c r="S421" t="s">
        <v>954</v>
      </c>
      <c r="T421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ACSRAW : 1780 : Chukar/AW : 84/19</v>
      </c>
    </row>
    <row r="422" spans="1:20" x14ac:dyDescent="0.25">
      <c r="A422" s="1" t="s">
        <v>354</v>
      </c>
      <c r="B422" s="1" t="s">
        <v>418</v>
      </c>
      <c r="C422">
        <v>2167</v>
      </c>
      <c r="D422">
        <v>72</v>
      </c>
      <c r="E422">
        <v>7</v>
      </c>
      <c r="F422">
        <v>0.17349999999999999</v>
      </c>
      <c r="G422">
        <v>0.1157</v>
      </c>
      <c r="H422">
        <v>0.34710000000000002</v>
      </c>
      <c r="I422">
        <v>1.7350000000000001</v>
      </c>
      <c r="M422">
        <v>25</v>
      </c>
      <c r="N422">
        <v>4.8099999999999997E-2</v>
      </c>
      <c r="O422">
        <v>75</v>
      </c>
      <c r="P422">
        <v>5.5800000000000002E-2</v>
      </c>
      <c r="Q422">
        <v>2051.4</v>
      </c>
      <c r="R422">
        <v>211.2</v>
      </c>
      <c r="S422" t="s">
        <v>954</v>
      </c>
      <c r="T422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ACSRAW : 2167 : Kiwi/AW : 72/7</v>
      </c>
    </row>
    <row r="423" spans="1:20" x14ac:dyDescent="0.25">
      <c r="A423" s="1" t="s">
        <v>354</v>
      </c>
      <c r="B423" s="1" t="s">
        <v>417</v>
      </c>
      <c r="C423">
        <v>2156</v>
      </c>
      <c r="D423">
        <v>84</v>
      </c>
      <c r="E423">
        <v>19</v>
      </c>
      <c r="F423">
        <v>0.16020000000000001</v>
      </c>
      <c r="G423">
        <v>9.6100000000000005E-2</v>
      </c>
      <c r="H423">
        <v>0.48049999999999998</v>
      </c>
      <c r="I423">
        <v>1.762</v>
      </c>
      <c r="M423">
        <v>25</v>
      </c>
      <c r="N423">
        <v>4.7100000000000003E-2</v>
      </c>
      <c r="O423">
        <v>75</v>
      </c>
      <c r="P423">
        <v>5.4800000000000001E-2</v>
      </c>
      <c r="Q423">
        <v>2040.4</v>
      </c>
      <c r="R423">
        <v>396.2</v>
      </c>
      <c r="S423" t="s">
        <v>954</v>
      </c>
      <c r="T423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ACSRAW : 2156 : Bluebird/AW : 84/19</v>
      </c>
    </row>
    <row r="424" spans="1:20" x14ac:dyDescent="0.25">
      <c r="A424" s="1" t="s">
        <v>354</v>
      </c>
      <c r="B424" s="1" t="s">
        <v>419</v>
      </c>
      <c r="C424">
        <v>2312</v>
      </c>
      <c r="D424">
        <v>76</v>
      </c>
      <c r="E424">
        <v>19</v>
      </c>
      <c r="F424">
        <v>0.1744</v>
      </c>
      <c r="G424">
        <v>8.14E-2</v>
      </c>
      <c r="H424">
        <v>0.40699999999999997</v>
      </c>
      <c r="I424">
        <v>1.802</v>
      </c>
      <c r="M424">
        <v>25</v>
      </c>
      <c r="N424">
        <v>4.53E-2</v>
      </c>
      <c r="O424">
        <v>75</v>
      </c>
      <c r="P424">
        <v>5.2400000000000002E-2</v>
      </c>
      <c r="Q424">
        <v>2187.9</v>
      </c>
      <c r="R424">
        <v>284.2</v>
      </c>
      <c r="S424" t="s">
        <v>954</v>
      </c>
      <c r="T424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ACSRAW : 2312 : Thrasher/AW : 76/19</v>
      </c>
    </row>
    <row r="425" spans="1:20" x14ac:dyDescent="0.25">
      <c r="A425" s="1" t="s">
        <v>354</v>
      </c>
      <c r="B425" s="1" t="s">
        <v>420</v>
      </c>
      <c r="C425">
        <v>2515</v>
      </c>
      <c r="D425">
        <v>76</v>
      </c>
      <c r="E425">
        <v>19</v>
      </c>
      <c r="F425">
        <v>0.18190000000000001</v>
      </c>
      <c r="G425">
        <v>8.4900000000000003E-2</v>
      </c>
      <c r="H425">
        <v>0.42449999999999999</v>
      </c>
      <c r="I425">
        <v>1.88</v>
      </c>
      <c r="M425">
        <v>25</v>
      </c>
      <c r="N425">
        <v>4.24E-2</v>
      </c>
      <c r="O425">
        <v>75</v>
      </c>
      <c r="P425">
        <v>4.8899999999999999E-2</v>
      </c>
      <c r="Q425">
        <v>2380.1</v>
      </c>
      <c r="R425">
        <v>309.2</v>
      </c>
      <c r="S425" t="s">
        <v>954</v>
      </c>
      <c r="T425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ACSRAW : 2515 : Joree/AW : 76/19</v>
      </c>
    </row>
    <row r="426" spans="1:20" x14ac:dyDescent="0.25">
      <c r="A426" s="1" t="s">
        <v>421</v>
      </c>
      <c r="B426" s="1" t="s">
        <v>450</v>
      </c>
      <c r="C426">
        <v>336.40000000000003</v>
      </c>
      <c r="D426">
        <v>14</v>
      </c>
      <c r="E426">
        <v>1</v>
      </c>
      <c r="G426">
        <v>0.13669999999999999</v>
      </c>
      <c r="H426">
        <v>0.13669999999999999</v>
      </c>
      <c r="I426">
        <v>0.63</v>
      </c>
      <c r="K426">
        <v>6</v>
      </c>
      <c r="L426">
        <v>2</v>
      </c>
      <c r="M426">
        <v>25</v>
      </c>
      <c r="N426">
        <v>0.27560000000000001</v>
      </c>
      <c r="O426">
        <v>75</v>
      </c>
      <c r="P426">
        <v>0.32979999999999998</v>
      </c>
      <c r="Q426">
        <v>315.5</v>
      </c>
      <c r="R426">
        <v>49.5</v>
      </c>
      <c r="S426" t="s">
        <v>954</v>
      </c>
      <c r="T426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ACSRTW : 336.4 : Merlin/TW : 14/1</v>
      </c>
    </row>
    <row r="427" spans="1:20" x14ac:dyDescent="0.25">
      <c r="A427" s="1" t="s">
        <v>421</v>
      </c>
      <c r="B427" s="1" t="s">
        <v>454</v>
      </c>
      <c r="C427">
        <v>405.1</v>
      </c>
      <c r="D427">
        <v>14</v>
      </c>
      <c r="E427">
        <v>1</v>
      </c>
      <c r="G427">
        <v>0.152</v>
      </c>
      <c r="H427">
        <v>0.152</v>
      </c>
      <c r="I427">
        <v>0.68</v>
      </c>
      <c r="K427">
        <v>6</v>
      </c>
      <c r="L427">
        <v>2</v>
      </c>
      <c r="M427">
        <v>25</v>
      </c>
      <c r="N427">
        <v>0.2291</v>
      </c>
      <c r="O427">
        <v>75</v>
      </c>
      <c r="P427">
        <v>0.27400000000000002</v>
      </c>
      <c r="Q427">
        <v>379.8</v>
      </c>
      <c r="R427">
        <v>61.2</v>
      </c>
      <c r="S427" t="s">
        <v>954</v>
      </c>
      <c r="T427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ACSRTW : 405.1 : Monongahela/TW : 14/1</v>
      </c>
    </row>
    <row r="428" spans="1:20" x14ac:dyDescent="0.25">
      <c r="A428" s="1" t="s">
        <v>421</v>
      </c>
      <c r="B428" s="1" t="s">
        <v>439</v>
      </c>
      <c r="C428">
        <v>477</v>
      </c>
      <c r="D428">
        <v>18</v>
      </c>
      <c r="E428">
        <v>7</v>
      </c>
      <c r="G428">
        <v>9.4E-2</v>
      </c>
      <c r="H428">
        <v>0.28199999999999997</v>
      </c>
      <c r="I428">
        <v>0.77600000000000002</v>
      </c>
      <c r="K428">
        <v>13</v>
      </c>
      <c r="L428">
        <v>2</v>
      </c>
      <c r="M428">
        <v>25</v>
      </c>
      <c r="N428">
        <v>0.193</v>
      </c>
      <c r="O428">
        <v>75</v>
      </c>
      <c r="P428">
        <v>0.23069999999999999</v>
      </c>
      <c r="Q428">
        <v>448.4</v>
      </c>
      <c r="R428">
        <v>164.4</v>
      </c>
      <c r="S428" t="s">
        <v>954</v>
      </c>
      <c r="T428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ACSRTW : 477 : Flicker/TW : 18/7</v>
      </c>
    </row>
    <row r="429" spans="1:20" x14ac:dyDescent="0.25">
      <c r="A429" s="1" t="s">
        <v>421</v>
      </c>
      <c r="B429" s="1" t="s">
        <v>275</v>
      </c>
      <c r="C429">
        <v>477</v>
      </c>
      <c r="D429">
        <v>18</v>
      </c>
      <c r="E429">
        <v>7</v>
      </c>
      <c r="G429">
        <v>0.1053</v>
      </c>
      <c r="H429">
        <v>0.31590000000000001</v>
      </c>
      <c r="I429">
        <v>0.78900000000000003</v>
      </c>
      <c r="K429">
        <v>16</v>
      </c>
      <c r="L429">
        <v>2</v>
      </c>
      <c r="M429">
        <v>25</v>
      </c>
      <c r="N429">
        <v>0.1923</v>
      </c>
      <c r="O429">
        <v>75</v>
      </c>
      <c r="P429">
        <v>0.2298</v>
      </c>
      <c r="Q429">
        <v>448.7</v>
      </c>
      <c r="R429">
        <v>206.3</v>
      </c>
      <c r="S429" t="s">
        <v>954</v>
      </c>
      <c r="T429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ACSRTW : 477 : Hawk/TW : 18/7</v>
      </c>
    </row>
    <row r="430" spans="1:20" x14ac:dyDescent="0.25">
      <c r="A430" s="1" t="s">
        <v>421</v>
      </c>
      <c r="B430" s="1" t="s">
        <v>460</v>
      </c>
      <c r="C430">
        <v>556.5</v>
      </c>
      <c r="D430">
        <v>18</v>
      </c>
      <c r="E430">
        <v>7</v>
      </c>
      <c r="G430">
        <v>0.10150000000000001</v>
      </c>
      <c r="H430">
        <v>0.30449999999999999</v>
      </c>
      <c r="I430">
        <v>0.83499999999999996</v>
      </c>
      <c r="K430">
        <v>13</v>
      </c>
      <c r="L430">
        <v>2</v>
      </c>
      <c r="M430">
        <v>25</v>
      </c>
      <c r="N430">
        <v>0.16569999999999999</v>
      </c>
      <c r="O430">
        <v>75</v>
      </c>
      <c r="P430">
        <v>0.19800000000000001</v>
      </c>
      <c r="Q430">
        <v>523.20000000000005</v>
      </c>
      <c r="R430">
        <v>191.7</v>
      </c>
      <c r="S430" t="s">
        <v>954</v>
      </c>
      <c r="T430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ACSRTW : 556.5 : Parakeet/TW : 18/7</v>
      </c>
    </row>
    <row r="431" spans="1:20" x14ac:dyDescent="0.25">
      <c r="A431" s="1" t="s">
        <v>421</v>
      </c>
      <c r="B431" s="1" t="s">
        <v>435</v>
      </c>
      <c r="C431">
        <v>556.5</v>
      </c>
      <c r="D431">
        <v>20</v>
      </c>
      <c r="E431">
        <v>7</v>
      </c>
      <c r="G431">
        <v>0.1138</v>
      </c>
      <c r="H431">
        <v>0.34139999999999998</v>
      </c>
      <c r="I431">
        <v>0.85199999999999998</v>
      </c>
      <c r="K431">
        <v>16</v>
      </c>
      <c r="L431">
        <v>2</v>
      </c>
      <c r="M431">
        <v>25</v>
      </c>
      <c r="N431">
        <v>0.16500000000000001</v>
      </c>
      <c r="O431">
        <v>75</v>
      </c>
      <c r="P431">
        <v>0.19719999999999999</v>
      </c>
      <c r="Q431">
        <v>523.5</v>
      </c>
      <c r="R431">
        <v>241</v>
      </c>
      <c r="S431" t="s">
        <v>954</v>
      </c>
      <c r="T431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ACSRTW : 556.5 : Dove/TW : 20/7</v>
      </c>
    </row>
    <row r="432" spans="1:20" x14ac:dyDescent="0.25">
      <c r="A432" s="1" t="s">
        <v>421</v>
      </c>
      <c r="B432" s="1" t="s">
        <v>271</v>
      </c>
      <c r="C432">
        <v>565.30000000000007</v>
      </c>
      <c r="D432">
        <v>20</v>
      </c>
      <c r="E432">
        <v>7</v>
      </c>
      <c r="G432">
        <v>0.11459999999999999</v>
      </c>
      <c r="H432">
        <v>0.34410000000000002</v>
      </c>
      <c r="I432">
        <v>0.85799999999999998</v>
      </c>
      <c r="K432">
        <v>16</v>
      </c>
      <c r="L432">
        <v>2</v>
      </c>
      <c r="M432">
        <v>25</v>
      </c>
      <c r="N432">
        <v>0.16250000000000001</v>
      </c>
      <c r="O432">
        <v>75</v>
      </c>
      <c r="P432">
        <v>0.19409999999999999</v>
      </c>
      <c r="Q432">
        <v>531</v>
      </c>
      <c r="R432">
        <v>244.8</v>
      </c>
      <c r="S432" t="s">
        <v>954</v>
      </c>
      <c r="T432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ACSRTW : 565.3 : Calumet/TW : 20/7</v>
      </c>
    </row>
    <row r="433" spans="1:20" x14ac:dyDescent="0.25">
      <c r="A433" s="1" t="s">
        <v>421</v>
      </c>
      <c r="B433" s="1" t="s">
        <v>453</v>
      </c>
      <c r="C433">
        <v>571.70000000000005</v>
      </c>
      <c r="D433">
        <v>18</v>
      </c>
      <c r="E433">
        <v>7</v>
      </c>
      <c r="G433">
        <v>0.10299999999999999</v>
      </c>
      <c r="H433">
        <v>0.309</v>
      </c>
      <c r="I433">
        <v>0.84599999999999997</v>
      </c>
      <c r="K433">
        <v>13</v>
      </c>
      <c r="L433">
        <v>2</v>
      </c>
      <c r="M433">
        <v>25</v>
      </c>
      <c r="N433">
        <v>0.1613</v>
      </c>
      <c r="O433">
        <v>75</v>
      </c>
      <c r="P433">
        <v>0.1928</v>
      </c>
      <c r="Q433">
        <v>537.29999999999995</v>
      </c>
      <c r="R433">
        <v>197.4</v>
      </c>
      <c r="S433" t="s">
        <v>954</v>
      </c>
      <c r="T433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ACSRTW : 571.7 : Mohawk/TW : 18/7</v>
      </c>
    </row>
    <row r="434" spans="1:20" x14ac:dyDescent="0.25">
      <c r="A434" s="1" t="s">
        <v>421</v>
      </c>
      <c r="B434" s="1" t="s">
        <v>478</v>
      </c>
      <c r="C434">
        <v>636</v>
      </c>
      <c r="D434">
        <v>27</v>
      </c>
      <c r="E434">
        <v>1</v>
      </c>
      <c r="G434">
        <v>0.13289999999999999</v>
      </c>
      <c r="H434">
        <v>0.13289999999999999</v>
      </c>
      <c r="I434">
        <v>0.85</v>
      </c>
      <c r="K434">
        <v>3</v>
      </c>
      <c r="L434">
        <v>3</v>
      </c>
      <c r="M434">
        <v>25</v>
      </c>
      <c r="N434">
        <v>0.1482</v>
      </c>
      <c r="O434">
        <v>75</v>
      </c>
      <c r="P434">
        <v>0.18160000000000001</v>
      </c>
      <c r="Q434">
        <v>599.20000000000005</v>
      </c>
      <c r="R434">
        <v>46.8</v>
      </c>
      <c r="S434" t="s">
        <v>954</v>
      </c>
      <c r="T434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ACSRTW : 636 : Swift/TW : 27/1</v>
      </c>
    </row>
    <row r="435" spans="1:20" x14ac:dyDescent="0.25">
      <c r="A435" s="1" t="s">
        <v>421</v>
      </c>
      <c r="B435" s="1" t="s">
        <v>471</v>
      </c>
      <c r="C435">
        <v>636</v>
      </c>
      <c r="D435">
        <v>18</v>
      </c>
      <c r="E435">
        <v>7</v>
      </c>
      <c r="G435">
        <v>0.1085</v>
      </c>
      <c r="H435">
        <v>0.32550000000000001</v>
      </c>
      <c r="I435">
        <v>0.89</v>
      </c>
      <c r="K435">
        <v>13</v>
      </c>
      <c r="L435">
        <v>2</v>
      </c>
      <c r="M435">
        <v>25</v>
      </c>
      <c r="N435">
        <v>0.1452</v>
      </c>
      <c r="O435">
        <v>75</v>
      </c>
      <c r="P435">
        <v>0.17349999999999999</v>
      </c>
      <c r="Q435">
        <v>597.9</v>
      </c>
      <c r="R435">
        <v>219.1</v>
      </c>
      <c r="S435" t="s">
        <v>954</v>
      </c>
      <c r="T435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ACSRTW : 636 : Rook/TW : 18/7</v>
      </c>
    </row>
    <row r="436" spans="1:20" x14ac:dyDescent="0.25">
      <c r="A436" s="1" t="s">
        <v>421</v>
      </c>
      <c r="B436" s="1" t="s">
        <v>443</v>
      </c>
      <c r="C436">
        <v>636</v>
      </c>
      <c r="D436">
        <v>20</v>
      </c>
      <c r="E436">
        <v>7</v>
      </c>
      <c r="G436">
        <v>0.1216</v>
      </c>
      <c r="H436">
        <v>0.36480000000000001</v>
      </c>
      <c r="I436">
        <v>0.90800000000000003</v>
      </c>
      <c r="K436">
        <v>16</v>
      </c>
      <c r="L436">
        <v>2</v>
      </c>
      <c r="M436">
        <v>25</v>
      </c>
      <c r="N436">
        <v>0.14460000000000001</v>
      </c>
      <c r="O436">
        <v>75</v>
      </c>
      <c r="P436">
        <v>0.17269999999999999</v>
      </c>
      <c r="Q436">
        <v>598.4</v>
      </c>
      <c r="R436">
        <v>275.10000000000002</v>
      </c>
      <c r="S436" t="s">
        <v>954</v>
      </c>
      <c r="T436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ACSRTW : 636 : Grosbeak/TW : 20/7</v>
      </c>
    </row>
    <row r="437" spans="1:20" x14ac:dyDescent="0.25">
      <c r="A437" s="1" t="s">
        <v>421</v>
      </c>
      <c r="B437" s="1" t="s">
        <v>455</v>
      </c>
      <c r="C437">
        <v>666.6</v>
      </c>
      <c r="D437">
        <v>20</v>
      </c>
      <c r="E437">
        <v>7</v>
      </c>
      <c r="G437">
        <v>0.1111</v>
      </c>
      <c r="H437">
        <v>0.33329999999999999</v>
      </c>
      <c r="I437">
        <v>0.91300000000000003</v>
      </c>
      <c r="K437">
        <v>13</v>
      </c>
      <c r="L437">
        <v>2</v>
      </c>
      <c r="M437">
        <v>25</v>
      </c>
      <c r="N437">
        <v>0.13869999999999999</v>
      </c>
      <c r="O437">
        <v>75</v>
      </c>
      <c r="P437">
        <v>0.1656</v>
      </c>
      <c r="Q437">
        <v>626.6</v>
      </c>
      <c r="R437">
        <v>229.7</v>
      </c>
      <c r="S437" t="s">
        <v>954</v>
      </c>
      <c r="T437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ACSRTW : 666.6 : Mystic/TW : 20/7</v>
      </c>
    </row>
    <row r="438" spans="1:20" x14ac:dyDescent="0.25">
      <c r="A438" s="1" t="s">
        <v>421</v>
      </c>
      <c r="B438" s="1" t="s">
        <v>277</v>
      </c>
      <c r="C438">
        <v>664.80000000000007</v>
      </c>
      <c r="D438">
        <v>20</v>
      </c>
      <c r="E438">
        <v>7</v>
      </c>
      <c r="G438">
        <v>0.1244</v>
      </c>
      <c r="H438">
        <v>0.37319999999999998</v>
      </c>
      <c r="I438">
        <v>0.92700000000000005</v>
      </c>
      <c r="K438">
        <v>16</v>
      </c>
      <c r="L438">
        <v>2</v>
      </c>
      <c r="M438">
        <v>25</v>
      </c>
      <c r="N438">
        <v>0.13850000000000001</v>
      </c>
      <c r="O438">
        <v>75</v>
      </c>
      <c r="P438">
        <v>0.1653</v>
      </c>
      <c r="Q438">
        <v>625.4</v>
      </c>
      <c r="R438">
        <v>288</v>
      </c>
      <c r="S438" t="s">
        <v>954</v>
      </c>
      <c r="T438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ACSRTW : 664.8 : Oswego/TW : 20/7</v>
      </c>
    </row>
    <row r="439" spans="1:20" x14ac:dyDescent="0.25">
      <c r="A439" s="1" t="s">
        <v>421</v>
      </c>
      <c r="B439" s="1" t="s">
        <v>456</v>
      </c>
      <c r="C439">
        <v>768.9</v>
      </c>
      <c r="D439">
        <v>27</v>
      </c>
      <c r="E439">
        <v>1</v>
      </c>
      <c r="G439">
        <v>0.152</v>
      </c>
      <c r="H439">
        <v>0.152</v>
      </c>
      <c r="I439">
        <v>0.93</v>
      </c>
      <c r="K439">
        <v>3</v>
      </c>
      <c r="L439">
        <v>3</v>
      </c>
      <c r="M439">
        <v>25</v>
      </c>
      <c r="N439">
        <v>0.1232</v>
      </c>
      <c r="O439">
        <v>75</v>
      </c>
      <c r="P439">
        <v>0.15060000000000001</v>
      </c>
      <c r="Q439">
        <v>720.7</v>
      </c>
      <c r="R439">
        <v>61.2</v>
      </c>
      <c r="S439" t="s">
        <v>954</v>
      </c>
      <c r="T439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ACSRTW : 768.9 : Nechako/TW : 27/1</v>
      </c>
    </row>
    <row r="440" spans="1:20" x14ac:dyDescent="0.25">
      <c r="A440" s="1" t="s">
        <v>421</v>
      </c>
      <c r="B440" s="1" t="s">
        <v>280</v>
      </c>
      <c r="C440">
        <v>762.80000000000007</v>
      </c>
      <c r="D440">
        <v>20</v>
      </c>
      <c r="E440">
        <v>7</v>
      </c>
      <c r="G440">
        <v>0.1331</v>
      </c>
      <c r="H440">
        <v>0.33429999999999999</v>
      </c>
      <c r="I440">
        <v>0.99</v>
      </c>
      <c r="K440">
        <v>16</v>
      </c>
      <c r="L440">
        <v>2</v>
      </c>
      <c r="M440">
        <v>25</v>
      </c>
      <c r="N440">
        <v>0.1212</v>
      </c>
      <c r="O440">
        <v>75</v>
      </c>
      <c r="P440">
        <v>0.14460000000000001</v>
      </c>
      <c r="Q440">
        <v>717</v>
      </c>
      <c r="R440">
        <v>330</v>
      </c>
      <c r="S440" t="s">
        <v>954</v>
      </c>
      <c r="T440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ACSRTW : 762.8 : Wabash/TW : 20/7</v>
      </c>
    </row>
    <row r="441" spans="1:20" x14ac:dyDescent="0.25">
      <c r="A441" s="1" t="s">
        <v>421</v>
      </c>
      <c r="B441" s="1" t="s">
        <v>449</v>
      </c>
      <c r="C441">
        <v>768.2</v>
      </c>
      <c r="D441">
        <v>20</v>
      </c>
      <c r="E441">
        <v>7</v>
      </c>
      <c r="G441">
        <v>0.1195</v>
      </c>
      <c r="H441">
        <v>0.35849999999999999</v>
      </c>
      <c r="I441">
        <v>0.97699999999999998</v>
      </c>
      <c r="K441">
        <v>13</v>
      </c>
      <c r="L441">
        <v>2</v>
      </c>
      <c r="M441">
        <v>25</v>
      </c>
      <c r="N441">
        <v>0.1207</v>
      </c>
      <c r="O441">
        <v>75</v>
      </c>
      <c r="P441">
        <v>0.1439</v>
      </c>
      <c r="Q441">
        <v>722.1</v>
      </c>
      <c r="R441">
        <v>265.7</v>
      </c>
      <c r="S441" t="s">
        <v>954</v>
      </c>
      <c r="T441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ACSRTW : 768.2 : Maumee/TW : 20/7</v>
      </c>
    </row>
    <row r="442" spans="1:20" x14ac:dyDescent="0.25">
      <c r="A442" s="1" t="s">
        <v>421</v>
      </c>
      <c r="B442" s="1" t="s">
        <v>479</v>
      </c>
      <c r="C442">
        <v>795</v>
      </c>
      <c r="D442">
        <v>17</v>
      </c>
      <c r="E442">
        <v>7</v>
      </c>
      <c r="G442">
        <v>8.8599999999999998E-2</v>
      </c>
      <c r="H442">
        <v>0.26579999999999998</v>
      </c>
      <c r="I442">
        <v>0.96</v>
      </c>
      <c r="K442">
        <v>7</v>
      </c>
      <c r="L442">
        <v>2</v>
      </c>
      <c r="M442">
        <v>25</v>
      </c>
      <c r="N442">
        <v>0.1178</v>
      </c>
      <c r="O442">
        <v>75</v>
      </c>
      <c r="P442">
        <v>0.14050000000000001</v>
      </c>
      <c r="Q442">
        <v>745.9</v>
      </c>
      <c r="R442">
        <v>146.1</v>
      </c>
      <c r="S442" t="s">
        <v>954</v>
      </c>
      <c r="T442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ACSRTW : 795 : Tern/TW : 17/7</v>
      </c>
    </row>
    <row r="443" spans="1:20" x14ac:dyDescent="0.25">
      <c r="A443" s="1" t="s">
        <v>421</v>
      </c>
      <c r="B443" s="1" t="s">
        <v>468</v>
      </c>
      <c r="C443">
        <v>795</v>
      </c>
      <c r="D443">
        <v>18</v>
      </c>
      <c r="E443">
        <v>7</v>
      </c>
      <c r="G443">
        <v>0.1108</v>
      </c>
      <c r="H443">
        <v>0.33239999999999997</v>
      </c>
      <c r="I443">
        <v>0.98</v>
      </c>
      <c r="K443">
        <v>10</v>
      </c>
      <c r="L443">
        <v>2</v>
      </c>
      <c r="M443">
        <v>25</v>
      </c>
      <c r="N443">
        <v>0.1171</v>
      </c>
      <c r="O443">
        <v>75</v>
      </c>
      <c r="P443">
        <v>0.1396</v>
      </c>
      <c r="Q443">
        <v>746.9</v>
      </c>
      <c r="R443">
        <v>228.4</v>
      </c>
      <c r="S443" t="s">
        <v>954</v>
      </c>
      <c r="T443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ACSRTW : 795 : Puffin/TW : 18/7</v>
      </c>
    </row>
    <row r="444" spans="1:20" x14ac:dyDescent="0.25">
      <c r="A444" s="1" t="s">
        <v>421</v>
      </c>
      <c r="B444" s="1" t="s">
        <v>272</v>
      </c>
      <c r="C444">
        <v>795</v>
      </c>
      <c r="D444">
        <v>20</v>
      </c>
      <c r="E444">
        <v>7</v>
      </c>
      <c r="G444">
        <v>0.12130000000000001</v>
      </c>
      <c r="H444">
        <v>0.3639</v>
      </c>
      <c r="I444">
        <v>0.99299999999999999</v>
      </c>
      <c r="K444">
        <v>13</v>
      </c>
      <c r="L444">
        <v>2</v>
      </c>
      <c r="M444">
        <v>25</v>
      </c>
      <c r="N444">
        <v>0.1167</v>
      </c>
      <c r="O444">
        <v>75</v>
      </c>
      <c r="P444">
        <v>0.13919999999999999</v>
      </c>
      <c r="Q444">
        <v>747.2</v>
      </c>
      <c r="R444">
        <v>273.8</v>
      </c>
      <c r="S444" t="s">
        <v>954</v>
      </c>
      <c r="T444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ACSRTW : 795 : Condor/TW : 20/7</v>
      </c>
    </row>
    <row r="445" spans="1:20" x14ac:dyDescent="0.25">
      <c r="A445" s="1" t="s">
        <v>421</v>
      </c>
      <c r="B445" s="1" t="s">
        <v>436</v>
      </c>
      <c r="C445">
        <v>795</v>
      </c>
      <c r="D445">
        <v>20</v>
      </c>
      <c r="E445">
        <v>7</v>
      </c>
      <c r="G445">
        <v>0.13600000000000001</v>
      </c>
      <c r="H445">
        <v>0.40799999999999997</v>
      </c>
      <c r="I445">
        <v>1.01</v>
      </c>
      <c r="K445">
        <v>16</v>
      </c>
      <c r="L445">
        <v>2</v>
      </c>
      <c r="M445">
        <v>25</v>
      </c>
      <c r="N445">
        <v>0.11609999999999999</v>
      </c>
      <c r="O445">
        <v>75</v>
      </c>
      <c r="P445">
        <v>0.1386</v>
      </c>
      <c r="Q445">
        <v>747.8</v>
      </c>
      <c r="R445">
        <v>344.2</v>
      </c>
      <c r="S445" t="s">
        <v>954</v>
      </c>
      <c r="T445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ACSRTW : 795 : Drake/TW : 20/7</v>
      </c>
    </row>
    <row r="446" spans="1:20" x14ac:dyDescent="0.25">
      <c r="A446" s="1" t="s">
        <v>421</v>
      </c>
      <c r="B446" s="1" t="s">
        <v>440</v>
      </c>
      <c r="C446">
        <v>946.7</v>
      </c>
      <c r="D446">
        <v>35</v>
      </c>
      <c r="E446">
        <v>7</v>
      </c>
      <c r="G446">
        <v>0.1154</v>
      </c>
      <c r="H446">
        <v>0.34620000000000001</v>
      </c>
      <c r="I446">
        <v>1.077</v>
      </c>
      <c r="K446">
        <v>10</v>
      </c>
      <c r="L446">
        <v>3</v>
      </c>
      <c r="M446">
        <v>25</v>
      </c>
      <c r="N446">
        <v>9.9500000000000005E-2</v>
      </c>
      <c r="O446">
        <v>75</v>
      </c>
      <c r="P446">
        <v>0.12139999999999999</v>
      </c>
      <c r="Q446">
        <v>894</v>
      </c>
      <c r="R446">
        <v>248</v>
      </c>
      <c r="S446" t="s">
        <v>954</v>
      </c>
      <c r="T446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ACSRTW : 946.7 : Fraser/TW : 35/7</v>
      </c>
    </row>
    <row r="447" spans="1:20" x14ac:dyDescent="0.25">
      <c r="A447" s="1" t="s">
        <v>421</v>
      </c>
      <c r="B447" s="1" t="s">
        <v>463</v>
      </c>
      <c r="C447">
        <v>954</v>
      </c>
      <c r="D447">
        <v>30</v>
      </c>
      <c r="E447">
        <v>7</v>
      </c>
      <c r="G447">
        <v>8.3699999999999997E-2</v>
      </c>
      <c r="H447">
        <v>0.25109999999999999</v>
      </c>
      <c r="I447">
        <v>1.044</v>
      </c>
      <c r="K447">
        <v>5</v>
      </c>
      <c r="L447">
        <v>3</v>
      </c>
      <c r="M447">
        <v>25</v>
      </c>
      <c r="N447">
        <v>9.9599999999999994E-2</v>
      </c>
      <c r="O447">
        <v>75</v>
      </c>
      <c r="P447">
        <v>0.12130000000000001</v>
      </c>
      <c r="Q447">
        <v>901.6</v>
      </c>
      <c r="R447">
        <v>130.4</v>
      </c>
      <c r="S447" t="s">
        <v>954</v>
      </c>
      <c r="T447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ACSRTW : 954 : Phoenix/TW : 30/7</v>
      </c>
    </row>
    <row r="448" spans="1:20" x14ac:dyDescent="0.25">
      <c r="A448" s="1" t="s">
        <v>421</v>
      </c>
      <c r="B448" s="1" t="s">
        <v>469</v>
      </c>
      <c r="C448">
        <v>954</v>
      </c>
      <c r="D448">
        <v>32</v>
      </c>
      <c r="E448">
        <v>7</v>
      </c>
      <c r="G448">
        <v>9.7100000000000006E-2</v>
      </c>
      <c r="H448">
        <v>0.2913</v>
      </c>
      <c r="I448">
        <v>1.0609999999999999</v>
      </c>
      <c r="K448">
        <v>7</v>
      </c>
      <c r="L448">
        <v>3</v>
      </c>
      <c r="M448">
        <v>25</v>
      </c>
      <c r="N448">
        <v>9.9299999999999999E-2</v>
      </c>
      <c r="O448">
        <v>75</v>
      </c>
      <c r="P448">
        <v>0.121</v>
      </c>
      <c r="Q448">
        <v>900</v>
      </c>
      <c r="R448">
        <v>175</v>
      </c>
      <c r="S448" t="s">
        <v>954</v>
      </c>
      <c r="T448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ACSRTW : 954 : Rail/TW : 32/7</v>
      </c>
    </row>
    <row r="449" spans="1:20" x14ac:dyDescent="0.25">
      <c r="A449" s="1" t="s">
        <v>421</v>
      </c>
      <c r="B449" s="1" t="s">
        <v>445</v>
      </c>
      <c r="C449">
        <v>957.2</v>
      </c>
      <c r="D449">
        <v>32</v>
      </c>
      <c r="E449">
        <v>7</v>
      </c>
      <c r="G449">
        <v>9.7299999999999998E-2</v>
      </c>
      <c r="H449">
        <v>0.29189999999999999</v>
      </c>
      <c r="I449">
        <v>1.06</v>
      </c>
      <c r="K449">
        <v>7</v>
      </c>
      <c r="L449">
        <v>3</v>
      </c>
      <c r="M449">
        <v>25</v>
      </c>
      <c r="N449">
        <v>9.9000000000000005E-2</v>
      </c>
      <c r="O449">
        <v>75</v>
      </c>
      <c r="P449">
        <v>0.1206</v>
      </c>
      <c r="Q449">
        <v>902.8</v>
      </c>
      <c r="R449">
        <v>176.2</v>
      </c>
      <c r="S449" t="s">
        <v>954</v>
      </c>
      <c r="T449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ACSRTW : 957.2 : Kettle/TW : 32/7</v>
      </c>
    </row>
    <row r="450" spans="1:20" x14ac:dyDescent="0.25">
      <c r="A450" s="1" t="s">
        <v>421</v>
      </c>
      <c r="B450" s="1" t="s">
        <v>429</v>
      </c>
      <c r="C450">
        <v>954</v>
      </c>
      <c r="D450">
        <v>20</v>
      </c>
      <c r="E450">
        <v>7</v>
      </c>
      <c r="G450">
        <v>0.13289999999999999</v>
      </c>
      <c r="H450">
        <v>0.3987</v>
      </c>
      <c r="I450">
        <v>1.0840000000000001</v>
      </c>
      <c r="K450">
        <v>13</v>
      </c>
      <c r="L450">
        <v>2</v>
      </c>
      <c r="M450">
        <v>25</v>
      </c>
      <c r="N450">
        <v>9.7699999999999995E-2</v>
      </c>
      <c r="O450">
        <v>75</v>
      </c>
      <c r="P450">
        <v>0.1164</v>
      </c>
      <c r="Q450">
        <v>897.3</v>
      </c>
      <c r="R450">
        <v>328.7</v>
      </c>
      <c r="S450" t="s">
        <v>954</v>
      </c>
      <c r="T450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ACSRTW : 954 : Cardinal/TW : 20/7</v>
      </c>
    </row>
    <row r="451" spans="1:20" x14ac:dyDescent="0.25">
      <c r="A451" s="1" t="s">
        <v>421</v>
      </c>
      <c r="B451" s="1" t="s">
        <v>477</v>
      </c>
      <c r="C451">
        <v>959.6</v>
      </c>
      <c r="D451">
        <v>22</v>
      </c>
      <c r="E451">
        <v>7</v>
      </c>
      <c r="G451">
        <v>0.14929999999999999</v>
      </c>
      <c r="H451">
        <v>0.44790000000000002</v>
      </c>
      <c r="I451">
        <v>1.1080000000000001</v>
      </c>
      <c r="K451">
        <v>16</v>
      </c>
      <c r="L451">
        <v>2</v>
      </c>
      <c r="M451">
        <v>25</v>
      </c>
      <c r="N451">
        <v>9.6699999999999994E-2</v>
      </c>
      <c r="O451">
        <v>75</v>
      </c>
      <c r="P451">
        <v>0.1152</v>
      </c>
      <c r="Q451">
        <v>903</v>
      </c>
      <c r="R451">
        <v>415</v>
      </c>
      <c r="S451" t="s">
        <v>954</v>
      </c>
      <c r="T451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ACSRTW : 959.6 : Suwannee/TW : 22/7</v>
      </c>
    </row>
    <row r="452" spans="1:20" x14ac:dyDescent="0.25">
      <c r="A452" s="1" t="s">
        <v>421</v>
      </c>
      <c r="B452" s="1" t="s">
        <v>433</v>
      </c>
      <c r="C452">
        <v>966.2</v>
      </c>
      <c r="D452">
        <v>21</v>
      </c>
      <c r="E452">
        <v>7</v>
      </c>
      <c r="G452">
        <v>0.1338</v>
      </c>
      <c r="H452">
        <v>0.40139999999999998</v>
      </c>
      <c r="I452">
        <v>1.0920000000000001</v>
      </c>
      <c r="K452">
        <v>13</v>
      </c>
      <c r="L452">
        <v>2</v>
      </c>
      <c r="M452">
        <v>25</v>
      </c>
      <c r="N452">
        <v>9.6600000000000005E-2</v>
      </c>
      <c r="O452">
        <v>75</v>
      </c>
      <c r="P452">
        <v>0.115</v>
      </c>
      <c r="Q452">
        <v>908</v>
      </c>
      <c r="R452">
        <v>333</v>
      </c>
      <c r="S452" t="s">
        <v>954</v>
      </c>
      <c r="T452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ACSRTW : 966.2 : Columbia/TW : 21/7</v>
      </c>
    </row>
    <row r="453" spans="1:20" x14ac:dyDescent="0.25">
      <c r="A453" s="1" t="s">
        <v>421</v>
      </c>
      <c r="B453" s="1" t="s">
        <v>475</v>
      </c>
      <c r="C453">
        <v>1033.5</v>
      </c>
      <c r="D453">
        <v>30</v>
      </c>
      <c r="E453">
        <v>7</v>
      </c>
      <c r="G453">
        <v>8.7099999999999997E-2</v>
      </c>
      <c r="H453">
        <v>0.26129999999999998</v>
      </c>
      <c r="I453">
        <v>1.089</v>
      </c>
      <c r="K453">
        <v>5</v>
      </c>
      <c r="L453">
        <v>3</v>
      </c>
      <c r="M453">
        <v>25</v>
      </c>
      <c r="N453">
        <v>9.2299999999999993E-2</v>
      </c>
      <c r="O453">
        <v>75</v>
      </c>
      <c r="P453">
        <v>0.1123</v>
      </c>
      <c r="Q453">
        <v>973.8</v>
      </c>
      <c r="R453">
        <v>141.19999999999999</v>
      </c>
      <c r="S453" t="s">
        <v>954</v>
      </c>
      <c r="T453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ACSRTW : 1033.5 : Snowbird/TW : 30/7</v>
      </c>
    </row>
    <row r="454" spans="1:20" x14ac:dyDescent="0.25">
      <c r="A454" s="1" t="s">
        <v>421</v>
      </c>
      <c r="B454" s="1" t="s">
        <v>458</v>
      </c>
      <c r="C454">
        <v>1033.5</v>
      </c>
      <c r="D454">
        <v>32</v>
      </c>
      <c r="E454">
        <v>7</v>
      </c>
      <c r="G454">
        <v>0.10100000000000001</v>
      </c>
      <c r="H454">
        <v>0.30299999999999999</v>
      </c>
      <c r="I454">
        <v>1.1020000000000001</v>
      </c>
      <c r="K454">
        <v>7</v>
      </c>
      <c r="L454">
        <v>3</v>
      </c>
      <c r="M454">
        <v>25</v>
      </c>
      <c r="N454">
        <v>9.1999999999999998E-2</v>
      </c>
      <c r="O454">
        <v>75</v>
      </c>
      <c r="P454">
        <v>0.112</v>
      </c>
      <c r="Q454">
        <v>975.2</v>
      </c>
      <c r="R454">
        <v>189.8</v>
      </c>
      <c r="S454" t="s">
        <v>954</v>
      </c>
      <c r="T454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ACSRTW : 1033.5 : Ortolan/TW : 32/7</v>
      </c>
    </row>
    <row r="455" spans="1:20" x14ac:dyDescent="0.25">
      <c r="A455" s="1" t="s">
        <v>421</v>
      </c>
      <c r="B455" s="1" t="s">
        <v>274</v>
      </c>
      <c r="C455">
        <v>1033.5</v>
      </c>
      <c r="D455">
        <v>21</v>
      </c>
      <c r="E455">
        <v>7</v>
      </c>
      <c r="G455">
        <v>0.1363</v>
      </c>
      <c r="H455">
        <v>0.41489999999999999</v>
      </c>
      <c r="I455">
        <v>1.129</v>
      </c>
      <c r="K455">
        <v>13</v>
      </c>
      <c r="L455">
        <v>2</v>
      </c>
      <c r="M455">
        <v>25</v>
      </c>
      <c r="N455">
        <v>9.0499999999999997E-2</v>
      </c>
      <c r="O455">
        <v>75</v>
      </c>
      <c r="P455">
        <v>0.1077</v>
      </c>
      <c r="Q455">
        <v>971.1</v>
      </c>
      <c r="R455">
        <v>355.9</v>
      </c>
      <c r="S455" t="s">
        <v>954</v>
      </c>
      <c r="T455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ACSRTW : 1033.5 : Curlew/TW : 21/7</v>
      </c>
    </row>
    <row r="456" spans="1:20" x14ac:dyDescent="0.25">
      <c r="A456" s="1" t="s">
        <v>421</v>
      </c>
      <c r="B456" s="1" t="s">
        <v>423</v>
      </c>
      <c r="C456">
        <v>1113</v>
      </c>
      <c r="D456">
        <v>30</v>
      </c>
      <c r="E456">
        <v>7</v>
      </c>
      <c r="G456">
        <v>9.0399999999999994E-2</v>
      </c>
      <c r="H456">
        <v>0.2712</v>
      </c>
      <c r="I456">
        <v>1.129</v>
      </c>
      <c r="K456">
        <v>5</v>
      </c>
      <c r="L456">
        <v>3</v>
      </c>
      <c r="M456">
        <v>25</v>
      </c>
      <c r="N456">
        <v>8.6099999999999996E-2</v>
      </c>
      <c r="O456">
        <v>75</v>
      </c>
      <c r="P456">
        <v>0.1045</v>
      </c>
      <c r="Q456">
        <v>1048.9000000000001</v>
      </c>
      <c r="R456">
        <v>152.1</v>
      </c>
      <c r="S456" t="s">
        <v>954</v>
      </c>
      <c r="T456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ACSRTW : 1113 : Avocet/TW : 30/7</v>
      </c>
    </row>
    <row r="457" spans="1:20" x14ac:dyDescent="0.25">
      <c r="A457" s="1" t="s">
        <v>421</v>
      </c>
      <c r="B457" s="1" t="s">
        <v>426</v>
      </c>
      <c r="C457">
        <v>1113</v>
      </c>
      <c r="D457">
        <v>33</v>
      </c>
      <c r="E457">
        <v>7</v>
      </c>
      <c r="G457">
        <v>0.10489999999999999</v>
      </c>
      <c r="H457">
        <v>0.31469999999999998</v>
      </c>
      <c r="I457">
        <v>1.143</v>
      </c>
      <c r="K457">
        <v>7</v>
      </c>
      <c r="L457">
        <v>3</v>
      </c>
      <c r="M457">
        <v>25</v>
      </c>
      <c r="N457">
        <v>8.5800000000000001E-2</v>
      </c>
      <c r="O457">
        <v>75</v>
      </c>
      <c r="P457">
        <v>0.1042</v>
      </c>
      <c r="Q457">
        <v>1052.2</v>
      </c>
      <c r="R457">
        <v>204.8</v>
      </c>
      <c r="S457" t="s">
        <v>954</v>
      </c>
      <c r="T457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ACSRTW : 1113 : Bluejay/TW : 33/7</v>
      </c>
    </row>
    <row r="458" spans="1:20" x14ac:dyDescent="0.25">
      <c r="A458" s="1" t="s">
        <v>421</v>
      </c>
      <c r="B458" s="1" t="s">
        <v>438</v>
      </c>
      <c r="C458">
        <v>1113</v>
      </c>
      <c r="D458">
        <v>38</v>
      </c>
      <c r="E458">
        <v>19</v>
      </c>
      <c r="G458">
        <v>8.6199999999999999E-2</v>
      </c>
      <c r="H458">
        <v>0.43099999999999999</v>
      </c>
      <c r="I458">
        <v>1.1850000000000001</v>
      </c>
      <c r="K458">
        <v>13</v>
      </c>
      <c r="L458">
        <v>3</v>
      </c>
      <c r="M458">
        <v>25</v>
      </c>
      <c r="N458">
        <v>8.48E-2</v>
      </c>
      <c r="O458">
        <v>75</v>
      </c>
      <c r="P458">
        <v>0.1032</v>
      </c>
      <c r="Q458">
        <v>1052.5999999999999</v>
      </c>
      <c r="R458">
        <v>376.4</v>
      </c>
      <c r="S458" t="s">
        <v>954</v>
      </c>
      <c r="T458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ACSRTW : 1113 : Finch/TW : 38/19</v>
      </c>
    </row>
    <row r="459" spans="1:20" x14ac:dyDescent="0.25">
      <c r="A459" s="1" t="s">
        <v>421</v>
      </c>
      <c r="B459" s="1" t="s">
        <v>441</v>
      </c>
      <c r="C459">
        <v>1158</v>
      </c>
      <c r="D459">
        <v>33</v>
      </c>
      <c r="E459">
        <v>7</v>
      </c>
      <c r="G459">
        <v>0.10780000000000001</v>
      </c>
      <c r="H459">
        <v>0.32340000000000002</v>
      </c>
      <c r="I459">
        <v>1.165</v>
      </c>
      <c r="K459">
        <v>7</v>
      </c>
      <c r="L459">
        <v>3</v>
      </c>
      <c r="M459">
        <v>25</v>
      </c>
      <c r="N459">
        <v>8.2600000000000007E-2</v>
      </c>
      <c r="O459">
        <v>75</v>
      </c>
      <c r="P459">
        <v>0.1003</v>
      </c>
      <c r="Q459">
        <v>1092</v>
      </c>
      <c r="R459">
        <v>216</v>
      </c>
      <c r="S459" t="s">
        <v>954</v>
      </c>
      <c r="T459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ACSRTW : 1158 : Genesee/TW : 33/7</v>
      </c>
    </row>
    <row r="460" spans="1:20" x14ac:dyDescent="0.25">
      <c r="A460" s="1" t="s">
        <v>421</v>
      </c>
      <c r="B460" s="1" t="s">
        <v>431</v>
      </c>
      <c r="C460">
        <v>1168.1000000000001</v>
      </c>
      <c r="D460">
        <v>30</v>
      </c>
      <c r="E460">
        <v>7</v>
      </c>
      <c r="G460">
        <v>9.2600000000000002E-2</v>
      </c>
      <c r="H460">
        <v>0.27779999999999999</v>
      </c>
      <c r="I460">
        <v>1.155</v>
      </c>
      <c r="K460">
        <v>5</v>
      </c>
      <c r="L460">
        <v>3</v>
      </c>
      <c r="M460">
        <v>25</v>
      </c>
      <c r="N460">
        <v>8.2299999999999998E-2</v>
      </c>
      <c r="O460">
        <v>75</v>
      </c>
      <c r="P460">
        <v>9.98E-2</v>
      </c>
      <c r="Q460">
        <v>1100.4000000000001</v>
      </c>
      <c r="R460">
        <v>159.6</v>
      </c>
      <c r="S460" t="s">
        <v>954</v>
      </c>
      <c r="T460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ACSRTW : 1168.1 : Cheyenne/TW : 30/7</v>
      </c>
    </row>
    <row r="461" spans="1:20" x14ac:dyDescent="0.25">
      <c r="A461" s="1" t="s">
        <v>421</v>
      </c>
      <c r="B461" s="1" t="s">
        <v>459</v>
      </c>
      <c r="C461">
        <v>1192.5</v>
      </c>
      <c r="D461">
        <v>30</v>
      </c>
      <c r="E461">
        <v>7</v>
      </c>
      <c r="G461">
        <v>9.3600000000000003E-2</v>
      </c>
      <c r="H461">
        <v>0.28079999999999999</v>
      </c>
      <c r="I461">
        <v>1.167</v>
      </c>
      <c r="K461">
        <v>5</v>
      </c>
      <c r="L461">
        <v>3</v>
      </c>
      <c r="M461">
        <v>25</v>
      </c>
      <c r="N461">
        <v>8.0699999999999994E-2</v>
      </c>
      <c r="O461">
        <v>75</v>
      </c>
      <c r="P461">
        <v>9.7799999999999998E-2</v>
      </c>
      <c r="Q461">
        <v>1123</v>
      </c>
      <c r="R461">
        <v>163</v>
      </c>
      <c r="S461" t="s">
        <v>954</v>
      </c>
      <c r="T461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ACSRTW : 1192.5 : Oxbird/TW : 30/7</v>
      </c>
    </row>
    <row r="462" spans="1:20" x14ac:dyDescent="0.25">
      <c r="A462" s="1" t="s">
        <v>421</v>
      </c>
      <c r="B462" s="1" t="s">
        <v>428</v>
      </c>
      <c r="C462">
        <v>1192.5</v>
      </c>
      <c r="D462">
        <v>33</v>
      </c>
      <c r="E462">
        <v>7</v>
      </c>
      <c r="G462">
        <v>0.1085</v>
      </c>
      <c r="H462">
        <v>0.32550000000000001</v>
      </c>
      <c r="I462">
        <v>1.181</v>
      </c>
      <c r="K462">
        <v>7</v>
      </c>
      <c r="L462">
        <v>3</v>
      </c>
      <c r="M462">
        <v>25</v>
      </c>
      <c r="N462">
        <v>8.0399999999999999E-2</v>
      </c>
      <c r="O462">
        <v>75</v>
      </c>
      <c r="P462">
        <v>9.7500000000000003E-2</v>
      </c>
      <c r="Q462">
        <v>1124</v>
      </c>
      <c r="R462">
        <v>219</v>
      </c>
      <c r="S462" t="s">
        <v>954</v>
      </c>
      <c r="T462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ACSRTW : 1192.5 : Bunting/TW : 33/7</v>
      </c>
    </row>
    <row r="463" spans="1:20" x14ac:dyDescent="0.25">
      <c r="A463" s="1" t="s">
        <v>421</v>
      </c>
      <c r="B463" s="1" t="s">
        <v>442</v>
      </c>
      <c r="C463">
        <v>1192.5</v>
      </c>
      <c r="D463">
        <v>38</v>
      </c>
      <c r="E463">
        <v>19</v>
      </c>
      <c r="G463">
        <v>8.9200000000000002E-2</v>
      </c>
      <c r="H463">
        <v>0.44600000000000001</v>
      </c>
      <c r="I463">
        <v>1.2250000000000001</v>
      </c>
      <c r="K463">
        <v>13</v>
      </c>
      <c r="L463">
        <v>3</v>
      </c>
      <c r="M463">
        <v>25</v>
      </c>
      <c r="N463">
        <v>7.9399999999999998E-2</v>
      </c>
      <c r="O463">
        <v>75</v>
      </c>
      <c r="P463">
        <v>9.6500000000000002E-2</v>
      </c>
      <c r="Q463">
        <v>1127</v>
      </c>
      <c r="R463">
        <v>403</v>
      </c>
      <c r="S463" t="s">
        <v>954</v>
      </c>
      <c r="T463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ACSRTW : 1192.5 : Grackle/TW : 38/19</v>
      </c>
    </row>
    <row r="464" spans="1:20" x14ac:dyDescent="0.25">
      <c r="A464" s="1" t="s">
        <v>421</v>
      </c>
      <c r="B464" s="1" t="s">
        <v>276</v>
      </c>
      <c r="C464">
        <v>1158.4000000000001</v>
      </c>
      <c r="D464">
        <v>26</v>
      </c>
      <c r="E464">
        <v>7</v>
      </c>
      <c r="G464">
        <v>0.1467</v>
      </c>
      <c r="H464">
        <v>0.44009999999999999</v>
      </c>
      <c r="I464">
        <v>1.196</v>
      </c>
      <c r="K464">
        <v>13</v>
      </c>
      <c r="L464">
        <v>2</v>
      </c>
      <c r="M464">
        <v>25</v>
      </c>
      <c r="N464">
        <v>8.1100000000000005E-2</v>
      </c>
      <c r="O464">
        <v>75</v>
      </c>
      <c r="P464">
        <v>9.64E-2</v>
      </c>
      <c r="Q464">
        <v>1089</v>
      </c>
      <c r="R464">
        <v>400</v>
      </c>
      <c r="S464" t="s">
        <v>954</v>
      </c>
      <c r="T464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ACSRTW : 1158.4 : Hudson/TW : 26/7</v>
      </c>
    </row>
    <row r="465" spans="1:20" x14ac:dyDescent="0.25">
      <c r="A465" s="1" t="s">
        <v>421</v>
      </c>
      <c r="B465" s="1" t="s">
        <v>482</v>
      </c>
      <c r="C465">
        <v>1233.6000000000001</v>
      </c>
      <c r="D465">
        <v>38</v>
      </c>
      <c r="E465">
        <v>19</v>
      </c>
      <c r="G465">
        <v>9.0999999999999998E-2</v>
      </c>
      <c r="H465">
        <v>0.45500000000000002</v>
      </c>
      <c r="I465">
        <v>1.2450000000000001</v>
      </c>
      <c r="K465">
        <v>13</v>
      </c>
      <c r="L465">
        <v>3</v>
      </c>
      <c r="M465">
        <v>25</v>
      </c>
      <c r="N465">
        <v>7.6899999999999996E-2</v>
      </c>
      <c r="O465">
        <v>75</v>
      </c>
      <c r="P465">
        <v>9.3399999999999997E-2</v>
      </c>
      <c r="Q465">
        <v>1166.5</v>
      </c>
      <c r="R465">
        <v>419.5</v>
      </c>
      <c r="S465" t="s">
        <v>954</v>
      </c>
      <c r="T465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ACSRTW : 1233.6 : Yukon/TW : 38/19</v>
      </c>
    </row>
    <row r="466" spans="1:20" x14ac:dyDescent="0.25">
      <c r="A466" s="1" t="s">
        <v>421</v>
      </c>
      <c r="B466" s="1" t="s">
        <v>457</v>
      </c>
      <c r="C466">
        <v>1257.1000000000001</v>
      </c>
      <c r="D466">
        <v>35</v>
      </c>
      <c r="E466">
        <v>7</v>
      </c>
      <c r="G466">
        <v>0.1115</v>
      </c>
      <c r="H466">
        <v>0.33450000000000002</v>
      </c>
      <c r="I466">
        <v>1.2130000000000001</v>
      </c>
      <c r="K466">
        <v>7</v>
      </c>
      <c r="L466">
        <v>3</v>
      </c>
      <c r="M466">
        <v>25</v>
      </c>
      <c r="N466">
        <v>7.6499999999999999E-2</v>
      </c>
      <c r="O466">
        <v>75</v>
      </c>
      <c r="P466">
        <v>9.2700000000000005E-2</v>
      </c>
      <c r="Q466">
        <v>1185.7</v>
      </c>
      <c r="R466">
        <v>231.3</v>
      </c>
      <c r="S466" t="s">
        <v>954</v>
      </c>
      <c r="T466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ACSRTW : 1257.1 : Nelson/TW : 35/7</v>
      </c>
    </row>
    <row r="467" spans="1:20" x14ac:dyDescent="0.25">
      <c r="A467" s="1" t="s">
        <v>421</v>
      </c>
      <c r="B467" s="1" t="s">
        <v>430</v>
      </c>
      <c r="C467">
        <v>1272</v>
      </c>
      <c r="D467">
        <v>30</v>
      </c>
      <c r="E467">
        <v>7</v>
      </c>
      <c r="G467">
        <v>9.6699999999999994E-2</v>
      </c>
      <c r="H467">
        <v>0.29010000000000002</v>
      </c>
      <c r="I467">
        <v>1.2030000000000001</v>
      </c>
      <c r="K467">
        <v>5</v>
      </c>
      <c r="L467">
        <v>3</v>
      </c>
      <c r="M467">
        <v>25</v>
      </c>
      <c r="N467">
        <v>7.5999999999999998E-2</v>
      </c>
      <c r="O467">
        <v>75</v>
      </c>
      <c r="P467">
        <v>9.1999999999999998E-2</v>
      </c>
      <c r="Q467">
        <v>1198</v>
      </c>
      <c r="R467">
        <v>174</v>
      </c>
      <c r="S467" t="s">
        <v>954</v>
      </c>
      <c r="T467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ACSRTW : 1272 : Catawba/TW : 30/7</v>
      </c>
    </row>
    <row r="468" spans="1:20" x14ac:dyDescent="0.25">
      <c r="A468" s="1" t="s">
        <v>421</v>
      </c>
      <c r="B468" s="1" t="s">
        <v>474</v>
      </c>
      <c r="C468">
        <v>1272</v>
      </c>
      <c r="D468">
        <v>30</v>
      </c>
      <c r="E468">
        <v>7</v>
      </c>
      <c r="G468">
        <v>9.6699999999999994E-2</v>
      </c>
      <c r="H468">
        <v>0.29010000000000002</v>
      </c>
      <c r="I468">
        <v>1.2030000000000001</v>
      </c>
      <c r="K468">
        <v>5</v>
      </c>
      <c r="L468">
        <v>3</v>
      </c>
      <c r="M468">
        <v>25</v>
      </c>
      <c r="N468">
        <v>7.5999999999999998E-2</v>
      </c>
      <c r="O468">
        <v>75</v>
      </c>
      <c r="P468">
        <v>9.1999999999999998E-2</v>
      </c>
      <c r="Q468">
        <v>1198</v>
      </c>
      <c r="R468">
        <v>174</v>
      </c>
      <c r="S468" t="s">
        <v>954</v>
      </c>
      <c r="T468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ACSRTW : 1272 : Scissortail/TW : 30/7</v>
      </c>
    </row>
    <row r="469" spans="1:20" x14ac:dyDescent="0.25">
      <c r="A469" s="1" t="s">
        <v>421</v>
      </c>
      <c r="B469" s="1" t="s">
        <v>424</v>
      </c>
      <c r="C469">
        <v>1272</v>
      </c>
      <c r="D469">
        <v>35</v>
      </c>
      <c r="E469">
        <v>7</v>
      </c>
      <c r="G469">
        <v>0.11210000000000001</v>
      </c>
      <c r="H469">
        <v>0.33629999999999999</v>
      </c>
      <c r="I469">
        <v>1.22</v>
      </c>
      <c r="K469">
        <v>7</v>
      </c>
      <c r="L469">
        <v>3</v>
      </c>
      <c r="M469">
        <v>25</v>
      </c>
      <c r="N469">
        <v>7.5700000000000003E-2</v>
      </c>
      <c r="O469">
        <v>75</v>
      </c>
      <c r="P469">
        <v>9.1700000000000004E-2</v>
      </c>
      <c r="Q469">
        <v>1199</v>
      </c>
      <c r="R469">
        <v>234</v>
      </c>
      <c r="S469" t="s">
        <v>954</v>
      </c>
      <c r="T469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ACSRTW : 1272 : Bittern/TW : 35/7</v>
      </c>
    </row>
    <row r="470" spans="1:20" x14ac:dyDescent="0.25">
      <c r="A470" s="1" t="s">
        <v>421</v>
      </c>
      <c r="B470" s="1" t="s">
        <v>462</v>
      </c>
      <c r="C470">
        <v>1272</v>
      </c>
      <c r="D470">
        <v>39</v>
      </c>
      <c r="E470">
        <v>19</v>
      </c>
      <c r="G470">
        <v>9.2100000000000001E-2</v>
      </c>
      <c r="H470">
        <v>0.46050000000000002</v>
      </c>
      <c r="I470">
        <v>1.264</v>
      </c>
      <c r="K470">
        <v>13</v>
      </c>
      <c r="L470">
        <v>3</v>
      </c>
      <c r="M470">
        <v>25</v>
      </c>
      <c r="N470">
        <v>7.4700000000000003E-2</v>
      </c>
      <c r="O470">
        <v>75</v>
      </c>
      <c r="P470">
        <v>9.0700000000000003E-2</v>
      </c>
      <c r="Q470">
        <v>1202</v>
      </c>
      <c r="R470">
        <v>430</v>
      </c>
      <c r="S470" t="s">
        <v>954</v>
      </c>
      <c r="T470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ACSRTW : 1272 : Pheasant/TW : 39/19</v>
      </c>
    </row>
    <row r="471" spans="1:20" x14ac:dyDescent="0.25">
      <c r="A471" s="1" t="s">
        <v>421</v>
      </c>
      <c r="B471" s="1" t="s">
        <v>480</v>
      </c>
      <c r="C471">
        <v>1334.6000000000001</v>
      </c>
      <c r="D471">
        <v>39</v>
      </c>
      <c r="E471">
        <v>19</v>
      </c>
      <c r="G471">
        <v>9.4399999999999998E-2</v>
      </c>
      <c r="H471">
        <v>0.47199999999999998</v>
      </c>
      <c r="I471">
        <v>1.29</v>
      </c>
      <c r="K471">
        <v>13</v>
      </c>
      <c r="L471">
        <v>3</v>
      </c>
      <c r="M471">
        <v>25</v>
      </c>
      <c r="N471">
        <v>7.1400000000000005E-2</v>
      </c>
      <c r="O471">
        <v>75</v>
      </c>
      <c r="P471">
        <v>8.6599999999999996E-2</v>
      </c>
      <c r="Q471">
        <v>1261.5999999999999</v>
      </c>
      <c r="R471">
        <v>451.4</v>
      </c>
      <c r="S471" t="s">
        <v>954</v>
      </c>
      <c r="T471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ACSRTW : 1334.6 : Thames/TW : 39/19</v>
      </c>
    </row>
    <row r="472" spans="1:20" x14ac:dyDescent="0.25">
      <c r="A472" s="1" t="s">
        <v>421</v>
      </c>
      <c r="B472" s="1" t="s">
        <v>434</v>
      </c>
      <c r="C472">
        <v>1351.5</v>
      </c>
      <c r="D472">
        <v>35</v>
      </c>
      <c r="E472">
        <v>7</v>
      </c>
      <c r="G472">
        <v>0.11550000000000001</v>
      </c>
      <c r="H472">
        <v>0.34649999999999997</v>
      </c>
      <c r="I472">
        <v>1.256</v>
      </c>
      <c r="K472">
        <v>7</v>
      </c>
      <c r="L472">
        <v>3</v>
      </c>
      <c r="M472">
        <v>25</v>
      </c>
      <c r="N472">
        <v>7.1599999999999997E-2</v>
      </c>
      <c r="O472">
        <v>75</v>
      </c>
      <c r="P472">
        <v>8.6499999999999994E-2</v>
      </c>
      <c r="Q472">
        <v>1274</v>
      </c>
      <c r="R472">
        <v>248</v>
      </c>
      <c r="S472" t="s">
        <v>954</v>
      </c>
      <c r="T472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ACSRTW : 1351.5 : Dipper/TW : 35/7</v>
      </c>
    </row>
    <row r="473" spans="1:20" x14ac:dyDescent="0.25">
      <c r="A473" s="1" t="s">
        <v>421</v>
      </c>
      <c r="B473" s="1" t="s">
        <v>447</v>
      </c>
      <c r="C473">
        <v>1359.7</v>
      </c>
      <c r="D473">
        <v>36</v>
      </c>
      <c r="E473">
        <v>7</v>
      </c>
      <c r="G473">
        <v>0.1159</v>
      </c>
      <c r="H473">
        <v>0.34770000000000001</v>
      </c>
      <c r="I473">
        <v>1.2589999999999999</v>
      </c>
      <c r="K473">
        <v>7</v>
      </c>
      <c r="L473">
        <v>3</v>
      </c>
      <c r="M473">
        <v>25</v>
      </c>
      <c r="N473">
        <v>7.1199999999999999E-2</v>
      </c>
      <c r="O473">
        <v>75</v>
      </c>
      <c r="P473">
        <v>8.5999999999999993E-2</v>
      </c>
      <c r="Q473">
        <v>1280</v>
      </c>
      <c r="R473">
        <v>250</v>
      </c>
      <c r="S473" t="s">
        <v>954</v>
      </c>
      <c r="T473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ACSRTW : 1359.7 : Mackenzie/TW : 36/7</v>
      </c>
    </row>
    <row r="474" spans="1:20" x14ac:dyDescent="0.25">
      <c r="A474" s="1" t="s">
        <v>421</v>
      </c>
      <c r="B474" s="1" t="s">
        <v>481</v>
      </c>
      <c r="C474">
        <v>1372.5</v>
      </c>
      <c r="D474">
        <v>30</v>
      </c>
      <c r="E474">
        <v>7</v>
      </c>
      <c r="G474">
        <v>0.1004</v>
      </c>
      <c r="H474">
        <v>0.30120000000000002</v>
      </c>
      <c r="I474">
        <v>1.248</v>
      </c>
      <c r="K474">
        <v>5</v>
      </c>
      <c r="L474">
        <v>3</v>
      </c>
      <c r="M474">
        <v>25</v>
      </c>
      <c r="N474">
        <v>7.0900000000000005E-2</v>
      </c>
      <c r="O474">
        <v>75</v>
      </c>
      <c r="P474">
        <v>8.5599999999999996E-2</v>
      </c>
      <c r="Q474">
        <v>1293.4000000000001</v>
      </c>
      <c r="R474">
        <v>187.6</v>
      </c>
      <c r="S474" t="s">
        <v>954</v>
      </c>
      <c r="T474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ACSRTW : 1372.5 : Truckee/TW : 30/7</v>
      </c>
    </row>
    <row r="475" spans="1:20" x14ac:dyDescent="0.25">
      <c r="A475" s="1" t="s">
        <v>421</v>
      </c>
      <c r="B475" s="1" t="s">
        <v>448</v>
      </c>
      <c r="C475">
        <v>1351.5</v>
      </c>
      <c r="D475">
        <v>39</v>
      </c>
      <c r="E475">
        <v>19</v>
      </c>
      <c r="G475">
        <v>9.4899999999999998E-2</v>
      </c>
      <c r="H475">
        <v>0.47449999999999998</v>
      </c>
      <c r="I475">
        <v>1.3</v>
      </c>
      <c r="K475">
        <v>13</v>
      </c>
      <c r="L475">
        <v>3</v>
      </c>
      <c r="M475">
        <v>25</v>
      </c>
      <c r="N475">
        <v>7.0599999999999996E-2</v>
      </c>
      <c r="O475">
        <v>75</v>
      </c>
      <c r="P475">
        <v>8.5599999999999996E-2</v>
      </c>
      <c r="Q475">
        <v>1278</v>
      </c>
      <c r="R475">
        <v>456</v>
      </c>
      <c r="S475" t="s">
        <v>954</v>
      </c>
      <c r="T475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ACSRTW : 1351.5 : Martin/TW : 39/19</v>
      </c>
    </row>
    <row r="476" spans="1:20" x14ac:dyDescent="0.25">
      <c r="A476" s="1" t="s">
        <v>421</v>
      </c>
      <c r="B476" s="1" t="s">
        <v>427</v>
      </c>
      <c r="C476">
        <v>1431</v>
      </c>
      <c r="D476">
        <v>36</v>
      </c>
      <c r="E476">
        <v>7</v>
      </c>
      <c r="G476">
        <v>0.11890000000000001</v>
      </c>
      <c r="H476">
        <v>0.35670000000000002</v>
      </c>
      <c r="I476">
        <v>1.2909999999999999</v>
      </c>
      <c r="K476">
        <v>7</v>
      </c>
      <c r="L476">
        <v>3</v>
      </c>
      <c r="M476">
        <v>25</v>
      </c>
      <c r="N476">
        <v>6.7900000000000002E-2</v>
      </c>
      <c r="O476">
        <v>75</v>
      </c>
      <c r="P476">
        <v>8.2000000000000003E-2</v>
      </c>
      <c r="Q476">
        <v>1350</v>
      </c>
      <c r="R476">
        <v>263</v>
      </c>
      <c r="S476" t="s">
        <v>954</v>
      </c>
      <c r="T476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ACSRTW : 1431 : Bobolink/TW : 36/7</v>
      </c>
    </row>
    <row r="477" spans="1:20" x14ac:dyDescent="0.25">
      <c r="A477" s="1" t="s">
        <v>421</v>
      </c>
      <c r="B477" s="1" t="s">
        <v>465</v>
      </c>
      <c r="C477">
        <v>1431</v>
      </c>
      <c r="D477">
        <v>39</v>
      </c>
      <c r="E477">
        <v>19</v>
      </c>
      <c r="G477">
        <v>9.7699999999999995E-2</v>
      </c>
      <c r="H477">
        <v>0.48849999999999999</v>
      </c>
      <c r="I477">
        <v>1.337</v>
      </c>
      <c r="K477">
        <v>13</v>
      </c>
      <c r="L477">
        <v>3</v>
      </c>
      <c r="M477">
        <v>25</v>
      </c>
      <c r="N477">
        <v>6.6900000000000001E-2</v>
      </c>
      <c r="O477">
        <v>75</v>
      </c>
      <c r="P477">
        <v>8.1000000000000003E-2</v>
      </c>
      <c r="Q477">
        <v>1353</v>
      </c>
      <c r="R477">
        <v>483</v>
      </c>
      <c r="S477" t="s">
        <v>954</v>
      </c>
      <c r="T477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ACSRTW : 1431 : Plover/TW : 39/19</v>
      </c>
    </row>
    <row r="478" spans="1:20" x14ac:dyDescent="0.25">
      <c r="A478" s="1" t="s">
        <v>421</v>
      </c>
      <c r="B478" s="1" t="s">
        <v>451</v>
      </c>
      <c r="C478">
        <v>1433.6000000000001</v>
      </c>
      <c r="D478">
        <v>39</v>
      </c>
      <c r="E478">
        <v>19</v>
      </c>
      <c r="G478">
        <v>9.7799999999999998E-2</v>
      </c>
      <c r="H478">
        <v>0.48899999999999999</v>
      </c>
      <c r="I478">
        <v>1.34</v>
      </c>
      <c r="K478">
        <v>13</v>
      </c>
      <c r="L478">
        <v>3</v>
      </c>
      <c r="M478">
        <v>25</v>
      </c>
      <c r="N478">
        <v>6.6799999999999998E-2</v>
      </c>
      <c r="O478">
        <v>75</v>
      </c>
      <c r="P478">
        <v>8.09E-2</v>
      </c>
      <c r="Q478">
        <v>1356</v>
      </c>
      <c r="R478">
        <v>434</v>
      </c>
      <c r="S478" t="s">
        <v>954</v>
      </c>
      <c r="T478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ACSRTW : 1433.6 : Merrimack/TW : 39/19</v>
      </c>
    </row>
    <row r="479" spans="1:20" x14ac:dyDescent="0.25">
      <c r="A479" s="1" t="s">
        <v>421</v>
      </c>
      <c r="B479" s="1" t="s">
        <v>452</v>
      </c>
      <c r="C479">
        <v>1455.3</v>
      </c>
      <c r="D479">
        <v>36</v>
      </c>
      <c r="E479">
        <v>7</v>
      </c>
      <c r="G479">
        <v>0.12</v>
      </c>
      <c r="H479">
        <v>0.36</v>
      </c>
      <c r="I479">
        <v>1.302</v>
      </c>
      <c r="K479">
        <v>7</v>
      </c>
      <c r="L479">
        <v>3</v>
      </c>
      <c r="M479">
        <v>25</v>
      </c>
      <c r="N479">
        <v>6.6900000000000001E-2</v>
      </c>
      <c r="O479">
        <v>75</v>
      </c>
      <c r="P479">
        <v>8.0699999999999994E-2</v>
      </c>
      <c r="Q479">
        <v>1372</v>
      </c>
      <c r="R479">
        <v>268</v>
      </c>
      <c r="S479" t="s">
        <v>954</v>
      </c>
      <c r="T479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ACSRTW : 1455.3 : Miramichi/TW : 36/7</v>
      </c>
    </row>
    <row r="480" spans="1:20" x14ac:dyDescent="0.25">
      <c r="A480" s="1" t="s">
        <v>421</v>
      </c>
      <c r="B480" s="1" t="s">
        <v>476</v>
      </c>
      <c r="C480">
        <v>1467.8</v>
      </c>
      <c r="D480">
        <v>33</v>
      </c>
      <c r="E480">
        <v>7</v>
      </c>
      <c r="G480">
        <v>0.1041</v>
      </c>
      <c r="H480">
        <v>0.31230000000000002</v>
      </c>
      <c r="I480">
        <v>1.292</v>
      </c>
      <c r="K480">
        <v>5</v>
      </c>
      <c r="L480">
        <v>3</v>
      </c>
      <c r="M480">
        <v>25</v>
      </c>
      <c r="N480">
        <v>6.6699999999999995E-2</v>
      </c>
      <c r="O480">
        <v>75</v>
      </c>
      <c r="P480">
        <v>8.0399999999999999E-2</v>
      </c>
      <c r="Q480">
        <v>1383</v>
      </c>
      <c r="R480">
        <v>202</v>
      </c>
      <c r="S480" t="s">
        <v>954</v>
      </c>
      <c r="T480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ACSRTW : 1467.8 : St. Croix/TW : 33/7</v>
      </c>
    </row>
    <row r="481" spans="1:20" x14ac:dyDescent="0.25">
      <c r="A481" s="1" t="s">
        <v>421</v>
      </c>
      <c r="B481" s="1" t="s">
        <v>470</v>
      </c>
      <c r="C481">
        <v>1533.3</v>
      </c>
      <c r="D481">
        <v>39</v>
      </c>
      <c r="E481">
        <v>19</v>
      </c>
      <c r="G481">
        <v>0.1012</v>
      </c>
      <c r="H481">
        <v>0.50600000000000001</v>
      </c>
      <c r="I481">
        <v>1.3819999999999999</v>
      </c>
      <c r="K481">
        <v>13</v>
      </c>
      <c r="L481">
        <v>3</v>
      </c>
      <c r="M481">
        <v>25</v>
      </c>
      <c r="N481">
        <v>6.2799999999999995E-2</v>
      </c>
      <c r="O481">
        <v>75</v>
      </c>
      <c r="P481">
        <v>7.5800000000000006E-2</v>
      </c>
      <c r="Q481">
        <v>1449</v>
      </c>
      <c r="R481">
        <v>519</v>
      </c>
      <c r="S481" t="s">
        <v>954</v>
      </c>
      <c r="T481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ACSRTW : 1533.3 : Rio Grande/TW : 39/19</v>
      </c>
    </row>
    <row r="482" spans="1:20" x14ac:dyDescent="0.25">
      <c r="A482" s="1" t="s">
        <v>421</v>
      </c>
      <c r="B482" s="1" t="s">
        <v>466</v>
      </c>
      <c r="C482">
        <v>1557.4</v>
      </c>
      <c r="D482">
        <v>36</v>
      </c>
      <c r="E482">
        <v>7</v>
      </c>
      <c r="G482">
        <v>0.1241</v>
      </c>
      <c r="H482">
        <v>0.37230000000000002</v>
      </c>
      <c r="I482">
        <v>1.345</v>
      </c>
      <c r="K482">
        <v>7</v>
      </c>
      <c r="L482">
        <v>3</v>
      </c>
      <c r="M482">
        <v>25</v>
      </c>
      <c r="N482">
        <v>6.2899999999999998E-2</v>
      </c>
      <c r="O482">
        <v>75</v>
      </c>
      <c r="P482">
        <v>7.5700000000000003E-2</v>
      </c>
      <c r="Q482">
        <v>1468</v>
      </c>
      <c r="R482">
        <v>287</v>
      </c>
      <c r="S482" t="s">
        <v>954</v>
      </c>
      <c r="T482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ACSRTW : 1557.4 : Potomac/TW : 36/7</v>
      </c>
    </row>
    <row r="483" spans="1:20" x14ac:dyDescent="0.25">
      <c r="A483" s="1" t="s">
        <v>421</v>
      </c>
      <c r="B483" s="1" t="s">
        <v>464</v>
      </c>
      <c r="C483">
        <v>1569</v>
      </c>
      <c r="D483">
        <v>33</v>
      </c>
      <c r="E483">
        <v>7</v>
      </c>
      <c r="G483">
        <v>0.1074</v>
      </c>
      <c r="H483">
        <v>0.32219999999999999</v>
      </c>
      <c r="I483">
        <v>1.3340000000000001</v>
      </c>
      <c r="K483">
        <v>5</v>
      </c>
      <c r="L483">
        <v>3</v>
      </c>
      <c r="M483">
        <v>25</v>
      </c>
      <c r="N483">
        <v>6.2899999999999998E-2</v>
      </c>
      <c r="O483">
        <v>75</v>
      </c>
      <c r="P483">
        <v>7.5600000000000001E-2</v>
      </c>
      <c r="Q483">
        <v>1478</v>
      </c>
      <c r="R483">
        <v>215</v>
      </c>
      <c r="S483" t="s">
        <v>954</v>
      </c>
      <c r="T483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ACSRTW : 1569 : Platte/TW : 33/7</v>
      </c>
    </row>
    <row r="484" spans="1:20" x14ac:dyDescent="0.25">
      <c r="A484" s="1" t="s">
        <v>421</v>
      </c>
      <c r="B484" s="1" t="s">
        <v>446</v>
      </c>
      <c r="C484">
        <v>1590</v>
      </c>
      <c r="D484">
        <v>36</v>
      </c>
      <c r="E484">
        <v>7</v>
      </c>
      <c r="G484">
        <v>0.12529999999999999</v>
      </c>
      <c r="H484">
        <v>0.37590000000000001</v>
      </c>
      <c r="I484">
        <v>1.3580000000000001</v>
      </c>
      <c r="K484">
        <v>7</v>
      </c>
      <c r="L484">
        <v>3</v>
      </c>
      <c r="M484">
        <v>25</v>
      </c>
      <c r="N484">
        <v>6.1800000000000001E-2</v>
      </c>
      <c r="O484">
        <v>75</v>
      </c>
      <c r="P484">
        <v>7.4300000000000005E-2</v>
      </c>
      <c r="Q484">
        <v>1499</v>
      </c>
      <c r="R484">
        <v>292</v>
      </c>
      <c r="S484" t="s">
        <v>954</v>
      </c>
      <c r="T484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ACSRTW : 1590 : Lapwing/TW : 36/7</v>
      </c>
    </row>
    <row r="485" spans="1:20" x14ac:dyDescent="0.25">
      <c r="A485" s="1" t="s">
        <v>421</v>
      </c>
      <c r="B485" s="1" t="s">
        <v>437</v>
      </c>
      <c r="C485">
        <v>1590</v>
      </c>
      <c r="D485">
        <v>42</v>
      </c>
      <c r="E485">
        <v>19</v>
      </c>
      <c r="G485">
        <v>0.10299999999999999</v>
      </c>
      <c r="H485">
        <v>0.51500000000000001</v>
      </c>
      <c r="I485">
        <v>1.4079999999999999</v>
      </c>
      <c r="K485">
        <v>13</v>
      </c>
      <c r="L485">
        <v>3</v>
      </c>
      <c r="M485">
        <v>25</v>
      </c>
      <c r="N485">
        <v>6.0699999999999997E-2</v>
      </c>
      <c r="O485">
        <v>75</v>
      </c>
      <c r="P485">
        <v>7.3300000000000004E-2</v>
      </c>
      <c r="Q485">
        <v>1503</v>
      </c>
      <c r="R485">
        <v>537</v>
      </c>
      <c r="S485" t="s">
        <v>954</v>
      </c>
      <c r="T485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ACSRTW : 1590 : Falcon/TW : 42/19</v>
      </c>
    </row>
    <row r="486" spans="1:20" x14ac:dyDescent="0.25">
      <c r="A486" s="1" t="s">
        <v>421</v>
      </c>
      <c r="B486" s="1" t="s">
        <v>278</v>
      </c>
      <c r="C486">
        <v>1622</v>
      </c>
      <c r="D486">
        <v>39</v>
      </c>
      <c r="E486">
        <v>19</v>
      </c>
      <c r="G486">
        <v>0.10639999999999999</v>
      </c>
      <c r="H486">
        <v>0.53200000000000003</v>
      </c>
      <c r="I486">
        <v>1.4239999999999999</v>
      </c>
      <c r="K486">
        <v>13</v>
      </c>
      <c r="L486">
        <v>3</v>
      </c>
      <c r="M486">
        <v>25</v>
      </c>
      <c r="N486">
        <v>5.9499999999999997E-2</v>
      </c>
      <c r="O486">
        <v>75</v>
      </c>
      <c r="P486">
        <v>7.1800000000000003E-2</v>
      </c>
      <c r="Q486">
        <v>1533</v>
      </c>
      <c r="R486">
        <v>574</v>
      </c>
      <c r="S486" t="s">
        <v>954</v>
      </c>
      <c r="T486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ACSRTW : 1622 : Pecos/TW : 39/19</v>
      </c>
    </row>
    <row r="487" spans="1:20" x14ac:dyDescent="0.25">
      <c r="A487" s="1" t="s">
        <v>421</v>
      </c>
      <c r="B487" s="1" t="s">
        <v>473</v>
      </c>
      <c r="C487">
        <v>1657.4</v>
      </c>
      <c r="D487">
        <v>36</v>
      </c>
      <c r="E487">
        <v>7</v>
      </c>
      <c r="G487">
        <v>0.128</v>
      </c>
      <c r="H487">
        <v>0.38400000000000001</v>
      </c>
      <c r="I487">
        <v>1.3859999999999999</v>
      </c>
      <c r="K487">
        <v>7</v>
      </c>
      <c r="L487">
        <v>3</v>
      </c>
      <c r="M487">
        <v>25</v>
      </c>
      <c r="N487">
        <v>5.9499999999999997E-2</v>
      </c>
      <c r="O487">
        <v>75</v>
      </c>
      <c r="P487">
        <v>7.1499999999999994E-2</v>
      </c>
      <c r="Q487">
        <v>1563</v>
      </c>
      <c r="R487">
        <v>305</v>
      </c>
      <c r="S487" t="s">
        <v>954</v>
      </c>
      <c r="T487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ACSRTW : 1657.4 : Schuylkill/TW : 36/7</v>
      </c>
    </row>
    <row r="488" spans="1:20" x14ac:dyDescent="0.25">
      <c r="A488" s="1" t="s">
        <v>421</v>
      </c>
      <c r="B488" s="1" t="s">
        <v>461</v>
      </c>
      <c r="C488">
        <v>1758.6000000000001</v>
      </c>
      <c r="D488">
        <v>37</v>
      </c>
      <c r="E488">
        <v>7</v>
      </c>
      <c r="G488">
        <v>0.13189999999999999</v>
      </c>
      <c r="H488">
        <v>0.3957</v>
      </c>
      <c r="I488">
        <v>1.427</v>
      </c>
      <c r="K488">
        <v>7</v>
      </c>
      <c r="L488">
        <v>3</v>
      </c>
      <c r="M488">
        <v>25</v>
      </c>
      <c r="N488">
        <v>5.6500000000000002E-2</v>
      </c>
      <c r="O488">
        <v>75</v>
      </c>
      <c r="P488">
        <v>6.7699999999999996E-2</v>
      </c>
      <c r="Q488">
        <v>1658</v>
      </c>
      <c r="R488">
        <v>324</v>
      </c>
      <c r="S488" t="s">
        <v>954</v>
      </c>
      <c r="T488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ACSRTW : 1758.6 : Pee Dee/TW : 37/7</v>
      </c>
    </row>
    <row r="489" spans="1:20" x14ac:dyDescent="0.25">
      <c r="A489" s="1" t="s">
        <v>421</v>
      </c>
      <c r="B489" s="1" t="s">
        <v>444</v>
      </c>
      <c r="C489">
        <v>1730.6000000000001</v>
      </c>
      <c r="D489">
        <v>39</v>
      </c>
      <c r="E489">
        <v>19</v>
      </c>
      <c r="G489">
        <v>0.1075</v>
      </c>
      <c r="H489">
        <v>0.53749999999999998</v>
      </c>
      <c r="I489">
        <v>1.47</v>
      </c>
      <c r="K489">
        <v>13</v>
      </c>
      <c r="L489">
        <v>3</v>
      </c>
      <c r="M489">
        <v>25</v>
      </c>
      <c r="N489">
        <v>5.62E-2</v>
      </c>
      <c r="O489">
        <v>75</v>
      </c>
      <c r="P489">
        <v>6.7699999999999996E-2</v>
      </c>
      <c r="Q489">
        <v>1636</v>
      </c>
      <c r="R489">
        <v>585</v>
      </c>
      <c r="S489" t="s">
        <v>954</v>
      </c>
      <c r="T489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ACSRTW : 1730.6 : James/TW : 39/19</v>
      </c>
    </row>
    <row r="490" spans="1:20" x14ac:dyDescent="0.25">
      <c r="A490" s="1" t="s">
        <v>421</v>
      </c>
      <c r="B490" s="1" t="s">
        <v>432</v>
      </c>
      <c r="C490">
        <v>1780</v>
      </c>
      <c r="D490">
        <v>37</v>
      </c>
      <c r="E490">
        <v>19</v>
      </c>
      <c r="G490">
        <v>8.7400000000000005E-2</v>
      </c>
      <c r="H490">
        <v>0.437</v>
      </c>
      <c r="I490">
        <v>1.4450000000000001</v>
      </c>
      <c r="K490">
        <v>8</v>
      </c>
      <c r="L490">
        <v>3</v>
      </c>
      <c r="M490">
        <v>25</v>
      </c>
      <c r="N490">
        <v>5.5500000000000001E-2</v>
      </c>
      <c r="O490">
        <v>75</v>
      </c>
      <c r="P490">
        <v>6.6600000000000006E-2</v>
      </c>
      <c r="Q490">
        <v>1676</v>
      </c>
      <c r="R490">
        <v>387</v>
      </c>
      <c r="S490" t="s">
        <v>954</v>
      </c>
      <c r="T490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ACSRTW : 1780 : Chukar/TW : 37/19</v>
      </c>
    </row>
    <row r="491" spans="1:20" x14ac:dyDescent="0.25">
      <c r="A491" s="1" t="s">
        <v>421</v>
      </c>
      <c r="B491" s="1" t="s">
        <v>273</v>
      </c>
      <c r="C491">
        <v>1926.9</v>
      </c>
      <c r="D491">
        <v>42</v>
      </c>
      <c r="E491">
        <v>19</v>
      </c>
      <c r="G491">
        <v>0.1133</v>
      </c>
      <c r="H491">
        <v>0.5665</v>
      </c>
      <c r="I491">
        <v>1.5449999999999999</v>
      </c>
      <c r="K491">
        <v>13</v>
      </c>
      <c r="L491">
        <v>3</v>
      </c>
      <c r="M491">
        <v>25</v>
      </c>
      <c r="N491">
        <v>5.11E-2</v>
      </c>
      <c r="O491">
        <v>75</v>
      </c>
      <c r="P491">
        <v>6.13E-2</v>
      </c>
      <c r="Q491">
        <v>1821</v>
      </c>
      <c r="R491">
        <v>650</v>
      </c>
      <c r="S491" t="s">
        <v>954</v>
      </c>
      <c r="T491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ACSRTW : 1926.9 : Cumberland/TW : 42/19</v>
      </c>
    </row>
    <row r="492" spans="1:20" x14ac:dyDescent="0.25">
      <c r="A492" s="1" t="s">
        <v>421</v>
      </c>
      <c r="B492" s="1" t="s">
        <v>422</v>
      </c>
      <c r="C492">
        <v>1949.6000000000001</v>
      </c>
      <c r="D492">
        <v>42</v>
      </c>
      <c r="E492">
        <v>7</v>
      </c>
      <c r="G492">
        <v>0.13919999999999999</v>
      </c>
      <c r="H492">
        <v>0.41760000000000003</v>
      </c>
      <c r="I492">
        <v>1.504</v>
      </c>
      <c r="K492">
        <v>7</v>
      </c>
      <c r="L492">
        <v>3</v>
      </c>
      <c r="M492">
        <v>25</v>
      </c>
      <c r="N492">
        <v>5.1700000000000003E-2</v>
      </c>
      <c r="O492">
        <v>75</v>
      </c>
      <c r="P492">
        <v>6.0699999999999997E-2</v>
      </c>
      <c r="Q492">
        <v>1838</v>
      </c>
      <c r="R492">
        <v>361</v>
      </c>
      <c r="S492" t="s">
        <v>954</v>
      </c>
      <c r="T492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ACSRTW : 1949.6 : Athabaska/TW : 42/7</v>
      </c>
    </row>
    <row r="493" spans="1:20" x14ac:dyDescent="0.25">
      <c r="A493" s="1" t="s">
        <v>421</v>
      </c>
      <c r="B493" s="1" t="s">
        <v>467</v>
      </c>
      <c r="C493">
        <v>2153.8000000000002</v>
      </c>
      <c r="D493">
        <v>64</v>
      </c>
      <c r="E493">
        <v>19</v>
      </c>
      <c r="G493">
        <v>9.6100000000000005E-2</v>
      </c>
      <c r="H493">
        <v>0.48049999999999998</v>
      </c>
      <c r="I493">
        <v>1.6020000000000001</v>
      </c>
      <c r="K493">
        <v>8</v>
      </c>
      <c r="L493">
        <v>4</v>
      </c>
      <c r="M493">
        <v>25</v>
      </c>
      <c r="N493">
        <v>4.7500000000000001E-2</v>
      </c>
      <c r="O493">
        <v>75</v>
      </c>
      <c r="P493">
        <v>5.5399999999999998E-2</v>
      </c>
      <c r="Q493">
        <v>2030</v>
      </c>
      <c r="R493">
        <v>468</v>
      </c>
      <c r="S493" t="s">
        <v>954</v>
      </c>
      <c r="T493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ACSRTW : 2153.8 : Powder/TW : 64/19</v>
      </c>
    </row>
    <row r="494" spans="1:20" x14ac:dyDescent="0.25">
      <c r="A494" s="1" t="s">
        <v>421</v>
      </c>
      <c r="B494" s="1" t="s">
        <v>425</v>
      </c>
      <c r="C494">
        <v>2156</v>
      </c>
      <c r="D494">
        <v>64</v>
      </c>
      <c r="E494">
        <v>19</v>
      </c>
      <c r="G494">
        <v>9.6100000000000005E-2</v>
      </c>
      <c r="H494">
        <v>0.48049999999999998</v>
      </c>
      <c r="I494">
        <v>1.6080000000000001</v>
      </c>
      <c r="K494">
        <v>8</v>
      </c>
      <c r="L494">
        <v>4</v>
      </c>
      <c r="M494">
        <v>25</v>
      </c>
      <c r="N494">
        <v>4.7500000000000001E-2</v>
      </c>
      <c r="O494">
        <v>75</v>
      </c>
      <c r="P494">
        <v>5.5399999999999998E-2</v>
      </c>
      <c r="Q494">
        <v>2047</v>
      </c>
      <c r="R494">
        <v>468</v>
      </c>
      <c r="S494" t="s">
        <v>954</v>
      </c>
      <c r="T494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ACSRTW : 2156 : Bluebird/TW : 64/19</v>
      </c>
    </row>
    <row r="495" spans="1:20" x14ac:dyDescent="0.25">
      <c r="A495" s="1" t="s">
        <v>421</v>
      </c>
      <c r="B495" s="1" t="s">
        <v>472</v>
      </c>
      <c r="C495">
        <v>2627.3</v>
      </c>
      <c r="D495">
        <v>64</v>
      </c>
      <c r="E495">
        <v>19</v>
      </c>
      <c r="G495">
        <v>0.1062</v>
      </c>
      <c r="H495">
        <v>0.53100000000000003</v>
      </c>
      <c r="I495">
        <v>1.762</v>
      </c>
      <c r="K495">
        <v>8</v>
      </c>
      <c r="L495">
        <v>4</v>
      </c>
      <c r="M495">
        <v>25</v>
      </c>
      <c r="N495">
        <v>4.0500000000000001E-2</v>
      </c>
      <c r="O495">
        <v>75</v>
      </c>
      <c r="P495">
        <v>4.6800000000000001E-2</v>
      </c>
      <c r="Q495">
        <v>2477</v>
      </c>
      <c r="R495">
        <v>571</v>
      </c>
      <c r="S495" t="s">
        <v>954</v>
      </c>
      <c r="T495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ACSRTW : 2627.3 : Santee/TW : 64/19</v>
      </c>
    </row>
    <row r="496" spans="1:20" x14ac:dyDescent="0.25">
      <c r="A496" s="1" t="s">
        <v>483</v>
      </c>
      <c r="B496" s="1" t="s">
        <v>529</v>
      </c>
      <c r="C496">
        <v>266.8</v>
      </c>
      <c r="D496">
        <v>26</v>
      </c>
      <c r="E496">
        <v>7</v>
      </c>
      <c r="F496">
        <v>0.1013</v>
      </c>
      <c r="G496">
        <v>7.8799999999999995E-2</v>
      </c>
      <c r="H496">
        <v>0.2364</v>
      </c>
      <c r="I496">
        <v>0.64200000000000002</v>
      </c>
      <c r="M496">
        <v>25</v>
      </c>
      <c r="N496">
        <v>0.33429999999999999</v>
      </c>
      <c r="O496">
        <v>75</v>
      </c>
      <c r="P496">
        <v>0.40189999999999998</v>
      </c>
      <c r="Q496">
        <v>251.3</v>
      </c>
      <c r="R496">
        <v>115.6</v>
      </c>
      <c r="S496" t="s">
        <v>954</v>
      </c>
      <c r="T496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 : 266.8 : Partridge/ACSS : 26/7</v>
      </c>
    </row>
    <row r="497" spans="1:20" x14ac:dyDescent="0.25">
      <c r="A497" s="1" t="s">
        <v>483</v>
      </c>
      <c r="B497" s="1" t="s">
        <v>514</v>
      </c>
      <c r="C497">
        <v>266.8</v>
      </c>
      <c r="D497">
        <v>30</v>
      </c>
      <c r="E497">
        <v>7</v>
      </c>
      <c r="F497">
        <v>9.4299999999999995E-2</v>
      </c>
      <c r="G497">
        <v>9.4299999999999995E-2</v>
      </c>
      <c r="H497">
        <v>0.28289999999999998</v>
      </c>
      <c r="I497">
        <v>0.66</v>
      </c>
      <c r="M497">
        <v>25</v>
      </c>
      <c r="N497">
        <v>0.33200000000000002</v>
      </c>
      <c r="O497">
        <v>75</v>
      </c>
      <c r="P497">
        <v>0.39910000000000001</v>
      </c>
      <c r="Q497">
        <v>251.3</v>
      </c>
      <c r="R497">
        <v>165.5</v>
      </c>
      <c r="S497" t="s">
        <v>954</v>
      </c>
      <c r="T497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 : 266.8 : Junco/ACSS : 30/7</v>
      </c>
    </row>
    <row r="498" spans="1:20" x14ac:dyDescent="0.25">
      <c r="A498" s="1" t="s">
        <v>483</v>
      </c>
      <c r="B498" s="1" t="s">
        <v>526</v>
      </c>
      <c r="C498">
        <v>300</v>
      </c>
      <c r="D498">
        <v>26</v>
      </c>
      <c r="E498">
        <v>7</v>
      </c>
      <c r="F498">
        <v>0.1074</v>
      </c>
      <c r="G498">
        <v>8.3500000000000005E-2</v>
      </c>
      <c r="H498">
        <v>0.2505</v>
      </c>
      <c r="I498">
        <v>0.68</v>
      </c>
      <c r="M498">
        <v>25</v>
      </c>
      <c r="N498">
        <v>0.2974</v>
      </c>
      <c r="O498">
        <v>75</v>
      </c>
      <c r="P498">
        <v>0.35749999999999998</v>
      </c>
      <c r="Q498">
        <v>282.5</v>
      </c>
      <c r="R498">
        <v>129.80000000000001</v>
      </c>
      <c r="S498" t="s">
        <v>954</v>
      </c>
      <c r="T498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 : 300 : Ostrich/ACSS : 26/7</v>
      </c>
    </row>
    <row r="499" spans="1:20" x14ac:dyDescent="0.25">
      <c r="A499" s="1" t="s">
        <v>483</v>
      </c>
      <c r="B499" s="1" t="s">
        <v>554</v>
      </c>
      <c r="C499">
        <v>336.4</v>
      </c>
      <c r="D499">
        <v>22</v>
      </c>
      <c r="E499">
        <v>7</v>
      </c>
      <c r="F499">
        <v>0.1237</v>
      </c>
      <c r="G499">
        <v>6.8699999999999997E-2</v>
      </c>
      <c r="H499">
        <v>0.20610000000000001</v>
      </c>
      <c r="I499">
        <v>0.70099999999999996</v>
      </c>
      <c r="M499">
        <v>25</v>
      </c>
      <c r="N499">
        <v>0.26769999999999999</v>
      </c>
      <c r="O499">
        <v>75</v>
      </c>
      <c r="P499">
        <v>0.32179999999999997</v>
      </c>
      <c r="Q499">
        <v>317.10000000000002</v>
      </c>
      <c r="R499">
        <v>87.8</v>
      </c>
      <c r="S499" t="s">
        <v>954</v>
      </c>
      <c r="T499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 : 336.4 : WoodCock/ACSS : 22/7</v>
      </c>
    </row>
    <row r="500" spans="1:20" x14ac:dyDescent="0.25">
      <c r="A500" s="1" t="s">
        <v>483</v>
      </c>
      <c r="B500" s="1" t="s">
        <v>518</v>
      </c>
      <c r="C500">
        <v>336.4</v>
      </c>
      <c r="D500">
        <v>26</v>
      </c>
      <c r="E500">
        <v>7</v>
      </c>
      <c r="F500">
        <v>0.1137</v>
      </c>
      <c r="G500">
        <v>8.8400000000000006E-2</v>
      </c>
      <c r="H500">
        <v>0.26519999999999999</v>
      </c>
      <c r="I500">
        <v>0.72</v>
      </c>
      <c r="M500">
        <v>25</v>
      </c>
      <c r="N500">
        <v>0.26540000000000002</v>
      </c>
      <c r="O500">
        <v>75</v>
      </c>
      <c r="P500">
        <v>0.31900000000000001</v>
      </c>
      <c r="Q500">
        <v>316.60000000000002</v>
      </c>
      <c r="R500">
        <v>145.5</v>
      </c>
      <c r="S500" t="s">
        <v>954</v>
      </c>
      <c r="T500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 : 336.4 : Linnet/ACSS : 26/7</v>
      </c>
    </row>
    <row r="501" spans="1:20" x14ac:dyDescent="0.25">
      <c r="A501" s="1" t="s">
        <v>483</v>
      </c>
      <c r="B501" s="1" t="s">
        <v>524</v>
      </c>
      <c r="C501">
        <v>336.4</v>
      </c>
      <c r="D501">
        <v>30</v>
      </c>
      <c r="E501">
        <v>7</v>
      </c>
      <c r="F501">
        <v>0.10589999999999999</v>
      </c>
      <c r="G501">
        <v>0.10589999999999999</v>
      </c>
      <c r="H501">
        <v>0.31769999999999998</v>
      </c>
      <c r="I501">
        <v>0.74099999999999999</v>
      </c>
      <c r="M501">
        <v>25</v>
      </c>
      <c r="N501">
        <v>0.26350000000000001</v>
      </c>
      <c r="O501">
        <v>75</v>
      </c>
      <c r="P501">
        <v>0.31669999999999998</v>
      </c>
      <c r="Q501">
        <v>317.7</v>
      </c>
      <c r="R501">
        <v>208.7</v>
      </c>
      <c r="S501" t="s">
        <v>954</v>
      </c>
      <c r="T501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 : 336.4 : Oriole/ACSS : 30/7</v>
      </c>
    </row>
    <row r="502" spans="1:20" x14ac:dyDescent="0.25">
      <c r="A502" s="1" t="s">
        <v>483</v>
      </c>
      <c r="B502" s="1" t="s">
        <v>533</v>
      </c>
      <c r="C502">
        <v>397.5</v>
      </c>
      <c r="D502">
        <v>20</v>
      </c>
      <c r="E502">
        <v>7</v>
      </c>
      <c r="F502">
        <v>0.14099999999999999</v>
      </c>
      <c r="G502">
        <v>6.2700000000000006E-2</v>
      </c>
      <c r="H502">
        <v>0.18809999999999999</v>
      </c>
      <c r="I502">
        <v>0.752</v>
      </c>
      <c r="M502">
        <v>25</v>
      </c>
      <c r="N502">
        <v>0.22770000000000001</v>
      </c>
      <c r="O502">
        <v>75</v>
      </c>
      <c r="P502">
        <v>0.2737</v>
      </c>
      <c r="Q502">
        <v>374.5</v>
      </c>
      <c r="R502">
        <v>73.2</v>
      </c>
      <c r="S502" t="s">
        <v>954</v>
      </c>
      <c r="T502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 : 397.5 : Ptarmigan/ACSS : 20/7</v>
      </c>
    </row>
    <row r="503" spans="1:20" x14ac:dyDescent="0.25">
      <c r="A503" s="1" t="s">
        <v>483</v>
      </c>
      <c r="B503" s="1" t="s">
        <v>488</v>
      </c>
      <c r="C503">
        <v>397.5</v>
      </c>
      <c r="D503">
        <v>24</v>
      </c>
      <c r="E503">
        <v>7</v>
      </c>
      <c r="F503">
        <v>0.12870000000000001</v>
      </c>
      <c r="G503">
        <v>8.5800000000000001E-2</v>
      </c>
      <c r="H503">
        <v>0.25740000000000002</v>
      </c>
      <c r="I503">
        <v>0.77200000000000002</v>
      </c>
      <c r="M503">
        <v>25</v>
      </c>
      <c r="N503">
        <v>0.2258</v>
      </c>
      <c r="O503">
        <v>75</v>
      </c>
      <c r="P503">
        <v>0.27139999999999997</v>
      </c>
      <c r="Q503">
        <v>374.4</v>
      </c>
      <c r="R503">
        <v>137</v>
      </c>
      <c r="S503" t="s">
        <v>954</v>
      </c>
      <c r="T503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 : 397.5 : Brant/ACSS : 24/7</v>
      </c>
    </row>
    <row r="504" spans="1:20" x14ac:dyDescent="0.25">
      <c r="A504" s="1" t="s">
        <v>483</v>
      </c>
      <c r="B504" s="1" t="s">
        <v>512</v>
      </c>
      <c r="C504">
        <v>397.5</v>
      </c>
      <c r="D504">
        <v>26</v>
      </c>
      <c r="E504">
        <v>7</v>
      </c>
      <c r="F504">
        <v>0.1236</v>
      </c>
      <c r="G504">
        <v>9.6100000000000005E-2</v>
      </c>
      <c r="H504">
        <v>0.2883</v>
      </c>
      <c r="I504">
        <v>0.78300000000000003</v>
      </c>
      <c r="M504">
        <v>25</v>
      </c>
      <c r="N504">
        <v>0.2248</v>
      </c>
      <c r="O504">
        <v>75</v>
      </c>
      <c r="P504">
        <v>0.27010000000000001</v>
      </c>
      <c r="Q504">
        <v>374.1</v>
      </c>
      <c r="R504">
        <v>171.9</v>
      </c>
      <c r="S504" t="s">
        <v>954</v>
      </c>
      <c r="T504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 : 397.5 : Ibis/ACSS : 26/7</v>
      </c>
    </row>
    <row r="505" spans="1:20" x14ac:dyDescent="0.25">
      <c r="A505" s="1" t="s">
        <v>483</v>
      </c>
      <c r="B505" s="1" t="s">
        <v>517</v>
      </c>
      <c r="C505">
        <v>397.5</v>
      </c>
      <c r="D505">
        <v>30</v>
      </c>
      <c r="E505">
        <v>7</v>
      </c>
      <c r="F505">
        <v>0.11509999999999999</v>
      </c>
      <c r="G505">
        <v>0.11509999999999999</v>
      </c>
      <c r="H505">
        <v>0.3453</v>
      </c>
      <c r="I505">
        <v>0.80600000000000005</v>
      </c>
      <c r="M505">
        <v>25</v>
      </c>
      <c r="N505">
        <v>0.22320000000000001</v>
      </c>
      <c r="O505">
        <v>75</v>
      </c>
      <c r="P505">
        <v>0.2681</v>
      </c>
      <c r="Q505">
        <v>375.3</v>
      </c>
      <c r="R505">
        <v>246.6</v>
      </c>
      <c r="S505" t="s">
        <v>954</v>
      </c>
      <c r="T505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 : 397.5 : Lark/ACSS : 30/7</v>
      </c>
    </row>
    <row r="506" spans="1:20" x14ac:dyDescent="0.25">
      <c r="A506" s="1" t="s">
        <v>483</v>
      </c>
      <c r="B506" s="1" t="s">
        <v>548</v>
      </c>
      <c r="C506">
        <v>477</v>
      </c>
      <c r="D506">
        <v>20</v>
      </c>
      <c r="E506">
        <v>7</v>
      </c>
      <c r="F506">
        <v>0.15440000000000001</v>
      </c>
      <c r="G506">
        <v>6.8599999999999994E-2</v>
      </c>
      <c r="H506">
        <v>0.20580000000000001</v>
      </c>
      <c r="I506">
        <v>0.82399999999999995</v>
      </c>
      <c r="M506">
        <v>25</v>
      </c>
      <c r="N506">
        <v>0.19009999999999999</v>
      </c>
      <c r="O506">
        <v>75</v>
      </c>
      <c r="P506">
        <v>0.22839999999999999</v>
      </c>
      <c r="Q506">
        <v>449.1</v>
      </c>
      <c r="R506">
        <v>87.6</v>
      </c>
      <c r="S506" t="s">
        <v>954</v>
      </c>
      <c r="T506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 : 477 : Tailorbird/ACSS : 20/7</v>
      </c>
    </row>
    <row r="507" spans="1:20" x14ac:dyDescent="0.25">
      <c r="A507" s="1" t="s">
        <v>483</v>
      </c>
      <c r="B507" s="1" t="s">
        <v>505</v>
      </c>
      <c r="C507">
        <v>477</v>
      </c>
      <c r="D507">
        <v>24</v>
      </c>
      <c r="E507">
        <v>7</v>
      </c>
      <c r="F507">
        <v>0.14099999999999999</v>
      </c>
      <c r="G507">
        <v>9.4E-2</v>
      </c>
      <c r="H507">
        <v>0.28199999999999997</v>
      </c>
      <c r="I507">
        <v>0.84599999999999997</v>
      </c>
      <c r="M507">
        <v>25</v>
      </c>
      <c r="N507">
        <v>0.1885</v>
      </c>
      <c r="O507">
        <v>75</v>
      </c>
      <c r="P507">
        <v>0.22639999999999999</v>
      </c>
      <c r="Q507">
        <v>449.4</v>
      </c>
      <c r="R507">
        <v>164.5</v>
      </c>
      <c r="S507" t="s">
        <v>954</v>
      </c>
      <c r="T507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 : 477 : Flicker/ACSS : 24/7</v>
      </c>
    </row>
    <row r="508" spans="1:20" x14ac:dyDescent="0.25">
      <c r="A508" s="1" t="s">
        <v>483</v>
      </c>
      <c r="B508" s="1" t="s">
        <v>510</v>
      </c>
      <c r="C508">
        <v>477</v>
      </c>
      <c r="D508">
        <v>26</v>
      </c>
      <c r="E508">
        <v>7</v>
      </c>
      <c r="F508">
        <v>0.13539999999999999</v>
      </c>
      <c r="G508">
        <v>0.1053</v>
      </c>
      <c r="H508">
        <v>0.31590000000000001</v>
      </c>
      <c r="I508">
        <v>0.85799999999999998</v>
      </c>
      <c r="M508">
        <v>25</v>
      </c>
      <c r="N508">
        <v>0.18759999999999999</v>
      </c>
      <c r="O508">
        <v>75</v>
      </c>
      <c r="P508">
        <v>0.2253</v>
      </c>
      <c r="Q508">
        <v>449</v>
      </c>
      <c r="R508">
        <v>206.4</v>
      </c>
      <c r="S508" t="s">
        <v>954</v>
      </c>
      <c r="T508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 : 477 : Hawk/ACSS : 26/7</v>
      </c>
    </row>
    <row r="509" spans="1:20" x14ac:dyDescent="0.25">
      <c r="A509" s="1" t="s">
        <v>483</v>
      </c>
      <c r="B509" s="1" t="s">
        <v>511</v>
      </c>
      <c r="C509">
        <v>477</v>
      </c>
      <c r="D509">
        <v>30</v>
      </c>
      <c r="E509">
        <v>7</v>
      </c>
      <c r="F509">
        <v>0.12609999999999999</v>
      </c>
      <c r="G509">
        <v>0.12609999999999999</v>
      </c>
      <c r="H509">
        <v>0.37830000000000003</v>
      </c>
      <c r="I509">
        <v>0.88300000000000001</v>
      </c>
      <c r="M509">
        <v>25</v>
      </c>
      <c r="N509">
        <v>0.1862</v>
      </c>
      <c r="O509">
        <v>75</v>
      </c>
      <c r="P509">
        <v>0.22359999999999999</v>
      </c>
      <c r="Q509">
        <v>450.4</v>
      </c>
      <c r="R509">
        <v>296</v>
      </c>
      <c r="S509" t="s">
        <v>954</v>
      </c>
      <c r="T509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 : 477 : Hen/ACSS : 30/7</v>
      </c>
    </row>
    <row r="510" spans="1:20" x14ac:dyDescent="0.25">
      <c r="A510" s="1" t="s">
        <v>483</v>
      </c>
      <c r="B510" s="1" t="s">
        <v>542</v>
      </c>
      <c r="C510">
        <v>556.5</v>
      </c>
      <c r="D510">
        <v>22</v>
      </c>
      <c r="E510">
        <v>7</v>
      </c>
      <c r="F510">
        <v>0.159</v>
      </c>
      <c r="G510">
        <v>8.8300000000000003E-2</v>
      </c>
      <c r="H510">
        <v>0.26490000000000002</v>
      </c>
      <c r="I510">
        <v>0.90100000000000002</v>
      </c>
      <c r="M510">
        <v>25</v>
      </c>
      <c r="N510">
        <v>0.16259999999999999</v>
      </c>
      <c r="O510">
        <v>75</v>
      </c>
      <c r="P510">
        <v>0.19520000000000001</v>
      </c>
      <c r="Q510">
        <v>523.9</v>
      </c>
      <c r="R510">
        <v>145.1</v>
      </c>
      <c r="S510" t="s">
        <v>954</v>
      </c>
      <c r="T510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 : 556.5 : Sapsucker/ACSS : 22/7</v>
      </c>
    </row>
    <row r="511" spans="1:20" x14ac:dyDescent="0.25">
      <c r="A511" s="1" t="s">
        <v>483</v>
      </c>
      <c r="B511" s="1" t="s">
        <v>527</v>
      </c>
      <c r="C511">
        <v>556.5</v>
      </c>
      <c r="D511">
        <v>24</v>
      </c>
      <c r="E511">
        <v>7</v>
      </c>
      <c r="F511">
        <v>0.15229999999999999</v>
      </c>
      <c r="G511">
        <v>0.10150000000000001</v>
      </c>
      <c r="H511">
        <v>0.30449999999999999</v>
      </c>
      <c r="I511">
        <v>0.91400000000000003</v>
      </c>
      <c r="M511">
        <v>25</v>
      </c>
      <c r="N511">
        <v>0.1618</v>
      </c>
      <c r="O511">
        <v>75</v>
      </c>
      <c r="P511">
        <v>0.1943</v>
      </c>
      <c r="Q511">
        <v>524.29999999999995</v>
      </c>
      <c r="R511">
        <v>191.8</v>
      </c>
      <c r="S511" t="s">
        <v>954</v>
      </c>
      <c r="T511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 : 556.5 : Parakeet/ACSS : 24/7</v>
      </c>
    </row>
    <row r="512" spans="1:20" x14ac:dyDescent="0.25">
      <c r="A512" s="1" t="s">
        <v>483</v>
      </c>
      <c r="B512" s="1" t="s">
        <v>499</v>
      </c>
      <c r="C512">
        <v>556.5</v>
      </c>
      <c r="D512">
        <v>26</v>
      </c>
      <c r="E512">
        <v>7</v>
      </c>
      <c r="F512">
        <v>0.14630000000000001</v>
      </c>
      <c r="G512">
        <v>0.1138</v>
      </c>
      <c r="H512">
        <v>0.34139999999999998</v>
      </c>
      <c r="I512">
        <v>0.92700000000000005</v>
      </c>
      <c r="M512">
        <v>25</v>
      </c>
      <c r="N512">
        <v>0.161</v>
      </c>
      <c r="O512">
        <v>75</v>
      </c>
      <c r="P512">
        <v>0.1933</v>
      </c>
      <c r="Q512">
        <v>524.20000000000005</v>
      </c>
      <c r="R512">
        <v>241</v>
      </c>
      <c r="S512" t="s">
        <v>954</v>
      </c>
      <c r="T512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 : 556.5 : Dove/ACSS : 26/7</v>
      </c>
    </row>
    <row r="513" spans="1:20" x14ac:dyDescent="0.25">
      <c r="A513" s="1" t="s">
        <v>483</v>
      </c>
      <c r="B513" s="1" t="s">
        <v>530</v>
      </c>
      <c r="C513">
        <v>605</v>
      </c>
      <c r="D513">
        <v>24</v>
      </c>
      <c r="E513">
        <v>7</v>
      </c>
      <c r="F513">
        <v>0.1588</v>
      </c>
      <c r="G513">
        <v>0.10589999999999999</v>
      </c>
      <c r="H513">
        <v>0.31769999999999998</v>
      </c>
      <c r="I513">
        <v>0.95299999999999996</v>
      </c>
      <c r="M513">
        <v>25</v>
      </c>
      <c r="N513">
        <v>0.14899999999999999</v>
      </c>
      <c r="O513">
        <v>75</v>
      </c>
      <c r="P513">
        <v>0.1789</v>
      </c>
      <c r="Q513">
        <v>570</v>
      </c>
      <c r="R513">
        <v>208.7</v>
      </c>
      <c r="S513" t="s">
        <v>954</v>
      </c>
      <c r="T513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 : 605 : Peacock/ACSS : 24/7</v>
      </c>
    </row>
    <row r="514" spans="1:20" x14ac:dyDescent="0.25">
      <c r="A514" s="1" t="s">
        <v>483</v>
      </c>
      <c r="B514" s="1" t="s">
        <v>545</v>
      </c>
      <c r="C514">
        <v>605</v>
      </c>
      <c r="D514">
        <v>26</v>
      </c>
      <c r="E514">
        <v>7</v>
      </c>
      <c r="F514">
        <v>0.1525</v>
      </c>
      <c r="G514">
        <v>0.1186</v>
      </c>
      <c r="H514">
        <v>0.35580000000000001</v>
      </c>
      <c r="I514">
        <v>0.96599999999999997</v>
      </c>
      <c r="M514">
        <v>25</v>
      </c>
      <c r="N514">
        <v>0.14829999999999999</v>
      </c>
      <c r="O514">
        <v>75</v>
      </c>
      <c r="P514">
        <v>0.17799999999999999</v>
      </c>
      <c r="Q514">
        <v>569.5</v>
      </c>
      <c r="R514">
        <v>261.8</v>
      </c>
      <c r="S514" t="s">
        <v>954</v>
      </c>
      <c r="T514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 : 605 : Squab/ACSS : 26/7</v>
      </c>
    </row>
    <row r="515" spans="1:20" x14ac:dyDescent="0.25">
      <c r="A515" s="1" t="s">
        <v>483</v>
      </c>
      <c r="B515" s="1" t="s">
        <v>549</v>
      </c>
      <c r="C515">
        <v>605</v>
      </c>
      <c r="D515">
        <v>30</v>
      </c>
      <c r="E515">
        <v>19</v>
      </c>
      <c r="F515">
        <v>0.14199999999999999</v>
      </c>
      <c r="G515">
        <v>8.5199999999999998E-2</v>
      </c>
      <c r="H515">
        <v>0.42599999999999999</v>
      </c>
      <c r="I515">
        <v>0.99399999999999999</v>
      </c>
      <c r="M515">
        <v>25</v>
      </c>
      <c r="N515">
        <v>0.1472</v>
      </c>
      <c r="O515">
        <v>75</v>
      </c>
      <c r="P515">
        <v>0.1767</v>
      </c>
      <c r="Q515">
        <v>571.20000000000005</v>
      </c>
      <c r="R515">
        <v>367.5</v>
      </c>
      <c r="S515" t="s">
        <v>954</v>
      </c>
      <c r="T515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 : 605 : Teal/ACSS : 30/19</v>
      </c>
    </row>
    <row r="516" spans="1:20" x14ac:dyDescent="0.25">
      <c r="A516" s="1" t="s">
        <v>483</v>
      </c>
      <c r="B516" s="1" t="s">
        <v>553</v>
      </c>
      <c r="C516">
        <v>605</v>
      </c>
      <c r="D516">
        <v>30</v>
      </c>
      <c r="E516">
        <v>7</v>
      </c>
      <c r="F516">
        <v>0.14199999999999999</v>
      </c>
      <c r="G516">
        <v>0.14199999999999999</v>
      </c>
      <c r="H516">
        <v>0.42599999999999999</v>
      </c>
      <c r="I516">
        <v>0.99399999999999999</v>
      </c>
      <c r="M516">
        <v>25</v>
      </c>
      <c r="N516">
        <v>0.14710000000000001</v>
      </c>
      <c r="O516">
        <v>75</v>
      </c>
      <c r="P516">
        <v>0.17660000000000001</v>
      </c>
      <c r="Q516">
        <v>571.20000000000005</v>
      </c>
      <c r="R516">
        <v>375.3</v>
      </c>
      <c r="S516" t="s">
        <v>954</v>
      </c>
      <c r="T516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 : 605 : Wood Duck/ACSS : 30/7</v>
      </c>
    </row>
    <row r="517" spans="1:20" x14ac:dyDescent="0.25">
      <c r="A517" s="1" t="s">
        <v>483</v>
      </c>
      <c r="B517" s="1" t="s">
        <v>507</v>
      </c>
      <c r="C517">
        <v>636</v>
      </c>
      <c r="D517">
        <v>22</v>
      </c>
      <c r="E517">
        <v>7</v>
      </c>
      <c r="F517">
        <v>0.17</v>
      </c>
      <c r="G517">
        <v>9.4399999999999998E-2</v>
      </c>
      <c r="H517">
        <v>0.28320000000000001</v>
      </c>
      <c r="I517">
        <v>0.96299999999999997</v>
      </c>
      <c r="M517">
        <v>25</v>
      </c>
      <c r="N517">
        <v>0.1426</v>
      </c>
      <c r="O517">
        <v>75</v>
      </c>
      <c r="P517">
        <v>0.1711</v>
      </c>
      <c r="Q517">
        <v>598.9</v>
      </c>
      <c r="R517">
        <v>165.9</v>
      </c>
      <c r="S517" t="s">
        <v>954</v>
      </c>
      <c r="T517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 : 636 : Goldfinch/ACSS : 22/7</v>
      </c>
    </row>
    <row r="518" spans="1:20" x14ac:dyDescent="0.25">
      <c r="A518" s="1" t="s">
        <v>483</v>
      </c>
      <c r="B518" s="1" t="s">
        <v>540</v>
      </c>
      <c r="C518">
        <v>636</v>
      </c>
      <c r="D518">
        <v>24</v>
      </c>
      <c r="E518">
        <v>7</v>
      </c>
      <c r="F518">
        <v>0.1628</v>
      </c>
      <c r="G518">
        <v>0.1085</v>
      </c>
      <c r="H518">
        <v>0.32550000000000001</v>
      </c>
      <c r="I518">
        <v>0.97699999999999998</v>
      </c>
      <c r="M518">
        <v>25</v>
      </c>
      <c r="N518">
        <v>0.1419</v>
      </c>
      <c r="O518">
        <v>75</v>
      </c>
      <c r="P518">
        <v>0.17019999999999999</v>
      </c>
      <c r="Q518">
        <v>599.1</v>
      </c>
      <c r="R518">
        <v>219.1</v>
      </c>
      <c r="S518" t="s">
        <v>954</v>
      </c>
      <c r="T518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 : 636 : Rook/ACSS : 24/7</v>
      </c>
    </row>
    <row r="519" spans="1:20" x14ac:dyDescent="0.25">
      <c r="A519" s="1" t="s">
        <v>483</v>
      </c>
      <c r="B519" s="1" t="s">
        <v>509</v>
      </c>
      <c r="C519">
        <v>636</v>
      </c>
      <c r="D519">
        <v>26</v>
      </c>
      <c r="E519">
        <v>7</v>
      </c>
      <c r="F519">
        <v>0.15640000000000001</v>
      </c>
      <c r="G519">
        <v>0.1216</v>
      </c>
      <c r="H519">
        <v>0.36480000000000001</v>
      </c>
      <c r="I519">
        <v>0.99099999999999999</v>
      </c>
      <c r="M519">
        <v>25</v>
      </c>
      <c r="N519">
        <v>0.14119999999999999</v>
      </c>
      <c r="O519">
        <v>75</v>
      </c>
      <c r="P519">
        <v>0.1694</v>
      </c>
      <c r="Q519">
        <v>599</v>
      </c>
      <c r="R519">
        <v>275.2</v>
      </c>
      <c r="S519" t="s">
        <v>954</v>
      </c>
      <c r="T519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 : 636 : Grosbeak/ACSS : 26/7</v>
      </c>
    </row>
    <row r="520" spans="1:20" x14ac:dyDescent="0.25">
      <c r="A520" s="1" t="s">
        <v>483</v>
      </c>
      <c r="B520" s="1" t="s">
        <v>501</v>
      </c>
      <c r="C520">
        <v>636</v>
      </c>
      <c r="D520">
        <v>30</v>
      </c>
      <c r="E520">
        <v>19</v>
      </c>
      <c r="F520">
        <v>0.14560000000000001</v>
      </c>
      <c r="G520">
        <v>8.7400000000000005E-2</v>
      </c>
      <c r="H520">
        <v>0.437</v>
      </c>
      <c r="I520">
        <v>1.0189999999999999</v>
      </c>
      <c r="M520">
        <v>25</v>
      </c>
      <c r="N520">
        <v>0.14019999999999999</v>
      </c>
      <c r="O520">
        <v>75</v>
      </c>
      <c r="P520">
        <v>0.16819999999999999</v>
      </c>
      <c r="Q520">
        <v>600.5</v>
      </c>
      <c r="R520">
        <v>386.7</v>
      </c>
      <c r="S520" t="s">
        <v>954</v>
      </c>
      <c r="T520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 : 636 : Egret/ACSS : 30/19</v>
      </c>
    </row>
    <row r="521" spans="1:20" x14ac:dyDescent="0.25">
      <c r="A521" s="1" t="s">
        <v>483</v>
      </c>
      <c r="B521" s="1" t="s">
        <v>543</v>
      </c>
      <c r="C521">
        <v>636</v>
      </c>
      <c r="D521">
        <v>30</v>
      </c>
      <c r="E521">
        <v>7</v>
      </c>
      <c r="F521">
        <v>0.14560000000000001</v>
      </c>
      <c r="G521">
        <v>0.14560000000000001</v>
      </c>
      <c r="H521">
        <v>0.43680000000000002</v>
      </c>
      <c r="I521">
        <v>1.0189999999999999</v>
      </c>
      <c r="M521">
        <v>25</v>
      </c>
      <c r="N521">
        <v>0.1401</v>
      </c>
      <c r="O521">
        <v>75</v>
      </c>
      <c r="P521">
        <v>0.1681</v>
      </c>
      <c r="Q521">
        <v>600.5</v>
      </c>
      <c r="R521">
        <v>394.6</v>
      </c>
      <c r="S521" t="s">
        <v>954</v>
      </c>
      <c r="T521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 : 636 : Scoter/ACSS : 30/7</v>
      </c>
    </row>
    <row r="522" spans="1:20" x14ac:dyDescent="0.25">
      <c r="A522" s="1" t="s">
        <v>483</v>
      </c>
      <c r="B522" s="1" t="s">
        <v>504</v>
      </c>
      <c r="C522">
        <v>666.6</v>
      </c>
      <c r="D522">
        <v>24</v>
      </c>
      <c r="E522">
        <v>7</v>
      </c>
      <c r="F522">
        <v>0.16669999999999999</v>
      </c>
      <c r="G522">
        <v>0.1111</v>
      </c>
      <c r="H522">
        <v>0.33329999999999999</v>
      </c>
      <c r="I522">
        <v>1</v>
      </c>
      <c r="M522">
        <v>25</v>
      </c>
      <c r="N522">
        <v>0.13550000000000001</v>
      </c>
      <c r="O522">
        <v>75</v>
      </c>
      <c r="P522">
        <v>0.16250000000000001</v>
      </c>
      <c r="Q522">
        <v>628.20000000000005</v>
      </c>
      <c r="R522">
        <v>229.7</v>
      </c>
      <c r="S522" t="s">
        <v>954</v>
      </c>
      <c r="T522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 : 666.6 : Flamingo/ACSS : 24/7</v>
      </c>
    </row>
    <row r="523" spans="1:20" x14ac:dyDescent="0.25">
      <c r="A523" s="1" t="s">
        <v>483</v>
      </c>
      <c r="B523" s="1" t="s">
        <v>506</v>
      </c>
      <c r="C523">
        <v>666.6</v>
      </c>
      <c r="D523">
        <v>26</v>
      </c>
      <c r="E523">
        <v>7</v>
      </c>
      <c r="F523">
        <v>0.16009999999999999</v>
      </c>
      <c r="G523">
        <v>0.1245</v>
      </c>
      <c r="H523">
        <v>0.3735</v>
      </c>
      <c r="I523">
        <v>1.014</v>
      </c>
      <c r="M523">
        <v>25</v>
      </c>
      <c r="N523">
        <v>0.1348</v>
      </c>
      <c r="O523">
        <v>75</v>
      </c>
      <c r="P523">
        <v>0.16170000000000001</v>
      </c>
      <c r="Q523">
        <v>627.70000000000005</v>
      </c>
      <c r="R523">
        <v>288.5</v>
      </c>
      <c r="S523" t="s">
        <v>954</v>
      </c>
      <c r="T523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 : 666.6 : Gannet/ACSS : 26/7</v>
      </c>
    </row>
    <row r="524" spans="1:20" x14ac:dyDescent="0.25">
      <c r="A524" s="1" t="s">
        <v>483</v>
      </c>
      <c r="B524" s="1" t="s">
        <v>547</v>
      </c>
      <c r="C524">
        <v>715.5</v>
      </c>
      <c r="D524">
        <v>24</v>
      </c>
      <c r="E524">
        <v>7</v>
      </c>
      <c r="F524">
        <v>0.17269999999999999</v>
      </c>
      <c r="G524">
        <v>0.11509999999999999</v>
      </c>
      <c r="H524">
        <v>0.3453</v>
      </c>
      <c r="I524">
        <v>1.036</v>
      </c>
      <c r="M524">
        <v>25</v>
      </c>
      <c r="N524">
        <v>0.12640000000000001</v>
      </c>
      <c r="O524">
        <v>75</v>
      </c>
      <c r="P524">
        <v>0.15160000000000001</v>
      </c>
      <c r="Q524">
        <v>674.2</v>
      </c>
      <c r="R524">
        <v>246.6</v>
      </c>
      <c r="S524" t="s">
        <v>954</v>
      </c>
      <c r="T524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 : 715.5 : Stilt/ACSS : 24/7</v>
      </c>
    </row>
    <row r="525" spans="1:20" x14ac:dyDescent="0.25">
      <c r="A525" s="1" t="s">
        <v>483</v>
      </c>
      <c r="B525" s="1" t="s">
        <v>546</v>
      </c>
      <c r="C525">
        <v>715.5</v>
      </c>
      <c r="D525">
        <v>26</v>
      </c>
      <c r="E525">
        <v>7</v>
      </c>
      <c r="F525">
        <v>0.16589999999999999</v>
      </c>
      <c r="G525">
        <v>0.129</v>
      </c>
      <c r="H525">
        <v>0.38700000000000001</v>
      </c>
      <c r="I525">
        <v>1.0509999999999999</v>
      </c>
      <c r="M525">
        <v>25</v>
      </c>
      <c r="N525">
        <v>0.1258</v>
      </c>
      <c r="O525">
        <v>75</v>
      </c>
      <c r="P525">
        <v>0.15079999999999999</v>
      </c>
      <c r="Q525">
        <v>674</v>
      </c>
      <c r="R525">
        <v>309.7</v>
      </c>
      <c r="S525" t="s">
        <v>954</v>
      </c>
      <c r="T525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 : 715.5 : Starling/ACSS : 26/7</v>
      </c>
    </row>
    <row r="526" spans="1:20" x14ac:dyDescent="0.25">
      <c r="A526" s="1" t="s">
        <v>483</v>
      </c>
      <c r="B526" s="1" t="s">
        <v>538</v>
      </c>
      <c r="C526">
        <v>715.5</v>
      </c>
      <c r="D526">
        <v>30</v>
      </c>
      <c r="E526">
        <v>19</v>
      </c>
      <c r="F526">
        <v>0.15440000000000001</v>
      </c>
      <c r="G526">
        <v>9.2600000000000002E-2</v>
      </c>
      <c r="H526">
        <v>0.46300000000000002</v>
      </c>
      <c r="I526">
        <v>1.081</v>
      </c>
      <c r="M526">
        <v>25</v>
      </c>
      <c r="N526">
        <v>0.12479999999999999</v>
      </c>
      <c r="O526">
        <v>75</v>
      </c>
      <c r="P526">
        <v>0.1497</v>
      </c>
      <c r="Q526">
        <v>675.3</v>
      </c>
      <c r="R526">
        <v>434.1</v>
      </c>
      <c r="S526" t="s">
        <v>954</v>
      </c>
      <c r="T526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 : 715.5 : Redwing/ACSS : 30/19</v>
      </c>
    </row>
    <row r="527" spans="1:20" x14ac:dyDescent="0.25">
      <c r="A527" s="1" t="s">
        <v>483</v>
      </c>
      <c r="B527" s="1" t="s">
        <v>494</v>
      </c>
      <c r="C527">
        <v>795</v>
      </c>
      <c r="D527">
        <v>54</v>
      </c>
      <c r="E527">
        <v>7</v>
      </c>
      <c r="F527">
        <v>0.12130000000000001</v>
      </c>
      <c r="G527">
        <v>0.12130000000000001</v>
      </c>
      <c r="H527">
        <v>0.3639</v>
      </c>
      <c r="I527">
        <v>1.0920000000000001</v>
      </c>
      <c r="M527">
        <v>25</v>
      </c>
      <c r="N527">
        <v>0.11409999999999999</v>
      </c>
      <c r="O527">
        <v>75</v>
      </c>
      <c r="P527">
        <v>0.1406</v>
      </c>
      <c r="Q527">
        <v>748.4</v>
      </c>
      <c r="R527">
        <v>273.89999999999998</v>
      </c>
      <c r="S527" t="s">
        <v>954</v>
      </c>
      <c r="T527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 : 795 : Condor/ACSS : 54/7</v>
      </c>
    </row>
    <row r="528" spans="1:20" x14ac:dyDescent="0.25">
      <c r="A528" s="1" t="s">
        <v>483</v>
      </c>
      <c r="B528" s="1" t="s">
        <v>550</v>
      </c>
      <c r="C528">
        <v>795</v>
      </c>
      <c r="D528">
        <v>45</v>
      </c>
      <c r="E528">
        <v>7</v>
      </c>
      <c r="F528">
        <v>0.13289999999999999</v>
      </c>
      <c r="G528">
        <v>8.8599999999999998E-2</v>
      </c>
      <c r="H528">
        <v>0.26579999999999998</v>
      </c>
      <c r="I528">
        <v>1.0629999999999999</v>
      </c>
      <c r="M528">
        <v>25</v>
      </c>
      <c r="N528">
        <v>0.1153</v>
      </c>
      <c r="O528">
        <v>75</v>
      </c>
      <c r="P528">
        <v>0.13900000000000001</v>
      </c>
      <c r="Q528">
        <v>748.6</v>
      </c>
      <c r="R528">
        <v>146.1</v>
      </c>
      <c r="S528" t="s">
        <v>954</v>
      </c>
      <c r="T528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 : 795 : Tern/ACSS : 45/7</v>
      </c>
    </row>
    <row r="529" spans="1:20" x14ac:dyDescent="0.25">
      <c r="A529" s="1" t="s">
        <v>483</v>
      </c>
      <c r="B529" s="1" t="s">
        <v>519</v>
      </c>
      <c r="C529">
        <v>795</v>
      </c>
      <c r="D529">
        <v>42</v>
      </c>
      <c r="E529">
        <v>7</v>
      </c>
      <c r="F529">
        <v>0.1376</v>
      </c>
      <c r="G529">
        <v>7.6399999999999996E-2</v>
      </c>
      <c r="H529">
        <v>0.22919999999999999</v>
      </c>
      <c r="I529">
        <v>1.0549999999999999</v>
      </c>
      <c r="M529">
        <v>25</v>
      </c>
      <c r="N529">
        <v>0.1157</v>
      </c>
      <c r="O529">
        <v>75</v>
      </c>
      <c r="P529">
        <v>0.13850000000000001</v>
      </c>
      <c r="Q529">
        <v>749</v>
      </c>
      <c r="R529">
        <v>108.6</v>
      </c>
      <c r="S529" t="s">
        <v>954</v>
      </c>
      <c r="T529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 : 795 : Macaw/ACSS : 42/7</v>
      </c>
    </row>
    <row r="530" spans="1:20" x14ac:dyDescent="0.25">
      <c r="A530" s="1" t="s">
        <v>483</v>
      </c>
      <c r="B530" s="1" t="s">
        <v>534</v>
      </c>
      <c r="C530">
        <v>795</v>
      </c>
      <c r="D530">
        <v>22</v>
      </c>
      <c r="E530">
        <v>7</v>
      </c>
      <c r="F530">
        <v>0.19009999999999999</v>
      </c>
      <c r="G530">
        <v>0.1056</v>
      </c>
      <c r="H530">
        <v>0.31680000000000003</v>
      </c>
      <c r="I530">
        <v>1.077</v>
      </c>
      <c r="M530">
        <v>25</v>
      </c>
      <c r="N530">
        <v>0.1147</v>
      </c>
      <c r="O530">
        <v>75</v>
      </c>
      <c r="P530">
        <v>0.13739999999999999</v>
      </c>
      <c r="Q530">
        <v>748.8</v>
      </c>
      <c r="R530">
        <v>207.6</v>
      </c>
      <c r="S530" t="s">
        <v>954</v>
      </c>
      <c r="T530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 : 795 : Puffin/ACSS : 22/7</v>
      </c>
    </row>
    <row r="531" spans="1:20" x14ac:dyDescent="0.25">
      <c r="A531" s="1" t="s">
        <v>483</v>
      </c>
      <c r="B531" s="1" t="s">
        <v>496</v>
      </c>
      <c r="C531">
        <v>795</v>
      </c>
      <c r="D531">
        <v>24</v>
      </c>
      <c r="E531">
        <v>7</v>
      </c>
      <c r="F531">
        <v>0.182</v>
      </c>
      <c r="G531">
        <v>0.12130000000000001</v>
      </c>
      <c r="H531">
        <v>0.3639</v>
      </c>
      <c r="I531">
        <v>1.0920000000000001</v>
      </c>
      <c r="M531">
        <v>25</v>
      </c>
      <c r="N531">
        <v>0.11409999999999999</v>
      </c>
      <c r="O531">
        <v>75</v>
      </c>
      <c r="P531">
        <v>0.13669999999999999</v>
      </c>
      <c r="Q531">
        <v>748.8</v>
      </c>
      <c r="R531">
        <v>273.89999999999998</v>
      </c>
      <c r="S531" t="s">
        <v>954</v>
      </c>
      <c r="T531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 : 795 : Cuckoo/ACSS : 24/7</v>
      </c>
    </row>
    <row r="532" spans="1:20" x14ac:dyDescent="0.25">
      <c r="A532" s="1" t="s">
        <v>483</v>
      </c>
      <c r="B532" s="1" t="s">
        <v>500</v>
      </c>
      <c r="C532">
        <v>795</v>
      </c>
      <c r="D532">
        <v>26</v>
      </c>
      <c r="E532">
        <v>7</v>
      </c>
      <c r="F532">
        <v>0.1749</v>
      </c>
      <c r="G532">
        <v>0.13600000000000001</v>
      </c>
      <c r="H532">
        <v>0.40799999999999997</v>
      </c>
      <c r="I532">
        <v>1.1080000000000001</v>
      </c>
      <c r="M532">
        <v>25</v>
      </c>
      <c r="N532">
        <v>0.1135</v>
      </c>
      <c r="O532">
        <v>75</v>
      </c>
      <c r="P532">
        <v>0.13589999999999999</v>
      </c>
      <c r="Q532">
        <v>749.1</v>
      </c>
      <c r="R532">
        <v>344.3</v>
      </c>
      <c r="S532" t="s">
        <v>954</v>
      </c>
      <c r="T532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 : 795 : Drake/ACSS : 26/7</v>
      </c>
    </row>
    <row r="533" spans="1:20" x14ac:dyDescent="0.25">
      <c r="A533" s="1" t="s">
        <v>483</v>
      </c>
      <c r="B533" s="1" t="s">
        <v>520</v>
      </c>
      <c r="C533">
        <v>795</v>
      </c>
      <c r="D533">
        <v>30</v>
      </c>
      <c r="E533">
        <v>19</v>
      </c>
      <c r="F533">
        <v>0.1628</v>
      </c>
      <c r="G533">
        <v>9.7699999999999995E-2</v>
      </c>
      <c r="H533">
        <v>0.48849999999999999</v>
      </c>
      <c r="I533">
        <v>1.1399999999999999</v>
      </c>
      <c r="M533">
        <v>25</v>
      </c>
      <c r="N533">
        <v>0.1125</v>
      </c>
      <c r="O533">
        <v>75</v>
      </c>
      <c r="P533">
        <v>0.13489999999999999</v>
      </c>
      <c r="Q533">
        <v>750.7</v>
      </c>
      <c r="R533">
        <v>483.2</v>
      </c>
      <c r="S533" t="s">
        <v>954</v>
      </c>
      <c r="T533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 : 795 : Mallard/ACSS : 30/19</v>
      </c>
    </row>
    <row r="534" spans="1:20" x14ac:dyDescent="0.25">
      <c r="A534" s="1" t="s">
        <v>483</v>
      </c>
      <c r="B534" s="1" t="s">
        <v>490</v>
      </c>
      <c r="C534">
        <v>900</v>
      </c>
      <c r="D534">
        <v>54</v>
      </c>
      <c r="E534">
        <v>7</v>
      </c>
      <c r="F534">
        <v>0.12909999999999999</v>
      </c>
      <c r="G534">
        <v>0.12909999999999999</v>
      </c>
      <c r="H534">
        <v>0.38729999999999998</v>
      </c>
      <c r="I534">
        <v>1.1619999999999999</v>
      </c>
      <c r="M534">
        <v>25</v>
      </c>
      <c r="N534">
        <v>0.1012</v>
      </c>
      <c r="O534">
        <v>75</v>
      </c>
      <c r="P534">
        <v>0.1245</v>
      </c>
      <c r="Q534">
        <v>847.7</v>
      </c>
      <c r="R534">
        <v>310.2</v>
      </c>
      <c r="S534" t="s">
        <v>954</v>
      </c>
      <c r="T534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 : 900 : Canary/ACSS : 54/7</v>
      </c>
    </row>
    <row r="535" spans="1:20" x14ac:dyDescent="0.25">
      <c r="A535" s="1" t="s">
        <v>483</v>
      </c>
      <c r="B535" s="1" t="s">
        <v>541</v>
      </c>
      <c r="C535">
        <v>900</v>
      </c>
      <c r="D535">
        <v>45</v>
      </c>
      <c r="E535">
        <v>7</v>
      </c>
      <c r="F535">
        <v>0.1414</v>
      </c>
      <c r="G535">
        <v>9.4299999999999995E-2</v>
      </c>
      <c r="H535">
        <v>0.28289999999999998</v>
      </c>
      <c r="I535">
        <v>1.131</v>
      </c>
      <c r="M535">
        <v>25</v>
      </c>
      <c r="N535">
        <v>0.1023</v>
      </c>
      <c r="O535">
        <v>75</v>
      </c>
      <c r="P535">
        <v>0.1232</v>
      </c>
      <c r="Q535">
        <v>847.4</v>
      </c>
      <c r="R535">
        <v>165.5</v>
      </c>
      <c r="S535" t="s">
        <v>954</v>
      </c>
      <c r="T535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 : 900 : Ruddy/ACSS : 45/7</v>
      </c>
    </row>
    <row r="536" spans="1:20" x14ac:dyDescent="0.25">
      <c r="A536" s="1" t="s">
        <v>483</v>
      </c>
      <c r="B536" s="1" t="s">
        <v>492</v>
      </c>
      <c r="C536">
        <v>954</v>
      </c>
      <c r="D536">
        <v>54</v>
      </c>
      <c r="E536">
        <v>7</v>
      </c>
      <c r="F536">
        <v>0.13289999999999999</v>
      </c>
      <c r="G536">
        <v>0.13289999999999999</v>
      </c>
      <c r="H536">
        <v>0.3987</v>
      </c>
      <c r="I536">
        <v>1.196</v>
      </c>
      <c r="M536">
        <v>25</v>
      </c>
      <c r="N536">
        <v>9.5600000000000004E-2</v>
      </c>
      <c r="O536">
        <v>75</v>
      </c>
      <c r="P536">
        <v>0.1176</v>
      </c>
      <c r="Q536">
        <v>898.3</v>
      </c>
      <c r="R536">
        <v>328.7</v>
      </c>
      <c r="S536" t="s">
        <v>954</v>
      </c>
      <c r="T536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 : 954 : Cardinal/ACSS : 54/7</v>
      </c>
    </row>
    <row r="537" spans="1:20" x14ac:dyDescent="0.25">
      <c r="A537" s="1" t="s">
        <v>483</v>
      </c>
      <c r="B537" s="1" t="s">
        <v>535</v>
      </c>
      <c r="C537">
        <v>954</v>
      </c>
      <c r="D537">
        <v>45</v>
      </c>
      <c r="E537">
        <v>7</v>
      </c>
      <c r="F537">
        <v>0.14560000000000001</v>
      </c>
      <c r="G537">
        <v>9.7100000000000006E-2</v>
      </c>
      <c r="H537">
        <v>0.2913</v>
      </c>
      <c r="I537">
        <v>1.165</v>
      </c>
      <c r="M537">
        <v>25</v>
      </c>
      <c r="N537">
        <v>9.6799999999999997E-2</v>
      </c>
      <c r="O537">
        <v>75</v>
      </c>
      <c r="P537">
        <v>0.1164</v>
      </c>
      <c r="Q537">
        <v>898.5</v>
      </c>
      <c r="R537">
        <v>175.5</v>
      </c>
      <c r="S537" t="s">
        <v>954</v>
      </c>
      <c r="T537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 : 954 : Rail/ACSS : 45/7</v>
      </c>
    </row>
    <row r="538" spans="1:20" x14ac:dyDescent="0.25">
      <c r="A538" s="1" t="s">
        <v>483</v>
      </c>
      <c r="B538" s="1" t="s">
        <v>495</v>
      </c>
      <c r="C538">
        <v>954</v>
      </c>
      <c r="D538">
        <v>20</v>
      </c>
      <c r="E538">
        <v>7</v>
      </c>
      <c r="F538">
        <v>0.21840000000000001</v>
      </c>
      <c r="G538">
        <v>9.7100000000000006E-2</v>
      </c>
      <c r="H538">
        <v>0.2913</v>
      </c>
      <c r="I538">
        <v>1.165</v>
      </c>
      <c r="M538">
        <v>25</v>
      </c>
      <c r="N538">
        <v>9.6799999999999997E-2</v>
      </c>
      <c r="O538">
        <v>75</v>
      </c>
      <c r="P538">
        <v>0.11559999999999999</v>
      </c>
      <c r="Q538">
        <v>898.5</v>
      </c>
      <c r="R538">
        <v>175.5</v>
      </c>
      <c r="S538" t="s">
        <v>954</v>
      </c>
      <c r="T538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 : 954 : Corncrake/ACSS : 20/7</v>
      </c>
    </row>
    <row r="539" spans="1:20" x14ac:dyDescent="0.25">
      <c r="A539" s="1" t="s">
        <v>483</v>
      </c>
      <c r="B539" s="1" t="s">
        <v>552</v>
      </c>
      <c r="C539">
        <v>954</v>
      </c>
      <c r="D539">
        <v>48</v>
      </c>
      <c r="E539">
        <v>7</v>
      </c>
      <c r="F539">
        <v>0.14099999999999999</v>
      </c>
      <c r="G539">
        <v>0.10970000000000001</v>
      </c>
      <c r="H539">
        <v>0.3291</v>
      </c>
      <c r="I539">
        <v>1.175</v>
      </c>
      <c r="M539">
        <v>25</v>
      </c>
      <c r="N539">
        <v>9.64E-2</v>
      </c>
      <c r="O539">
        <v>75</v>
      </c>
      <c r="P539">
        <v>0.1152</v>
      </c>
      <c r="Q539">
        <v>898.8</v>
      </c>
      <c r="R539">
        <v>224</v>
      </c>
      <c r="S539" t="s">
        <v>954</v>
      </c>
      <c r="T539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 : 954 : Towhee/ACSS : 48/7</v>
      </c>
    </row>
    <row r="540" spans="1:20" x14ac:dyDescent="0.25">
      <c r="A540" s="1" t="s">
        <v>483</v>
      </c>
      <c r="B540" s="1" t="s">
        <v>537</v>
      </c>
      <c r="C540">
        <v>954</v>
      </c>
      <c r="D540">
        <v>24</v>
      </c>
      <c r="E540">
        <v>7</v>
      </c>
      <c r="F540">
        <v>0.19939999999999999</v>
      </c>
      <c r="G540">
        <v>0.13289999999999999</v>
      </c>
      <c r="H540">
        <v>0.3987</v>
      </c>
      <c r="I540">
        <v>1.196</v>
      </c>
      <c r="M540">
        <v>25</v>
      </c>
      <c r="N540">
        <v>9.5600000000000004E-2</v>
      </c>
      <c r="O540">
        <v>75</v>
      </c>
      <c r="P540">
        <v>0.1144</v>
      </c>
      <c r="Q540">
        <v>898.8</v>
      </c>
      <c r="R540">
        <v>328.7</v>
      </c>
      <c r="S540" t="s">
        <v>954</v>
      </c>
      <c r="T540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 : 954 : Redbird/ACSS : 24/7</v>
      </c>
    </row>
    <row r="541" spans="1:20" x14ac:dyDescent="0.25">
      <c r="A541" s="1" t="s">
        <v>483</v>
      </c>
      <c r="B541" s="1" t="s">
        <v>491</v>
      </c>
      <c r="C541">
        <v>954</v>
      </c>
      <c r="D541">
        <v>30</v>
      </c>
      <c r="E541">
        <v>19</v>
      </c>
      <c r="F541">
        <v>0.17829999999999999</v>
      </c>
      <c r="G541">
        <v>0.107</v>
      </c>
      <c r="H541">
        <v>0.53500000000000003</v>
      </c>
      <c r="I541">
        <v>1.248</v>
      </c>
      <c r="M541">
        <v>25</v>
      </c>
      <c r="N541">
        <v>9.4200000000000006E-2</v>
      </c>
      <c r="O541">
        <v>75</v>
      </c>
      <c r="P541">
        <v>0.1128</v>
      </c>
      <c r="Q541">
        <v>900.5</v>
      </c>
      <c r="R541">
        <v>579.6</v>
      </c>
      <c r="S541" t="s">
        <v>954</v>
      </c>
      <c r="T541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 : 954 : Canvasback/ACSS : 30/19</v>
      </c>
    </row>
    <row r="542" spans="1:20" x14ac:dyDescent="0.25">
      <c r="A542" s="1" t="s">
        <v>483</v>
      </c>
      <c r="B542" s="1" t="s">
        <v>497</v>
      </c>
      <c r="C542">
        <v>1033.5</v>
      </c>
      <c r="D542">
        <v>54</v>
      </c>
      <c r="E542">
        <v>7</v>
      </c>
      <c r="F542">
        <v>0.13830000000000001</v>
      </c>
      <c r="G542">
        <v>0.13830000000000001</v>
      </c>
      <c r="H542">
        <v>0.41489999999999999</v>
      </c>
      <c r="I542">
        <v>1.2450000000000001</v>
      </c>
      <c r="M542">
        <v>25</v>
      </c>
      <c r="N542">
        <v>8.8599999999999998E-2</v>
      </c>
      <c r="O542">
        <v>75</v>
      </c>
      <c r="P542">
        <v>0.1087</v>
      </c>
      <c r="Q542">
        <v>972.8</v>
      </c>
      <c r="R542">
        <v>356</v>
      </c>
      <c r="S542" t="s">
        <v>954</v>
      </c>
      <c r="T542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 : 1033.5 : Curlew/ACSS : 54/7</v>
      </c>
    </row>
    <row r="543" spans="1:20" x14ac:dyDescent="0.25">
      <c r="A543" s="1" t="s">
        <v>483</v>
      </c>
      <c r="B543" s="1" t="s">
        <v>525</v>
      </c>
      <c r="C543">
        <v>1033.5</v>
      </c>
      <c r="D543">
        <v>45</v>
      </c>
      <c r="E543">
        <v>7</v>
      </c>
      <c r="F543">
        <v>0.1515</v>
      </c>
      <c r="G543">
        <v>0.10100000000000001</v>
      </c>
      <c r="H543">
        <v>0.30299999999999999</v>
      </c>
      <c r="I543">
        <v>1.212</v>
      </c>
      <c r="M543">
        <v>25</v>
      </c>
      <c r="N543">
        <v>8.9700000000000002E-2</v>
      </c>
      <c r="O543">
        <v>75</v>
      </c>
      <c r="P543">
        <v>0.1077</v>
      </c>
      <c r="Q543">
        <v>972.8</v>
      </c>
      <c r="R543">
        <v>189.9</v>
      </c>
      <c r="S543" t="s">
        <v>954</v>
      </c>
      <c r="T543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 : 1033.5 : Ortolan/ACSS : 45/7</v>
      </c>
    </row>
    <row r="544" spans="1:20" x14ac:dyDescent="0.25">
      <c r="A544" s="1" t="s">
        <v>483</v>
      </c>
      <c r="B544" s="1" t="s">
        <v>544</v>
      </c>
      <c r="C544">
        <v>1033.5</v>
      </c>
      <c r="D544">
        <v>42</v>
      </c>
      <c r="E544">
        <v>7</v>
      </c>
      <c r="F544">
        <v>0.15690000000000001</v>
      </c>
      <c r="G544">
        <v>8.72E-2</v>
      </c>
      <c r="H544">
        <v>0.2616</v>
      </c>
      <c r="I544">
        <v>1.2030000000000001</v>
      </c>
      <c r="M544">
        <v>25</v>
      </c>
      <c r="N544">
        <v>9.01E-2</v>
      </c>
      <c r="O544">
        <v>75</v>
      </c>
      <c r="P544">
        <v>0.1074</v>
      </c>
      <c r="Q544">
        <v>973.9</v>
      </c>
      <c r="R544">
        <v>141.5</v>
      </c>
      <c r="S544" t="s">
        <v>954</v>
      </c>
      <c r="T544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 : 1033.5 : Snowbird/ACSS : 42/7</v>
      </c>
    </row>
    <row r="545" spans="1:20" x14ac:dyDescent="0.25">
      <c r="A545" s="1" t="s">
        <v>483</v>
      </c>
      <c r="B545" s="1" t="s">
        <v>503</v>
      </c>
      <c r="C545">
        <v>1113</v>
      </c>
      <c r="D545">
        <v>54</v>
      </c>
      <c r="E545">
        <v>19</v>
      </c>
      <c r="F545">
        <v>0.14360000000000001</v>
      </c>
      <c r="G545">
        <v>8.6199999999999999E-2</v>
      </c>
      <c r="H545">
        <v>0.43099999999999999</v>
      </c>
      <c r="I545">
        <v>1.292</v>
      </c>
      <c r="M545">
        <v>25</v>
      </c>
      <c r="N545">
        <v>8.3000000000000004E-2</v>
      </c>
      <c r="O545">
        <v>75</v>
      </c>
      <c r="P545">
        <v>0.1017</v>
      </c>
      <c r="Q545">
        <v>1053.9000000000001</v>
      </c>
      <c r="R545">
        <v>376.1</v>
      </c>
      <c r="S545" t="s">
        <v>954</v>
      </c>
      <c r="T545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 : 1113 : Finch/ACSS : 54/19</v>
      </c>
    </row>
    <row r="546" spans="1:20" x14ac:dyDescent="0.25">
      <c r="A546" s="1" t="s">
        <v>483</v>
      </c>
      <c r="B546" s="1" t="s">
        <v>486</v>
      </c>
      <c r="C546">
        <v>1113</v>
      </c>
      <c r="D546">
        <v>45</v>
      </c>
      <c r="E546">
        <v>7</v>
      </c>
      <c r="F546">
        <v>0.1573</v>
      </c>
      <c r="G546">
        <v>0.10489999999999999</v>
      </c>
      <c r="H546">
        <v>0.31469999999999998</v>
      </c>
      <c r="I546">
        <v>1.258</v>
      </c>
      <c r="M546">
        <v>25</v>
      </c>
      <c r="N546">
        <v>8.3699999999999997E-2</v>
      </c>
      <c r="O546">
        <v>75</v>
      </c>
      <c r="P546">
        <v>0.1003</v>
      </c>
      <c r="Q546">
        <v>1048.7</v>
      </c>
      <c r="R546">
        <v>204.8</v>
      </c>
      <c r="S546" t="s">
        <v>954</v>
      </c>
      <c r="T546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 : 1113 : Bluejay/ACSS : 45/7</v>
      </c>
    </row>
    <row r="547" spans="1:20" x14ac:dyDescent="0.25">
      <c r="A547" s="1" t="s">
        <v>483</v>
      </c>
      <c r="B547" s="1" t="s">
        <v>508</v>
      </c>
      <c r="C547">
        <v>1192.5</v>
      </c>
      <c r="D547">
        <v>54</v>
      </c>
      <c r="E547">
        <v>19</v>
      </c>
      <c r="F547">
        <v>0.14860000000000001</v>
      </c>
      <c r="G547">
        <v>8.9200000000000002E-2</v>
      </c>
      <c r="H547">
        <v>0.44600000000000001</v>
      </c>
      <c r="I547">
        <v>1.337</v>
      </c>
      <c r="M547">
        <v>25</v>
      </c>
      <c r="N547">
        <v>7.7700000000000005E-2</v>
      </c>
      <c r="O547">
        <v>75</v>
      </c>
      <c r="P547">
        <v>9.5100000000000004E-2</v>
      </c>
      <c r="Q547">
        <v>1128.5999999999999</v>
      </c>
      <c r="R547">
        <v>402.8</v>
      </c>
      <c r="S547" t="s">
        <v>954</v>
      </c>
      <c r="T547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 : 1192.5 : Grackle/ACSS : 54/19</v>
      </c>
    </row>
    <row r="548" spans="1:20" x14ac:dyDescent="0.25">
      <c r="A548" s="1" t="s">
        <v>483</v>
      </c>
      <c r="B548" s="1" t="s">
        <v>489</v>
      </c>
      <c r="C548">
        <v>1192.5</v>
      </c>
      <c r="D548">
        <v>45</v>
      </c>
      <c r="E548">
        <v>7</v>
      </c>
      <c r="F548">
        <v>0.1628</v>
      </c>
      <c r="G548">
        <v>0.1085</v>
      </c>
      <c r="H548">
        <v>0.32550000000000001</v>
      </c>
      <c r="I548">
        <v>1.302</v>
      </c>
      <c r="M548">
        <v>25</v>
      </c>
      <c r="N548">
        <v>7.85E-2</v>
      </c>
      <c r="O548">
        <v>75</v>
      </c>
      <c r="P548">
        <v>9.3899999999999997E-2</v>
      </c>
      <c r="Q548">
        <v>1123.4000000000001</v>
      </c>
      <c r="R548">
        <v>219.1</v>
      </c>
      <c r="S548" t="s">
        <v>954</v>
      </c>
      <c r="T548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 : 1192.5 : Bunting/ACSS : 45/7</v>
      </c>
    </row>
    <row r="549" spans="1:20" x14ac:dyDescent="0.25">
      <c r="A549" s="1" t="s">
        <v>483</v>
      </c>
      <c r="B549" s="1" t="s">
        <v>531</v>
      </c>
      <c r="C549">
        <v>1272</v>
      </c>
      <c r="D549">
        <v>54</v>
      </c>
      <c r="E549">
        <v>19</v>
      </c>
      <c r="F549">
        <v>0.1535</v>
      </c>
      <c r="G549">
        <v>9.2100000000000001E-2</v>
      </c>
      <c r="H549">
        <v>0.46050000000000002</v>
      </c>
      <c r="I549">
        <v>1.381</v>
      </c>
      <c r="M549">
        <v>25</v>
      </c>
      <c r="N549">
        <v>7.3200000000000001E-2</v>
      </c>
      <c r="O549">
        <v>75</v>
      </c>
      <c r="P549">
        <v>8.9399999999999993E-2</v>
      </c>
      <c r="Q549">
        <v>1204.3</v>
      </c>
      <c r="R549">
        <v>429.4</v>
      </c>
      <c r="S549" t="s">
        <v>954</v>
      </c>
      <c r="T549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 : 1272 : Pheasant/ACSS : 54/19</v>
      </c>
    </row>
    <row r="550" spans="1:20" x14ac:dyDescent="0.25">
      <c r="A550" s="1" t="s">
        <v>483</v>
      </c>
      <c r="B550" s="1" t="s">
        <v>484</v>
      </c>
      <c r="C550">
        <v>1272</v>
      </c>
      <c r="D550">
        <v>45</v>
      </c>
      <c r="E550">
        <v>7</v>
      </c>
      <c r="F550">
        <v>0.1681</v>
      </c>
      <c r="G550">
        <v>0.11210000000000001</v>
      </c>
      <c r="H550">
        <v>0.33629999999999999</v>
      </c>
      <c r="I550">
        <v>1.345</v>
      </c>
      <c r="M550">
        <v>25</v>
      </c>
      <c r="N550">
        <v>7.3899999999999993E-2</v>
      </c>
      <c r="O550">
        <v>75</v>
      </c>
      <c r="P550">
        <v>8.8400000000000006E-2</v>
      </c>
      <c r="Q550">
        <v>1197.7</v>
      </c>
      <c r="R550">
        <v>233.9</v>
      </c>
      <c r="S550" t="s">
        <v>954</v>
      </c>
      <c r="T550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 : 1272 : Bittern/ACSS : 45/7</v>
      </c>
    </row>
    <row r="551" spans="1:20" x14ac:dyDescent="0.25">
      <c r="A551" s="1" t="s">
        <v>483</v>
      </c>
      <c r="B551" s="1" t="s">
        <v>521</v>
      </c>
      <c r="C551">
        <v>1351.5</v>
      </c>
      <c r="D551">
        <v>54</v>
      </c>
      <c r="E551">
        <v>19</v>
      </c>
      <c r="F551">
        <v>0.15820000000000001</v>
      </c>
      <c r="G551">
        <v>9.4899999999999998E-2</v>
      </c>
      <c r="H551">
        <v>0.47449999999999998</v>
      </c>
      <c r="I551">
        <v>1.4239999999999999</v>
      </c>
      <c r="M551">
        <v>25</v>
      </c>
      <c r="N551">
        <v>6.9199999999999998E-2</v>
      </c>
      <c r="O551">
        <v>75</v>
      </c>
      <c r="P551">
        <v>8.4400000000000003E-2</v>
      </c>
      <c r="Q551">
        <v>1279.0999999999999</v>
      </c>
      <c r="R551">
        <v>455.9</v>
      </c>
      <c r="S551" t="s">
        <v>954</v>
      </c>
      <c r="T551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 : 1351.5 : Martin/ACSS : 54/19</v>
      </c>
    </row>
    <row r="552" spans="1:20" x14ac:dyDescent="0.25">
      <c r="A552" s="1" t="s">
        <v>483</v>
      </c>
      <c r="B552" s="1" t="s">
        <v>498</v>
      </c>
      <c r="C552">
        <v>1351.5</v>
      </c>
      <c r="D552">
        <v>45</v>
      </c>
      <c r="E552">
        <v>7</v>
      </c>
      <c r="F552">
        <v>0.17330000000000001</v>
      </c>
      <c r="G552">
        <v>0.11550000000000001</v>
      </c>
      <c r="H552">
        <v>0.34649999999999997</v>
      </c>
      <c r="I552">
        <v>1.3859999999999999</v>
      </c>
      <c r="M552">
        <v>25</v>
      </c>
      <c r="N552">
        <v>6.9900000000000004E-2</v>
      </c>
      <c r="O552">
        <v>75</v>
      </c>
      <c r="P552">
        <v>8.3500000000000005E-2</v>
      </c>
      <c r="Q552">
        <v>1272.9000000000001</v>
      </c>
      <c r="R552">
        <v>248.3</v>
      </c>
      <c r="S552" t="s">
        <v>954</v>
      </c>
      <c r="T552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 : 1351.5 : Dipper/ACSS : 45/7</v>
      </c>
    </row>
    <row r="553" spans="1:20" x14ac:dyDescent="0.25">
      <c r="A553" s="1" t="s">
        <v>483</v>
      </c>
      <c r="B553" s="1" t="s">
        <v>532</v>
      </c>
      <c r="C553">
        <v>1431</v>
      </c>
      <c r="D553">
        <v>54</v>
      </c>
      <c r="E553">
        <v>19</v>
      </c>
      <c r="F553">
        <v>0.1628</v>
      </c>
      <c r="G553">
        <v>9.7699999999999995E-2</v>
      </c>
      <c r="H553">
        <v>0.48849999999999999</v>
      </c>
      <c r="I553">
        <v>1.4650000000000001</v>
      </c>
      <c r="M553">
        <v>25</v>
      </c>
      <c r="N553">
        <v>6.5600000000000006E-2</v>
      </c>
      <c r="O553">
        <v>75</v>
      </c>
      <c r="P553">
        <v>7.9899999999999999E-2</v>
      </c>
      <c r="Q553">
        <v>1354.6</v>
      </c>
      <c r="R553">
        <v>483.2</v>
      </c>
      <c r="S553" t="s">
        <v>954</v>
      </c>
      <c r="T553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 : 1431 : Plover/ACSS : 54/19</v>
      </c>
    </row>
    <row r="554" spans="1:20" x14ac:dyDescent="0.25">
      <c r="A554" s="1" t="s">
        <v>483</v>
      </c>
      <c r="B554" s="1" t="s">
        <v>487</v>
      </c>
      <c r="C554">
        <v>1431</v>
      </c>
      <c r="D554">
        <v>45</v>
      </c>
      <c r="E554">
        <v>7</v>
      </c>
      <c r="F554">
        <v>0.17829999999999999</v>
      </c>
      <c r="G554">
        <v>0.11890000000000001</v>
      </c>
      <c r="H554">
        <v>0.35670000000000002</v>
      </c>
      <c r="I554">
        <v>1.427</v>
      </c>
      <c r="M554">
        <v>25</v>
      </c>
      <c r="N554">
        <v>6.6400000000000001E-2</v>
      </c>
      <c r="O554">
        <v>75</v>
      </c>
      <c r="P554">
        <v>7.9100000000000004E-2</v>
      </c>
      <c r="Q554">
        <v>1347.5</v>
      </c>
      <c r="R554">
        <v>263.10000000000002</v>
      </c>
      <c r="S554" t="s">
        <v>954</v>
      </c>
      <c r="T554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 : 1431 : Bobolink/ACSS : 45/7</v>
      </c>
    </row>
    <row r="555" spans="1:20" x14ac:dyDescent="0.25">
      <c r="A555" s="1" t="s">
        <v>483</v>
      </c>
      <c r="B555" s="1" t="s">
        <v>528</v>
      </c>
      <c r="C555">
        <v>1510.5</v>
      </c>
      <c r="D555">
        <v>54</v>
      </c>
      <c r="E555">
        <v>19</v>
      </c>
      <c r="F555">
        <v>0.16719999999999999</v>
      </c>
      <c r="G555">
        <v>0.1003</v>
      </c>
      <c r="H555">
        <v>0.50149999999999995</v>
      </c>
      <c r="I555">
        <v>1.5049999999999999</v>
      </c>
      <c r="M555">
        <v>25</v>
      </c>
      <c r="N555">
        <v>6.2399999999999997E-2</v>
      </c>
      <c r="O555">
        <v>75</v>
      </c>
      <c r="P555">
        <v>7.5899999999999995E-2</v>
      </c>
      <c r="Q555">
        <v>1428.8</v>
      </c>
      <c r="R555">
        <v>509.2</v>
      </c>
      <c r="S555" t="s">
        <v>954</v>
      </c>
      <c r="T555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 : 1510.5 : Parrot/ACSS : 54/19</v>
      </c>
    </row>
    <row r="556" spans="1:20" x14ac:dyDescent="0.25">
      <c r="A556" s="1" t="s">
        <v>483</v>
      </c>
      <c r="B556" s="1" t="s">
        <v>523</v>
      </c>
      <c r="C556">
        <v>1510.5</v>
      </c>
      <c r="D556">
        <v>45</v>
      </c>
      <c r="E556">
        <v>7</v>
      </c>
      <c r="F556">
        <v>0.1832</v>
      </c>
      <c r="G556">
        <v>0.1221</v>
      </c>
      <c r="H556">
        <v>0.36630000000000001</v>
      </c>
      <c r="I556">
        <v>1.466</v>
      </c>
      <c r="M556">
        <v>25</v>
      </c>
      <c r="N556">
        <v>6.3299999999999995E-2</v>
      </c>
      <c r="O556">
        <v>75</v>
      </c>
      <c r="P556">
        <v>7.5200000000000003E-2</v>
      </c>
      <c r="Q556">
        <v>1422.5</v>
      </c>
      <c r="R556">
        <v>277.5</v>
      </c>
      <c r="S556" t="s">
        <v>954</v>
      </c>
      <c r="T556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 : 1510.5 : Nuthatch/ACSS : 45/7</v>
      </c>
    </row>
    <row r="557" spans="1:20" x14ac:dyDescent="0.25">
      <c r="A557" s="1" t="s">
        <v>483</v>
      </c>
      <c r="B557" s="1" t="s">
        <v>502</v>
      </c>
      <c r="C557">
        <v>1590</v>
      </c>
      <c r="D557">
        <v>54</v>
      </c>
      <c r="E557">
        <v>19</v>
      </c>
      <c r="F557">
        <v>0.1716</v>
      </c>
      <c r="G557">
        <v>0.10299999999999999</v>
      </c>
      <c r="H557">
        <v>0.51500000000000001</v>
      </c>
      <c r="I557">
        <v>1.544</v>
      </c>
      <c r="M557">
        <v>25</v>
      </c>
      <c r="N557">
        <v>5.96E-2</v>
      </c>
      <c r="O557">
        <v>75</v>
      </c>
      <c r="P557">
        <v>7.2400000000000006E-2</v>
      </c>
      <c r="Q557">
        <v>1505</v>
      </c>
      <c r="R557">
        <v>537</v>
      </c>
      <c r="S557" t="s">
        <v>954</v>
      </c>
      <c r="T557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 : 1590 : Falcon/ACSS : 54/19</v>
      </c>
    </row>
    <row r="558" spans="1:20" x14ac:dyDescent="0.25">
      <c r="A558" s="1" t="s">
        <v>483</v>
      </c>
      <c r="B558" s="1" t="s">
        <v>536</v>
      </c>
      <c r="C558">
        <v>1590</v>
      </c>
      <c r="D558">
        <v>42</v>
      </c>
      <c r="E558">
        <v>7</v>
      </c>
      <c r="F558">
        <v>0.1946</v>
      </c>
      <c r="G558">
        <v>0.1081</v>
      </c>
      <c r="H558">
        <v>0.32429999999999998</v>
      </c>
      <c r="I558">
        <v>1.492</v>
      </c>
      <c r="M558">
        <v>25</v>
      </c>
      <c r="N558">
        <v>6.08E-2</v>
      </c>
      <c r="O558">
        <v>75</v>
      </c>
      <c r="P558">
        <v>7.1800000000000003E-2</v>
      </c>
      <c r="Q558">
        <v>1498.1</v>
      </c>
      <c r="R558">
        <v>217.5</v>
      </c>
      <c r="S558" t="s">
        <v>954</v>
      </c>
      <c r="T558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 : 1590 : Ratite/ACSS : 42/7</v>
      </c>
    </row>
    <row r="559" spans="1:20" x14ac:dyDescent="0.25">
      <c r="A559" s="1" t="s">
        <v>483</v>
      </c>
      <c r="B559" s="1" t="s">
        <v>516</v>
      </c>
      <c r="C559">
        <v>1590</v>
      </c>
      <c r="D559">
        <v>45</v>
      </c>
      <c r="E559">
        <v>7</v>
      </c>
      <c r="F559">
        <v>0.188</v>
      </c>
      <c r="G559">
        <v>0.12529999999999999</v>
      </c>
      <c r="H559">
        <v>0.37590000000000001</v>
      </c>
      <c r="I559">
        <v>1.504</v>
      </c>
      <c r="M559">
        <v>25</v>
      </c>
      <c r="N559">
        <v>6.0499999999999998E-2</v>
      </c>
      <c r="O559">
        <v>75</v>
      </c>
      <c r="P559">
        <v>7.1800000000000003E-2</v>
      </c>
      <c r="Q559">
        <v>1498.1</v>
      </c>
      <c r="R559">
        <v>292.2</v>
      </c>
      <c r="S559" t="s">
        <v>954</v>
      </c>
      <c r="T559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 : 1590 : Lapwing/ACSS : 45/7</v>
      </c>
    </row>
    <row r="560" spans="1:20" x14ac:dyDescent="0.25">
      <c r="A560" s="1" t="s">
        <v>483</v>
      </c>
      <c r="B560" s="1" t="s">
        <v>493</v>
      </c>
      <c r="C560">
        <v>1780</v>
      </c>
      <c r="D560">
        <v>84</v>
      </c>
      <c r="E560">
        <v>19</v>
      </c>
      <c r="F560">
        <v>0.14560000000000001</v>
      </c>
      <c r="G560">
        <v>8.7400000000000005E-2</v>
      </c>
      <c r="H560">
        <v>0.437</v>
      </c>
      <c r="I560">
        <v>1.601</v>
      </c>
      <c r="M560">
        <v>25</v>
      </c>
      <c r="N560">
        <v>5.4699999999999999E-2</v>
      </c>
      <c r="O560">
        <v>75</v>
      </c>
      <c r="P560">
        <v>6.4500000000000002E-2</v>
      </c>
      <c r="Q560">
        <v>1685.4</v>
      </c>
      <c r="R560">
        <v>386.7</v>
      </c>
      <c r="S560" t="s">
        <v>954</v>
      </c>
      <c r="T560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 : 1780 : Chukar/ACSS : 84/19</v>
      </c>
    </row>
    <row r="561" spans="1:20" x14ac:dyDescent="0.25">
      <c r="A561" s="1" t="s">
        <v>483</v>
      </c>
      <c r="B561" s="1" t="s">
        <v>522</v>
      </c>
      <c r="C561">
        <v>2034.5</v>
      </c>
      <c r="D561">
        <v>72</v>
      </c>
      <c r="E561">
        <v>7</v>
      </c>
      <c r="F561">
        <v>0.1681</v>
      </c>
      <c r="G561">
        <v>0.11210000000000001</v>
      </c>
      <c r="H561">
        <v>0.33629999999999999</v>
      </c>
      <c r="I561">
        <v>1.681</v>
      </c>
      <c r="M561">
        <v>25</v>
      </c>
      <c r="N561">
        <v>4.9799999999999997E-2</v>
      </c>
      <c r="O561">
        <v>75</v>
      </c>
      <c r="P561">
        <v>5.8099999999999999E-2</v>
      </c>
      <c r="Q561">
        <v>1925.7</v>
      </c>
      <c r="R561">
        <v>233.9</v>
      </c>
      <c r="S561" t="s">
        <v>954</v>
      </c>
      <c r="T561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 : 2034.5 : Mockingbird/ACSS : 72/7</v>
      </c>
    </row>
    <row r="562" spans="1:20" x14ac:dyDescent="0.25">
      <c r="A562" s="1" t="s">
        <v>483</v>
      </c>
      <c r="B562" s="1" t="s">
        <v>539</v>
      </c>
      <c r="C562">
        <v>2057</v>
      </c>
      <c r="D562">
        <v>76</v>
      </c>
      <c r="E562">
        <v>19</v>
      </c>
      <c r="F562">
        <v>0.16450000000000001</v>
      </c>
      <c r="G562">
        <v>7.6799999999999993E-2</v>
      </c>
      <c r="H562">
        <v>0.38400000000000001</v>
      </c>
      <c r="I562">
        <v>1.7</v>
      </c>
      <c r="M562">
        <v>25</v>
      </c>
      <c r="N562">
        <v>4.9000000000000002E-2</v>
      </c>
      <c r="O562">
        <v>75</v>
      </c>
      <c r="P562">
        <v>5.7299999999999997E-2</v>
      </c>
      <c r="Q562">
        <v>1946.5</v>
      </c>
      <c r="R562">
        <v>298.60000000000002</v>
      </c>
      <c r="S562" t="s">
        <v>954</v>
      </c>
      <c r="T562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 : 2057 : Roadrunner/ACSS : 76/19</v>
      </c>
    </row>
    <row r="563" spans="1:20" x14ac:dyDescent="0.25">
      <c r="A563" s="1" t="s">
        <v>483</v>
      </c>
      <c r="B563" s="1" t="s">
        <v>515</v>
      </c>
      <c r="C563">
        <v>2167</v>
      </c>
      <c r="D563">
        <v>72</v>
      </c>
      <c r="E563">
        <v>7</v>
      </c>
      <c r="F563">
        <v>0.17349999999999999</v>
      </c>
      <c r="G563">
        <v>0.1157</v>
      </c>
      <c r="H563">
        <v>0.34710000000000002</v>
      </c>
      <c r="I563">
        <v>1.7350000000000001</v>
      </c>
      <c r="M563">
        <v>25</v>
      </c>
      <c r="N563">
        <v>4.7300000000000002E-2</v>
      </c>
      <c r="O563">
        <v>75</v>
      </c>
      <c r="P563">
        <v>5.5100000000000003E-2</v>
      </c>
      <c r="Q563">
        <v>2051.4</v>
      </c>
      <c r="R563">
        <v>249.2</v>
      </c>
      <c r="S563" t="s">
        <v>954</v>
      </c>
      <c r="T563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 : 2167 : Kiwi/ACSS : 72/7</v>
      </c>
    </row>
    <row r="564" spans="1:20" x14ac:dyDescent="0.25">
      <c r="A564" s="1" t="s">
        <v>483</v>
      </c>
      <c r="B564" s="1" t="s">
        <v>485</v>
      </c>
      <c r="C564">
        <v>2156</v>
      </c>
      <c r="D564">
        <v>84</v>
      </c>
      <c r="E564">
        <v>19</v>
      </c>
      <c r="F564">
        <v>0.16020000000000001</v>
      </c>
      <c r="G564">
        <v>9.6100000000000005E-2</v>
      </c>
      <c r="H564">
        <v>0.48049999999999998</v>
      </c>
      <c r="I564">
        <v>1.762</v>
      </c>
      <c r="M564">
        <v>25</v>
      </c>
      <c r="N564">
        <v>4.6600000000000003E-2</v>
      </c>
      <c r="O564">
        <v>75</v>
      </c>
      <c r="P564">
        <v>5.4399999999999997E-2</v>
      </c>
      <c r="Q564">
        <v>2040.4</v>
      </c>
      <c r="R564">
        <v>467.5</v>
      </c>
      <c r="S564" t="s">
        <v>954</v>
      </c>
      <c r="T564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 : 2156 : Bluebird/ACSS : 84/19</v>
      </c>
    </row>
    <row r="565" spans="1:20" x14ac:dyDescent="0.25">
      <c r="A565" s="1" t="s">
        <v>483</v>
      </c>
      <c r="B565" s="1" t="s">
        <v>551</v>
      </c>
      <c r="C565">
        <v>2312</v>
      </c>
      <c r="D565">
        <v>76</v>
      </c>
      <c r="E565">
        <v>19</v>
      </c>
      <c r="F565">
        <v>0.1744</v>
      </c>
      <c r="G565">
        <v>8.14E-2</v>
      </c>
      <c r="H565">
        <v>0.40699999999999997</v>
      </c>
      <c r="I565">
        <v>1.802</v>
      </c>
      <c r="M565">
        <v>25</v>
      </c>
      <c r="N565">
        <v>4.4699999999999997E-2</v>
      </c>
      <c r="O565">
        <v>75</v>
      </c>
      <c r="P565">
        <v>5.1900000000000002E-2</v>
      </c>
      <c r="Q565">
        <v>2187.9</v>
      </c>
      <c r="R565">
        <v>335.4</v>
      </c>
      <c r="S565" t="s">
        <v>954</v>
      </c>
      <c r="T565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 : 2312 : Thrasher/ACSS : 76/19</v>
      </c>
    </row>
    <row r="566" spans="1:20" x14ac:dyDescent="0.25">
      <c r="A566" s="1" t="s">
        <v>483</v>
      </c>
      <c r="B566" s="1" t="s">
        <v>513</v>
      </c>
      <c r="C566">
        <v>2515</v>
      </c>
      <c r="D566">
        <v>76</v>
      </c>
      <c r="E566">
        <v>19</v>
      </c>
      <c r="F566">
        <v>0.18190000000000001</v>
      </c>
      <c r="G566">
        <v>8.4900000000000003E-2</v>
      </c>
      <c r="H566">
        <v>0.42449999999999999</v>
      </c>
      <c r="I566">
        <v>1.88</v>
      </c>
      <c r="M566">
        <v>25</v>
      </c>
      <c r="N566">
        <v>4.19E-2</v>
      </c>
      <c r="O566">
        <v>75</v>
      </c>
      <c r="P566">
        <v>4.8399999999999999E-2</v>
      </c>
      <c r="Q566">
        <v>2380.1</v>
      </c>
      <c r="R566">
        <v>364.9</v>
      </c>
      <c r="S566" t="s">
        <v>954</v>
      </c>
      <c r="T566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 : 2515 : Joree/ACSS : 76/19</v>
      </c>
    </row>
    <row r="567" spans="1:20" x14ac:dyDescent="0.25">
      <c r="A567" s="1" t="s">
        <v>555</v>
      </c>
      <c r="B567" s="1" t="s">
        <v>602</v>
      </c>
      <c r="C567">
        <v>266.8</v>
      </c>
      <c r="D567">
        <v>26</v>
      </c>
      <c r="E567">
        <v>7</v>
      </c>
      <c r="F567">
        <v>0.1013</v>
      </c>
      <c r="G567">
        <v>7.8799999999999995E-2</v>
      </c>
      <c r="H567">
        <v>0.2364</v>
      </c>
      <c r="I567">
        <v>0.64200000000000002</v>
      </c>
      <c r="M567">
        <v>25</v>
      </c>
      <c r="N567">
        <v>0.32400000000000001</v>
      </c>
      <c r="O567">
        <v>75</v>
      </c>
      <c r="P567">
        <v>0.38940000000000002</v>
      </c>
      <c r="Q567">
        <v>251.3</v>
      </c>
      <c r="R567">
        <v>97.9</v>
      </c>
      <c r="S567" t="s">
        <v>954</v>
      </c>
      <c r="T567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ACSSAW : 266.8 : Partridge/ACSS/AW : 26/7</v>
      </c>
    </row>
    <row r="568" spans="1:20" x14ac:dyDescent="0.25">
      <c r="A568" s="1" t="s">
        <v>555</v>
      </c>
      <c r="B568" s="1" t="s">
        <v>587</v>
      </c>
      <c r="C568">
        <v>266.8</v>
      </c>
      <c r="D568">
        <v>30</v>
      </c>
      <c r="E568">
        <v>7</v>
      </c>
      <c r="F568">
        <v>9.4299999999999995E-2</v>
      </c>
      <c r="G568">
        <v>9.4299999999999995E-2</v>
      </c>
      <c r="H568">
        <v>0.28289999999999998</v>
      </c>
      <c r="I568">
        <v>0.66</v>
      </c>
      <c r="M568">
        <v>25</v>
      </c>
      <c r="N568">
        <v>0.31759999999999999</v>
      </c>
      <c r="O568">
        <v>75</v>
      </c>
      <c r="P568">
        <v>0.38159999999999999</v>
      </c>
      <c r="Q568">
        <v>251.3</v>
      </c>
      <c r="R568">
        <v>140.19999999999999</v>
      </c>
      <c r="S568" t="s">
        <v>954</v>
      </c>
      <c r="T568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ACSSAW : 266.8 : Junco/ACSS/AW : 30/7</v>
      </c>
    </row>
    <row r="569" spans="1:20" x14ac:dyDescent="0.25">
      <c r="A569" s="1" t="s">
        <v>555</v>
      </c>
      <c r="B569" s="1" t="s">
        <v>599</v>
      </c>
      <c r="C569">
        <v>300</v>
      </c>
      <c r="D569">
        <v>26</v>
      </c>
      <c r="E569">
        <v>7</v>
      </c>
      <c r="F569">
        <v>0.1074</v>
      </c>
      <c r="G569">
        <v>8.3500000000000005E-2</v>
      </c>
      <c r="H569">
        <v>0.2505</v>
      </c>
      <c r="I569">
        <v>0.68</v>
      </c>
      <c r="M569">
        <v>25</v>
      </c>
      <c r="N569">
        <v>0.2883</v>
      </c>
      <c r="O569">
        <v>75</v>
      </c>
      <c r="P569">
        <v>0.34639999999999999</v>
      </c>
      <c r="Q569">
        <v>282.5</v>
      </c>
      <c r="R569">
        <v>110</v>
      </c>
      <c r="S569" t="s">
        <v>954</v>
      </c>
      <c r="T569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ACSSAW : 300 : Ostrich/ACSS/AW : 26/7</v>
      </c>
    </row>
    <row r="570" spans="1:20" x14ac:dyDescent="0.25">
      <c r="A570" s="1" t="s">
        <v>555</v>
      </c>
      <c r="B570" s="1" t="s">
        <v>626</v>
      </c>
      <c r="C570">
        <v>336.4</v>
      </c>
      <c r="D570">
        <v>22</v>
      </c>
      <c r="E570">
        <v>7</v>
      </c>
      <c r="F570">
        <v>0.1237</v>
      </c>
      <c r="G570">
        <v>6.8699999999999997E-2</v>
      </c>
      <c r="H570">
        <v>0.20610000000000001</v>
      </c>
      <c r="I570">
        <v>0.70099999999999996</v>
      </c>
      <c r="M570">
        <v>25</v>
      </c>
      <c r="N570">
        <v>0.2626</v>
      </c>
      <c r="O570">
        <v>75</v>
      </c>
      <c r="P570">
        <v>0.31559999999999999</v>
      </c>
      <c r="Q570">
        <v>317.10000000000002</v>
      </c>
      <c r="R570">
        <v>74.400000000000006</v>
      </c>
      <c r="S570" t="s">
        <v>954</v>
      </c>
      <c r="T570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ACSSAW : 336.4 : WoodCock/ACSS/AW : 22/7</v>
      </c>
    </row>
    <row r="571" spans="1:20" x14ac:dyDescent="0.25">
      <c r="A571" s="1" t="s">
        <v>555</v>
      </c>
      <c r="B571" s="1" t="s">
        <v>591</v>
      </c>
      <c r="C571">
        <v>336.4</v>
      </c>
      <c r="D571">
        <v>26</v>
      </c>
      <c r="E571">
        <v>7</v>
      </c>
      <c r="F571">
        <v>0.1137</v>
      </c>
      <c r="G571">
        <v>8.8400000000000006E-2</v>
      </c>
      <c r="H571">
        <v>0.26519999999999999</v>
      </c>
      <c r="I571">
        <v>0.72</v>
      </c>
      <c r="M571">
        <v>25</v>
      </c>
      <c r="N571">
        <v>0.25719999999999998</v>
      </c>
      <c r="O571">
        <v>75</v>
      </c>
      <c r="P571">
        <v>0.309</v>
      </c>
      <c r="Q571">
        <v>316.60000000000002</v>
      </c>
      <c r="R571">
        <v>123.2</v>
      </c>
      <c r="S571" t="s">
        <v>954</v>
      </c>
      <c r="T571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ACSSAW : 336.4 : Linnet/ACSS/AW : 26/7</v>
      </c>
    </row>
    <row r="572" spans="1:20" x14ac:dyDescent="0.25">
      <c r="A572" s="1" t="s">
        <v>555</v>
      </c>
      <c r="B572" s="1" t="s">
        <v>597</v>
      </c>
      <c r="C572">
        <v>336.4</v>
      </c>
      <c r="D572">
        <v>30</v>
      </c>
      <c r="E572">
        <v>7</v>
      </c>
      <c r="F572">
        <v>0.10589999999999999</v>
      </c>
      <c r="G572">
        <v>0.10589999999999999</v>
      </c>
      <c r="H572">
        <v>0.31769999999999998</v>
      </c>
      <c r="I572">
        <v>0.74099999999999999</v>
      </c>
      <c r="M572">
        <v>25</v>
      </c>
      <c r="N572">
        <v>0.25209999999999999</v>
      </c>
      <c r="O572">
        <v>75</v>
      </c>
      <c r="P572">
        <v>0.30280000000000001</v>
      </c>
      <c r="Q572">
        <v>317.7</v>
      </c>
      <c r="R572">
        <v>176.9</v>
      </c>
      <c r="S572" t="s">
        <v>954</v>
      </c>
      <c r="T572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ACSSAW : 336.4 : Oriole/ACSS/AW : 30/7</v>
      </c>
    </row>
    <row r="573" spans="1:20" x14ac:dyDescent="0.25">
      <c r="A573" s="1" t="s">
        <v>555</v>
      </c>
      <c r="B573" s="1" t="s">
        <v>606</v>
      </c>
      <c r="C573">
        <v>397.5</v>
      </c>
      <c r="D573">
        <v>20</v>
      </c>
      <c r="E573">
        <v>7</v>
      </c>
      <c r="F573">
        <v>0.14099999999999999</v>
      </c>
      <c r="G573">
        <v>6.2700000000000006E-2</v>
      </c>
      <c r="H573">
        <v>0.18809999999999999</v>
      </c>
      <c r="I573">
        <v>0.752</v>
      </c>
      <c r="M573">
        <v>25</v>
      </c>
      <c r="N573">
        <v>0.22470000000000001</v>
      </c>
      <c r="O573">
        <v>75</v>
      </c>
      <c r="P573">
        <v>0.27</v>
      </c>
      <c r="Q573">
        <v>374.5</v>
      </c>
      <c r="R573">
        <v>62</v>
      </c>
      <c r="S573" t="s">
        <v>954</v>
      </c>
      <c r="T573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ACSSAW : 397.5 : Ptarmigan/ACSS/AW : 20/7</v>
      </c>
    </row>
    <row r="574" spans="1:20" x14ac:dyDescent="0.25">
      <c r="A574" s="1" t="s">
        <v>555</v>
      </c>
      <c r="B574" s="1" t="s">
        <v>560</v>
      </c>
      <c r="C574">
        <v>397.5</v>
      </c>
      <c r="D574">
        <v>24</v>
      </c>
      <c r="E574">
        <v>7</v>
      </c>
      <c r="F574">
        <v>0.12870000000000001</v>
      </c>
      <c r="G574">
        <v>8.5800000000000001E-2</v>
      </c>
      <c r="H574">
        <v>0.25740000000000002</v>
      </c>
      <c r="I574">
        <v>0.77200000000000002</v>
      </c>
      <c r="M574">
        <v>25</v>
      </c>
      <c r="N574">
        <v>0.22020000000000001</v>
      </c>
      <c r="O574">
        <v>75</v>
      </c>
      <c r="P574">
        <v>0.2646</v>
      </c>
      <c r="Q574">
        <v>374.4</v>
      </c>
      <c r="R574">
        <v>116.1</v>
      </c>
      <c r="S574" t="s">
        <v>954</v>
      </c>
      <c r="T574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ACSSAW : 397.5 : Brant/ACSS/AW : 24/7</v>
      </c>
    </row>
    <row r="575" spans="1:20" x14ac:dyDescent="0.25">
      <c r="A575" s="1" t="s">
        <v>555</v>
      </c>
      <c r="B575" s="1" t="s">
        <v>585</v>
      </c>
      <c r="C575">
        <v>397.5</v>
      </c>
      <c r="D575">
        <v>26</v>
      </c>
      <c r="E575">
        <v>7</v>
      </c>
      <c r="F575">
        <v>0.1236</v>
      </c>
      <c r="G575">
        <v>9.6100000000000005E-2</v>
      </c>
      <c r="H575">
        <v>0.2883</v>
      </c>
      <c r="I575">
        <v>0.78300000000000003</v>
      </c>
      <c r="M575">
        <v>25</v>
      </c>
      <c r="N575">
        <v>0.21790000000000001</v>
      </c>
      <c r="O575">
        <v>75</v>
      </c>
      <c r="P575">
        <v>0.26169999999999999</v>
      </c>
      <c r="Q575">
        <v>374.1</v>
      </c>
      <c r="R575">
        <v>145.6</v>
      </c>
      <c r="S575" t="s">
        <v>954</v>
      </c>
      <c r="T575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ACSSAW : 397.5 : Ibis/ACSS/AW : 26/7</v>
      </c>
    </row>
    <row r="576" spans="1:20" x14ac:dyDescent="0.25">
      <c r="A576" s="1" t="s">
        <v>555</v>
      </c>
      <c r="B576" s="1" t="s">
        <v>590</v>
      </c>
      <c r="C576">
        <v>397.5</v>
      </c>
      <c r="D576">
        <v>30</v>
      </c>
      <c r="E576">
        <v>7</v>
      </c>
      <c r="F576">
        <v>0.11509999999999999</v>
      </c>
      <c r="G576">
        <v>0.11509999999999999</v>
      </c>
      <c r="H576">
        <v>0.3453</v>
      </c>
      <c r="I576">
        <v>0.80600000000000005</v>
      </c>
      <c r="M576">
        <v>25</v>
      </c>
      <c r="N576">
        <v>0.2135</v>
      </c>
      <c r="O576">
        <v>75</v>
      </c>
      <c r="P576">
        <v>0.25640000000000002</v>
      </c>
      <c r="Q576">
        <v>375.3</v>
      </c>
      <c r="R576">
        <v>208.9</v>
      </c>
      <c r="S576" t="s">
        <v>954</v>
      </c>
      <c r="T576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ACSSAW : 397.5 : Lark/ACSS/AW : 30/7</v>
      </c>
    </row>
    <row r="577" spans="1:20" x14ac:dyDescent="0.25">
      <c r="A577" s="1" t="s">
        <v>555</v>
      </c>
      <c r="B577" s="1" t="s">
        <v>620</v>
      </c>
      <c r="C577">
        <v>477</v>
      </c>
      <c r="D577">
        <v>20</v>
      </c>
      <c r="E577">
        <v>7</v>
      </c>
      <c r="F577">
        <v>0.15440000000000001</v>
      </c>
      <c r="G577">
        <v>6.8599999999999994E-2</v>
      </c>
      <c r="H577">
        <v>0.20580000000000001</v>
      </c>
      <c r="I577">
        <v>0.82299999999999995</v>
      </c>
      <c r="M577">
        <v>25</v>
      </c>
      <c r="N577">
        <v>0.18759999999999999</v>
      </c>
      <c r="O577">
        <v>75</v>
      </c>
      <c r="P577">
        <v>0.2253</v>
      </c>
      <c r="Q577">
        <v>449.1</v>
      </c>
      <c r="R577">
        <v>74.2</v>
      </c>
      <c r="S577" t="s">
        <v>954</v>
      </c>
      <c r="T577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ACSSAW : 477 : Tailorbird/ACSS/AW : 20/7</v>
      </c>
    </row>
    <row r="578" spans="1:20" x14ac:dyDescent="0.25">
      <c r="A578" s="1" t="s">
        <v>555</v>
      </c>
      <c r="B578" s="1" t="s">
        <v>578</v>
      </c>
      <c r="C578">
        <v>477</v>
      </c>
      <c r="D578">
        <v>24</v>
      </c>
      <c r="E578">
        <v>7</v>
      </c>
      <c r="F578">
        <v>0.14099999999999999</v>
      </c>
      <c r="G578">
        <v>9.4E-2</v>
      </c>
      <c r="H578">
        <v>0.28199999999999997</v>
      </c>
      <c r="I578">
        <v>0.84599999999999997</v>
      </c>
      <c r="M578">
        <v>25</v>
      </c>
      <c r="N578">
        <v>0.18379999999999999</v>
      </c>
      <c r="O578">
        <v>75</v>
      </c>
      <c r="P578">
        <v>0.22070000000000001</v>
      </c>
      <c r="Q578">
        <v>449.4</v>
      </c>
      <c r="R578">
        <v>139.4</v>
      </c>
      <c r="S578" t="s">
        <v>954</v>
      </c>
      <c r="T578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ACSSAW : 477 : Flicker/ACSS/AW : 24/7</v>
      </c>
    </row>
    <row r="579" spans="1:20" x14ac:dyDescent="0.25">
      <c r="A579" s="1" t="s">
        <v>555</v>
      </c>
      <c r="B579" s="1" t="s">
        <v>583</v>
      </c>
      <c r="C579">
        <v>477</v>
      </c>
      <c r="D579">
        <v>26</v>
      </c>
      <c r="E579">
        <v>7</v>
      </c>
      <c r="F579">
        <v>0.13539999999999999</v>
      </c>
      <c r="G579">
        <v>0.1053</v>
      </c>
      <c r="H579">
        <v>0.31590000000000001</v>
      </c>
      <c r="I579">
        <v>0.85799999999999998</v>
      </c>
      <c r="M579">
        <v>25</v>
      </c>
      <c r="N579">
        <v>0.18179999999999999</v>
      </c>
      <c r="O579">
        <v>75</v>
      </c>
      <c r="P579">
        <v>0.21829999999999999</v>
      </c>
      <c r="Q579">
        <v>449</v>
      </c>
      <c r="R579">
        <v>174.9</v>
      </c>
      <c r="S579" t="s">
        <v>954</v>
      </c>
      <c r="T579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ACSSAW : 477 : Hawk/ACSS/AW : 26/7</v>
      </c>
    </row>
    <row r="580" spans="1:20" x14ac:dyDescent="0.25">
      <c r="A580" s="1" t="s">
        <v>555</v>
      </c>
      <c r="B580" s="1" t="s">
        <v>584</v>
      </c>
      <c r="C580">
        <v>477</v>
      </c>
      <c r="D580">
        <v>30</v>
      </c>
      <c r="E580">
        <v>7</v>
      </c>
      <c r="F580">
        <v>0.12609999999999999</v>
      </c>
      <c r="G580">
        <v>0.12609999999999999</v>
      </c>
      <c r="H580">
        <v>0.37830000000000003</v>
      </c>
      <c r="I580">
        <v>0.88300000000000001</v>
      </c>
      <c r="M580">
        <v>25</v>
      </c>
      <c r="N580">
        <v>0.1782</v>
      </c>
      <c r="O580">
        <v>75</v>
      </c>
      <c r="P580">
        <v>0.21390000000000001</v>
      </c>
      <c r="Q580">
        <v>450.4</v>
      </c>
      <c r="R580">
        <v>250.8</v>
      </c>
      <c r="S580" t="s">
        <v>954</v>
      </c>
      <c r="T580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ACSSAW : 477 : Hen/ACSS/AW : 30/7</v>
      </c>
    </row>
    <row r="581" spans="1:20" x14ac:dyDescent="0.25">
      <c r="A581" s="1" t="s">
        <v>555</v>
      </c>
      <c r="B581" s="1" t="s">
        <v>614</v>
      </c>
      <c r="C581">
        <v>556.5</v>
      </c>
      <c r="D581">
        <v>22</v>
      </c>
      <c r="E581">
        <v>7</v>
      </c>
      <c r="F581">
        <v>0.159</v>
      </c>
      <c r="G581">
        <v>8.8300000000000003E-2</v>
      </c>
      <c r="H581">
        <v>0.26490000000000002</v>
      </c>
      <c r="I581">
        <v>0.90100000000000002</v>
      </c>
      <c r="M581">
        <v>25</v>
      </c>
      <c r="N581">
        <v>0.15959999999999999</v>
      </c>
      <c r="O581">
        <v>75</v>
      </c>
      <c r="P581">
        <v>0.1915</v>
      </c>
      <c r="Q581">
        <v>523.9</v>
      </c>
      <c r="R581">
        <v>123</v>
      </c>
      <c r="S581" t="s">
        <v>954</v>
      </c>
      <c r="T581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ACSSAW : 556.5 : Sapsucker/ACSS/AW : 22/7</v>
      </c>
    </row>
    <row r="582" spans="1:20" x14ac:dyDescent="0.25">
      <c r="A582" s="1" t="s">
        <v>555</v>
      </c>
      <c r="B582" s="1" t="s">
        <v>600</v>
      </c>
      <c r="C582">
        <v>556.5</v>
      </c>
      <c r="D582">
        <v>24</v>
      </c>
      <c r="E582">
        <v>7</v>
      </c>
      <c r="F582">
        <v>0.15229999999999999</v>
      </c>
      <c r="G582">
        <v>0.10150000000000001</v>
      </c>
      <c r="H582">
        <v>0.30449999999999999</v>
      </c>
      <c r="I582">
        <v>0.91400000000000003</v>
      </c>
      <c r="M582">
        <v>25</v>
      </c>
      <c r="N582">
        <v>0.15790000000000001</v>
      </c>
      <c r="O582">
        <v>75</v>
      </c>
      <c r="P582">
        <v>0.18940000000000001</v>
      </c>
      <c r="Q582">
        <v>524.29999999999995</v>
      </c>
      <c r="R582">
        <v>162.5</v>
      </c>
      <c r="S582" t="s">
        <v>954</v>
      </c>
      <c r="T582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ACSSAW : 556.5 : Parakeet/ACSS/AW : 24/7</v>
      </c>
    </row>
    <row r="583" spans="1:20" x14ac:dyDescent="0.25">
      <c r="A583" s="1" t="s">
        <v>555</v>
      </c>
      <c r="B583" s="1" t="s">
        <v>571</v>
      </c>
      <c r="C583">
        <v>556.5</v>
      </c>
      <c r="D583">
        <v>26</v>
      </c>
      <c r="E583">
        <v>7</v>
      </c>
      <c r="F583">
        <v>0.14630000000000001</v>
      </c>
      <c r="G583">
        <v>0.1138</v>
      </c>
      <c r="H583">
        <v>0.34139999999999998</v>
      </c>
      <c r="I583">
        <v>0.92700000000000005</v>
      </c>
      <c r="M583">
        <v>25</v>
      </c>
      <c r="N583">
        <v>0.15609999999999999</v>
      </c>
      <c r="O583">
        <v>75</v>
      </c>
      <c r="P583">
        <v>0.18729999999999999</v>
      </c>
      <c r="Q583">
        <v>524.20000000000005</v>
      </c>
      <c r="R583">
        <v>204.2</v>
      </c>
      <c r="S583" t="s">
        <v>954</v>
      </c>
      <c r="T583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ACSSAW : 556.5 : Dove/ACSS/AW : 26/7</v>
      </c>
    </row>
    <row r="584" spans="1:20" x14ac:dyDescent="0.25">
      <c r="A584" s="1" t="s">
        <v>555</v>
      </c>
      <c r="B584" s="1" t="s">
        <v>573</v>
      </c>
      <c r="C584">
        <v>556.5</v>
      </c>
      <c r="D584">
        <v>30</v>
      </c>
      <c r="E584">
        <v>7</v>
      </c>
      <c r="F584">
        <v>0.13619999999999999</v>
      </c>
      <c r="G584">
        <v>0.13619999999999999</v>
      </c>
      <c r="H584">
        <v>0.40860000000000002</v>
      </c>
      <c r="I584">
        <v>0.95299999999999996</v>
      </c>
      <c r="M584">
        <v>25</v>
      </c>
      <c r="N584">
        <v>0.153</v>
      </c>
      <c r="O584">
        <v>75</v>
      </c>
      <c r="P584">
        <v>0.1835</v>
      </c>
      <c r="Q584">
        <v>525.5</v>
      </c>
      <c r="R584">
        <v>292.60000000000002</v>
      </c>
      <c r="S584" t="s">
        <v>954</v>
      </c>
      <c r="T584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ACSSAW : 556.5 : Eagle/ACSS/AW : 30/7</v>
      </c>
    </row>
    <row r="585" spans="1:20" x14ac:dyDescent="0.25">
      <c r="A585" s="1" t="s">
        <v>555</v>
      </c>
      <c r="B585" s="1" t="s">
        <v>603</v>
      </c>
      <c r="C585">
        <v>605</v>
      </c>
      <c r="D585">
        <v>24</v>
      </c>
      <c r="E585">
        <v>7</v>
      </c>
      <c r="F585">
        <v>0.1588</v>
      </c>
      <c r="G585">
        <v>0.10589999999999999</v>
      </c>
      <c r="H585">
        <v>0.31769999999999998</v>
      </c>
      <c r="I585">
        <v>0.95299999999999996</v>
      </c>
      <c r="M585">
        <v>25</v>
      </c>
      <c r="N585">
        <v>0.1454</v>
      </c>
      <c r="O585">
        <v>75</v>
      </c>
      <c r="P585">
        <v>0.1744</v>
      </c>
      <c r="Q585">
        <v>570</v>
      </c>
      <c r="R585">
        <v>176.9</v>
      </c>
      <c r="S585" t="s">
        <v>954</v>
      </c>
      <c r="T585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ACSSAW : 605 : Peacock/ACSS/AW : 24/7</v>
      </c>
    </row>
    <row r="586" spans="1:20" x14ac:dyDescent="0.25">
      <c r="A586" s="1" t="s">
        <v>555</v>
      </c>
      <c r="B586" s="1" t="s">
        <v>617</v>
      </c>
      <c r="C586">
        <v>605</v>
      </c>
      <c r="D586">
        <v>26</v>
      </c>
      <c r="E586">
        <v>7</v>
      </c>
      <c r="F586">
        <v>0.1525</v>
      </c>
      <c r="G586">
        <v>0.1186</v>
      </c>
      <c r="H586">
        <v>0.35580000000000001</v>
      </c>
      <c r="I586">
        <v>0.96599999999999997</v>
      </c>
      <c r="M586">
        <v>25</v>
      </c>
      <c r="N586">
        <v>0.14380000000000001</v>
      </c>
      <c r="O586">
        <v>75</v>
      </c>
      <c r="P586">
        <v>0.17249999999999999</v>
      </c>
      <c r="Q586">
        <v>569.5</v>
      </c>
      <c r="R586">
        <v>221.8</v>
      </c>
      <c r="S586" t="s">
        <v>954</v>
      </c>
      <c r="T586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ACSSAW : 605 : Squab/ACSS/AW : 26/7</v>
      </c>
    </row>
    <row r="587" spans="1:20" x14ac:dyDescent="0.25">
      <c r="A587" s="1" t="s">
        <v>555</v>
      </c>
      <c r="B587" s="1" t="s">
        <v>621</v>
      </c>
      <c r="C587">
        <v>605</v>
      </c>
      <c r="D587">
        <v>30</v>
      </c>
      <c r="E587">
        <v>19</v>
      </c>
      <c r="F587">
        <v>0.14199999999999999</v>
      </c>
      <c r="G587">
        <v>8.5199999999999998E-2</v>
      </c>
      <c r="H587">
        <v>0.42599999999999999</v>
      </c>
      <c r="I587">
        <v>0.99399999999999999</v>
      </c>
      <c r="M587">
        <v>25</v>
      </c>
      <c r="N587">
        <v>0.1411</v>
      </c>
      <c r="O587">
        <v>75</v>
      </c>
      <c r="P587">
        <v>0.16919999999999999</v>
      </c>
      <c r="Q587">
        <v>571.20000000000005</v>
      </c>
      <c r="R587">
        <v>311.39999999999998</v>
      </c>
      <c r="S587" t="s">
        <v>954</v>
      </c>
      <c r="T587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ACSSAW : 605 : Teal/ACSS/AW : 30/19</v>
      </c>
    </row>
    <row r="588" spans="1:20" x14ac:dyDescent="0.25">
      <c r="A588" s="1" t="s">
        <v>555</v>
      </c>
      <c r="B588" s="1" t="s">
        <v>625</v>
      </c>
      <c r="C588">
        <v>605</v>
      </c>
      <c r="D588">
        <v>30</v>
      </c>
      <c r="E588">
        <v>7</v>
      </c>
      <c r="F588">
        <v>0.14199999999999999</v>
      </c>
      <c r="G588">
        <v>0.14199999999999999</v>
      </c>
      <c r="H588">
        <v>0.42599999999999999</v>
      </c>
      <c r="I588">
        <v>0.99399999999999999</v>
      </c>
      <c r="M588">
        <v>25</v>
      </c>
      <c r="N588">
        <v>0.14080000000000001</v>
      </c>
      <c r="O588">
        <v>75</v>
      </c>
      <c r="P588">
        <v>0.16889999999999999</v>
      </c>
      <c r="Q588">
        <v>571.20000000000005</v>
      </c>
      <c r="R588">
        <v>318</v>
      </c>
      <c r="S588" t="s">
        <v>954</v>
      </c>
      <c r="T588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ACSSAW : 605 : Wood Duck/ACSS/AW : 30/7</v>
      </c>
    </row>
    <row r="589" spans="1:20" x14ac:dyDescent="0.25">
      <c r="A589" s="1" t="s">
        <v>555</v>
      </c>
      <c r="B589" s="1" t="s">
        <v>580</v>
      </c>
      <c r="C589">
        <v>636</v>
      </c>
      <c r="D589">
        <v>22</v>
      </c>
      <c r="E589">
        <v>7</v>
      </c>
      <c r="F589">
        <v>0.17</v>
      </c>
      <c r="G589">
        <v>9.4399999999999998E-2</v>
      </c>
      <c r="H589">
        <v>0.28320000000000001</v>
      </c>
      <c r="I589">
        <v>0.96299999999999997</v>
      </c>
      <c r="M589">
        <v>25</v>
      </c>
      <c r="N589">
        <v>0.14000000000000001</v>
      </c>
      <c r="O589">
        <v>75</v>
      </c>
      <c r="P589">
        <v>0.1678</v>
      </c>
      <c r="Q589">
        <v>598.9</v>
      </c>
      <c r="R589">
        <v>140.5</v>
      </c>
      <c r="S589" t="s">
        <v>954</v>
      </c>
      <c r="T589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ACSSAW : 636 : Goldfinch/ACSS/AW : 22/7</v>
      </c>
    </row>
    <row r="590" spans="1:20" x14ac:dyDescent="0.25">
      <c r="A590" s="1" t="s">
        <v>555</v>
      </c>
      <c r="B590" s="1" t="s">
        <v>612</v>
      </c>
      <c r="C590">
        <v>636</v>
      </c>
      <c r="D590">
        <v>24</v>
      </c>
      <c r="E590">
        <v>7</v>
      </c>
      <c r="F590">
        <v>0.1628</v>
      </c>
      <c r="G590">
        <v>0.1085</v>
      </c>
      <c r="H590">
        <v>0.32550000000000001</v>
      </c>
      <c r="I590">
        <v>0.97699999999999998</v>
      </c>
      <c r="M590">
        <v>25</v>
      </c>
      <c r="N590">
        <v>0.1384</v>
      </c>
      <c r="O590">
        <v>75</v>
      </c>
      <c r="P590">
        <v>0.16600000000000001</v>
      </c>
      <c r="Q590">
        <v>599.1</v>
      </c>
      <c r="R590">
        <v>185.7</v>
      </c>
      <c r="S590" t="s">
        <v>954</v>
      </c>
      <c r="T590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ACSSAW : 636 : Rook/ACSS/AW : 24/7</v>
      </c>
    </row>
    <row r="591" spans="1:20" x14ac:dyDescent="0.25">
      <c r="A591" s="1" t="s">
        <v>555</v>
      </c>
      <c r="B591" s="1" t="s">
        <v>582</v>
      </c>
      <c r="C591">
        <v>636</v>
      </c>
      <c r="D591">
        <v>26</v>
      </c>
      <c r="E591">
        <v>7</v>
      </c>
      <c r="F591">
        <v>0.15640000000000001</v>
      </c>
      <c r="G591">
        <v>0.1216</v>
      </c>
      <c r="H591">
        <v>0.36480000000000001</v>
      </c>
      <c r="I591">
        <v>0.99</v>
      </c>
      <c r="M591">
        <v>25</v>
      </c>
      <c r="N591">
        <v>0.13689999999999999</v>
      </c>
      <c r="O591">
        <v>75</v>
      </c>
      <c r="P591">
        <v>0.16420000000000001</v>
      </c>
      <c r="Q591">
        <v>599</v>
      </c>
      <c r="R591">
        <v>233.2</v>
      </c>
      <c r="S591" t="s">
        <v>954</v>
      </c>
      <c r="T591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ACSSAW : 636 : Grosbeak/ACSS/AW : 26/7</v>
      </c>
    </row>
    <row r="592" spans="1:20" x14ac:dyDescent="0.25">
      <c r="A592" s="1" t="s">
        <v>555</v>
      </c>
      <c r="B592" s="1" t="s">
        <v>574</v>
      </c>
      <c r="C592">
        <v>636</v>
      </c>
      <c r="D592">
        <v>30</v>
      </c>
      <c r="E592">
        <v>19</v>
      </c>
      <c r="F592">
        <v>0.14560000000000001</v>
      </c>
      <c r="G592">
        <v>8.7400000000000005E-2</v>
      </c>
      <c r="H592">
        <v>0.437</v>
      </c>
      <c r="I592">
        <v>1.0189999999999999</v>
      </c>
      <c r="M592">
        <v>25</v>
      </c>
      <c r="N592">
        <v>0.1343</v>
      </c>
      <c r="O592">
        <v>75</v>
      </c>
      <c r="P592">
        <v>0.161</v>
      </c>
      <c r="Q592">
        <v>600.5</v>
      </c>
      <c r="R592">
        <v>327.60000000000002</v>
      </c>
      <c r="S592" t="s">
        <v>954</v>
      </c>
      <c r="T592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ACSSAW : 636 : Egret/ACSS/AW : 30/19</v>
      </c>
    </row>
    <row r="593" spans="1:20" x14ac:dyDescent="0.25">
      <c r="A593" s="1" t="s">
        <v>555</v>
      </c>
      <c r="B593" s="1" t="s">
        <v>615</v>
      </c>
      <c r="C593">
        <v>636</v>
      </c>
      <c r="D593">
        <v>30</v>
      </c>
      <c r="E593">
        <v>7</v>
      </c>
      <c r="F593">
        <v>0.14560000000000001</v>
      </c>
      <c r="G593">
        <v>0.14560000000000001</v>
      </c>
      <c r="H593">
        <v>0.43680000000000002</v>
      </c>
      <c r="I593">
        <v>1.0189999999999999</v>
      </c>
      <c r="M593">
        <v>25</v>
      </c>
      <c r="N593">
        <v>0.1341</v>
      </c>
      <c r="O593">
        <v>75</v>
      </c>
      <c r="P593">
        <v>0.1608</v>
      </c>
      <c r="Q593">
        <v>600.5</v>
      </c>
      <c r="R593">
        <v>334.3</v>
      </c>
      <c r="S593" t="s">
        <v>954</v>
      </c>
      <c r="T593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ACSSAW : 636 : Scoter/ACSS/AW : 30/7</v>
      </c>
    </row>
    <row r="594" spans="1:20" x14ac:dyDescent="0.25">
      <c r="A594" s="1" t="s">
        <v>555</v>
      </c>
      <c r="B594" s="1" t="s">
        <v>577</v>
      </c>
      <c r="C594">
        <v>666.6</v>
      </c>
      <c r="D594">
        <v>24</v>
      </c>
      <c r="E594">
        <v>7</v>
      </c>
      <c r="F594">
        <v>0.16669999999999999</v>
      </c>
      <c r="G594">
        <v>0.1111</v>
      </c>
      <c r="H594">
        <v>0.33329999999999999</v>
      </c>
      <c r="I594">
        <v>1</v>
      </c>
      <c r="M594">
        <v>25</v>
      </c>
      <c r="N594">
        <v>0.13220000000000001</v>
      </c>
      <c r="O594">
        <v>75</v>
      </c>
      <c r="P594">
        <v>0.1585</v>
      </c>
      <c r="Q594">
        <v>628.20000000000005</v>
      </c>
      <c r="R594">
        <v>194.7</v>
      </c>
      <c r="S594" t="s">
        <v>954</v>
      </c>
      <c r="T594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ACSSAW : 666.6 : Flamingo/ACSS/AW : 24/7</v>
      </c>
    </row>
    <row r="595" spans="1:20" x14ac:dyDescent="0.25">
      <c r="A595" s="1" t="s">
        <v>555</v>
      </c>
      <c r="B595" s="1" t="s">
        <v>579</v>
      </c>
      <c r="C595">
        <v>666.6</v>
      </c>
      <c r="D595">
        <v>26</v>
      </c>
      <c r="E595">
        <v>7</v>
      </c>
      <c r="F595">
        <v>0.16009999999999999</v>
      </c>
      <c r="G595">
        <v>0.1245</v>
      </c>
      <c r="H595">
        <v>0.3735</v>
      </c>
      <c r="I595">
        <v>1.014</v>
      </c>
      <c r="M595">
        <v>25</v>
      </c>
      <c r="N595">
        <v>0.13070000000000001</v>
      </c>
      <c r="O595">
        <v>75</v>
      </c>
      <c r="P595">
        <v>0.15670000000000001</v>
      </c>
      <c r="Q595">
        <v>627.70000000000005</v>
      </c>
      <c r="R595">
        <v>244.5</v>
      </c>
      <c r="S595" t="s">
        <v>954</v>
      </c>
      <c r="T595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ACSSAW : 666.6 : Gannet/ACSS/AW : 26/7</v>
      </c>
    </row>
    <row r="596" spans="1:20" x14ac:dyDescent="0.25">
      <c r="A596" s="1" t="s">
        <v>555</v>
      </c>
      <c r="B596" s="1" t="s">
        <v>619</v>
      </c>
      <c r="C596">
        <v>715.5</v>
      </c>
      <c r="D596">
        <v>24</v>
      </c>
      <c r="E596">
        <v>7</v>
      </c>
      <c r="F596">
        <v>0.17269999999999999</v>
      </c>
      <c r="G596">
        <v>0.11509999999999999</v>
      </c>
      <c r="H596">
        <v>0.3453</v>
      </c>
      <c r="I596">
        <v>1.036</v>
      </c>
      <c r="M596">
        <v>25</v>
      </c>
      <c r="N596">
        <v>0.1234</v>
      </c>
      <c r="O596">
        <v>75</v>
      </c>
      <c r="P596">
        <v>0.14779999999999999</v>
      </c>
      <c r="Q596">
        <v>674.2</v>
      </c>
      <c r="R596">
        <v>208.9</v>
      </c>
      <c r="S596" t="s">
        <v>954</v>
      </c>
      <c r="T596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ACSSAW : 715.5 : Stilt/ACSS/AW : 24/7</v>
      </c>
    </row>
    <row r="597" spans="1:20" x14ac:dyDescent="0.25">
      <c r="A597" s="1" t="s">
        <v>555</v>
      </c>
      <c r="B597" s="1" t="s">
        <v>618</v>
      </c>
      <c r="C597">
        <v>715.5</v>
      </c>
      <c r="D597">
        <v>26</v>
      </c>
      <c r="E597">
        <v>7</v>
      </c>
      <c r="F597">
        <v>0.16589999999999999</v>
      </c>
      <c r="G597">
        <v>0.129</v>
      </c>
      <c r="H597">
        <v>0.38700000000000001</v>
      </c>
      <c r="I597">
        <v>1.0509999999999999</v>
      </c>
      <c r="M597">
        <v>25</v>
      </c>
      <c r="N597">
        <v>0.122</v>
      </c>
      <c r="O597">
        <v>75</v>
      </c>
      <c r="P597">
        <v>0.1462</v>
      </c>
      <c r="Q597">
        <v>674</v>
      </c>
      <c r="R597">
        <v>262.39999999999998</v>
      </c>
      <c r="S597" t="s">
        <v>954</v>
      </c>
      <c r="T597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ACSSAW : 715.5 : Starling/ACSS/AW : 26/7</v>
      </c>
    </row>
    <row r="598" spans="1:20" x14ac:dyDescent="0.25">
      <c r="A598" s="1" t="s">
        <v>555</v>
      </c>
      <c r="B598" s="1" t="s">
        <v>610</v>
      </c>
      <c r="C598">
        <v>715.5</v>
      </c>
      <c r="D598">
        <v>30</v>
      </c>
      <c r="E598">
        <v>19</v>
      </c>
      <c r="F598">
        <v>0.15440000000000001</v>
      </c>
      <c r="G598">
        <v>9.2600000000000002E-2</v>
      </c>
      <c r="H598">
        <v>0.46300000000000002</v>
      </c>
      <c r="I598">
        <v>1.081</v>
      </c>
      <c r="M598">
        <v>25</v>
      </c>
      <c r="N598">
        <v>0.1196</v>
      </c>
      <c r="O598">
        <v>75</v>
      </c>
      <c r="P598">
        <v>0.1434</v>
      </c>
      <c r="Q598">
        <v>675.3</v>
      </c>
      <c r="R598">
        <v>367.8</v>
      </c>
      <c r="S598" t="s">
        <v>954</v>
      </c>
      <c r="T598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ACSSAW : 715.5 : Redwing/ACSS/AW : 30/19</v>
      </c>
    </row>
    <row r="599" spans="1:20" x14ac:dyDescent="0.25">
      <c r="A599" s="1" t="s">
        <v>555</v>
      </c>
      <c r="B599" s="1" t="s">
        <v>622</v>
      </c>
      <c r="C599">
        <v>795</v>
      </c>
      <c r="D599">
        <v>45</v>
      </c>
      <c r="E599">
        <v>7</v>
      </c>
      <c r="F599">
        <v>0.13289999999999999</v>
      </c>
      <c r="G599">
        <v>8.8599999999999998E-2</v>
      </c>
      <c r="H599">
        <v>0.26579999999999998</v>
      </c>
      <c r="I599">
        <v>1.0629999999999999</v>
      </c>
      <c r="M599">
        <v>25</v>
      </c>
      <c r="N599">
        <v>0.1138</v>
      </c>
      <c r="O599">
        <v>75</v>
      </c>
      <c r="P599">
        <v>0.13719999999999999</v>
      </c>
      <c r="Q599">
        <v>748.6</v>
      </c>
      <c r="R599">
        <v>123.8</v>
      </c>
      <c r="S599" t="s">
        <v>954</v>
      </c>
      <c r="T599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ACSSAW : 795 : Tern/ACSS/AW : 45/7</v>
      </c>
    </row>
    <row r="600" spans="1:20" x14ac:dyDescent="0.25">
      <c r="A600" s="1" t="s">
        <v>555</v>
      </c>
      <c r="B600" s="1" t="s">
        <v>566</v>
      </c>
      <c r="C600">
        <v>795</v>
      </c>
      <c r="D600">
        <v>54</v>
      </c>
      <c r="E600">
        <v>7</v>
      </c>
      <c r="F600">
        <v>0.12130000000000001</v>
      </c>
      <c r="G600">
        <v>0.12130000000000001</v>
      </c>
      <c r="H600">
        <v>0.3639</v>
      </c>
      <c r="I600">
        <v>1.0920000000000001</v>
      </c>
      <c r="M600">
        <v>25</v>
      </c>
      <c r="N600">
        <v>0.1113</v>
      </c>
      <c r="O600">
        <v>75</v>
      </c>
      <c r="P600">
        <v>0.13719999999999999</v>
      </c>
      <c r="Q600">
        <v>748.4</v>
      </c>
      <c r="R600">
        <v>232.1</v>
      </c>
      <c r="S600" t="s">
        <v>954</v>
      </c>
      <c r="T600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ACSSAW : 795 : Condor/ACSS/AW : 54/7</v>
      </c>
    </row>
    <row r="601" spans="1:20" x14ac:dyDescent="0.25">
      <c r="A601" s="1" t="s">
        <v>555</v>
      </c>
      <c r="B601" s="1" t="s">
        <v>592</v>
      </c>
      <c r="C601">
        <v>795</v>
      </c>
      <c r="D601">
        <v>42</v>
      </c>
      <c r="E601">
        <v>7</v>
      </c>
      <c r="F601">
        <v>0.1376</v>
      </c>
      <c r="G601">
        <v>7.6399999999999996E-2</v>
      </c>
      <c r="H601">
        <v>0.22919999999999999</v>
      </c>
      <c r="I601">
        <v>1.0549999999999999</v>
      </c>
      <c r="M601">
        <v>25</v>
      </c>
      <c r="N601">
        <v>0.11459999999999999</v>
      </c>
      <c r="O601">
        <v>75</v>
      </c>
      <c r="P601">
        <v>0.1371</v>
      </c>
      <c r="Q601">
        <v>749</v>
      </c>
      <c r="R601">
        <v>92.1</v>
      </c>
      <c r="S601" t="s">
        <v>954</v>
      </c>
      <c r="T601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ACSSAW : 795 : Macaw/ACSS/AW : 42/7</v>
      </c>
    </row>
    <row r="602" spans="1:20" x14ac:dyDescent="0.25">
      <c r="A602" s="1" t="s">
        <v>555</v>
      </c>
      <c r="B602" s="1" t="s">
        <v>568</v>
      </c>
      <c r="C602">
        <v>795</v>
      </c>
      <c r="D602">
        <v>24</v>
      </c>
      <c r="E602">
        <v>7</v>
      </c>
      <c r="F602">
        <v>0.182</v>
      </c>
      <c r="G602">
        <v>0.12130000000000001</v>
      </c>
      <c r="H602">
        <v>0.3639</v>
      </c>
      <c r="I602">
        <v>1.0920000000000001</v>
      </c>
      <c r="M602">
        <v>25</v>
      </c>
      <c r="N602">
        <v>0.1113</v>
      </c>
      <c r="O602">
        <v>75</v>
      </c>
      <c r="P602">
        <v>0.1333</v>
      </c>
      <c r="Q602">
        <v>748.8</v>
      </c>
      <c r="R602">
        <v>232.1</v>
      </c>
      <c r="S602" t="s">
        <v>954</v>
      </c>
      <c r="T602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ACSSAW : 795 : Cuckoo/ACSS/AW : 24/7</v>
      </c>
    </row>
    <row r="603" spans="1:20" x14ac:dyDescent="0.25">
      <c r="A603" s="1" t="s">
        <v>555</v>
      </c>
      <c r="B603" s="1" t="s">
        <v>572</v>
      </c>
      <c r="C603">
        <v>795</v>
      </c>
      <c r="D603">
        <v>26</v>
      </c>
      <c r="E603">
        <v>7</v>
      </c>
      <c r="F603">
        <v>0.1749</v>
      </c>
      <c r="G603">
        <v>0.13600000000000001</v>
      </c>
      <c r="H603">
        <v>0.40799999999999997</v>
      </c>
      <c r="I603">
        <v>1.1080000000000001</v>
      </c>
      <c r="M603">
        <v>25</v>
      </c>
      <c r="N603">
        <v>0.11</v>
      </c>
      <c r="O603">
        <v>75</v>
      </c>
      <c r="P603">
        <v>0.1318</v>
      </c>
      <c r="Q603">
        <v>749.1</v>
      </c>
      <c r="R603">
        <v>291.7</v>
      </c>
      <c r="S603" t="s">
        <v>954</v>
      </c>
      <c r="T603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ACSSAW : 795 : Drake/ACSS/AW : 26/7</v>
      </c>
    </row>
    <row r="604" spans="1:20" x14ac:dyDescent="0.25">
      <c r="A604" s="1" t="s">
        <v>555</v>
      </c>
      <c r="B604" s="1" t="s">
        <v>593</v>
      </c>
      <c r="C604">
        <v>795</v>
      </c>
      <c r="D604">
        <v>30</v>
      </c>
      <c r="E604">
        <v>19</v>
      </c>
      <c r="F604">
        <v>0.1628</v>
      </c>
      <c r="G604">
        <v>9.7699999999999995E-2</v>
      </c>
      <c r="H604">
        <v>0.48849999999999999</v>
      </c>
      <c r="I604">
        <v>1.1399999999999999</v>
      </c>
      <c r="M604">
        <v>25</v>
      </c>
      <c r="N604">
        <v>0.1079</v>
      </c>
      <c r="O604">
        <v>75</v>
      </c>
      <c r="P604">
        <v>0.12920000000000001</v>
      </c>
      <c r="Q604">
        <v>750.7</v>
      </c>
      <c r="R604">
        <v>409.4</v>
      </c>
      <c r="S604" t="s">
        <v>954</v>
      </c>
      <c r="T604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ACSSAW : 795 : Mallard/ACSS/AW : 30/19</v>
      </c>
    </row>
    <row r="605" spans="1:20" x14ac:dyDescent="0.25">
      <c r="A605" s="1" t="s">
        <v>555</v>
      </c>
      <c r="B605" s="1" t="s">
        <v>613</v>
      </c>
      <c r="C605">
        <v>900</v>
      </c>
      <c r="D605">
        <v>45</v>
      </c>
      <c r="E605">
        <v>7</v>
      </c>
      <c r="F605">
        <v>0.1414</v>
      </c>
      <c r="G605">
        <v>9.4299999999999995E-2</v>
      </c>
      <c r="H605">
        <v>0.28289999999999998</v>
      </c>
      <c r="I605">
        <v>1.131</v>
      </c>
      <c r="M605">
        <v>25</v>
      </c>
      <c r="N605">
        <v>0.10100000000000001</v>
      </c>
      <c r="O605">
        <v>75</v>
      </c>
      <c r="P605">
        <v>0.1216</v>
      </c>
      <c r="Q605">
        <v>847.4</v>
      </c>
      <c r="R605">
        <v>140.19999999999999</v>
      </c>
      <c r="S605" t="s">
        <v>954</v>
      </c>
      <c r="T605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ACSSAW : 900 : Ruddy/ACSS/AW : 45/7</v>
      </c>
    </row>
    <row r="606" spans="1:20" x14ac:dyDescent="0.25">
      <c r="A606" s="1" t="s">
        <v>555</v>
      </c>
      <c r="B606" s="1" t="s">
        <v>562</v>
      </c>
      <c r="C606">
        <v>900</v>
      </c>
      <c r="D606">
        <v>54</v>
      </c>
      <c r="E606">
        <v>7</v>
      </c>
      <c r="F606">
        <v>0.12909999999999999</v>
      </c>
      <c r="G606">
        <v>0.12909999999999999</v>
      </c>
      <c r="H606">
        <v>0.38729999999999998</v>
      </c>
      <c r="I606">
        <v>1.1619999999999999</v>
      </c>
      <c r="M606">
        <v>25</v>
      </c>
      <c r="N606">
        <v>9.8699999999999996E-2</v>
      </c>
      <c r="O606">
        <v>75</v>
      </c>
      <c r="P606">
        <v>0.12139999999999999</v>
      </c>
      <c r="Q606">
        <v>847.7</v>
      </c>
      <c r="R606">
        <v>262.89999999999998</v>
      </c>
      <c r="S606" t="s">
        <v>954</v>
      </c>
      <c r="T606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ACSSAW : 900 : Canary/ACSS/AW : 54/7</v>
      </c>
    </row>
    <row r="607" spans="1:20" x14ac:dyDescent="0.25">
      <c r="A607" s="1" t="s">
        <v>555</v>
      </c>
      <c r="B607" s="1" t="s">
        <v>607</v>
      </c>
      <c r="C607">
        <v>954</v>
      </c>
      <c r="D607">
        <v>45</v>
      </c>
      <c r="E607">
        <v>7</v>
      </c>
      <c r="F607">
        <v>0.14560000000000001</v>
      </c>
      <c r="G607">
        <v>9.7100000000000006E-2</v>
      </c>
      <c r="H607">
        <v>0.2913</v>
      </c>
      <c r="I607">
        <v>1.165</v>
      </c>
      <c r="M607">
        <v>25</v>
      </c>
      <c r="N607">
        <v>9.5600000000000004E-2</v>
      </c>
      <c r="O607">
        <v>75</v>
      </c>
      <c r="P607">
        <v>0.1149</v>
      </c>
      <c r="Q607">
        <v>898.5</v>
      </c>
      <c r="R607">
        <v>148.69999999999999</v>
      </c>
      <c r="S607" t="s">
        <v>954</v>
      </c>
      <c r="T607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ACSSAW : 954 : Rail/ACSS/AW : 45/7</v>
      </c>
    </row>
    <row r="608" spans="1:20" x14ac:dyDescent="0.25">
      <c r="A608" s="1" t="s">
        <v>555</v>
      </c>
      <c r="B608" s="1" t="s">
        <v>564</v>
      </c>
      <c r="C608">
        <v>954</v>
      </c>
      <c r="D608">
        <v>54</v>
      </c>
      <c r="E608">
        <v>7</v>
      </c>
      <c r="F608">
        <v>0.13289999999999999</v>
      </c>
      <c r="G608">
        <v>0.13289999999999999</v>
      </c>
      <c r="H608">
        <v>0.3987</v>
      </c>
      <c r="I608">
        <v>1.196</v>
      </c>
      <c r="M608">
        <v>25</v>
      </c>
      <c r="N608">
        <v>9.3399999999999997E-2</v>
      </c>
      <c r="O608">
        <v>75</v>
      </c>
      <c r="P608">
        <v>0.1147</v>
      </c>
      <c r="Q608">
        <v>898.3</v>
      </c>
      <c r="R608">
        <v>278.60000000000002</v>
      </c>
      <c r="S608" t="s">
        <v>954</v>
      </c>
      <c r="T608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ACSSAW : 954 : Cardinal/ACSS/AW : 54/7</v>
      </c>
    </row>
    <row r="609" spans="1:20" x14ac:dyDescent="0.25">
      <c r="A609" s="1" t="s">
        <v>555</v>
      </c>
      <c r="B609" s="1" t="s">
        <v>567</v>
      </c>
      <c r="C609">
        <v>954</v>
      </c>
      <c r="D609">
        <v>20</v>
      </c>
      <c r="E609">
        <v>7</v>
      </c>
      <c r="F609">
        <v>0.21840000000000001</v>
      </c>
      <c r="G609">
        <v>9.7100000000000006E-2</v>
      </c>
      <c r="H609">
        <v>0.2913</v>
      </c>
      <c r="I609">
        <v>1.165</v>
      </c>
      <c r="M609">
        <v>25</v>
      </c>
      <c r="N609">
        <v>9.5600000000000004E-2</v>
      </c>
      <c r="O609">
        <v>75</v>
      </c>
      <c r="P609">
        <v>0.11409999999999999</v>
      </c>
      <c r="Q609">
        <v>898.5</v>
      </c>
      <c r="R609">
        <v>148.69999999999999</v>
      </c>
      <c r="S609" t="s">
        <v>954</v>
      </c>
      <c r="T609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ACSSAW : 954 : Corncrake/ACSS/AW : 20/7</v>
      </c>
    </row>
    <row r="610" spans="1:20" x14ac:dyDescent="0.25">
      <c r="A610" s="1" t="s">
        <v>555</v>
      </c>
      <c r="B610" s="1" t="s">
        <v>624</v>
      </c>
      <c r="C610">
        <v>954</v>
      </c>
      <c r="D610">
        <v>48</v>
      </c>
      <c r="E610">
        <v>7</v>
      </c>
      <c r="F610">
        <v>0.14099999999999999</v>
      </c>
      <c r="G610">
        <v>0.10970000000000001</v>
      </c>
      <c r="H610">
        <v>0.3291</v>
      </c>
      <c r="I610">
        <v>1.175</v>
      </c>
      <c r="M610">
        <v>25</v>
      </c>
      <c r="N610">
        <v>9.4799999999999995E-2</v>
      </c>
      <c r="O610">
        <v>75</v>
      </c>
      <c r="P610">
        <v>0.1132</v>
      </c>
      <c r="Q610">
        <v>898.8</v>
      </c>
      <c r="R610">
        <v>189.8</v>
      </c>
      <c r="S610" t="s">
        <v>954</v>
      </c>
      <c r="T610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ACSSAW : 954 : Towhee/ACSS/AW : 48/7</v>
      </c>
    </row>
    <row r="611" spans="1:20" x14ac:dyDescent="0.25">
      <c r="A611" s="1" t="s">
        <v>555</v>
      </c>
      <c r="B611" s="1" t="s">
        <v>609</v>
      </c>
      <c r="C611">
        <v>954</v>
      </c>
      <c r="D611">
        <v>24</v>
      </c>
      <c r="E611">
        <v>7</v>
      </c>
      <c r="F611">
        <v>0.19939999999999999</v>
      </c>
      <c r="G611">
        <v>0.13289999999999999</v>
      </c>
      <c r="H611">
        <v>0.3987</v>
      </c>
      <c r="I611">
        <v>1.196</v>
      </c>
      <c r="M611">
        <v>25</v>
      </c>
      <c r="N611">
        <v>9.3399999999999997E-2</v>
      </c>
      <c r="O611">
        <v>75</v>
      </c>
      <c r="P611">
        <v>0.1116</v>
      </c>
      <c r="Q611">
        <v>898.8</v>
      </c>
      <c r="R611">
        <v>278.60000000000002</v>
      </c>
      <c r="S611" t="s">
        <v>954</v>
      </c>
      <c r="T611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ACSSAW : 954 : Redbird/ACSS/AW : 24/7</v>
      </c>
    </row>
    <row r="612" spans="1:20" x14ac:dyDescent="0.25">
      <c r="A612" s="1" t="s">
        <v>555</v>
      </c>
      <c r="B612" s="1" t="s">
        <v>563</v>
      </c>
      <c r="C612">
        <v>954</v>
      </c>
      <c r="D612">
        <v>30</v>
      </c>
      <c r="E612">
        <v>19</v>
      </c>
      <c r="F612">
        <v>0.17829999999999999</v>
      </c>
      <c r="G612">
        <v>0.107</v>
      </c>
      <c r="H612">
        <v>0.53500000000000003</v>
      </c>
      <c r="I612">
        <v>1.248</v>
      </c>
      <c r="M612">
        <v>25</v>
      </c>
      <c r="N612">
        <v>9.0300000000000005E-2</v>
      </c>
      <c r="O612">
        <v>75</v>
      </c>
      <c r="P612">
        <v>0.108</v>
      </c>
      <c r="Q612">
        <v>900.5</v>
      </c>
      <c r="R612">
        <v>491.1</v>
      </c>
      <c r="S612" t="s">
        <v>954</v>
      </c>
      <c r="T612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ACSSAW : 954 : Canvasback/ACSS/AW : 30/19</v>
      </c>
    </row>
    <row r="613" spans="1:20" x14ac:dyDescent="0.25">
      <c r="A613" s="1" t="s">
        <v>555</v>
      </c>
      <c r="B613" s="1" t="s">
        <v>616</v>
      </c>
      <c r="C613">
        <v>1033.5</v>
      </c>
      <c r="D613">
        <v>42</v>
      </c>
      <c r="E613">
        <v>7</v>
      </c>
      <c r="F613">
        <v>0.15690000000000001</v>
      </c>
      <c r="G613">
        <v>8.72E-2</v>
      </c>
      <c r="H613">
        <v>0.2616</v>
      </c>
      <c r="I613">
        <v>1.2030000000000001</v>
      </c>
      <c r="M613">
        <v>25</v>
      </c>
      <c r="N613">
        <v>8.9200000000000002E-2</v>
      </c>
      <c r="O613">
        <v>75</v>
      </c>
      <c r="P613">
        <v>0.10639999999999999</v>
      </c>
      <c r="Q613">
        <v>973.9</v>
      </c>
      <c r="R613">
        <v>119.9</v>
      </c>
      <c r="S613" t="s">
        <v>954</v>
      </c>
      <c r="T613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ACSSAW : 1033.5 : Snowbird/ACSS/AW : 42/7</v>
      </c>
    </row>
    <row r="614" spans="1:20" x14ac:dyDescent="0.25">
      <c r="A614" s="1" t="s">
        <v>555</v>
      </c>
      <c r="B614" s="1" t="s">
        <v>598</v>
      </c>
      <c r="C614">
        <v>1033.5</v>
      </c>
      <c r="D614">
        <v>45</v>
      </c>
      <c r="E614">
        <v>7</v>
      </c>
      <c r="F614">
        <v>0.1515</v>
      </c>
      <c r="G614">
        <v>0.10100000000000001</v>
      </c>
      <c r="H614">
        <v>0.30299999999999999</v>
      </c>
      <c r="I614">
        <v>1.212</v>
      </c>
      <c r="M614">
        <v>25</v>
      </c>
      <c r="N614">
        <v>8.8599999999999998E-2</v>
      </c>
      <c r="O614">
        <v>75</v>
      </c>
      <c r="P614">
        <v>0.10630000000000001</v>
      </c>
      <c r="Q614">
        <v>972.8</v>
      </c>
      <c r="R614">
        <v>160.9</v>
      </c>
      <c r="S614" t="s">
        <v>954</v>
      </c>
      <c r="T614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ACSSAW : 1033.5 : Ortolan/ACSS/AW : 45/7</v>
      </c>
    </row>
    <row r="615" spans="1:20" x14ac:dyDescent="0.25">
      <c r="A615" s="1" t="s">
        <v>555</v>
      </c>
      <c r="B615" s="1" t="s">
        <v>569</v>
      </c>
      <c r="C615">
        <v>1033.5</v>
      </c>
      <c r="D615">
        <v>54</v>
      </c>
      <c r="E615">
        <v>7</v>
      </c>
      <c r="F615">
        <v>0.13830000000000001</v>
      </c>
      <c r="G615">
        <v>0.13830000000000001</v>
      </c>
      <c r="H615">
        <v>0.41489999999999999</v>
      </c>
      <c r="I615">
        <v>1.2450000000000001</v>
      </c>
      <c r="M615">
        <v>25</v>
      </c>
      <c r="N615">
        <v>8.6499999999999994E-2</v>
      </c>
      <c r="O615">
        <v>75</v>
      </c>
      <c r="P615">
        <v>0.1061</v>
      </c>
      <c r="Q615">
        <v>972.8</v>
      </c>
      <c r="R615">
        <v>301.7</v>
      </c>
      <c r="S615" t="s">
        <v>954</v>
      </c>
      <c r="T615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ACSSAW : 1033.5 : Curlew/ACSS/AW : 54/7</v>
      </c>
    </row>
    <row r="616" spans="1:20" x14ac:dyDescent="0.25">
      <c r="A616" s="1" t="s">
        <v>555</v>
      </c>
      <c r="B616" s="1" t="s">
        <v>576</v>
      </c>
      <c r="C616">
        <v>1113</v>
      </c>
      <c r="D616">
        <v>54</v>
      </c>
      <c r="E616">
        <v>19</v>
      </c>
      <c r="F616">
        <v>0.14360000000000001</v>
      </c>
      <c r="G616">
        <v>8.6199999999999999E-2</v>
      </c>
      <c r="H616">
        <v>0.43099999999999999</v>
      </c>
      <c r="I616">
        <v>1.2929999999999999</v>
      </c>
      <c r="M616">
        <v>25</v>
      </c>
      <c r="N616">
        <v>8.1000000000000003E-2</v>
      </c>
      <c r="O616">
        <v>75</v>
      </c>
      <c r="P616">
        <v>9.9299999999999999E-2</v>
      </c>
      <c r="Q616">
        <v>1053.9000000000001</v>
      </c>
      <c r="R616">
        <v>318.7</v>
      </c>
      <c r="S616" t="s">
        <v>954</v>
      </c>
      <c r="T616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ACSSAW : 1113 : Finch/ACSS/AW : 54/19</v>
      </c>
    </row>
    <row r="617" spans="1:20" x14ac:dyDescent="0.25">
      <c r="A617" s="1" t="s">
        <v>555</v>
      </c>
      <c r="B617" s="1" t="s">
        <v>558</v>
      </c>
      <c r="C617">
        <v>1113</v>
      </c>
      <c r="D617">
        <v>45</v>
      </c>
      <c r="E617">
        <v>7</v>
      </c>
      <c r="F617">
        <v>0.1573</v>
      </c>
      <c r="G617">
        <v>0.10489999999999999</v>
      </c>
      <c r="H617">
        <v>0.31469999999999998</v>
      </c>
      <c r="I617">
        <v>1.2589999999999999</v>
      </c>
      <c r="M617">
        <v>25</v>
      </c>
      <c r="N617">
        <v>8.2600000000000007E-2</v>
      </c>
      <c r="O617">
        <v>75</v>
      </c>
      <c r="P617">
        <v>9.9000000000000005E-2</v>
      </c>
      <c r="Q617">
        <v>1048.7</v>
      </c>
      <c r="R617">
        <v>173.5</v>
      </c>
      <c r="S617" t="s">
        <v>954</v>
      </c>
      <c r="T617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ACSSAW : 1113 : Bluejay/ACSS/AW : 45/7</v>
      </c>
    </row>
    <row r="618" spans="1:20" x14ac:dyDescent="0.25">
      <c r="A618" s="1" t="s">
        <v>555</v>
      </c>
      <c r="B618" s="1" t="s">
        <v>581</v>
      </c>
      <c r="C618">
        <v>1192.5</v>
      </c>
      <c r="D618">
        <v>54</v>
      </c>
      <c r="E618">
        <v>19</v>
      </c>
      <c r="F618">
        <v>0.14860000000000001</v>
      </c>
      <c r="G618">
        <v>8.9200000000000002E-2</v>
      </c>
      <c r="H618">
        <v>0.44600000000000001</v>
      </c>
      <c r="I618">
        <v>1.3380000000000001</v>
      </c>
      <c r="M618">
        <v>25</v>
      </c>
      <c r="N618">
        <v>7.5999999999999998E-2</v>
      </c>
      <c r="O618">
        <v>75</v>
      </c>
      <c r="P618">
        <v>9.2899999999999996E-2</v>
      </c>
      <c r="Q618">
        <v>1128.5999999999999</v>
      </c>
      <c r="R618">
        <v>341.3</v>
      </c>
      <c r="S618" t="s">
        <v>954</v>
      </c>
      <c r="T618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ACSSAW : 1192.5 : Grackle/ACSS/AW : 54/19</v>
      </c>
    </row>
    <row r="619" spans="1:20" x14ac:dyDescent="0.25">
      <c r="A619" s="1" t="s">
        <v>555</v>
      </c>
      <c r="B619" s="1" t="s">
        <v>561</v>
      </c>
      <c r="C619">
        <v>1192.5</v>
      </c>
      <c r="D619">
        <v>45</v>
      </c>
      <c r="E619">
        <v>7</v>
      </c>
      <c r="F619">
        <v>0.1628</v>
      </c>
      <c r="G619">
        <v>0.1085</v>
      </c>
      <c r="H619">
        <v>0.32550000000000001</v>
      </c>
      <c r="I619">
        <v>1.302</v>
      </c>
      <c r="M619">
        <v>25</v>
      </c>
      <c r="N619">
        <v>7.7499999999999999E-2</v>
      </c>
      <c r="O619">
        <v>75</v>
      </c>
      <c r="P619">
        <v>9.2700000000000005E-2</v>
      </c>
      <c r="Q619">
        <v>1123.4000000000001</v>
      </c>
      <c r="R619">
        <v>185.7</v>
      </c>
      <c r="S619" t="s">
        <v>954</v>
      </c>
      <c r="T619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ACSSAW : 1192.5 : Bunting/ACSS/AW : 45/7</v>
      </c>
    </row>
    <row r="620" spans="1:20" x14ac:dyDescent="0.25">
      <c r="A620" s="1" t="s">
        <v>555</v>
      </c>
      <c r="B620" s="1" t="s">
        <v>604</v>
      </c>
      <c r="C620">
        <v>1272</v>
      </c>
      <c r="D620">
        <v>54</v>
      </c>
      <c r="E620">
        <v>19</v>
      </c>
      <c r="F620">
        <v>0.1535</v>
      </c>
      <c r="G620">
        <v>9.2100000000000001E-2</v>
      </c>
      <c r="H620">
        <v>0.46050000000000002</v>
      </c>
      <c r="I620">
        <v>1.3819999999999999</v>
      </c>
      <c r="M620">
        <v>25</v>
      </c>
      <c r="N620">
        <v>7.1499999999999994E-2</v>
      </c>
      <c r="O620">
        <v>75</v>
      </c>
      <c r="P620">
        <v>8.7300000000000003E-2</v>
      </c>
      <c r="Q620">
        <v>1204.3</v>
      </c>
      <c r="R620">
        <v>363.8</v>
      </c>
      <c r="S620" t="s">
        <v>954</v>
      </c>
      <c r="T620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ACSSAW : 1272 : Pheasant/ACSS/AW : 54/19</v>
      </c>
    </row>
    <row r="621" spans="1:20" x14ac:dyDescent="0.25">
      <c r="A621" s="1" t="s">
        <v>555</v>
      </c>
      <c r="B621" s="1" t="s">
        <v>556</v>
      </c>
      <c r="C621">
        <v>1272</v>
      </c>
      <c r="D621">
        <v>45</v>
      </c>
      <c r="E621">
        <v>7</v>
      </c>
      <c r="F621">
        <v>0.1681</v>
      </c>
      <c r="G621">
        <v>0.11210000000000001</v>
      </c>
      <c r="H621">
        <v>0.33629999999999999</v>
      </c>
      <c r="I621">
        <v>1.345</v>
      </c>
      <c r="M621">
        <v>25</v>
      </c>
      <c r="N621">
        <v>7.2999999999999995E-2</v>
      </c>
      <c r="O621">
        <v>75</v>
      </c>
      <c r="P621">
        <v>8.72E-2</v>
      </c>
      <c r="Q621">
        <v>1197.7</v>
      </c>
      <c r="R621">
        <v>198.2</v>
      </c>
      <c r="S621" t="s">
        <v>954</v>
      </c>
      <c r="T621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ACSSAW : 1272 : Bittern/ACSS/AW : 45/7</v>
      </c>
    </row>
    <row r="622" spans="1:20" x14ac:dyDescent="0.25">
      <c r="A622" s="1" t="s">
        <v>555</v>
      </c>
      <c r="B622" s="1" t="s">
        <v>570</v>
      </c>
      <c r="C622">
        <v>1351.5</v>
      </c>
      <c r="D622">
        <v>45</v>
      </c>
      <c r="E622">
        <v>7</v>
      </c>
      <c r="F622">
        <v>0.17330000000000001</v>
      </c>
      <c r="G622">
        <v>0.11550000000000001</v>
      </c>
      <c r="H622">
        <v>0.34649999999999997</v>
      </c>
      <c r="I622">
        <v>1.3859999999999999</v>
      </c>
      <c r="M622">
        <v>25</v>
      </c>
      <c r="N622">
        <v>6.9099999999999995E-2</v>
      </c>
      <c r="O622">
        <v>75</v>
      </c>
      <c r="P622">
        <v>8.2400000000000001E-2</v>
      </c>
      <c r="Q622">
        <v>1272.9000000000001</v>
      </c>
      <c r="R622">
        <v>210.4</v>
      </c>
      <c r="S622" t="s">
        <v>954</v>
      </c>
      <c r="T622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ACSSAW : 1351.5 : Dipper/ACSS/AW : 45/7</v>
      </c>
    </row>
    <row r="623" spans="1:20" x14ac:dyDescent="0.25">
      <c r="A623" s="1" t="s">
        <v>555</v>
      </c>
      <c r="B623" s="1" t="s">
        <v>594</v>
      </c>
      <c r="C623">
        <v>1351.5</v>
      </c>
      <c r="D623">
        <v>54</v>
      </c>
      <c r="E623">
        <v>19</v>
      </c>
      <c r="F623">
        <v>0.15820000000000001</v>
      </c>
      <c r="G623">
        <v>9.4899999999999998E-2</v>
      </c>
      <c r="H623">
        <v>0.47449999999999998</v>
      </c>
      <c r="I623">
        <v>1.4239999999999999</v>
      </c>
      <c r="M623">
        <v>25</v>
      </c>
      <c r="N623">
        <v>6.7599999999999993E-2</v>
      </c>
      <c r="O623">
        <v>75</v>
      </c>
      <c r="P623">
        <v>8.2400000000000001E-2</v>
      </c>
      <c r="Q623">
        <v>1279.0999999999999</v>
      </c>
      <c r="R623">
        <v>386.3</v>
      </c>
      <c r="S623" t="s">
        <v>954</v>
      </c>
      <c r="T623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ACSSAW : 1351.5 : Martin/ACSS/AW : 54/19</v>
      </c>
    </row>
    <row r="624" spans="1:20" x14ac:dyDescent="0.25">
      <c r="A624" s="1" t="s">
        <v>555</v>
      </c>
      <c r="B624" s="1" t="s">
        <v>559</v>
      </c>
      <c r="C624">
        <v>1431</v>
      </c>
      <c r="D624">
        <v>45</v>
      </c>
      <c r="E624">
        <v>7</v>
      </c>
      <c r="F624">
        <v>0.17829999999999999</v>
      </c>
      <c r="G624">
        <v>0.11890000000000001</v>
      </c>
      <c r="H624">
        <v>0.35670000000000002</v>
      </c>
      <c r="I624">
        <v>1.427</v>
      </c>
      <c r="M624">
        <v>25</v>
      </c>
      <c r="N624">
        <v>6.5600000000000006E-2</v>
      </c>
      <c r="O624">
        <v>75</v>
      </c>
      <c r="P624">
        <v>7.8100000000000003E-2</v>
      </c>
      <c r="Q624">
        <v>1347.5</v>
      </c>
      <c r="R624">
        <v>223</v>
      </c>
      <c r="S624" t="s">
        <v>954</v>
      </c>
      <c r="T624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ACSSAW : 1431 : Bobolink/ACSS/AW : 45/7</v>
      </c>
    </row>
    <row r="625" spans="1:20" x14ac:dyDescent="0.25">
      <c r="A625" s="1" t="s">
        <v>555</v>
      </c>
      <c r="B625" s="1" t="s">
        <v>605</v>
      </c>
      <c r="C625">
        <v>1431</v>
      </c>
      <c r="D625">
        <v>54</v>
      </c>
      <c r="E625">
        <v>19</v>
      </c>
      <c r="F625">
        <v>0.1628</v>
      </c>
      <c r="G625">
        <v>9.7699999999999995E-2</v>
      </c>
      <c r="H625">
        <v>0.48849999999999999</v>
      </c>
      <c r="I625">
        <v>1.4650000000000001</v>
      </c>
      <c r="M625">
        <v>25</v>
      </c>
      <c r="N625">
        <v>6.4100000000000004E-2</v>
      </c>
      <c r="O625">
        <v>75</v>
      </c>
      <c r="P625">
        <v>7.8100000000000003E-2</v>
      </c>
      <c r="Q625">
        <v>1354.6</v>
      </c>
      <c r="R625">
        <v>409.4</v>
      </c>
      <c r="S625" t="s">
        <v>954</v>
      </c>
      <c r="T625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ACSSAW : 1431 : Plover/ACSS/AW : 54/19</v>
      </c>
    </row>
    <row r="626" spans="1:20" x14ac:dyDescent="0.25">
      <c r="A626" s="1" t="s">
        <v>555</v>
      </c>
      <c r="B626" s="1" t="s">
        <v>596</v>
      </c>
      <c r="C626">
        <v>1510</v>
      </c>
      <c r="D626">
        <v>45</v>
      </c>
      <c r="E626">
        <v>7</v>
      </c>
      <c r="F626">
        <v>0.1832</v>
      </c>
      <c r="G626">
        <v>0.1221</v>
      </c>
      <c r="H626">
        <v>0.36630000000000001</v>
      </c>
      <c r="I626">
        <v>1.466</v>
      </c>
      <c r="M626">
        <v>25</v>
      </c>
      <c r="N626">
        <v>6.25E-2</v>
      </c>
      <c r="O626">
        <v>75</v>
      </c>
      <c r="P626">
        <v>7.4300000000000005E-2</v>
      </c>
      <c r="Q626">
        <v>1422.5</v>
      </c>
      <c r="R626">
        <v>235.1</v>
      </c>
      <c r="S626" t="s">
        <v>954</v>
      </c>
      <c r="T626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ACSSAW : 1510 : Nuthatch/ACSS/AW : 45/7</v>
      </c>
    </row>
    <row r="627" spans="1:20" x14ac:dyDescent="0.25">
      <c r="A627" s="1" t="s">
        <v>555</v>
      </c>
      <c r="B627" s="1" t="s">
        <v>601</v>
      </c>
      <c r="C627">
        <v>1510</v>
      </c>
      <c r="D627">
        <v>54</v>
      </c>
      <c r="E627">
        <v>19</v>
      </c>
      <c r="F627">
        <v>0.16719999999999999</v>
      </c>
      <c r="G627">
        <v>0.1003</v>
      </c>
      <c r="H627">
        <v>0.50149999999999995</v>
      </c>
      <c r="I627">
        <v>1.5049999999999999</v>
      </c>
      <c r="M627">
        <v>25</v>
      </c>
      <c r="N627">
        <v>6.1100000000000002E-2</v>
      </c>
      <c r="O627">
        <v>75</v>
      </c>
      <c r="P627">
        <v>7.4200000000000002E-2</v>
      </c>
      <c r="Q627">
        <v>1428.8</v>
      </c>
      <c r="R627">
        <v>431.5</v>
      </c>
      <c r="S627" t="s">
        <v>954</v>
      </c>
      <c r="T627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ACSSAW : 1510 : Parrot/ACSS/AW : 54/19</v>
      </c>
    </row>
    <row r="628" spans="1:20" x14ac:dyDescent="0.25">
      <c r="A628" s="1" t="s">
        <v>555</v>
      </c>
      <c r="B628" s="1" t="s">
        <v>608</v>
      </c>
      <c r="C628">
        <v>1590</v>
      </c>
      <c r="D628">
        <v>42</v>
      </c>
      <c r="E628">
        <v>7</v>
      </c>
      <c r="F628">
        <v>0.1946</v>
      </c>
      <c r="G628">
        <v>0.1081</v>
      </c>
      <c r="H628">
        <v>0.32429999999999998</v>
      </c>
      <c r="I628">
        <v>1.492</v>
      </c>
      <c r="M628">
        <v>25</v>
      </c>
      <c r="N628">
        <v>6.0299999999999999E-2</v>
      </c>
      <c r="O628">
        <v>75</v>
      </c>
      <c r="P628">
        <v>7.1099999999999997E-2</v>
      </c>
      <c r="Q628">
        <v>1498.1</v>
      </c>
      <c r="R628">
        <v>184.3</v>
      </c>
      <c r="S628" t="s">
        <v>954</v>
      </c>
      <c r="T628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ACSSAW : 1590 : Ratite/ACSS/AW : 42/7</v>
      </c>
    </row>
    <row r="629" spans="1:20" x14ac:dyDescent="0.25">
      <c r="A629" s="1" t="s">
        <v>555</v>
      </c>
      <c r="B629" s="1" t="s">
        <v>589</v>
      </c>
      <c r="C629">
        <v>1590</v>
      </c>
      <c r="D629">
        <v>45</v>
      </c>
      <c r="E629">
        <v>7</v>
      </c>
      <c r="F629">
        <v>0.188</v>
      </c>
      <c r="G629">
        <v>0.12529999999999999</v>
      </c>
      <c r="H629">
        <v>0.37590000000000001</v>
      </c>
      <c r="I629">
        <v>1.504</v>
      </c>
      <c r="M629">
        <v>25</v>
      </c>
      <c r="N629">
        <v>5.9700000000000003E-2</v>
      </c>
      <c r="O629">
        <v>75</v>
      </c>
      <c r="P629">
        <v>7.0900000000000005E-2</v>
      </c>
      <c r="Q629">
        <v>1498.1</v>
      </c>
      <c r="R629">
        <v>247.6</v>
      </c>
      <c r="S629" t="s">
        <v>954</v>
      </c>
      <c r="T629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ACSSAW : 1590 : Lapwing/ACSS/AW : 45/7</v>
      </c>
    </row>
    <row r="630" spans="1:20" x14ac:dyDescent="0.25">
      <c r="A630" s="1" t="s">
        <v>555</v>
      </c>
      <c r="B630" s="1" t="s">
        <v>575</v>
      </c>
      <c r="C630">
        <v>1590</v>
      </c>
      <c r="D630">
        <v>54</v>
      </c>
      <c r="E630">
        <v>19</v>
      </c>
      <c r="F630">
        <v>0.1716</v>
      </c>
      <c r="G630">
        <v>0.10299999999999999</v>
      </c>
      <c r="H630">
        <v>0.51500000000000001</v>
      </c>
      <c r="I630">
        <v>1.544</v>
      </c>
      <c r="M630">
        <v>25</v>
      </c>
      <c r="N630">
        <v>5.8299999999999998E-2</v>
      </c>
      <c r="O630">
        <v>75</v>
      </c>
      <c r="P630">
        <v>7.0699999999999999E-2</v>
      </c>
      <c r="Q630">
        <v>1505</v>
      </c>
      <c r="R630">
        <v>455</v>
      </c>
      <c r="S630" t="s">
        <v>954</v>
      </c>
      <c r="T630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ACSSAW : 1590 : Falcon/ACSS/AW : 54/19</v>
      </c>
    </row>
    <row r="631" spans="1:20" x14ac:dyDescent="0.25">
      <c r="A631" s="1" t="s">
        <v>555</v>
      </c>
      <c r="B631" s="1" t="s">
        <v>565</v>
      </c>
      <c r="C631">
        <v>1780</v>
      </c>
      <c r="D631">
        <v>84</v>
      </c>
      <c r="E631">
        <v>19</v>
      </c>
      <c r="F631">
        <v>0.14560000000000001</v>
      </c>
      <c r="G631">
        <v>8.7400000000000005E-2</v>
      </c>
      <c r="H631">
        <v>0.437</v>
      </c>
      <c r="I631">
        <v>1.6020000000000001</v>
      </c>
      <c r="M631">
        <v>25</v>
      </c>
      <c r="N631">
        <v>5.3999999999999999E-2</v>
      </c>
      <c r="O631">
        <v>75</v>
      </c>
      <c r="P631">
        <v>6.3500000000000001E-2</v>
      </c>
      <c r="Q631">
        <v>1685.4</v>
      </c>
      <c r="R631">
        <v>327.60000000000002</v>
      </c>
      <c r="S631" t="s">
        <v>954</v>
      </c>
      <c r="T631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ACSSAW : 1780 : Chukar/ACSS/AW : 84/19</v>
      </c>
    </row>
    <row r="632" spans="1:20" x14ac:dyDescent="0.25">
      <c r="A632" s="1" t="s">
        <v>555</v>
      </c>
      <c r="B632" s="1" t="s">
        <v>595</v>
      </c>
      <c r="C632">
        <v>2034.5</v>
      </c>
      <c r="D632">
        <v>72</v>
      </c>
      <c r="E632">
        <v>7</v>
      </c>
      <c r="F632">
        <v>0.1681</v>
      </c>
      <c r="G632">
        <v>0.11210000000000001</v>
      </c>
      <c r="H632">
        <v>0.33629999999999999</v>
      </c>
      <c r="I632">
        <v>1.681</v>
      </c>
      <c r="M632">
        <v>25</v>
      </c>
      <c r="N632">
        <v>4.9399999999999999E-2</v>
      </c>
      <c r="O632">
        <v>75</v>
      </c>
      <c r="P632">
        <v>5.7700000000000001E-2</v>
      </c>
      <c r="Q632">
        <v>1925.7</v>
      </c>
      <c r="R632">
        <v>198.2</v>
      </c>
      <c r="S632" t="s">
        <v>954</v>
      </c>
      <c r="T632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ACSSAW : 2034.5 : Mockingbird/ACSS/AW : 72/7</v>
      </c>
    </row>
    <row r="633" spans="1:20" x14ac:dyDescent="0.25">
      <c r="A633" s="1" t="s">
        <v>555</v>
      </c>
      <c r="B633" s="1" t="s">
        <v>611</v>
      </c>
      <c r="C633">
        <v>2057</v>
      </c>
      <c r="D633">
        <v>76</v>
      </c>
      <c r="E633">
        <v>19</v>
      </c>
      <c r="F633">
        <v>0.16450000000000001</v>
      </c>
      <c r="G633">
        <v>7.6799999999999993E-2</v>
      </c>
      <c r="H633">
        <v>0.38400000000000001</v>
      </c>
      <c r="I633">
        <v>1.7</v>
      </c>
      <c r="M633">
        <v>25</v>
      </c>
      <c r="N633">
        <v>4.8599999999999997E-2</v>
      </c>
      <c r="O633">
        <v>75</v>
      </c>
      <c r="P633">
        <v>5.6800000000000003E-2</v>
      </c>
      <c r="Q633">
        <v>1946.5</v>
      </c>
      <c r="R633">
        <v>253</v>
      </c>
      <c r="S633" t="s">
        <v>954</v>
      </c>
      <c r="T633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ACSSAW : 2057 : Roadrunner/ACSS/AW : 76/19</v>
      </c>
    </row>
    <row r="634" spans="1:20" x14ac:dyDescent="0.25">
      <c r="A634" s="1" t="s">
        <v>555</v>
      </c>
      <c r="B634" s="1" t="s">
        <v>588</v>
      </c>
      <c r="C634">
        <v>2167</v>
      </c>
      <c r="D634">
        <v>72</v>
      </c>
      <c r="E634">
        <v>7</v>
      </c>
      <c r="F634">
        <v>0.17349999999999999</v>
      </c>
      <c r="G634">
        <v>0.1157</v>
      </c>
      <c r="H634">
        <v>0.34710000000000002</v>
      </c>
      <c r="I634">
        <v>1.7350000000000001</v>
      </c>
      <c r="M634">
        <v>25</v>
      </c>
      <c r="N634">
        <v>4.7E-2</v>
      </c>
      <c r="O634">
        <v>75</v>
      </c>
      <c r="P634">
        <v>5.4699999999999999E-2</v>
      </c>
      <c r="Q634">
        <v>2051.4</v>
      </c>
      <c r="R634">
        <v>211.1</v>
      </c>
      <c r="S634" t="s">
        <v>954</v>
      </c>
      <c r="T634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ACSSAW : 2167 : Kiwi/ACSS/AW : 72/7</v>
      </c>
    </row>
    <row r="635" spans="1:20" x14ac:dyDescent="0.25">
      <c r="A635" s="1" t="s">
        <v>555</v>
      </c>
      <c r="B635" s="1" t="s">
        <v>557</v>
      </c>
      <c r="C635">
        <v>2156</v>
      </c>
      <c r="D635">
        <v>84</v>
      </c>
      <c r="E635">
        <v>19</v>
      </c>
      <c r="F635">
        <v>0.16020000000000001</v>
      </c>
      <c r="G635">
        <v>9.6100000000000005E-2</v>
      </c>
      <c r="H635">
        <v>0.48049999999999998</v>
      </c>
      <c r="I635">
        <v>1.762</v>
      </c>
      <c r="M635">
        <v>25</v>
      </c>
      <c r="N635">
        <v>4.5999999999999999E-2</v>
      </c>
      <c r="O635">
        <v>75</v>
      </c>
      <c r="P635">
        <v>5.3699999999999998E-2</v>
      </c>
      <c r="Q635">
        <v>2040.4</v>
      </c>
      <c r="R635">
        <v>396.1</v>
      </c>
      <c r="S635" t="s">
        <v>954</v>
      </c>
      <c r="T635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ACSSAW : 2156 : Bluebird/ACSS/AW : 84/19</v>
      </c>
    </row>
    <row r="636" spans="1:20" x14ac:dyDescent="0.25">
      <c r="A636" s="1" t="s">
        <v>555</v>
      </c>
      <c r="B636" s="1" t="s">
        <v>623</v>
      </c>
      <c r="C636">
        <v>2312</v>
      </c>
      <c r="D636">
        <v>76</v>
      </c>
      <c r="E636">
        <v>19</v>
      </c>
      <c r="F636">
        <v>0.1744</v>
      </c>
      <c r="G636">
        <v>8.14E-2</v>
      </c>
      <c r="H636">
        <v>0.40699999999999997</v>
      </c>
      <c r="I636">
        <v>1.802</v>
      </c>
      <c r="M636">
        <v>25</v>
      </c>
      <c r="N636">
        <v>4.4299999999999999E-2</v>
      </c>
      <c r="O636">
        <v>75</v>
      </c>
      <c r="P636">
        <v>5.1400000000000001E-2</v>
      </c>
      <c r="Q636">
        <v>2187.9</v>
      </c>
      <c r="R636">
        <v>284.2</v>
      </c>
      <c r="S636" t="s">
        <v>954</v>
      </c>
      <c r="T636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ACSSAW : 2312 : Thrasher/ACSS/AW : 76/19</v>
      </c>
    </row>
    <row r="637" spans="1:20" x14ac:dyDescent="0.25">
      <c r="A637" s="1" t="s">
        <v>555</v>
      </c>
      <c r="B637" s="1" t="s">
        <v>586</v>
      </c>
      <c r="C637">
        <v>2515</v>
      </c>
      <c r="D637">
        <v>76</v>
      </c>
      <c r="E637">
        <v>19</v>
      </c>
      <c r="F637">
        <v>0.18190000000000001</v>
      </c>
      <c r="G637">
        <v>8.4900000000000003E-2</v>
      </c>
      <c r="H637">
        <v>0.42449999999999999</v>
      </c>
      <c r="I637">
        <v>1.88</v>
      </c>
      <c r="M637">
        <v>25</v>
      </c>
      <c r="N637">
        <v>4.1500000000000002E-2</v>
      </c>
      <c r="O637">
        <v>75</v>
      </c>
      <c r="P637">
        <v>4.8000000000000001E-2</v>
      </c>
      <c r="Q637">
        <v>2380.1</v>
      </c>
      <c r="R637">
        <v>309.2</v>
      </c>
      <c r="S637" t="s">
        <v>954</v>
      </c>
      <c r="T637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ACSSAW : 2515 : Joree/ACSS/AW : 76/19</v>
      </c>
    </row>
    <row r="638" spans="1:20" x14ac:dyDescent="0.25">
      <c r="A638" s="1" t="s">
        <v>627</v>
      </c>
      <c r="B638" s="1" t="s">
        <v>661</v>
      </c>
      <c r="C638">
        <v>336.4</v>
      </c>
      <c r="D638">
        <v>18</v>
      </c>
      <c r="E638">
        <v>7</v>
      </c>
      <c r="G638">
        <v>8.8400000000000006E-2</v>
      </c>
      <c r="H638">
        <v>0.26519999999999999</v>
      </c>
      <c r="I638">
        <v>0.65900000000000003</v>
      </c>
      <c r="K638">
        <v>16</v>
      </c>
      <c r="L638">
        <v>2</v>
      </c>
      <c r="M638">
        <v>25</v>
      </c>
      <c r="N638">
        <v>0.25659999999999999</v>
      </c>
      <c r="O638">
        <v>75</v>
      </c>
      <c r="P638">
        <v>0.30830000000000002</v>
      </c>
      <c r="Q638">
        <v>315.89999999999998</v>
      </c>
      <c r="R638">
        <v>123.2</v>
      </c>
      <c r="S638" t="s">
        <v>954</v>
      </c>
      <c r="T638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ACSSAWTW : 336.4 : Linnet/ACSS/AW/TW : 18/7</v>
      </c>
    </row>
    <row r="639" spans="1:20" x14ac:dyDescent="0.25">
      <c r="A639" s="1" t="s">
        <v>627</v>
      </c>
      <c r="B639" s="1" t="s">
        <v>670</v>
      </c>
      <c r="C639">
        <v>336.4</v>
      </c>
      <c r="D639">
        <v>16</v>
      </c>
      <c r="E639">
        <v>7</v>
      </c>
      <c r="G639">
        <v>0.10589999999999999</v>
      </c>
      <c r="H639">
        <v>0.31769999999999998</v>
      </c>
      <c r="I639">
        <v>0.69299999999999995</v>
      </c>
      <c r="K639">
        <v>23</v>
      </c>
      <c r="L639">
        <v>2</v>
      </c>
      <c r="M639">
        <v>25</v>
      </c>
      <c r="N639">
        <v>0.25090000000000001</v>
      </c>
      <c r="O639">
        <v>75</v>
      </c>
      <c r="P639">
        <v>0.3014</v>
      </c>
      <c r="Q639">
        <v>316.10000000000002</v>
      </c>
      <c r="R639">
        <v>176.9</v>
      </c>
      <c r="S639" t="s">
        <v>954</v>
      </c>
      <c r="T639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ACSSAWTW : 336.4 : Oriole/ACSS/AW/TW : 16/7</v>
      </c>
    </row>
    <row r="640" spans="1:20" x14ac:dyDescent="0.25">
      <c r="A640" s="1" t="s">
        <v>627</v>
      </c>
      <c r="B640" s="1" t="s">
        <v>650</v>
      </c>
      <c r="C640">
        <v>477</v>
      </c>
      <c r="D640">
        <v>18</v>
      </c>
      <c r="E640">
        <v>7</v>
      </c>
      <c r="G640">
        <v>9.4E-2</v>
      </c>
      <c r="H640">
        <v>0.28199999999999997</v>
      </c>
      <c r="I640">
        <v>0.77600000000000002</v>
      </c>
      <c r="K640">
        <v>13</v>
      </c>
      <c r="L640">
        <v>2</v>
      </c>
      <c r="M640">
        <v>25</v>
      </c>
      <c r="N640">
        <v>0.18310000000000001</v>
      </c>
      <c r="O640">
        <v>75</v>
      </c>
      <c r="P640">
        <v>0.21990000000000001</v>
      </c>
      <c r="Q640">
        <v>447.8</v>
      </c>
      <c r="R640">
        <v>139.4</v>
      </c>
      <c r="S640" t="s">
        <v>954</v>
      </c>
      <c r="T640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ACSSAWTW : 477 : Flicker/ACSS/AW/TW : 18/7</v>
      </c>
    </row>
    <row r="641" spans="1:20" x14ac:dyDescent="0.25">
      <c r="A641" s="1" t="s">
        <v>627</v>
      </c>
      <c r="B641" s="1" t="s">
        <v>655</v>
      </c>
      <c r="C641">
        <v>477</v>
      </c>
      <c r="D641">
        <v>18</v>
      </c>
      <c r="E641">
        <v>7</v>
      </c>
      <c r="G641">
        <v>0.1053</v>
      </c>
      <c r="H641">
        <v>0.31590000000000001</v>
      </c>
      <c r="I641">
        <v>0.78900000000000003</v>
      </c>
      <c r="K641">
        <v>16</v>
      </c>
      <c r="L641">
        <v>2</v>
      </c>
      <c r="M641">
        <v>25</v>
      </c>
      <c r="N641">
        <v>0.18129999999999999</v>
      </c>
      <c r="O641">
        <v>75</v>
      </c>
      <c r="P641">
        <v>0.2177</v>
      </c>
      <c r="Q641">
        <v>448.1</v>
      </c>
      <c r="R641">
        <v>174.9</v>
      </c>
      <c r="S641" t="s">
        <v>954</v>
      </c>
      <c r="T641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ACSSAWTW : 477 : Hawk/ACSS/AW/TW : 18/7</v>
      </c>
    </row>
    <row r="642" spans="1:20" x14ac:dyDescent="0.25">
      <c r="A642" s="1" t="s">
        <v>627</v>
      </c>
      <c r="B642" s="1" t="s">
        <v>656</v>
      </c>
      <c r="C642">
        <v>477</v>
      </c>
      <c r="D642">
        <v>16</v>
      </c>
      <c r="E642">
        <v>7</v>
      </c>
      <c r="G642">
        <v>0.12609999999999999</v>
      </c>
      <c r="H642">
        <v>0.37830000000000003</v>
      </c>
      <c r="I642">
        <v>0.82499999999999996</v>
      </c>
      <c r="K642">
        <v>23</v>
      </c>
      <c r="L642">
        <v>2</v>
      </c>
      <c r="M642">
        <v>25</v>
      </c>
      <c r="N642">
        <v>0.17730000000000001</v>
      </c>
      <c r="O642">
        <v>75</v>
      </c>
      <c r="P642">
        <v>0.21279999999999999</v>
      </c>
      <c r="Q642">
        <v>448.3</v>
      </c>
      <c r="R642">
        <v>250.8</v>
      </c>
      <c r="S642" t="s">
        <v>954</v>
      </c>
      <c r="T642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ACSSAWTW : 477 : Hen/ACSS/AW/TW : 16/7</v>
      </c>
    </row>
    <row r="643" spans="1:20" x14ac:dyDescent="0.25">
      <c r="A643" s="1" t="s">
        <v>627</v>
      </c>
      <c r="B643" s="1" t="s">
        <v>674</v>
      </c>
      <c r="C643">
        <v>556.5</v>
      </c>
      <c r="D643">
        <v>18</v>
      </c>
      <c r="E643">
        <v>7</v>
      </c>
      <c r="G643">
        <v>0.10150000000000001</v>
      </c>
      <c r="H643">
        <v>0.30449999999999999</v>
      </c>
      <c r="I643">
        <v>0.83499999999999996</v>
      </c>
      <c r="K643">
        <v>13</v>
      </c>
      <c r="L643">
        <v>2</v>
      </c>
      <c r="M643">
        <v>25</v>
      </c>
      <c r="N643">
        <v>0.1573</v>
      </c>
      <c r="O643">
        <v>75</v>
      </c>
      <c r="P643">
        <v>0.18870000000000001</v>
      </c>
      <c r="Q643">
        <v>522.4</v>
      </c>
      <c r="R643">
        <v>162.5</v>
      </c>
      <c r="S643" t="s">
        <v>954</v>
      </c>
      <c r="T643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ACSSAWTW : 556.5 : Parakeet/ACSS/AW/TW : 18/7</v>
      </c>
    </row>
    <row r="644" spans="1:20" x14ac:dyDescent="0.25">
      <c r="A644" s="1" t="s">
        <v>627</v>
      </c>
      <c r="B644" s="1" t="s">
        <v>646</v>
      </c>
      <c r="C644">
        <v>556.5</v>
      </c>
      <c r="D644">
        <v>20</v>
      </c>
      <c r="E644">
        <v>7</v>
      </c>
      <c r="G644">
        <v>0.1138</v>
      </c>
      <c r="H644">
        <v>0.34139999999999998</v>
      </c>
      <c r="I644">
        <v>0.85199999999999998</v>
      </c>
      <c r="K644">
        <v>16</v>
      </c>
      <c r="L644">
        <v>2</v>
      </c>
      <c r="M644">
        <v>25</v>
      </c>
      <c r="N644">
        <v>0.15570000000000001</v>
      </c>
      <c r="O644">
        <v>75</v>
      </c>
      <c r="P644">
        <v>0.18679999999999999</v>
      </c>
      <c r="Q644">
        <v>522.9</v>
      </c>
      <c r="R644">
        <v>204.2</v>
      </c>
      <c r="S644" t="s">
        <v>954</v>
      </c>
      <c r="T644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ACSSAWTW : 556.5 : Dove/ACSS/AW/TW : 20/7</v>
      </c>
    </row>
    <row r="645" spans="1:20" x14ac:dyDescent="0.25">
      <c r="A645" s="1" t="s">
        <v>627</v>
      </c>
      <c r="B645" s="1" t="s">
        <v>635</v>
      </c>
      <c r="C645">
        <v>565.29999999999995</v>
      </c>
      <c r="D645">
        <v>20</v>
      </c>
      <c r="E645">
        <v>7</v>
      </c>
      <c r="G645">
        <v>0.11459999999999999</v>
      </c>
      <c r="H645">
        <v>0.34410000000000002</v>
      </c>
      <c r="I645">
        <v>0.85799999999999998</v>
      </c>
      <c r="K645">
        <v>16</v>
      </c>
      <c r="L645">
        <v>2</v>
      </c>
      <c r="M645">
        <v>25</v>
      </c>
      <c r="N645">
        <v>0.15329999999999999</v>
      </c>
      <c r="O645">
        <v>75</v>
      </c>
      <c r="P645">
        <v>0.18390000000000001</v>
      </c>
      <c r="Q645">
        <v>531.20000000000005</v>
      </c>
      <c r="R645">
        <v>207.5</v>
      </c>
      <c r="S645" t="s">
        <v>954</v>
      </c>
      <c r="T645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ACSSAWTW : 565.3 : Calumet/ACSS/AW/TW : 20/7</v>
      </c>
    </row>
    <row r="646" spans="1:20" x14ac:dyDescent="0.25">
      <c r="A646" s="1" t="s">
        <v>627</v>
      </c>
      <c r="B646" s="1" t="s">
        <v>667</v>
      </c>
      <c r="C646">
        <v>571.70000000000005</v>
      </c>
      <c r="D646">
        <v>18</v>
      </c>
      <c r="E646">
        <v>7</v>
      </c>
      <c r="G646">
        <v>0.10299999999999999</v>
      </c>
      <c r="H646">
        <v>0.309</v>
      </c>
      <c r="I646">
        <v>0.84599999999999997</v>
      </c>
      <c r="K646">
        <v>13</v>
      </c>
      <c r="L646">
        <v>2</v>
      </c>
      <c r="M646">
        <v>25</v>
      </c>
      <c r="N646">
        <v>0.15310000000000001</v>
      </c>
      <c r="O646">
        <v>75</v>
      </c>
      <c r="P646">
        <v>0.1837</v>
      </c>
      <c r="Q646">
        <v>536.6</v>
      </c>
      <c r="R646">
        <v>167.3</v>
      </c>
      <c r="S646" t="s">
        <v>954</v>
      </c>
      <c r="T646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ACSSAWTW : 571.7 : Mohawk/ACSS/AW/TW : 18/7</v>
      </c>
    </row>
    <row r="647" spans="1:20" x14ac:dyDescent="0.25">
      <c r="A647" s="1" t="s">
        <v>627</v>
      </c>
      <c r="B647" s="1" t="s">
        <v>686</v>
      </c>
      <c r="C647">
        <v>636</v>
      </c>
      <c r="D647">
        <v>18</v>
      </c>
      <c r="E647">
        <v>7</v>
      </c>
      <c r="G647">
        <v>0.1085</v>
      </c>
      <c r="H647">
        <v>0.32550000000000001</v>
      </c>
      <c r="I647">
        <v>0.89</v>
      </c>
      <c r="K647">
        <v>13</v>
      </c>
      <c r="L647">
        <v>2</v>
      </c>
      <c r="M647">
        <v>25</v>
      </c>
      <c r="N647">
        <v>0.13789999999999999</v>
      </c>
      <c r="O647">
        <v>75</v>
      </c>
      <c r="P647">
        <v>0.16539999999999999</v>
      </c>
      <c r="Q647">
        <v>597</v>
      </c>
      <c r="R647">
        <v>185.7</v>
      </c>
      <c r="S647" t="s">
        <v>954</v>
      </c>
      <c r="T647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ACSSAWTW : 636 : Rook/ACSS/AW/TW : 18/7</v>
      </c>
    </row>
    <row r="648" spans="1:20" x14ac:dyDescent="0.25">
      <c r="A648" s="1" t="s">
        <v>627</v>
      </c>
      <c r="B648" s="1" t="s">
        <v>654</v>
      </c>
      <c r="C648">
        <v>636</v>
      </c>
      <c r="D648">
        <v>20</v>
      </c>
      <c r="E648">
        <v>7</v>
      </c>
      <c r="G648">
        <v>0.1216</v>
      </c>
      <c r="H648">
        <v>0.36480000000000001</v>
      </c>
      <c r="I648">
        <v>0.90800000000000003</v>
      </c>
      <c r="K648">
        <v>16</v>
      </c>
      <c r="L648">
        <v>2</v>
      </c>
      <c r="M648">
        <v>25</v>
      </c>
      <c r="N648">
        <v>0.13650000000000001</v>
      </c>
      <c r="O648">
        <v>75</v>
      </c>
      <c r="P648">
        <v>0.16370000000000001</v>
      </c>
      <c r="Q648">
        <v>597.6</v>
      </c>
      <c r="R648">
        <v>233.2</v>
      </c>
      <c r="S648" t="s">
        <v>954</v>
      </c>
      <c r="T648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ACSSAWTW : 636 : Grosbeak/ACSS/AW/TW : 20/7</v>
      </c>
    </row>
    <row r="649" spans="1:20" x14ac:dyDescent="0.25">
      <c r="A649" s="1" t="s">
        <v>627</v>
      </c>
      <c r="B649" s="1" t="s">
        <v>690</v>
      </c>
      <c r="C649">
        <v>636</v>
      </c>
      <c r="D649">
        <v>18</v>
      </c>
      <c r="E649">
        <v>7</v>
      </c>
      <c r="G649">
        <v>0.14560000000000001</v>
      </c>
      <c r="H649">
        <v>0.43680000000000002</v>
      </c>
      <c r="I649">
        <v>0.95299999999999996</v>
      </c>
      <c r="K649">
        <v>23</v>
      </c>
      <c r="L649">
        <v>2</v>
      </c>
      <c r="M649">
        <v>25</v>
      </c>
      <c r="N649">
        <v>0.13339999999999999</v>
      </c>
      <c r="O649">
        <v>75</v>
      </c>
      <c r="P649">
        <v>0.15989999999999999</v>
      </c>
      <c r="Q649">
        <v>597.6</v>
      </c>
      <c r="R649">
        <v>334.3</v>
      </c>
      <c r="S649" t="s">
        <v>954</v>
      </c>
      <c r="T649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ACSSAWTW : 636 : Scoter/ACSS/AW/TW : 18/7</v>
      </c>
    </row>
    <row r="650" spans="1:20" x14ac:dyDescent="0.25">
      <c r="A650" s="1" t="s">
        <v>627</v>
      </c>
      <c r="B650" s="1" t="s">
        <v>668</v>
      </c>
      <c r="C650">
        <v>666.6</v>
      </c>
      <c r="D650">
        <v>20</v>
      </c>
      <c r="E650">
        <v>7</v>
      </c>
      <c r="G650">
        <v>0.1111</v>
      </c>
      <c r="H650">
        <v>0.33329999999999999</v>
      </c>
      <c r="I650">
        <v>0.91300000000000003</v>
      </c>
      <c r="K650">
        <v>13</v>
      </c>
      <c r="L650">
        <v>2</v>
      </c>
      <c r="M650">
        <v>25</v>
      </c>
      <c r="N650">
        <v>0.13170000000000001</v>
      </c>
      <c r="O650">
        <v>75</v>
      </c>
      <c r="P650">
        <v>0.15790000000000001</v>
      </c>
      <c r="Q650">
        <v>625.70000000000005</v>
      </c>
      <c r="R650">
        <v>194.7</v>
      </c>
      <c r="S650" t="s">
        <v>954</v>
      </c>
      <c r="T650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ACSSAWTW : 666.6 : Mystic/ACSS/AW/TW : 20/7</v>
      </c>
    </row>
    <row r="651" spans="1:20" x14ac:dyDescent="0.25">
      <c r="A651" s="1" t="s">
        <v>627</v>
      </c>
      <c r="B651" s="1" t="s">
        <v>672</v>
      </c>
      <c r="C651">
        <v>664.8</v>
      </c>
      <c r="D651">
        <v>20</v>
      </c>
      <c r="E651">
        <v>7</v>
      </c>
      <c r="G651">
        <v>0.1244</v>
      </c>
      <c r="H651">
        <v>0.37319999999999998</v>
      </c>
      <c r="I651">
        <v>0.92700000000000005</v>
      </c>
      <c r="K651">
        <v>16</v>
      </c>
      <c r="L651">
        <v>2</v>
      </c>
      <c r="M651">
        <v>25</v>
      </c>
      <c r="N651">
        <v>0.13059999999999999</v>
      </c>
      <c r="O651">
        <v>75</v>
      </c>
      <c r="P651">
        <v>0.15670000000000001</v>
      </c>
      <c r="Q651">
        <v>624.6</v>
      </c>
      <c r="R651">
        <v>244.1</v>
      </c>
      <c r="S651" t="s">
        <v>954</v>
      </c>
      <c r="T651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ACSSAWTW : 664.8 : Oswego/ACSS/AW/TW : 20/7</v>
      </c>
    </row>
    <row r="652" spans="1:20" x14ac:dyDescent="0.25">
      <c r="A652" s="1" t="s">
        <v>627</v>
      </c>
      <c r="B652" s="1" t="s">
        <v>664</v>
      </c>
      <c r="C652">
        <v>768.2</v>
      </c>
      <c r="D652">
        <v>20</v>
      </c>
      <c r="E652">
        <v>7</v>
      </c>
      <c r="G652">
        <v>0.1195</v>
      </c>
      <c r="H652">
        <v>0.35849999999999999</v>
      </c>
      <c r="I652">
        <v>0.97699999999999998</v>
      </c>
      <c r="K652">
        <v>13</v>
      </c>
      <c r="L652">
        <v>2</v>
      </c>
      <c r="M652">
        <v>25</v>
      </c>
      <c r="N652">
        <v>0.11459999999999999</v>
      </c>
      <c r="O652">
        <v>75</v>
      </c>
      <c r="P652">
        <v>0.13730000000000001</v>
      </c>
      <c r="Q652">
        <v>721.1</v>
      </c>
      <c r="R652">
        <v>225.2</v>
      </c>
      <c r="S652" t="s">
        <v>954</v>
      </c>
      <c r="T652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ACSSAWTW : 768.2 : Maumee/ACSS/AW/TW : 20/7</v>
      </c>
    </row>
    <row r="653" spans="1:20" x14ac:dyDescent="0.25">
      <c r="A653" s="1" t="s">
        <v>627</v>
      </c>
      <c r="B653" s="1" t="s">
        <v>697</v>
      </c>
      <c r="C653">
        <v>762.8</v>
      </c>
      <c r="D653">
        <v>20</v>
      </c>
      <c r="E653">
        <v>7</v>
      </c>
      <c r="G653">
        <v>0.1331</v>
      </c>
      <c r="H653">
        <v>0.39929999999999999</v>
      </c>
      <c r="I653">
        <v>0.99</v>
      </c>
      <c r="K653">
        <v>16</v>
      </c>
      <c r="L653">
        <v>2</v>
      </c>
      <c r="M653">
        <v>25</v>
      </c>
      <c r="N653">
        <v>0.1142</v>
      </c>
      <c r="O653">
        <v>75</v>
      </c>
      <c r="P653">
        <v>0.1368</v>
      </c>
      <c r="Q653">
        <v>716.7</v>
      </c>
      <c r="R653">
        <v>279.39999999999998</v>
      </c>
      <c r="S653" t="s">
        <v>954</v>
      </c>
      <c r="T653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ACSSAWTW : 762.8 : Wabash/ACSS/AW/TW : 20/7</v>
      </c>
    </row>
    <row r="654" spans="1:20" x14ac:dyDescent="0.25">
      <c r="A654" s="1" t="s">
        <v>627</v>
      </c>
      <c r="B654" s="1" t="s">
        <v>694</v>
      </c>
      <c r="C654">
        <v>795</v>
      </c>
      <c r="D654">
        <v>17</v>
      </c>
      <c r="E654">
        <v>7</v>
      </c>
      <c r="G654">
        <v>8.8599999999999998E-2</v>
      </c>
      <c r="H654">
        <v>0.26579999999999998</v>
      </c>
      <c r="I654">
        <v>0.96</v>
      </c>
      <c r="K654">
        <v>7</v>
      </c>
      <c r="L654">
        <v>2</v>
      </c>
      <c r="M654">
        <v>25</v>
      </c>
      <c r="N654">
        <v>0.1132</v>
      </c>
      <c r="O654">
        <v>75</v>
      </c>
      <c r="P654">
        <v>0.13550000000000001</v>
      </c>
      <c r="Q654">
        <v>745.2</v>
      </c>
      <c r="R654">
        <v>123.8</v>
      </c>
      <c r="S654" t="s">
        <v>954</v>
      </c>
      <c r="T654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ACSSAWTW : 795 : Tern/ACSS/AW/TW : 17/7</v>
      </c>
    </row>
    <row r="655" spans="1:20" x14ac:dyDescent="0.25">
      <c r="A655" s="1" t="s">
        <v>627</v>
      </c>
      <c r="B655" s="1" t="s">
        <v>683</v>
      </c>
      <c r="C655">
        <v>795</v>
      </c>
      <c r="D655">
        <v>18</v>
      </c>
      <c r="E655">
        <v>7</v>
      </c>
      <c r="G655">
        <v>0.1108</v>
      </c>
      <c r="H655">
        <v>0.33239999999999997</v>
      </c>
      <c r="I655">
        <v>0.98</v>
      </c>
      <c r="K655">
        <v>10</v>
      </c>
      <c r="L655">
        <v>2</v>
      </c>
      <c r="M655">
        <v>25</v>
      </c>
      <c r="N655">
        <v>0.1116</v>
      </c>
      <c r="O655">
        <v>75</v>
      </c>
      <c r="P655">
        <v>0.13370000000000001</v>
      </c>
      <c r="Q655">
        <v>745.9</v>
      </c>
      <c r="R655">
        <v>193.6</v>
      </c>
      <c r="S655" t="s">
        <v>954</v>
      </c>
      <c r="T655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ACSSAWTW : 795 : Puffin/ACSS/AW/TW : 18/7</v>
      </c>
    </row>
    <row r="656" spans="1:20" x14ac:dyDescent="0.25">
      <c r="A656" s="1" t="s">
        <v>627</v>
      </c>
      <c r="B656" s="1" t="s">
        <v>642</v>
      </c>
      <c r="C656">
        <v>795</v>
      </c>
      <c r="D656">
        <v>20</v>
      </c>
      <c r="E656">
        <v>7</v>
      </c>
      <c r="G656">
        <v>0.12130000000000001</v>
      </c>
      <c r="H656">
        <v>0.3639</v>
      </c>
      <c r="I656">
        <v>0.99299999999999999</v>
      </c>
      <c r="K656">
        <v>13</v>
      </c>
      <c r="L656">
        <v>2</v>
      </c>
      <c r="M656">
        <v>25</v>
      </c>
      <c r="N656">
        <v>0.1108</v>
      </c>
      <c r="O656">
        <v>75</v>
      </c>
      <c r="P656">
        <v>0.13270000000000001</v>
      </c>
      <c r="Q656">
        <v>746.3</v>
      </c>
      <c r="R656">
        <v>232.1</v>
      </c>
      <c r="S656" t="s">
        <v>954</v>
      </c>
      <c r="T656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ACSSAWTW : 795 : Condor/ACSS/AW/TW : 20/7</v>
      </c>
    </row>
    <row r="657" spans="1:20" x14ac:dyDescent="0.25">
      <c r="A657" s="1" t="s">
        <v>627</v>
      </c>
      <c r="B657" s="1" t="s">
        <v>647</v>
      </c>
      <c r="C657">
        <v>795</v>
      </c>
      <c r="D657">
        <v>20</v>
      </c>
      <c r="E657">
        <v>7</v>
      </c>
      <c r="G657">
        <v>0.13600000000000001</v>
      </c>
      <c r="H657">
        <v>0.40799999999999997</v>
      </c>
      <c r="I657">
        <v>1.01</v>
      </c>
      <c r="K657">
        <v>16</v>
      </c>
      <c r="L657">
        <v>2</v>
      </c>
      <c r="M657">
        <v>25</v>
      </c>
      <c r="N657">
        <v>0.1096</v>
      </c>
      <c r="O657">
        <v>75</v>
      </c>
      <c r="P657">
        <v>0.1313</v>
      </c>
      <c r="Q657">
        <v>747</v>
      </c>
      <c r="R657">
        <v>291.7</v>
      </c>
      <c r="S657" t="s">
        <v>954</v>
      </c>
      <c r="T657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ACSSAWTW : 795 : Drake/ACSS/AW/TW : 20/7</v>
      </c>
    </row>
    <row r="658" spans="1:20" x14ac:dyDescent="0.25">
      <c r="A658" s="1" t="s">
        <v>627</v>
      </c>
      <c r="B658" s="1" t="s">
        <v>636</v>
      </c>
      <c r="C658">
        <v>900</v>
      </c>
      <c r="D658">
        <v>20</v>
      </c>
      <c r="E658">
        <v>7</v>
      </c>
      <c r="G658">
        <v>0.12909999999999999</v>
      </c>
      <c r="H658">
        <v>0.38729999999999998</v>
      </c>
      <c r="I658">
        <v>1.0549999999999999</v>
      </c>
      <c r="K658">
        <v>13</v>
      </c>
      <c r="L658">
        <v>3</v>
      </c>
      <c r="M658">
        <v>25</v>
      </c>
      <c r="N658">
        <v>9.8900000000000002E-2</v>
      </c>
      <c r="O658">
        <v>75</v>
      </c>
      <c r="P658">
        <v>0.1212</v>
      </c>
      <c r="Q658">
        <v>845.6</v>
      </c>
      <c r="R658">
        <v>262.89999999999998</v>
      </c>
      <c r="S658" t="s">
        <v>954</v>
      </c>
      <c r="T658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ACSSAWTW : 900 : Canary/ACSS/AW/TW : 20/7</v>
      </c>
    </row>
    <row r="659" spans="1:20" x14ac:dyDescent="0.25">
      <c r="A659" s="1" t="s">
        <v>627</v>
      </c>
      <c r="B659" s="1" t="s">
        <v>678</v>
      </c>
      <c r="C659">
        <v>954</v>
      </c>
      <c r="D659">
        <v>30</v>
      </c>
      <c r="E659">
        <v>7</v>
      </c>
      <c r="G659">
        <v>8.3699999999999997E-2</v>
      </c>
      <c r="H659">
        <v>0.25109999999999999</v>
      </c>
      <c r="I659">
        <v>1.044</v>
      </c>
      <c r="K659">
        <v>5</v>
      </c>
      <c r="L659">
        <v>3</v>
      </c>
      <c r="M659">
        <v>25</v>
      </c>
      <c r="N659">
        <v>9.6100000000000005E-2</v>
      </c>
      <c r="O659">
        <v>75</v>
      </c>
      <c r="P659">
        <v>0.11749999999999999</v>
      </c>
      <c r="Q659">
        <v>897.7</v>
      </c>
      <c r="R659">
        <v>110.5</v>
      </c>
      <c r="S659" t="s">
        <v>954</v>
      </c>
      <c r="T659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ACSSAWTW : 954 : Phoenix/ACSS/AW/TW : 30/7</v>
      </c>
    </row>
    <row r="660" spans="1:20" x14ac:dyDescent="0.25">
      <c r="A660" s="1" t="s">
        <v>627</v>
      </c>
      <c r="B660" s="1" t="s">
        <v>684</v>
      </c>
      <c r="C660">
        <v>954</v>
      </c>
      <c r="D660">
        <v>32</v>
      </c>
      <c r="E660">
        <v>7</v>
      </c>
      <c r="G660">
        <v>9.7100000000000006E-2</v>
      </c>
      <c r="H660">
        <v>0.2913</v>
      </c>
      <c r="I660">
        <v>1.0609999999999999</v>
      </c>
      <c r="K660">
        <v>7</v>
      </c>
      <c r="L660">
        <v>3</v>
      </c>
      <c r="M660">
        <v>25</v>
      </c>
      <c r="N660">
        <v>9.5500000000000002E-2</v>
      </c>
      <c r="O660">
        <v>75</v>
      </c>
      <c r="P660">
        <v>0.1168</v>
      </c>
      <c r="Q660">
        <v>898.6</v>
      </c>
      <c r="R660">
        <v>148.69999999999999</v>
      </c>
      <c r="S660" t="s">
        <v>954</v>
      </c>
      <c r="T660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ACSSAWTW : 954 : Rail/ACSS/AW/TW : 32/7</v>
      </c>
    </row>
    <row r="661" spans="1:20" x14ac:dyDescent="0.25">
      <c r="A661" s="1" t="s">
        <v>627</v>
      </c>
      <c r="B661" s="1" t="s">
        <v>651</v>
      </c>
      <c r="C661">
        <v>946.7</v>
      </c>
      <c r="D661">
        <v>35</v>
      </c>
      <c r="E661">
        <v>7</v>
      </c>
      <c r="G661">
        <v>0.1154</v>
      </c>
      <c r="H661">
        <v>0.34620000000000001</v>
      </c>
      <c r="I661">
        <v>1.077</v>
      </c>
      <c r="K661">
        <v>10</v>
      </c>
      <c r="L661">
        <v>3</v>
      </c>
      <c r="M661">
        <v>25</v>
      </c>
      <c r="N661">
        <v>9.5100000000000004E-2</v>
      </c>
      <c r="O661">
        <v>75</v>
      </c>
      <c r="P661">
        <v>0.11650000000000001</v>
      </c>
      <c r="Q661">
        <v>892.6</v>
      </c>
      <c r="R661">
        <v>210</v>
      </c>
      <c r="S661" t="s">
        <v>954</v>
      </c>
      <c r="T661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ACSSAWTW : 946.7 : Fraser/ACSS/AW/TW : 35/7</v>
      </c>
    </row>
    <row r="662" spans="1:20" x14ac:dyDescent="0.25">
      <c r="A662" s="1" t="s">
        <v>627</v>
      </c>
      <c r="B662" s="1" t="s">
        <v>659</v>
      </c>
      <c r="C662">
        <v>957.2</v>
      </c>
      <c r="D662">
        <v>32</v>
      </c>
      <c r="E662">
        <v>7</v>
      </c>
      <c r="G662">
        <v>9.7299999999999998E-2</v>
      </c>
      <c r="H662">
        <v>0.29189999999999999</v>
      </c>
      <c r="I662">
        <v>1.06</v>
      </c>
      <c r="K662">
        <v>7</v>
      </c>
      <c r="L662">
        <v>3</v>
      </c>
      <c r="M662">
        <v>25</v>
      </c>
      <c r="N662">
        <v>9.5200000000000007E-2</v>
      </c>
      <c r="O662">
        <v>75</v>
      </c>
      <c r="P662">
        <v>0.1164</v>
      </c>
      <c r="Q662">
        <v>901.6</v>
      </c>
      <c r="R662">
        <v>149.30000000000001</v>
      </c>
      <c r="S662" t="s">
        <v>954</v>
      </c>
      <c r="T662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ACSSAWTW : 957.2 : Kettle/ACSS/AW/TW : 32/7</v>
      </c>
    </row>
    <row r="663" spans="1:20" x14ac:dyDescent="0.25">
      <c r="A663" s="1" t="s">
        <v>627</v>
      </c>
      <c r="B663" s="1" t="s">
        <v>637</v>
      </c>
      <c r="C663">
        <v>954</v>
      </c>
      <c r="D663">
        <v>20</v>
      </c>
      <c r="E663">
        <v>7</v>
      </c>
      <c r="G663">
        <v>0.13289999999999999</v>
      </c>
      <c r="H663">
        <v>0.3987</v>
      </c>
      <c r="I663">
        <v>1.0840000000000001</v>
      </c>
      <c r="K663">
        <v>13</v>
      </c>
      <c r="L663">
        <v>2</v>
      </c>
      <c r="M663">
        <v>25</v>
      </c>
      <c r="N663">
        <v>9.2899999999999996E-2</v>
      </c>
      <c r="O663">
        <v>75</v>
      </c>
      <c r="P663">
        <v>0.1111</v>
      </c>
      <c r="Q663">
        <v>895.5</v>
      </c>
      <c r="R663">
        <v>278.60000000000002</v>
      </c>
      <c r="S663" t="s">
        <v>954</v>
      </c>
      <c r="T663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ACSSAWTW : 954 : Cardinal/ACSS/AW/TW : 20/7</v>
      </c>
    </row>
    <row r="664" spans="1:20" x14ac:dyDescent="0.25">
      <c r="A664" s="1" t="s">
        <v>627</v>
      </c>
      <c r="B664" s="1" t="s">
        <v>641</v>
      </c>
      <c r="C664">
        <v>966.2</v>
      </c>
      <c r="D664">
        <v>21</v>
      </c>
      <c r="E664">
        <v>7</v>
      </c>
      <c r="G664">
        <v>0.1338</v>
      </c>
      <c r="H664">
        <v>0.40139999999999998</v>
      </c>
      <c r="I664">
        <v>1.0920000000000001</v>
      </c>
      <c r="K664">
        <v>13</v>
      </c>
      <c r="L664">
        <v>2</v>
      </c>
      <c r="M664">
        <v>25</v>
      </c>
      <c r="N664">
        <v>9.1700000000000004E-2</v>
      </c>
      <c r="O664">
        <v>75</v>
      </c>
      <c r="P664">
        <v>0.10970000000000001</v>
      </c>
      <c r="Q664">
        <v>906.9</v>
      </c>
      <c r="R664">
        <v>282.3</v>
      </c>
      <c r="S664" t="s">
        <v>954</v>
      </c>
      <c r="T664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ACSSAWTW : 966.2 : Columbia/ACSS/AW/TW : 21/7</v>
      </c>
    </row>
    <row r="665" spans="1:20" x14ac:dyDescent="0.25">
      <c r="A665" s="1" t="s">
        <v>627</v>
      </c>
      <c r="B665" s="1" t="s">
        <v>693</v>
      </c>
      <c r="C665">
        <v>959.6</v>
      </c>
      <c r="D665">
        <v>22</v>
      </c>
      <c r="E665">
        <v>7</v>
      </c>
      <c r="G665">
        <v>0.14929999999999999</v>
      </c>
      <c r="H665">
        <v>0.44790000000000002</v>
      </c>
      <c r="I665">
        <v>1.1080000000000001</v>
      </c>
      <c r="K665">
        <v>16</v>
      </c>
      <c r="L665">
        <v>2</v>
      </c>
      <c r="M665">
        <v>25</v>
      </c>
      <c r="N665">
        <v>9.1300000000000006E-2</v>
      </c>
      <c r="O665">
        <v>75</v>
      </c>
      <c r="P665">
        <v>0.10920000000000001</v>
      </c>
      <c r="Q665">
        <v>901.6</v>
      </c>
      <c r="R665">
        <v>351.5</v>
      </c>
      <c r="S665" t="s">
        <v>954</v>
      </c>
      <c r="T665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ACSSAWTW : 959.6 : Suwannee/ACSS/AW/TW : 22/7</v>
      </c>
    </row>
    <row r="666" spans="1:20" x14ac:dyDescent="0.25">
      <c r="A666" s="1" t="s">
        <v>627</v>
      </c>
      <c r="B666" s="1" t="s">
        <v>691</v>
      </c>
      <c r="C666">
        <v>1033.5</v>
      </c>
      <c r="D666">
        <v>30</v>
      </c>
      <c r="E666">
        <v>7</v>
      </c>
      <c r="G666">
        <v>8.7099999999999997E-2</v>
      </c>
      <c r="H666">
        <v>0.26129999999999998</v>
      </c>
      <c r="I666">
        <v>1.089</v>
      </c>
      <c r="K666">
        <v>5</v>
      </c>
      <c r="L666">
        <v>3</v>
      </c>
      <c r="M666">
        <v>25</v>
      </c>
      <c r="N666">
        <v>8.9099999999999999E-2</v>
      </c>
      <c r="O666">
        <v>75</v>
      </c>
      <c r="P666">
        <v>0.1087</v>
      </c>
      <c r="Q666">
        <v>972.5</v>
      </c>
      <c r="R666">
        <v>119.6</v>
      </c>
      <c r="S666" t="s">
        <v>954</v>
      </c>
      <c r="T666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ACSSAWTW : 1033.5 : Snowbird/ACSS/AW/TW : 30/7</v>
      </c>
    </row>
    <row r="667" spans="1:20" x14ac:dyDescent="0.25">
      <c r="A667" s="1" t="s">
        <v>627</v>
      </c>
      <c r="B667" s="1" t="s">
        <v>671</v>
      </c>
      <c r="C667">
        <v>1033.5</v>
      </c>
      <c r="D667">
        <v>32</v>
      </c>
      <c r="E667">
        <v>7</v>
      </c>
      <c r="G667">
        <v>0.10100000000000001</v>
      </c>
      <c r="H667">
        <v>0.30299999999999999</v>
      </c>
      <c r="I667">
        <v>1.1020000000000001</v>
      </c>
      <c r="K667">
        <v>7</v>
      </c>
      <c r="L667">
        <v>3</v>
      </c>
      <c r="M667">
        <v>25</v>
      </c>
      <c r="N667">
        <v>8.8499999999999995E-2</v>
      </c>
      <c r="O667">
        <v>75</v>
      </c>
      <c r="P667">
        <v>0.1081</v>
      </c>
      <c r="Q667">
        <v>973.4</v>
      </c>
      <c r="R667">
        <v>160.9</v>
      </c>
      <c r="S667" t="s">
        <v>954</v>
      </c>
      <c r="T667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ACSSAWTW : 1033.5 : Ortolan/ACSS/AW/TW : 32/7</v>
      </c>
    </row>
    <row r="668" spans="1:20" x14ac:dyDescent="0.25">
      <c r="A668" s="1" t="s">
        <v>627</v>
      </c>
      <c r="B668" s="1" t="s">
        <v>644</v>
      </c>
      <c r="C668">
        <v>1033.5</v>
      </c>
      <c r="D668">
        <v>20</v>
      </c>
      <c r="E668">
        <v>7</v>
      </c>
      <c r="G668">
        <v>0.13830000000000001</v>
      </c>
      <c r="H668">
        <v>0.41489999999999999</v>
      </c>
      <c r="I668">
        <v>1.129</v>
      </c>
      <c r="K668">
        <v>13</v>
      </c>
      <c r="L668">
        <v>2</v>
      </c>
      <c r="M668">
        <v>25</v>
      </c>
      <c r="N668">
        <v>8.5999999999999993E-2</v>
      </c>
      <c r="O668">
        <v>75</v>
      </c>
      <c r="P668">
        <v>0.1027</v>
      </c>
      <c r="Q668">
        <v>970.1</v>
      </c>
      <c r="R668">
        <v>301.7</v>
      </c>
      <c r="S668" t="s">
        <v>954</v>
      </c>
      <c r="T668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ACSSAWTW : 1033.5 : Curlew/ACSS/AW/TW : 20/7</v>
      </c>
    </row>
    <row r="669" spans="1:20" x14ac:dyDescent="0.25">
      <c r="A669" s="1" t="s">
        <v>627</v>
      </c>
      <c r="B669" s="1" t="s">
        <v>629</v>
      </c>
      <c r="C669">
        <v>1113</v>
      </c>
      <c r="D669">
        <v>30</v>
      </c>
      <c r="E669">
        <v>7</v>
      </c>
      <c r="G669">
        <v>9.0399999999999994E-2</v>
      </c>
      <c r="H669">
        <v>0.2712</v>
      </c>
      <c r="I669">
        <v>1.129</v>
      </c>
      <c r="K669">
        <v>5</v>
      </c>
      <c r="L669">
        <v>3</v>
      </c>
      <c r="M669">
        <v>25</v>
      </c>
      <c r="N669">
        <v>8.3099999999999993E-2</v>
      </c>
      <c r="O669">
        <v>75</v>
      </c>
      <c r="P669">
        <v>0.1012</v>
      </c>
      <c r="Q669">
        <v>1047.3</v>
      </c>
      <c r="R669">
        <v>128.9</v>
      </c>
      <c r="S669" t="s">
        <v>954</v>
      </c>
      <c r="T669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ACSSAWTW : 1113 : Avocet/ACSS/AW/TW : 30/7</v>
      </c>
    </row>
    <row r="670" spans="1:20" x14ac:dyDescent="0.25">
      <c r="A670" s="1" t="s">
        <v>627</v>
      </c>
      <c r="B670" s="1" t="s">
        <v>632</v>
      </c>
      <c r="C670">
        <v>1113</v>
      </c>
      <c r="D670">
        <v>33</v>
      </c>
      <c r="E670">
        <v>7</v>
      </c>
      <c r="G670">
        <v>0.10489999999999999</v>
      </c>
      <c r="H670">
        <v>0.31469999999999998</v>
      </c>
      <c r="I670">
        <v>1.143</v>
      </c>
      <c r="K670">
        <v>7</v>
      </c>
      <c r="L670">
        <v>3</v>
      </c>
      <c r="M670">
        <v>25</v>
      </c>
      <c r="N670">
        <v>8.2500000000000004E-2</v>
      </c>
      <c r="O670">
        <v>75</v>
      </c>
      <c r="P670">
        <v>0.10059999999999999</v>
      </c>
      <c r="Q670">
        <v>1048.3</v>
      </c>
      <c r="R670">
        <v>173.5</v>
      </c>
      <c r="S670" t="s">
        <v>954</v>
      </c>
      <c r="T670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ACSSAWTW : 1113 : Bluejay/ACSS/AW/TW : 33/7</v>
      </c>
    </row>
    <row r="671" spans="1:20" x14ac:dyDescent="0.25">
      <c r="A671" s="1" t="s">
        <v>627</v>
      </c>
      <c r="B671" s="1" t="s">
        <v>649</v>
      </c>
      <c r="C671">
        <v>1113</v>
      </c>
      <c r="D671">
        <v>38</v>
      </c>
      <c r="E671">
        <v>19</v>
      </c>
      <c r="G671">
        <v>8.6199999999999999E-2</v>
      </c>
      <c r="H671">
        <v>0.43099999999999999</v>
      </c>
      <c r="I671">
        <v>1.1850000000000001</v>
      </c>
      <c r="K671">
        <v>13</v>
      </c>
      <c r="L671">
        <v>3</v>
      </c>
      <c r="M671">
        <v>25</v>
      </c>
      <c r="N671">
        <v>8.0699999999999994E-2</v>
      </c>
      <c r="O671">
        <v>75</v>
      </c>
      <c r="P671">
        <v>9.8599999999999993E-2</v>
      </c>
      <c r="Q671">
        <v>1051</v>
      </c>
      <c r="R671">
        <v>318.7</v>
      </c>
      <c r="S671" t="s">
        <v>954</v>
      </c>
      <c r="T671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ACSSAWTW : 1113 : Finch/ACSS/AW/TW : 38/19</v>
      </c>
    </row>
    <row r="672" spans="1:20" x14ac:dyDescent="0.25">
      <c r="A672" s="1" t="s">
        <v>627</v>
      </c>
      <c r="B672" s="1" t="s">
        <v>652</v>
      </c>
      <c r="C672">
        <v>1158</v>
      </c>
      <c r="D672">
        <v>33</v>
      </c>
      <c r="E672">
        <v>7</v>
      </c>
      <c r="G672">
        <v>0.10780000000000001</v>
      </c>
      <c r="H672">
        <v>0.32340000000000002</v>
      </c>
      <c r="I672">
        <v>1.165</v>
      </c>
      <c r="K672">
        <v>7</v>
      </c>
      <c r="L672">
        <v>3</v>
      </c>
      <c r="M672">
        <v>25</v>
      </c>
      <c r="N672">
        <v>7.9500000000000001E-2</v>
      </c>
      <c r="O672">
        <v>75</v>
      </c>
      <c r="P672">
        <v>9.6799999999999997E-2</v>
      </c>
      <c r="Q672">
        <v>1091</v>
      </c>
      <c r="R672">
        <v>183.3</v>
      </c>
      <c r="S672" t="s">
        <v>954</v>
      </c>
      <c r="T672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ACSSAWTW : 1158 : Genesee/ACSS/AW/TW : 33/7</v>
      </c>
    </row>
    <row r="673" spans="1:20" x14ac:dyDescent="0.25">
      <c r="A673" s="1" t="s">
        <v>627</v>
      </c>
      <c r="B673" s="1" t="s">
        <v>639</v>
      </c>
      <c r="C673">
        <v>1168.0999999999999</v>
      </c>
      <c r="D673">
        <v>30</v>
      </c>
      <c r="E673">
        <v>7</v>
      </c>
      <c r="G673">
        <v>9.2600000000000002E-2</v>
      </c>
      <c r="H673">
        <v>0.27779999999999999</v>
      </c>
      <c r="I673">
        <v>1.155</v>
      </c>
      <c r="K673">
        <v>5</v>
      </c>
      <c r="L673">
        <v>3</v>
      </c>
      <c r="M673">
        <v>25</v>
      </c>
      <c r="N673">
        <v>7.9399999999999998E-2</v>
      </c>
      <c r="O673">
        <v>75</v>
      </c>
      <c r="P673">
        <v>9.6699999999999994E-2</v>
      </c>
      <c r="Q673">
        <v>1099</v>
      </c>
      <c r="R673">
        <v>135.19999999999999</v>
      </c>
      <c r="S673" t="s">
        <v>954</v>
      </c>
      <c r="T673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ACSSAWTW : 1168.1 : Cheyenne/ACSS/AW/TW : 30/7</v>
      </c>
    </row>
    <row r="674" spans="1:20" x14ac:dyDescent="0.25">
      <c r="A674" s="1" t="s">
        <v>627</v>
      </c>
      <c r="B674" s="1" t="s">
        <v>673</v>
      </c>
      <c r="C674">
        <v>1192.5</v>
      </c>
      <c r="D674">
        <v>30</v>
      </c>
      <c r="E674">
        <v>7</v>
      </c>
      <c r="G674">
        <v>9.3600000000000003E-2</v>
      </c>
      <c r="H674">
        <v>0.28079999999999999</v>
      </c>
      <c r="I674">
        <v>1.167</v>
      </c>
      <c r="K674">
        <v>5</v>
      </c>
      <c r="L674">
        <v>3</v>
      </c>
      <c r="M674">
        <v>25</v>
      </c>
      <c r="N674">
        <v>7.7899999999999997E-2</v>
      </c>
      <c r="O674">
        <v>75</v>
      </c>
      <c r="P674">
        <v>9.4799999999999995E-2</v>
      </c>
      <c r="Q674">
        <v>1122</v>
      </c>
      <c r="R674">
        <v>138.19999999999999</v>
      </c>
      <c r="S674" t="s">
        <v>954</v>
      </c>
      <c r="T674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ACSSAWTW : 1192.5 : Oxbird/ACSS/AW/TW : 30/7</v>
      </c>
    </row>
    <row r="675" spans="1:20" x14ac:dyDescent="0.25">
      <c r="A675" s="1" t="s">
        <v>627</v>
      </c>
      <c r="B675" s="1" t="s">
        <v>634</v>
      </c>
      <c r="C675">
        <v>1192.5</v>
      </c>
      <c r="D675">
        <v>33</v>
      </c>
      <c r="E675">
        <v>7</v>
      </c>
      <c r="G675">
        <v>0.1085</v>
      </c>
      <c r="H675">
        <v>0.32550000000000001</v>
      </c>
      <c r="I675">
        <v>1.181</v>
      </c>
      <c r="K675">
        <v>7</v>
      </c>
      <c r="L675">
        <v>3</v>
      </c>
      <c r="M675">
        <v>25</v>
      </c>
      <c r="N675">
        <v>7.7299999999999994E-2</v>
      </c>
      <c r="O675">
        <v>75</v>
      </c>
      <c r="P675">
        <v>9.4100000000000003E-2</v>
      </c>
      <c r="Q675">
        <v>1123.2</v>
      </c>
      <c r="R675">
        <v>185.7</v>
      </c>
      <c r="S675" t="s">
        <v>954</v>
      </c>
      <c r="T675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ACSSAWTW : 1192.5 : Bunting/ACSS/AW/TW : 33/7</v>
      </c>
    </row>
    <row r="676" spans="1:20" x14ac:dyDescent="0.25">
      <c r="A676" s="1" t="s">
        <v>627</v>
      </c>
      <c r="B676" s="1" t="s">
        <v>653</v>
      </c>
      <c r="C676">
        <v>1192.5</v>
      </c>
      <c r="D676">
        <v>38</v>
      </c>
      <c r="E676">
        <v>19</v>
      </c>
      <c r="G676">
        <v>8.9200000000000002E-2</v>
      </c>
      <c r="H676">
        <v>0.44600000000000001</v>
      </c>
      <c r="I676">
        <v>1.2250000000000001</v>
      </c>
      <c r="K676">
        <v>13</v>
      </c>
      <c r="L676">
        <v>3</v>
      </c>
      <c r="M676">
        <v>25</v>
      </c>
      <c r="N676">
        <v>7.5600000000000001E-2</v>
      </c>
      <c r="O676">
        <v>75</v>
      </c>
      <c r="P676">
        <v>9.2200000000000004E-2</v>
      </c>
      <c r="Q676">
        <v>1126</v>
      </c>
      <c r="R676">
        <v>341.3</v>
      </c>
      <c r="S676" t="s">
        <v>954</v>
      </c>
      <c r="T676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ACSSAWTW : 1192.5 : Grackle/ACSS/AW/TW : 38/19</v>
      </c>
    </row>
    <row r="677" spans="1:20" x14ac:dyDescent="0.25">
      <c r="A677" s="1" t="s">
        <v>627</v>
      </c>
      <c r="B677" s="1" t="s">
        <v>657</v>
      </c>
      <c r="C677">
        <v>1158.4000000000001</v>
      </c>
      <c r="D677">
        <v>25</v>
      </c>
      <c r="E677">
        <v>7</v>
      </c>
      <c r="G677">
        <v>0.1467</v>
      </c>
      <c r="H677">
        <v>0.44009999999999999</v>
      </c>
      <c r="I677">
        <v>1.196</v>
      </c>
      <c r="K677">
        <v>13</v>
      </c>
      <c r="L677">
        <v>2</v>
      </c>
      <c r="M677">
        <v>25</v>
      </c>
      <c r="N677">
        <v>7.7200000000000005E-2</v>
      </c>
      <c r="O677">
        <v>75</v>
      </c>
      <c r="P677">
        <v>9.1999999999999998E-2</v>
      </c>
      <c r="Q677">
        <v>1087.4000000000001</v>
      </c>
      <c r="R677">
        <v>339.4</v>
      </c>
      <c r="S677" t="s">
        <v>954</v>
      </c>
      <c r="T677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ACSSAWTW : 1158.4 : Hudson/ACSS/AW/TW : 25/7</v>
      </c>
    </row>
    <row r="678" spans="1:20" x14ac:dyDescent="0.25">
      <c r="A678" s="1" t="s">
        <v>627</v>
      </c>
      <c r="B678" s="1" t="s">
        <v>669</v>
      </c>
      <c r="C678">
        <v>1257.0999999999999</v>
      </c>
      <c r="D678">
        <v>35</v>
      </c>
      <c r="E678">
        <v>7</v>
      </c>
      <c r="G678">
        <v>0.1115</v>
      </c>
      <c r="H678">
        <v>0.33450000000000002</v>
      </c>
      <c r="I678">
        <v>1.2130000000000001</v>
      </c>
      <c r="K678">
        <v>7</v>
      </c>
      <c r="L678">
        <v>3</v>
      </c>
      <c r="M678">
        <v>25</v>
      </c>
      <c r="N678">
        <v>7.3599999999999999E-2</v>
      </c>
      <c r="O678">
        <v>75</v>
      </c>
      <c r="P678">
        <v>8.9499999999999996E-2</v>
      </c>
      <c r="Q678">
        <v>1184</v>
      </c>
      <c r="R678">
        <v>196.1</v>
      </c>
      <c r="S678" t="s">
        <v>954</v>
      </c>
      <c r="T678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ACSSAWTW : 1257.1 : Nelson/ACSS/AW/TW : 35/7</v>
      </c>
    </row>
    <row r="679" spans="1:20" x14ac:dyDescent="0.25">
      <c r="A679" s="1" t="s">
        <v>627</v>
      </c>
      <c r="B679" s="1" t="s">
        <v>698</v>
      </c>
      <c r="C679">
        <v>1233.5999999999999</v>
      </c>
      <c r="D679">
        <v>38</v>
      </c>
      <c r="E679">
        <v>19</v>
      </c>
      <c r="G679">
        <v>9.0999999999999998E-2</v>
      </c>
      <c r="H679">
        <v>0.45500000000000002</v>
      </c>
      <c r="I679">
        <v>1.2450000000000001</v>
      </c>
      <c r="K679">
        <v>13</v>
      </c>
      <c r="L679">
        <v>3</v>
      </c>
      <c r="M679">
        <v>25</v>
      </c>
      <c r="N679">
        <v>7.3200000000000001E-2</v>
      </c>
      <c r="O679">
        <v>75</v>
      </c>
      <c r="P679">
        <v>8.9200000000000002E-2</v>
      </c>
      <c r="Q679">
        <v>1166.5</v>
      </c>
      <c r="R679">
        <v>355.2</v>
      </c>
      <c r="S679" t="s">
        <v>954</v>
      </c>
      <c r="T679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ACSSAWTW : 1233.6 : Yukon/ACSS/AW/TW : 38/19</v>
      </c>
    </row>
    <row r="680" spans="1:20" x14ac:dyDescent="0.25">
      <c r="A680" s="1" t="s">
        <v>627</v>
      </c>
      <c r="B680" s="1" t="s">
        <v>638</v>
      </c>
      <c r="C680">
        <v>1272</v>
      </c>
      <c r="D680">
        <v>30</v>
      </c>
      <c r="E680">
        <v>7</v>
      </c>
      <c r="G680">
        <v>9.6699999999999994E-2</v>
      </c>
      <c r="H680">
        <v>0.29010000000000002</v>
      </c>
      <c r="I680">
        <v>1.2030000000000001</v>
      </c>
      <c r="K680">
        <v>5</v>
      </c>
      <c r="L680">
        <v>3</v>
      </c>
      <c r="M680">
        <v>25</v>
      </c>
      <c r="N680">
        <v>7.3400000000000007E-2</v>
      </c>
      <c r="O680">
        <v>75</v>
      </c>
      <c r="P680">
        <v>8.9099999999999999E-2</v>
      </c>
      <c r="Q680">
        <v>1196.9000000000001</v>
      </c>
      <c r="R680">
        <v>147.5</v>
      </c>
      <c r="S680" t="s">
        <v>954</v>
      </c>
      <c r="T680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ACSSAWTW : 1272 : Catawba/ACSS/AW/TW : 30/7</v>
      </c>
    </row>
    <row r="681" spans="1:20" x14ac:dyDescent="0.25">
      <c r="A681" s="1" t="s">
        <v>627</v>
      </c>
      <c r="B681" s="1" t="s">
        <v>689</v>
      </c>
      <c r="C681">
        <v>1272</v>
      </c>
      <c r="D681">
        <v>30</v>
      </c>
      <c r="E681">
        <v>7</v>
      </c>
      <c r="G681">
        <v>9.6699999999999994E-2</v>
      </c>
      <c r="H681">
        <v>0.29010000000000002</v>
      </c>
      <c r="I681">
        <v>1.2030000000000001</v>
      </c>
      <c r="K681">
        <v>5</v>
      </c>
      <c r="L681">
        <v>3</v>
      </c>
      <c r="M681">
        <v>25</v>
      </c>
      <c r="N681">
        <v>7.3400000000000007E-2</v>
      </c>
      <c r="O681">
        <v>75</v>
      </c>
      <c r="P681">
        <v>8.9099999999999999E-2</v>
      </c>
      <c r="Q681">
        <v>1198</v>
      </c>
      <c r="R681">
        <v>147.5</v>
      </c>
      <c r="S681" t="s">
        <v>954</v>
      </c>
      <c r="T681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ACSSAWTW : 1272 : Scissortail/ACSS/AW/TW : 30/7</v>
      </c>
    </row>
    <row r="682" spans="1:20" x14ac:dyDescent="0.25">
      <c r="A682" s="1" t="s">
        <v>627</v>
      </c>
      <c r="B682" s="1" t="s">
        <v>630</v>
      </c>
      <c r="C682">
        <v>1272</v>
      </c>
      <c r="D682">
        <v>35</v>
      </c>
      <c r="E682">
        <v>7</v>
      </c>
      <c r="G682">
        <v>0.11210000000000001</v>
      </c>
      <c r="H682">
        <v>0.33629999999999999</v>
      </c>
      <c r="I682">
        <v>1.22</v>
      </c>
      <c r="K682">
        <v>7</v>
      </c>
      <c r="L682">
        <v>3</v>
      </c>
      <c r="M682">
        <v>25</v>
      </c>
      <c r="N682">
        <v>7.2900000000000006E-2</v>
      </c>
      <c r="O682">
        <v>75</v>
      </c>
      <c r="P682">
        <v>8.8499999999999995E-2</v>
      </c>
      <c r="Q682">
        <v>1198.0999999999999</v>
      </c>
      <c r="R682">
        <v>198.2</v>
      </c>
      <c r="S682" t="s">
        <v>954</v>
      </c>
      <c r="T682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ACSSAWTW : 1272 : Bittern/ACSS/AW/TW : 35/7</v>
      </c>
    </row>
    <row r="683" spans="1:20" x14ac:dyDescent="0.25">
      <c r="A683" s="1" t="s">
        <v>627</v>
      </c>
      <c r="B683" s="1" t="s">
        <v>677</v>
      </c>
      <c r="C683">
        <v>1272</v>
      </c>
      <c r="D683">
        <v>39</v>
      </c>
      <c r="E683">
        <v>19</v>
      </c>
      <c r="G683">
        <v>9.2100000000000001E-2</v>
      </c>
      <c r="H683">
        <v>0.46050000000000002</v>
      </c>
      <c r="I683">
        <v>1.264</v>
      </c>
      <c r="K683">
        <v>13</v>
      </c>
      <c r="L683">
        <v>3</v>
      </c>
      <c r="M683">
        <v>25</v>
      </c>
      <c r="N683">
        <v>7.1199999999999999E-2</v>
      </c>
      <c r="O683">
        <v>75</v>
      </c>
      <c r="P683">
        <v>8.6599999999999996E-2</v>
      </c>
      <c r="Q683">
        <v>1201</v>
      </c>
      <c r="R683">
        <v>363.8</v>
      </c>
      <c r="S683" t="s">
        <v>954</v>
      </c>
      <c r="T683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ACSSAWTW : 1272 : Pheasant/ACSS/AW/TW : 39/19</v>
      </c>
    </row>
    <row r="684" spans="1:20" x14ac:dyDescent="0.25">
      <c r="A684" s="1" t="s">
        <v>627</v>
      </c>
      <c r="B684" s="1" t="s">
        <v>645</v>
      </c>
      <c r="C684">
        <v>1351.5</v>
      </c>
      <c r="D684">
        <v>35</v>
      </c>
      <c r="E684">
        <v>7</v>
      </c>
      <c r="G684">
        <v>0.11550000000000001</v>
      </c>
      <c r="H684">
        <v>0.34649999999999997</v>
      </c>
      <c r="I684">
        <v>1.256</v>
      </c>
      <c r="K684">
        <v>7</v>
      </c>
      <c r="L684">
        <v>3</v>
      </c>
      <c r="M684">
        <v>25</v>
      </c>
      <c r="N684">
        <v>6.8900000000000003E-2</v>
      </c>
      <c r="O684">
        <v>75</v>
      </c>
      <c r="P684">
        <v>8.3599999999999994E-2</v>
      </c>
      <c r="Q684">
        <v>1273</v>
      </c>
      <c r="R684">
        <v>210.4</v>
      </c>
      <c r="S684" t="s">
        <v>954</v>
      </c>
      <c r="T684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ACSSAWTW : 1351.5 : Dipper/ACSS/AW/TW : 35/7</v>
      </c>
    </row>
    <row r="685" spans="1:20" x14ac:dyDescent="0.25">
      <c r="A685" s="1" t="s">
        <v>627</v>
      </c>
      <c r="B685" s="1" t="s">
        <v>662</v>
      </c>
      <c r="C685">
        <v>1359.7</v>
      </c>
      <c r="D685">
        <v>36</v>
      </c>
      <c r="E685">
        <v>7</v>
      </c>
      <c r="G685">
        <v>0.1159</v>
      </c>
      <c r="H685">
        <v>0.34770000000000001</v>
      </c>
      <c r="I685">
        <v>1.2589999999999999</v>
      </c>
      <c r="K685">
        <v>7</v>
      </c>
      <c r="L685">
        <v>3</v>
      </c>
      <c r="M685">
        <v>25</v>
      </c>
      <c r="N685">
        <v>6.8500000000000005E-2</v>
      </c>
      <c r="O685">
        <v>75</v>
      </c>
      <c r="P685">
        <v>8.3099999999999993E-2</v>
      </c>
      <c r="Q685">
        <v>1281</v>
      </c>
      <c r="R685">
        <v>211.9</v>
      </c>
      <c r="S685" t="s">
        <v>954</v>
      </c>
      <c r="T685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ACSSAWTW : 1359.7 : Mackenzie/ACSS/AW/TW : 36/7</v>
      </c>
    </row>
    <row r="686" spans="1:20" x14ac:dyDescent="0.25">
      <c r="A686" s="1" t="s">
        <v>627</v>
      </c>
      <c r="B686" s="1" t="s">
        <v>696</v>
      </c>
      <c r="C686">
        <v>1372.5</v>
      </c>
      <c r="D686">
        <v>30</v>
      </c>
      <c r="E686">
        <v>7</v>
      </c>
      <c r="G686">
        <v>0.1004</v>
      </c>
      <c r="H686">
        <v>0.30120000000000002</v>
      </c>
      <c r="I686">
        <v>1.248</v>
      </c>
      <c r="K686">
        <v>5</v>
      </c>
      <c r="L686">
        <v>3</v>
      </c>
      <c r="M686">
        <v>25</v>
      </c>
      <c r="N686">
        <v>6.8500000000000005E-2</v>
      </c>
      <c r="O686">
        <v>75</v>
      </c>
      <c r="P686">
        <v>8.3000000000000004E-2</v>
      </c>
      <c r="Q686">
        <v>1292</v>
      </c>
      <c r="R686">
        <v>159</v>
      </c>
      <c r="S686" t="s">
        <v>954</v>
      </c>
      <c r="T686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ACSSAWTW : 1372.5 : Truckee/ACSS/AW/TW : 30/7</v>
      </c>
    </row>
    <row r="687" spans="1:20" x14ac:dyDescent="0.25">
      <c r="A687" s="1" t="s">
        <v>627</v>
      </c>
      <c r="B687" s="1" t="s">
        <v>695</v>
      </c>
      <c r="C687">
        <v>1334.6</v>
      </c>
      <c r="D687">
        <v>39</v>
      </c>
      <c r="E687">
        <v>19</v>
      </c>
      <c r="G687">
        <v>9.4399999999999998E-2</v>
      </c>
      <c r="H687">
        <v>0.47199999999999998</v>
      </c>
      <c r="I687">
        <v>1.29</v>
      </c>
      <c r="K687">
        <v>13</v>
      </c>
      <c r="L687">
        <v>3</v>
      </c>
      <c r="M687">
        <v>25</v>
      </c>
      <c r="N687">
        <v>6.8000000000000005E-2</v>
      </c>
      <c r="O687">
        <v>75</v>
      </c>
      <c r="P687">
        <v>8.2699999999999996E-2</v>
      </c>
      <c r="Q687">
        <v>1260</v>
      </c>
      <c r="R687">
        <v>382.2</v>
      </c>
      <c r="S687" t="s">
        <v>954</v>
      </c>
      <c r="T687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ACSSAWTW : 1334.6 : Thames/ACSS/AW/TW : 39/19</v>
      </c>
    </row>
    <row r="688" spans="1:20" x14ac:dyDescent="0.25">
      <c r="A688" s="1" t="s">
        <v>627</v>
      </c>
      <c r="B688" s="1" t="s">
        <v>663</v>
      </c>
      <c r="C688">
        <v>1351.5</v>
      </c>
      <c r="D688">
        <v>39</v>
      </c>
      <c r="E688">
        <v>19</v>
      </c>
      <c r="G688">
        <v>9.4899999999999998E-2</v>
      </c>
      <c r="H688">
        <v>0.47449999999999998</v>
      </c>
      <c r="I688">
        <v>1.3</v>
      </c>
      <c r="K688">
        <v>13</v>
      </c>
      <c r="L688">
        <v>3</v>
      </c>
      <c r="M688">
        <v>25</v>
      </c>
      <c r="N688">
        <v>6.7199999999999996E-2</v>
      </c>
      <c r="O688">
        <v>75</v>
      </c>
      <c r="P688">
        <v>8.1799999999999998E-2</v>
      </c>
      <c r="Q688">
        <v>1276</v>
      </c>
      <c r="R688">
        <v>386.3</v>
      </c>
      <c r="S688" t="s">
        <v>954</v>
      </c>
      <c r="T688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ACSSAWTW : 1351.5 : Martin/ACSS/AW/TW : 39/19</v>
      </c>
    </row>
    <row r="689" spans="1:20" x14ac:dyDescent="0.25">
      <c r="A689" s="1" t="s">
        <v>627</v>
      </c>
      <c r="B689" s="1" t="s">
        <v>633</v>
      </c>
      <c r="C689">
        <v>1431</v>
      </c>
      <c r="D689">
        <v>36</v>
      </c>
      <c r="E689">
        <v>7</v>
      </c>
      <c r="G689">
        <v>0.11890000000000001</v>
      </c>
      <c r="H689">
        <v>0.35670000000000002</v>
      </c>
      <c r="I689">
        <v>1.2909999999999999</v>
      </c>
      <c r="K689">
        <v>7</v>
      </c>
      <c r="L689">
        <v>3</v>
      </c>
      <c r="M689">
        <v>25</v>
      </c>
      <c r="N689">
        <v>6.54E-2</v>
      </c>
      <c r="O689">
        <v>75</v>
      </c>
      <c r="P689">
        <v>7.9200000000000007E-2</v>
      </c>
      <c r="Q689">
        <v>1347.8</v>
      </c>
      <c r="R689">
        <v>223</v>
      </c>
      <c r="S689" t="s">
        <v>954</v>
      </c>
      <c r="T689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ACSSAWTW : 1431 : Bobolink/ACSS/AW/TW : 36/7</v>
      </c>
    </row>
    <row r="690" spans="1:20" x14ac:dyDescent="0.25">
      <c r="A690" s="1" t="s">
        <v>627</v>
      </c>
      <c r="B690" s="1" t="s">
        <v>666</v>
      </c>
      <c r="C690">
        <v>1455.3</v>
      </c>
      <c r="D690">
        <v>36</v>
      </c>
      <c r="E690">
        <v>7</v>
      </c>
      <c r="G690">
        <v>0.12</v>
      </c>
      <c r="H690">
        <v>0.36</v>
      </c>
      <c r="I690">
        <v>1.302</v>
      </c>
      <c r="K690">
        <v>7</v>
      </c>
      <c r="L690">
        <v>3</v>
      </c>
      <c r="M690">
        <v>25</v>
      </c>
      <c r="N690">
        <v>6.4399999999999999E-2</v>
      </c>
      <c r="O690">
        <v>75</v>
      </c>
      <c r="P690">
        <v>7.8E-2</v>
      </c>
      <c r="Q690">
        <v>1371</v>
      </c>
      <c r="R690">
        <v>227.1</v>
      </c>
      <c r="S690" t="s">
        <v>954</v>
      </c>
      <c r="T690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ACSSAWTW : 1455.3 : MiramichiACSS/AW/TW : 36/7</v>
      </c>
    </row>
    <row r="691" spans="1:20" x14ac:dyDescent="0.25">
      <c r="A691" s="1" t="s">
        <v>627</v>
      </c>
      <c r="B691" s="1" t="s">
        <v>692</v>
      </c>
      <c r="C691">
        <v>1467.8</v>
      </c>
      <c r="D691">
        <v>33</v>
      </c>
      <c r="E691">
        <v>7</v>
      </c>
      <c r="G691">
        <v>0.1041</v>
      </c>
      <c r="H691">
        <v>0.31230000000000002</v>
      </c>
      <c r="I691">
        <v>1.292</v>
      </c>
      <c r="K691">
        <v>5</v>
      </c>
      <c r="L691">
        <v>3</v>
      </c>
      <c r="M691">
        <v>25</v>
      </c>
      <c r="N691">
        <v>6.4500000000000002E-2</v>
      </c>
      <c r="O691">
        <v>75</v>
      </c>
      <c r="P691">
        <v>7.7899999999999997E-2</v>
      </c>
      <c r="Q691">
        <v>1381</v>
      </c>
      <c r="R691">
        <v>170.9</v>
      </c>
      <c r="S691" t="s">
        <v>954</v>
      </c>
      <c r="T691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ACSSAWTW : 1467.8 : St. Croix/ACSS/AW/TW : 33/7</v>
      </c>
    </row>
    <row r="692" spans="1:20" x14ac:dyDescent="0.25">
      <c r="A692" s="1" t="s">
        <v>627</v>
      </c>
      <c r="B692" s="1" t="s">
        <v>680</v>
      </c>
      <c r="C692">
        <v>1431</v>
      </c>
      <c r="D692">
        <v>39</v>
      </c>
      <c r="E692">
        <v>19</v>
      </c>
      <c r="G692">
        <v>9.7699999999999995E-2</v>
      </c>
      <c r="H692">
        <v>0.48849999999999999</v>
      </c>
      <c r="I692">
        <v>1.337</v>
      </c>
      <c r="K692">
        <v>13</v>
      </c>
      <c r="L692">
        <v>3</v>
      </c>
      <c r="M692">
        <v>25</v>
      </c>
      <c r="N692">
        <v>6.3799999999999996E-2</v>
      </c>
      <c r="O692">
        <v>75</v>
      </c>
      <c r="P692">
        <v>7.7399999999999997E-2</v>
      </c>
      <c r="Q692">
        <v>1351</v>
      </c>
      <c r="R692">
        <v>409.4</v>
      </c>
      <c r="S692" t="s">
        <v>954</v>
      </c>
      <c r="T692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ACSSAWTW : 1431 : Plover/ACSS/AW/TW : 39/19</v>
      </c>
    </row>
    <row r="693" spans="1:20" x14ac:dyDescent="0.25">
      <c r="A693" s="1" t="s">
        <v>627</v>
      </c>
      <c r="B693" s="1" t="s">
        <v>665</v>
      </c>
      <c r="C693">
        <v>1433.6</v>
      </c>
      <c r="D693">
        <v>39</v>
      </c>
      <c r="E693">
        <v>19</v>
      </c>
      <c r="G693">
        <v>9.7799999999999998E-2</v>
      </c>
      <c r="H693">
        <v>0.48899999999999999</v>
      </c>
      <c r="I693">
        <v>1.34</v>
      </c>
      <c r="K693">
        <v>13</v>
      </c>
      <c r="L693">
        <v>3</v>
      </c>
      <c r="M693">
        <v>25</v>
      </c>
      <c r="N693">
        <v>6.3700000000000007E-2</v>
      </c>
      <c r="O693">
        <v>75</v>
      </c>
      <c r="P693">
        <v>7.7299999999999994E-2</v>
      </c>
      <c r="Q693">
        <v>1353.6</v>
      </c>
      <c r="R693">
        <v>410.3</v>
      </c>
      <c r="S693" t="s">
        <v>954</v>
      </c>
      <c r="T693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ACSSAWTW : 1433.6 : Merrimack/ACSS/AW/TW : 39/19</v>
      </c>
    </row>
    <row r="694" spans="1:20" x14ac:dyDescent="0.25">
      <c r="A694" s="1" t="s">
        <v>627</v>
      </c>
      <c r="B694" s="1" t="s">
        <v>679</v>
      </c>
      <c r="C694">
        <v>1569</v>
      </c>
      <c r="D694">
        <v>33</v>
      </c>
      <c r="E694">
        <v>7</v>
      </c>
      <c r="G694">
        <v>0.1074</v>
      </c>
      <c r="H694">
        <v>0.32219999999999999</v>
      </c>
      <c r="I694">
        <v>1.3340000000000001</v>
      </c>
      <c r="K694">
        <v>5</v>
      </c>
      <c r="L694">
        <v>3</v>
      </c>
      <c r="M694">
        <v>25</v>
      </c>
      <c r="N694">
        <v>6.08E-2</v>
      </c>
      <c r="O694">
        <v>75</v>
      </c>
      <c r="P694">
        <v>7.3300000000000004E-2</v>
      </c>
      <c r="Q694">
        <v>1476</v>
      </c>
      <c r="R694">
        <v>181.9</v>
      </c>
      <c r="S694" t="s">
        <v>954</v>
      </c>
      <c r="T694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ACSSAWTW : 1569 : Platte/ACSS/AW/TW : 33/7</v>
      </c>
    </row>
    <row r="695" spans="1:20" x14ac:dyDescent="0.25">
      <c r="A695" s="1" t="s">
        <v>627</v>
      </c>
      <c r="B695" s="1" t="s">
        <v>681</v>
      </c>
      <c r="C695">
        <v>1557.4</v>
      </c>
      <c r="D695">
        <v>36</v>
      </c>
      <c r="E695">
        <v>7</v>
      </c>
      <c r="G695">
        <v>0.1241</v>
      </c>
      <c r="H695">
        <v>0.37230000000000002</v>
      </c>
      <c r="I695">
        <v>1.345</v>
      </c>
      <c r="K695">
        <v>7</v>
      </c>
      <c r="L695">
        <v>3</v>
      </c>
      <c r="M695">
        <v>25</v>
      </c>
      <c r="N695">
        <v>6.0600000000000001E-2</v>
      </c>
      <c r="O695">
        <v>75</v>
      </c>
      <c r="P695">
        <v>7.3200000000000001E-2</v>
      </c>
      <c r="Q695">
        <v>1467</v>
      </c>
      <c r="R695">
        <v>242.9</v>
      </c>
      <c r="S695" t="s">
        <v>954</v>
      </c>
      <c r="T695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ACSSAWTW : 1557.4 : Potomac/ACSS/AW/TW : 36/7</v>
      </c>
    </row>
    <row r="696" spans="1:20" x14ac:dyDescent="0.25">
      <c r="A696" s="1" t="s">
        <v>627</v>
      </c>
      <c r="B696" s="1" t="s">
        <v>685</v>
      </c>
      <c r="C696">
        <v>1533.3</v>
      </c>
      <c r="D696">
        <v>39</v>
      </c>
      <c r="E696">
        <v>19</v>
      </c>
      <c r="G696">
        <v>0.1012</v>
      </c>
      <c r="H696">
        <v>0.50600000000000001</v>
      </c>
      <c r="I696">
        <v>1.3819999999999999</v>
      </c>
      <c r="K696">
        <v>13</v>
      </c>
      <c r="L696">
        <v>3</v>
      </c>
      <c r="M696">
        <v>25</v>
      </c>
      <c r="N696">
        <v>5.9900000000000002E-2</v>
      </c>
      <c r="O696">
        <v>75</v>
      </c>
      <c r="P696">
        <v>7.2499999999999995E-2</v>
      </c>
      <c r="Q696">
        <v>1448</v>
      </c>
      <c r="R696">
        <v>439.3</v>
      </c>
      <c r="S696" t="s">
        <v>954</v>
      </c>
      <c r="T696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ACSSAWTW : 1533.3 : Rio Grande/ACSS/AW/TW : 39/19</v>
      </c>
    </row>
    <row r="697" spans="1:20" x14ac:dyDescent="0.25">
      <c r="A697" s="1" t="s">
        <v>627</v>
      </c>
      <c r="B697" s="1" t="s">
        <v>660</v>
      </c>
      <c r="C697">
        <v>1590</v>
      </c>
      <c r="D697">
        <v>36</v>
      </c>
      <c r="E697">
        <v>7</v>
      </c>
      <c r="G697">
        <v>0.12529999999999999</v>
      </c>
      <c r="H697">
        <v>0.37590000000000001</v>
      </c>
      <c r="I697">
        <v>1.3580000000000001</v>
      </c>
      <c r="K697">
        <v>7</v>
      </c>
      <c r="L697">
        <v>3</v>
      </c>
      <c r="M697">
        <v>25</v>
      </c>
      <c r="N697">
        <v>5.9499999999999997E-2</v>
      </c>
      <c r="O697">
        <v>75</v>
      </c>
      <c r="P697">
        <v>7.1800000000000003E-2</v>
      </c>
      <c r="Q697">
        <v>1497.6</v>
      </c>
      <c r="R697">
        <v>247.6</v>
      </c>
      <c r="S697" t="s">
        <v>954</v>
      </c>
      <c r="T697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ACSSAWTW : 1590 : Lapwing/ACSS/AW/TW : 36/7</v>
      </c>
    </row>
    <row r="698" spans="1:20" x14ac:dyDescent="0.25">
      <c r="A698" s="1" t="s">
        <v>627</v>
      </c>
      <c r="B698" s="1" t="s">
        <v>648</v>
      </c>
      <c r="C698">
        <v>1590</v>
      </c>
      <c r="D698">
        <v>42</v>
      </c>
      <c r="E698">
        <v>19</v>
      </c>
      <c r="G698">
        <v>0.10299999999999999</v>
      </c>
      <c r="H698">
        <v>0.51500000000000001</v>
      </c>
      <c r="I698">
        <v>1.4079999999999999</v>
      </c>
      <c r="K698">
        <v>13</v>
      </c>
      <c r="L698">
        <v>3</v>
      </c>
      <c r="M698">
        <v>25</v>
      </c>
      <c r="N698">
        <v>5.79E-2</v>
      </c>
      <c r="O698">
        <v>75</v>
      </c>
      <c r="P698">
        <v>7.0099999999999996E-2</v>
      </c>
      <c r="Q698">
        <v>1501.3</v>
      </c>
      <c r="R698">
        <v>455</v>
      </c>
      <c r="S698" t="s">
        <v>954</v>
      </c>
      <c r="T698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ACSSAWTW : 1590 : Falcon/ACSS/AW/TW : 42/19</v>
      </c>
    </row>
    <row r="699" spans="1:20" x14ac:dyDescent="0.25">
      <c r="A699" s="1" t="s">
        <v>627</v>
      </c>
      <c r="B699" s="1" t="s">
        <v>688</v>
      </c>
      <c r="C699">
        <v>1657.4</v>
      </c>
      <c r="D699">
        <v>36</v>
      </c>
      <c r="E699">
        <v>7</v>
      </c>
      <c r="G699">
        <v>0.128</v>
      </c>
      <c r="H699">
        <v>0.38400000000000001</v>
      </c>
      <c r="I699">
        <v>1.3859999999999999</v>
      </c>
      <c r="K699">
        <v>7</v>
      </c>
      <c r="L699">
        <v>3</v>
      </c>
      <c r="M699">
        <v>25</v>
      </c>
      <c r="N699">
        <v>5.74E-2</v>
      </c>
      <c r="O699">
        <v>75</v>
      </c>
      <c r="P699">
        <v>6.9099999999999995E-2</v>
      </c>
      <c r="Q699">
        <v>1561</v>
      </c>
      <c r="R699">
        <v>258.39999999999998</v>
      </c>
      <c r="S699" t="s">
        <v>954</v>
      </c>
      <c r="T699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ACSSAWTW : 1657.4 : Schuylkill/ACSS/AW/TW : 36/7</v>
      </c>
    </row>
    <row r="700" spans="1:20" x14ac:dyDescent="0.25">
      <c r="A700" s="1" t="s">
        <v>627</v>
      </c>
      <c r="B700" s="1" t="s">
        <v>675</v>
      </c>
      <c r="C700">
        <v>1622</v>
      </c>
      <c r="D700">
        <v>39</v>
      </c>
      <c r="E700">
        <v>19</v>
      </c>
      <c r="G700">
        <v>0.10639999999999999</v>
      </c>
      <c r="H700">
        <v>0.53200000000000003</v>
      </c>
      <c r="I700">
        <v>1.4239999999999999</v>
      </c>
      <c r="K700">
        <v>13</v>
      </c>
      <c r="L700">
        <v>3</v>
      </c>
      <c r="M700">
        <v>25</v>
      </c>
      <c r="N700">
        <v>5.67E-2</v>
      </c>
      <c r="O700">
        <v>75</v>
      </c>
      <c r="P700">
        <v>6.8599999999999994E-2</v>
      </c>
      <c r="Q700">
        <v>1531.5</v>
      </c>
      <c r="R700">
        <v>485.6</v>
      </c>
      <c r="S700" t="s">
        <v>954</v>
      </c>
      <c r="T700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ACSSAWTW : 1622 : Pecos/ACSS/AW/TW : 39/19</v>
      </c>
    </row>
    <row r="701" spans="1:20" x14ac:dyDescent="0.25">
      <c r="A701" s="1" t="s">
        <v>627</v>
      </c>
      <c r="B701" s="1" t="s">
        <v>676</v>
      </c>
      <c r="C701">
        <v>1758.6</v>
      </c>
      <c r="D701">
        <v>37</v>
      </c>
      <c r="E701">
        <v>7</v>
      </c>
      <c r="G701">
        <v>0.13189999999999999</v>
      </c>
      <c r="H701">
        <v>0.3957</v>
      </c>
      <c r="I701">
        <v>1.427</v>
      </c>
      <c r="K701">
        <v>7</v>
      </c>
      <c r="L701">
        <v>3</v>
      </c>
      <c r="M701">
        <v>25</v>
      </c>
      <c r="N701">
        <v>5.45E-2</v>
      </c>
      <c r="O701">
        <v>75</v>
      </c>
      <c r="P701">
        <v>6.5500000000000003E-2</v>
      </c>
      <c r="Q701">
        <v>1656</v>
      </c>
      <c r="R701">
        <v>274.39999999999998</v>
      </c>
      <c r="S701" t="s">
        <v>954</v>
      </c>
      <c r="T701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ACSSAWTW : 1758.6 : Pee Dee/ACSS/AW/TW : 37/7</v>
      </c>
    </row>
    <row r="702" spans="1:20" x14ac:dyDescent="0.25">
      <c r="A702" s="1" t="s">
        <v>627</v>
      </c>
      <c r="B702" s="1" t="s">
        <v>658</v>
      </c>
      <c r="C702">
        <v>1730.6</v>
      </c>
      <c r="D702">
        <v>39</v>
      </c>
      <c r="E702">
        <v>19</v>
      </c>
      <c r="G702">
        <v>0.1075</v>
      </c>
      <c r="H702">
        <v>0.53749999999999998</v>
      </c>
      <c r="I702">
        <v>1.47</v>
      </c>
      <c r="K702">
        <v>13</v>
      </c>
      <c r="L702">
        <v>3</v>
      </c>
      <c r="M702">
        <v>25</v>
      </c>
      <c r="N702">
        <v>5.3699999999999998E-2</v>
      </c>
      <c r="O702">
        <v>75</v>
      </c>
      <c r="P702">
        <v>6.4799999999999996E-2</v>
      </c>
      <c r="Q702">
        <v>1634</v>
      </c>
      <c r="R702">
        <v>495.7</v>
      </c>
      <c r="S702" t="s">
        <v>954</v>
      </c>
      <c r="T702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ACSSAWTW : 1730.6 : James/ACSS/AW/TW : 39/19</v>
      </c>
    </row>
    <row r="703" spans="1:20" x14ac:dyDescent="0.25">
      <c r="A703" s="1" t="s">
        <v>627</v>
      </c>
      <c r="B703" s="1" t="s">
        <v>640</v>
      </c>
      <c r="C703">
        <v>1780</v>
      </c>
      <c r="D703">
        <v>37</v>
      </c>
      <c r="E703">
        <v>19</v>
      </c>
      <c r="G703">
        <v>8.7400000000000005E-2</v>
      </c>
      <c r="H703">
        <v>0.437</v>
      </c>
      <c r="I703">
        <v>1.4450000000000001</v>
      </c>
      <c r="K703">
        <v>8</v>
      </c>
      <c r="L703">
        <v>3</v>
      </c>
      <c r="M703">
        <v>25</v>
      </c>
      <c r="N703">
        <v>5.3400000000000003E-2</v>
      </c>
      <c r="O703">
        <v>75</v>
      </c>
      <c r="P703">
        <v>6.4299999999999996E-2</v>
      </c>
      <c r="Q703">
        <v>1674.1</v>
      </c>
      <c r="R703">
        <v>327.60000000000002</v>
      </c>
      <c r="S703" t="s">
        <v>954</v>
      </c>
      <c r="T703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ACSSAWTW : 1780 : Chukar/ACSS/AW/TW : 37/19</v>
      </c>
    </row>
    <row r="704" spans="1:20" x14ac:dyDescent="0.25">
      <c r="A704" s="1" t="s">
        <v>627</v>
      </c>
      <c r="B704" s="1" t="s">
        <v>628</v>
      </c>
      <c r="C704">
        <v>1949.6</v>
      </c>
      <c r="D704">
        <v>42</v>
      </c>
      <c r="E704">
        <v>7</v>
      </c>
      <c r="G704">
        <v>0.13919999999999999</v>
      </c>
      <c r="H704">
        <v>0.41760000000000003</v>
      </c>
      <c r="I704">
        <v>1.504</v>
      </c>
      <c r="K704">
        <v>7</v>
      </c>
      <c r="L704">
        <v>3</v>
      </c>
      <c r="M704">
        <v>25</v>
      </c>
      <c r="N704">
        <v>4.99E-2</v>
      </c>
      <c r="O704">
        <v>75</v>
      </c>
      <c r="P704">
        <v>5.8700000000000002E-2</v>
      </c>
      <c r="Q704">
        <v>1836.3</v>
      </c>
      <c r="R704">
        <v>305.60000000000002</v>
      </c>
      <c r="S704" t="s">
        <v>954</v>
      </c>
      <c r="T704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ACSSAWTW : 1949.6 : Athabaska/ACSS/AW/TW : 42/7</v>
      </c>
    </row>
    <row r="705" spans="1:20" x14ac:dyDescent="0.25">
      <c r="A705" s="1" t="s">
        <v>627</v>
      </c>
      <c r="B705" s="1" t="s">
        <v>643</v>
      </c>
      <c r="C705">
        <v>1926.9</v>
      </c>
      <c r="D705">
        <v>42</v>
      </c>
      <c r="E705">
        <v>19</v>
      </c>
      <c r="G705">
        <v>0.1133</v>
      </c>
      <c r="H705">
        <v>0.5665</v>
      </c>
      <c r="I705">
        <v>1.5449999999999999</v>
      </c>
      <c r="K705">
        <v>13</v>
      </c>
      <c r="L705">
        <v>3</v>
      </c>
      <c r="M705">
        <v>25</v>
      </c>
      <c r="N705">
        <v>4.8800000000000003E-2</v>
      </c>
      <c r="O705">
        <v>75</v>
      </c>
      <c r="P705">
        <v>5.8700000000000002E-2</v>
      </c>
      <c r="Q705">
        <v>1819.4</v>
      </c>
      <c r="R705">
        <v>550.6</v>
      </c>
      <c r="S705" t="s">
        <v>954</v>
      </c>
      <c r="T705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ACSSAWTW : 1926.9 : Cumberland/ACSS/AW/TW : 42/19</v>
      </c>
    </row>
    <row r="706" spans="1:20" x14ac:dyDescent="0.25">
      <c r="A706" s="1" t="s">
        <v>627</v>
      </c>
      <c r="B706" s="1" t="s">
        <v>682</v>
      </c>
      <c r="C706">
        <v>2153.8000000000002</v>
      </c>
      <c r="D706">
        <v>64</v>
      </c>
      <c r="E706">
        <v>19</v>
      </c>
      <c r="G706">
        <v>9.6100000000000005E-2</v>
      </c>
      <c r="H706">
        <v>0.48049999999999998</v>
      </c>
      <c r="I706">
        <v>1.6020000000000001</v>
      </c>
      <c r="K706">
        <v>8</v>
      </c>
      <c r="L706">
        <v>4</v>
      </c>
      <c r="M706">
        <v>25</v>
      </c>
      <c r="N706">
        <v>4.58E-2</v>
      </c>
      <c r="O706">
        <v>75</v>
      </c>
      <c r="P706">
        <v>5.3600000000000002E-2</v>
      </c>
      <c r="Q706">
        <v>2043</v>
      </c>
      <c r="R706">
        <v>396.1</v>
      </c>
      <c r="S706" t="s">
        <v>954</v>
      </c>
      <c r="T706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ACSSAWTW : 2153.8 : Powder/ACSS/AW/TW : 64/19</v>
      </c>
    </row>
    <row r="707" spans="1:20" x14ac:dyDescent="0.25">
      <c r="A707" s="1" t="s">
        <v>627</v>
      </c>
      <c r="B707" s="1" t="s">
        <v>631</v>
      </c>
      <c r="C707">
        <v>2156</v>
      </c>
      <c r="D707">
        <v>64</v>
      </c>
      <c r="E707">
        <v>19</v>
      </c>
      <c r="G707">
        <v>9.6100000000000005E-2</v>
      </c>
      <c r="H707">
        <v>0.48049999999999998</v>
      </c>
      <c r="I707">
        <v>1.6080000000000001</v>
      </c>
      <c r="K707">
        <v>8</v>
      </c>
      <c r="L707">
        <v>4</v>
      </c>
      <c r="M707">
        <v>25</v>
      </c>
      <c r="N707">
        <v>4.58E-2</v>
      </c>
      <c r="O707">
        <v>75</v>
      </c>
      <c r="P707">
        <v>5.3499999999999999E-2</v>
      </c>
      <c r="Q707">
        <v>2044.6</v>
      </c>
      <c r="R707">
        <v>396.1</v>
      </c>
      <c r="S707" t="s">
        <v>954</v>
      </c>
      <c r="T707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ACSSAWTW : 2156 : Bluebird/ACSS/AW/TW : 64/19</v>
      </c>
    </row>
    <row r="708" spans="1:20" x14ac:dyDescent="0.25">
      <c r="A708" s="1" t="s">
        <v>627</v>
      </c>
      <c r="B708" s="1" t="s">
        <v>687</v>
      </c>
      <c r="C708">
        <v>2627.3</v>
      </c>
      <c r="D708">
        <v>64</v>
      </c>
      <c r="E708">
        <v>19</v>
      </c>
      <c r="G708">
        <v>0.1062</v>
      </c>
      <c r="H708">
        <v>0.53100000000000003</v>
      </c>
      <c r="I708">
        <v>1.762</v>
      </c>
      <c r="K708">
        <v>8</v>
      </c>
      <c r="L708">
        <v>4</v>
      </c>
      <c r="M708">
        <v>25</v>
      </c>
      <c r="N708">
        <v>3.9100000000000003E-2</v>
      </c>
      <c r="O708">
        <v>75</v>
      </c>
      <c r="P708">
        <v>4.53E-2</v>
      </c>
      <c r="Q708">
        <v>2492</v>
      </c>
      <c r="R708">
        <v>483.8</v>
      </c>
      <c r="S708" t="s">
        <v>954</v>
      </c>
      <c r="T708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ACSSAWTW : 2627.3 : Santee/ACSS/AW/TW : 64/19</v>
      </c>
    </row>
    <row r="709" spans="1:20" x14ac:dyDescent="0.25">
      <c r="A709" s="1" t="s">
        <v>699</v>
      </c>
      <c r="B709" s="1" t="s">
        <v>733</v>
      </c>
      <c r="C709">
        <v>336.4</v>
      </c>
      <c r="D709">
        <v>18</v>
      </c>
      <c r="E709">
        <v>7</v>
      </c>
      <c r="G709">
        <v>8.8400000000000006E-2</v>
      </c>
      <c r="H709">
        <v>0.26519999999999999</v>
      </c>
      <c r="I709">
        <v>0.65900000000000003</v>
      </c>
      <c r="K709">
        <v>16</v>
      </c>
      <c r="L709">
        <v>2</v>
      </c>
      <c r="M709">
        <v>25</v>
      </c>
      <c r="N709">
        <v>0.26469999999999999</v>
      </c>
      <c r="O709">
        <v>75</v>
      </c>
      <c r="P709">
        <v>0.31809999999999999</v>
      </c>
      <c r="Q709">
        <v>315.89999999999998</v>
      </c>
      <c r="R709">
        <v>145.5</v>
      </c>
      <c r="S709" t="s">
        <v>954</v>
      </c>
      <c r="T709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ACSSTW : 336.4 : Linnet/ACSS/TW : 18/7</v>
      </c>
    </row>
    <row r="710" spans="1:20" x14ac:dyDescent="0.25">
      <c r="A710" s="1" t="s">
        <v>699</v>
      </c>
      <c r="B710" s="1" t="s">
        <v>742</v>
      </c>
      <c r="C710">
        <v>336.4</v>
      </c>
      <c r="D710">
        <v>16</v>
      </c>
      <c r="E710">
        <v>7</v>
      </c>
      <c r="G710">
        <v>0.10589999999999999</v>
      </c>
      <c r="H710">
        <v>0.31769999999999998</v>
      </c>
      <c r="I710">
        <v>0.69299999999999995</v>
      </c>
      <c r="K710">
        <v>23</v>
      </c>
      <c r="L710">
        <v>2</v>
      </c>
      <c r="M710">
        <v>25</v>
      </c>
      <c r="N710">
        <v>0.26219999999999999</v>
      </c>
      <c r="O710">
        <v>75</v>
      </c>
      <c r="P710">
        <v>0.31509999999999999</v>
      </c>
      <c r="Q710">
        <v>316.10000000000002</v>
      </c>
      <c r="R710">
        <v>208.7</v>
      </c>
      <c r="S710" t="s">
        <v>954</v>
      </c>
      <c r="T710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ACSSTW : 336.4 : Oriole/ACSS/TW : 16/7</v>
      </c>
    </row>
    <row r="711" spans="1:20" x14ac:dyDescent="0.25">
      <c r="A711" s="1" t="s">
        <v>699</v>
      </c>
      <c r="B711" s="1" t="s">
        <v>722</v>
      </c>
      <c r="C711">
        <v>477</v>
      </c>
      <c r="D711">
        <v>18</v>
      </c>
      <c r="E711">
        <v>7</v>
      </c>
      <c r="G711">
        <v>9.4E-2</v>
      </c>
      <c r="H711">
        <v>0.28199999999999997</v>
      </c>
      <c r="I711">
        <v>0.77600000000000002</v>
      </c>
      <c r="K711">
        <v>13</v>
      </c>
      <c r="L711">
        <v>2</v>
      </c>
      <c r="M711">
        <v>25</v>
      </c>
      <c r="N711">
        <v>0.18770000000000001</v>
      </c>
      <c r="O711">
        <v>75</v>
      </c>
      <c r="P711">
        <v>0.22550000000000001</v>
      </c>
      <c r="Q711">
        <v>447.8</v>
      </c>
      <c r="R711">
        <v>164.4</v>
      </c>
      <c r="S711" t="s">
        <v>954</v>
      </c>
      <c r="T711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ACSSTW : 477 : Flicker/ACSS/TW : 18/7</v>
      </c>
    </row>
    <row r="712" spans="1:20" x14ac:dyDescent="0.25">
      <c r="A712" s="1" t="s">
        <v>699</v>
      </c>
      <c r="B712" s="1" t="s">
        <v>257</v>
      </c>
      <c r="C712">
        <v>477</v>
      </c>
      <c r="D712">
        <v>18</v>
      </c>
      <c r="E712">
        <v>7</v>
      </c>
      <c r="G712">
        <v>0.1053</v>
      </c>
      <c r="H712">
        <v>0.31590000000000001</v>
      </c>
      <c r="I712">
        <v>0.78900000000000003</v>
      </c>
      <c r="K712">
        <v>16</v>
      </c>
      <c r="L712">
        <v>2</v>
      </c>
      <c r="M712">
        <v>25</v>
      </c>
      <c r="N712">
        <v>0.18690999999999999</v>
      </c>
      <c r="O712">
        <v>75</v>
      </c>
      <c r="P712">
        <v>0.22492999999999999</v>
      </c>
      <c r="Q712">
        <v>448.1</v>
      </c>
      <c r="R712">
        <v>206.3</v>
      </c>
      <c r="S712" t="s">
        <v>957</v>
      </c>
      <c r="T712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ACSSTW : 477 : Hawk : 18/7</v>
      </c>
    </row>
    <row r="713" spans="1:20" x14ac:dyDescent="0.25">
      <c r="A713" s="1" t="s">
        <v>699</v>
      </c>
      <c r="B713" s="1" t="s">
        <v>727</v>
      </c>
      <c r="C713">
        <v>477</v>
      </c>
      <c r="D713">
        <v>18</v>
      </c>
      <c r="E713">
        <v>7</v>
      </c>
      <c r="G713">
        <v>0.1053</v>
      </c>
      <c r="H713">
        <v>0.31590000000000001</v>
      </c>
      <c r="I713">
        <v>0.78900000000000003</v>
      </c>
      <c r="K713">
        <v>16</v>
      </c>
      <c r="L713">
        <v>2</v>
      </c>
      <c r="M713">
        <v>25</v>
      </c>
      <c r="N713">
        <v>0.187</v>
      </c>
      <c r="O713">
        <v>75</v>
      </c>
      <c r="P713">
        <v>0.22470000000000001</v>
      </c>
      <c r="Q713">
        <v>448.1</v>
      </c>
      <c r="R713">
        <v>206.3</v>
      </c>
      <c r="S713" t="s">
        <v>954</v>
      </c>
      <c r="T713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ACSSTW : 477 : Hawk/ACSS/TW : 18/7</v>
      </c>
    </row>
    <row r="714" spans="1:20" x14ac:dyDescent="0.25">
      <c r="A714" s="1" t="s">
        <v>699</v>
      </c>
      <c r="B714" s="1" t="s">
        <v>728</v>
      </c>
      <c r="C714">
        <v>477</v>
      </c>
      <c r="D714">
        <v>16</v>
      </c>
      <c r="E714">
        <v>7</v>
      </c>
      <c r="G714">
        <v>0.12609999999999999</v>
      </c>
      <c r="H714">
        <v>0.37830000000000003</v>
      </c>
      <c r="I714">
        <v>0.82499999999999996</v>
      </c>
      <c r="K714">
        <v>23</v>
      </c>
      <c r="L714">
        <v>2</v>
      </c>
      <c r="M714">
        <v>25</v>
      </c>
      <c r="N714">
        <v>0.1852</v>
      </c>
      <c r="O714">
        <v>75</v>
      </c>
      <c r="P714">
        <v>0.2225</v>
      </c>
      <c r="Q714">
        <v>448.3</v>
      </c>
      <c r="R714">
        <v>296</v>
      </c>
      <c r="S714" t="s">
        <v>954</v>
      </c>
      <c r="T714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ACSSTW : 477 : Hen/ACSS/TW : 16/7</v>
      </c>
    </row>
    <row r="715" spans="1:20" x14ac:dyDescent="0.25">
      <c r="A715" s="1" t="s">
        <v>699</v>
      </c>
      <c r="B715" s="1" t="s">
        <v>746</v>
      </c>
      <c r="C715">
        <v>556.5</v>
      </c>
      <c r="D715">
        <v>18</v>
      </c>
      <c r="E715">
        <v>7</v>
      </c>
      <c r="G715">
        <v>0.10150000000000001</v>
      </c>
      <c r="H715">
        <v>0.30449999999999999</v>
      </c>
      <c r="I715">
        <v>0.83499999999999996</v>
      </c>
      <c r="K715">
        <v>13</v>
      </c>
      <c r="L715">
        <v>2</v>
      </c>
      <c r="M715">
        <v>25</v>
      </c>
      <c r="N715">
        <v>0.16120000000000001</v>
      </c>
      <c r="O715">
        <v>75</v>
      </c>
      <c r="P715">
        <v>0.19350000000000001</v>
      </c>
      <c r="Q715">
        <v>522.4</v>
      </c>
      <c r="R715">
        <v>191.7</v>
      </c>
      <c r="S715" t="s">
        <v>954</v>
      </c>
      <c r="T715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ACSSTW : 556.5 : Parakeet/ACSS/TW : 18/7</v>
      </c>
    </row>
    <row r="716" spans="1:20" x14ac:dyDescent="0.25">
      <c r="A716" s="1" t="s">
        <v>699</v>
      </c>
      <c r="B716" s="1" t="s">
        <v>718</v>
      </c>
      <c r="C716">
        <v>556.5</v>
      </c>
      <c r="D716">
        <v>20</v>
      </c>
      <c r="E716">
        <v>7</v>
      </c>
      <c r="G716">
        <v>0.1138</v>
      </c>
      <c r="H716">
        <v>0.34139999999999998</v>
      </c>
      <c r="I716">
        <v>0.85199999999999998</v>
      </c>
      <c r="K716">
        <v>16</v>
      </c>
      <c r="L716">
        <v>2</v>
      </c>
      <c r="M716">
        <v>25</v>
      </c>
      <c r="N716">
        <v>0.16059999999999999</v>
      </c>
      <c r="O716">
        <v>75</v>
      </c>
      <c r="P716">
        <v>0.1928</v>
      </c>
      <c r="Q716">
        <v>522.9</v>
      </c>
      <c r="R716">
        <v>241</v>
      </c>
      <c r="S716" t="s">
        <v>954</v>
      </c>
      <c r="T716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ACSSTW : 556.5 : Dove/ACSS/TW : 20/7</v>
      </c>
    </row>
    <row r="717" spans="1:20" x14ac:dyDescent="0.25">
      <c r="A717" s="1" t="s">
        <v>699</v>
      </c>
      <c r="B717" s="1" t="s">
        <v>250</v>
      </c>
      <c r="C717">
        <v>556.5</v>
      </c>
      <c r="D717">
        <v>20</v>
      </c>
      <c r="E717">
        <v>7</v>
      </c>
      <c r="G717">
        <v>0.1138</v>
      </c>
      <c r="H717">
        <v>0.34139999999999998</v>
      </c>
      <c r="I717">
        <v>0.85199999999999998</v>
      </c>
      <c r="K717">
        <v>16</v>
      </c>
      <c r="L717">
        <v>2</v>
      </c>
      <c r="M717">
        <v>25</v>
      </c>
      <c r="N717">
        <v>0.15998000000000001</v>
      </c>
      <c r="O717">
        <v>75</v>
      </c>
      <c r="P717">
        <v>0.19219</v>
      </c>
      <c r="Q717">
        <v>522.9</v>
      </c>
      <c r="R717">
        <v>241</v>
      </c>
      <c r="S717" t="s">
        <v>957</v>
      </c>
      <c r="T717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ACSSTW : 556.5 : Dove : 20/7</v>
      </c>
    </row>
    <row r="718" spans="1:20" x14ac:dyDescent="0.25">
      <c r="A718" s="1" t="s">
        <v>699</v>
      </c>
      <c r="B718" s="1" t="s">
        <v>707</v>
      </c>
      <c r="C718">
        <v>565.29999999999995</v>
      </c>
      <c r="D718">
        <v>20</v>
      </c>
      <c r="E718">
        <v>7</v>
      </c>
      <c r="G718">
        <v>0.11459999999999999</v>
      </c>
      <c r="H718">
        <v>0.34410000000000002</v>
      </c>
      <c r="I718">
        <v>0.85799999999999998</v>
      </c>
      <c r="K718">
        <v>16</v>
      </c>
      <c r="L718">
        <v>2</v>
      </c>
      <c r="M718">
        <v>25</v>
      </c>
      <c r="N718">
        <v>0.15809999999999999</v>
      </c>
      <c r="O718">
        <v>75</v>
      </c>
      <c r="P718">
        <v>0.1898</v>
      </c>
      <c r="Q718">
        <v>531.20000000000005</v>
      </c>
      <c r="R718">
        <v>244.4</v>
      </c>
      <c r="S718" t="s">
        <v>954</v>
      </c>
      <c r="T718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ACSSTW : 565.3 : Calumet/ACSS/TW : 20/7</v>
      </c>
    </row>
    <row r="719" spans="1:20" x14ac:dyDescent="0.25">
      <c r="A719" s="1" t="s">
        <v>699</v>
      </c>
      <c r="B719" s="1" t="s">
        <v>739</v>
      </c>
      <c r="C719">
        <v>571.70000000000005</v>
      </c>
      <c r="D719">
        <v>18</v>
      </c>
      <c r="E719">
        <v>7</v>
      </c>
      <c r="G719">
        <v>0.10299999999999999</v>
      </c>
      <c r="H719">
        <v>0.309</v>
      </c>
      <c r="I719">
        <v>0.84599999999999997</v>
      </c>
      <c r="K719">
        <v>13</v>
      </c>
      <c r="L719">
        <v>2</v>
      </c>
      <c r="M719">
        <v>25</v>
      </c>
      <c r="N719">
        <v>0.157</v>
      </c>
      <c r="O719">
        <v>75</v>
      </c>
      <c r="P719">
        <v>0.18840000000000001</v>
      </c>
      <c r="Q719">
        <v>536.6</v>
      </c>
      <c r="R719">
        <v>197.4</v>
      </c>
      <c r="S719" t="s">
        <v>954</v>
      </c>
      <c r="T719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ACSSTW : 571.7 : Mohawk/ACSS/TW : 18/7</v>
      </c>
    </row>
    <row r="720" spans="1:20" x14ac:dyDescent="0.25">
      <c r="A720" s="1" t="s">
        <v>699</v>
      </c>
      <c r="B720" s="1" t="s">
        <v>758</v>
      </c>
      <c r="C720">
        <v>636</v>
      </c>
      <c r="D720">
        <v>18</v>
      </c>
      <c r="E720">
        <v>7</v>
      </c>
      <c r="G720">
        <v>0.1085</v>
      </c>
      <c r="H720">
        <v>0.32550000000000001</v>
      </c>
      <c r="I720">
        <v>0.89</v>
      </c>
      <c r="K720">
        <v>13</v>
      </c>
      <c r="L720">
        <v>2</v>
      </c>
      <c r="M720">
        <v>25</v>
      </c>
      <c r="N720">
        <v>0.14130000000000001</v>
      </c>
      <c r="O720">
        <v>75</v>
      </c>
      <c r="P720">
        <v>0.1696</v>
      </c>
      <c r="Q720">
        <v>597</v>
      </c>
      <c r="R720">
        <v>219.1</v>
      </c>
      <c r="S720" t="s">
        <v>954</v>
      </c>
      <c r="T720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ACSSTW : 636 : Rook/ACSS/TW : 18/7</v>
      </c>
    </row>
    <row r="721" spans="1:20" x14ac:dyDescent="0.25">
      <c r="A721" s="1" t="s">
        <v>699</v>
      </c>
      <c r="B721" s="1" t="s">
        <v>726</v>
      </c>
      <c r="C721">
        <v>636</v>
      </c>
      <c r="D721">
        <v>20</v>
      </c>
      <c r="E721">
        <v>7</v>
      </c>
      <c r="G721">
        <v>0.1216</v>
      </c>
      <c r="H721">
        <v>0.36480000000000001</v>
      </c>
      <c r="I721">
        <v>0.90800000000000003</v>
      </c>
      <c r="K721">
        <v>16</v>
      </c>
      <c r="L721">
        <v>2</v>
      </c>
      <c r="M721">
        <v>25</v>
      </c>
      <c r="N721">
        <v>0.14069999999999999</v>
      </c>
      <c r="O721">
        <v>75</v>
      </c>
      <c r="P721">
        <v>0.16889999999999999</v>
      </c>
      <c r="Q721">
        <v>597.6</v>
      </c>
      <c r="R721">
        <v>275.10000000000002</v>
      </c>
      <c r="S721" t="s">
        <v>954</v>
      </c>
      <c r="T721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ACSSTW : 636 : Grosbeak/ACSS/TW : 20/7</v>
      </c>
    </row>
    <row r="722" spans="1:20" x14ac:dyDescent="0.25">
      <c r="A722" s="1" t="s">
        <v>699</v>
      </c>
      <c r="B722" s="1" t="s">
        <v>256</v>
      </c>
      <c r="C722">
        <v>636</v>
      </c>
      <c r="D722">
        <v>20</v>
      </c>
      <c r="E722">
        <v>7</v>
      </c>
      <c r="G722">
        <v>0.1216</v>
      </c>
      <c r="H722">
        <v>0.36480000000000001</v>
      </c>
      <c r="I722">
        <v>0.90800000000000003</v>
      </c>
      <c r="K722">
        <v>16</v>
      </c>
      <c r="L722">
        <v>2</v>
      </c>
      <c r="M722">
        <v>25</v>
      </c>
      <c r="N722">
        <v>0.14044999999999999</v>
      </c>
      <c r="O722">
        <v>75</v>
      </c>
      <c r="P722">
        <v>0.16843</v>
      </c>
      <c r="Q722">
        <v>597.6</v>
      </c>
      <c r="R722">
        <v>275.10000000000002</v>
      </c>
      <c r="S722" t="s">
        <v>957</v>
      </c>
      <c r="T722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ACSSTW : 636 : Grosbeak : 20/7</v>
      </c>
    </row>
    <row r="723" spans="1:20" x14ac:dyDescent="0.25">
      <c r="A723" s="1" t="s">
        <v>699</v>
      </c>
      <c r="B723" s="1" t="s">
        <v>762</v>
      </c>
      <c r="C723">
        <v>636</v>
      </c>
      <c r="D723">
        <v>18</v>
      </c>
      <c r="E723">
        <v>7</v>
      </c>
      <c r="G723">
        <v>0.14560000000000001</v>
      </c>
      <c r="H723">
        <v>0.43680000000000002</v>
      </c>
      <c r="I723">
        <v>0.95299999999999996</v>
      </c>
      <c r="K723">
        <v>23</v>
      </c>
      <c r="L723">
        <v>2</v>
      </c>
      <c r="M723">
        <v>25</v>
      </c>
      <c r="N723">
        <v>0.13930000000000001</v>
      </c>
      <c r="O723">
        <v>75</v>
      </c>
      <c r="P723">
        <v>0.16719999999999999</v>
      </c>
      <c r="Q723">
        <v>597.6</v>
      </c>
      <c r="R723">
        <v>394.6</v>
      </c>
      <c r="S723" t="s">
        <v>954</v>
      </c>
      <c r="T723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ACSSTW : 636 : Scoter/ACSS/TW : 18/7</v>
      </c>
    </row>
    <row r="724" spans="1:20" x14ac:dyDescent="0.25">
      <c r="A724" s="1" t="s">
        <v>699</v>
      </c>
      <c r="B724" s="1" t="s">
        <v>740</v>
      </c>
      <c r="C724">
        <v>666.6</v>
      </c>
      <c r="D724">
        <v>20</v>
      </c>
      <c r="E724">
        <v>7</v>
      </c>
      <c r="G724">
        <v>0.1111</v>
      </c>
      <c r="H724">
        <v>0.33329999999999999</v>
      </c>
      <c r="I724">
        <v>0.91300000000000003</v>
      </c>
      <c r="K724">
        <v>13</v>
      </c>
      <c r="L724">
        <v>2</v>
      </c>
      <c r="M724">
        <v>25</v>
      </c>
      <c r="N724">
        <v>0.13489999999999999</v>
      </c>
      <c r="O724">
        <v>75</v>
      </c>
      <c r="P724">
        <v>0.16189999999999999</v>
      </c>
      <c r="Q724">
        <v>625.70000000000005</v>
      </c>
      <c r="R724">
        <v>229.7</v>
      </c>
      <c r="S724" t="s">
        <v>954</v>
      </c>
      <c r="T724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ACSSTW : 666.6 : Mystic/ACSS/TW : 20/7</v>
      </c>
    </row>
    <row r="725" spans="1:20" x14ac:dyDescent="0.25">
      <c r="A725" s="1" t="s">
        <v>699</v>
      </c>
      <c r="B725" s="1" t="s">
        <v>744</v>
      </c>
      <c r="C725">
        <v>664.8</v>
      </c>
      <c r="D725">
        <v>20</v>
      </c>
      <c r="E725">
        <v>7</v>
      </c>
      <c r="G725">
        <v>0.1244</v>
      </c>
      <c r="H725">
        <v>0.37319999999999998</v>
      </c>
      <c r="I725">
        <v>0.92700000000000005</v>
      </c>
      <c r="K725">
        <v>16</v>
      </c>
      <c r="L725">
        <v>2</v>
      </c>
      <c r="M725">
        <v>25</v>
      </c>
      <c r="N725">
        <v>0.13469999999999999</v>
      </c>
      <c r="O725">
        <v>75</v>
      </c>
      <c r="P725">
        <v>0.16170000000000001</v>
      </c>
      <c r="Q725">
        <v>624.6</v>
      </c>
      <c r="R725">
        <v>288</v>
      </c>
      <c r="S725" t="s">
        <v>954</v>
      </c>
      <c r="T725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ACSSTW : 664.8 : Oswego/ACSS/TW : 20/7</v>
      </c>
    </row>
    <row r="726" spans="1:20" x14ac:dyDescent="0.25">
      <c r="A726" s="1" t="s">
        <v>699</v>
      </c>
      <c r="B726" s="1" t="s">
        <v>769</v>
      </c>
      <c r="C726">
        <v>762.8</v>
      </c>
      <c r="D726">
        <v>20</v>
      </c>
      <c r="E726">
        <v>7</v>
      </c>
      <c r="G726">
        <v>0.1331</v>
      </c>
      <c r="H726">
        <v>0.39929999999999999</v>
      </c>
      <c r="I726">
        <v>0.99</v>
      </c>
      <c r="K726">
        <v>16</v>
      </c>
      <c r="L726">
        <v>2</v>
      </c>
      <c r="M726">
        <v>25</v>
      </c>
      <c r="N726">
        <v>0.1177</v>
      </c>
      <c r="O726">
        <v>75</v>
      </c>
      <c r="P726">
        <v>0.1411</v>
      </c>
      <c r="Q726">
        <v>716.7</v>
      </c>
      <c r="R726">
        <v>330</v>
      </c>
      <c r="S726" t="s">
        <v>954</v>
      </c>
      <c r="T726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ACSSTW : 762.8 : Wabash/ACSS/TW : 20/7</v>
      </c>
    </row>
    <row r="727" spans="1:20" x14ac:dyDescent="0.25">
      <c r="A727" s="1" t="s">
        <v>699</v>
      </c>
      <c r="B727" s="1" t="s">
        <v>736</v>
      </c>
      <c r="C727">
        <v>768.2</v>
      </c>
      <c r="D727">
        <v>20</v>
      </c>
      <c r="E727">
        <v>7</v>
      </c>
      <c r="G727">
        <v>0.1195</v>
      </c>
      <c r="H727">
        <v>0.35849999999999999</v>
      </c>
      <c r="I727">
        <v>0.97699999999999998</v>
      </c>
      <c r="K727">
        <v>13</v>
      </c>
      <c r="L727">
        <v>2</v>
      </c>
      <c r="M727">
        <v>25</v>
      </c>
      <c r="N727">
        <v>0.1174</v>
      </c>
      <c r="O727">
        <v>75</v>
      </c>
      <c r="P727">
        <v>0.14069999999999999</v>
      </c>
      <c r="Q727">
        <v>721.1</v>
      </c>
      <c r="R727">
        <v>265.7</v>
      </c>
      <c r="S727" t="s">
        <v>954</v>
      </c>
      <c r="T727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ACSSTW : 768.2 : Maumee/ACSS/TW : 20/7</v>
      </c>
    </row>
    <row r="728" spans="1:20" x14ac:dyDescent="0.25">
      <c r="A728" s="1" t="s">
        <v>699</v>
      </c>
      <c r="B728" s="1" t="s">
        <v>766</v>
      </c>
      <c r="C728">
        <v>795</v>
      </c>
      <c r="D728">
        <v>17</v>
      </c>
      <c r="E728">
        <v>7</v>
      </c>
      <c r="G728">
        <v>8.8599999999999998E-2</v>
      </c>
      <c r="H728">
        <v>0.26579999999999998</v>
      </c>
      <c r="I728">
        <v>0.96</v>
      </c>
      <c r="K728">
        <v>7</v>
      </c>
      <c r="L728">
        <v>2</v>
      </c>
      <c r="M728">
        <v>25</v>
      </c>
      <c r="N728">
        <v>0.1147</v>
      </c>
      <c r="O728">
        <v>75</v>
      </c>
      <c r="P728">
        <v>0.13730000000000001</v>
      </c>
      <c r="Q728">
        <v>745.2</v>
      </c>
      <c r="R728">
        <v>146.1</v>
      </c>
      <c r="S728" t="s">
        <v>954</v>
      </c>
      <c r="T728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ACSSTW : 795 : Tern/ACSS/TW : 17/7</v>
      </c>
    </row>
    <row r="729" spans="1:20" x14ac:dyDescent="0.25">
      <c r="A729" s="1" t="s">
        <v>699</v>
      </c>
      <c r="B729" s="1" t="s">
        <v>755</v>
      </c>
      <c r="C729">
        <v>795</v>
      </c>
      <c r="D729">
        <v>18</v>
      </c>
      <c r="E729">
        <v>7</v>
      </c>
      <c r="G729">
        <v>0.1108</v>
      </c>
      <c r="H729">
        <v>0.33239999999999997</v>
      </c>
      <c r="I729">
        <v>0.98</v>
      </c>
      <c r="K729">
        <v>10</v>
      </c>
      <c r="L729">
        <v>2</v>
      </c>
      <c r="M729">
        <v>25</v>
      </c>
      <c r="N729">
        <v>0.1139</v>
      </c>
      <c r="O729">
        <v>75</v>
      </c>
      <c r="P729">
        <v>0.13650000000000001</v>
      </c>
      <c r="Q729">
        <v>745.9</v>
      </c>
      <c r="R729">
        <v>228.4</v>
      </c>
      <c r="S729" t="s">
        <v>954</v>
      </c>
      <c r="T729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ACSSTW : 795 : Puffin/ACSS/TW : 18/7</v>
      </c>
    </row>
    <row r="730" spans="1:20" x14ac:dyDescent="0.25">
      <c r="A730" s="1" t="s">
        <v>699</v>
      </c>
      <c r="B730" s="1" t="s">
        <v>714</v>
      </c>
      <c r="C730">
        <v>795</v>
      </c>
      <c r="D730">
        <v>20</v>
      </c>
      <c r="E730">
        <v>7</v>
      </c>
      <c r="G730">
        <v>0.12130000000000001</v>
      </c>
      <c r="H730">
        <v>0.3639</v>
      </c>
      <c r="I730">
        <v>0.99299999999999999</v>
      </c>
      <c r="K730">
        <v>13</v>
      </c>
      <c r="L730">
        <v>2</v>
      </c>
      <c r="M730">
        <v>25</v>
      </c>
      <c r="N730">
        <v>0.11360000000000001</v>
      </c>
      <c r="O730">
        <v>75</v>
      </c>
      <c r="P730">
        <v>0.1361</v>
      </c>
      <c r="Q730">
        <v>746.3</v>
      </c>
      <c r="R730">
        <v>273.89999999999998</v>
      </c>
      <c r="S730" t="s">
        <v>954</v>
      </c>
      <c r="T730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ACSSTW : 795 : Condor/ACSS/TW : 20/7</v>
      </c>
    </row>
    <row r="731" spans="1:20" x14ac:dyDescent="0.25">
      <c r="A731" s="1" t="s">
        <v>699</v>
      </c>
      <c r="B731" s="1" t="s">
        <v>719</v>
      </c>
      <c r="C731">
        <v>795</v>
      </c>
      <c r="D731">
        <v>20</v>
      </c>
      <c r="E731">
        <v>7</v>
      </c>
      <c r="G731">
        <v>0.13600000000000001</v>
      </c>
      <c r="H731">
        <v>0.40799999999999997</v>
      </c>
      <c r="I731">
        <v>1.01</v>
      </c>
      <c r="K731">
        <v>16</v>
      </c>
      <c r="L731">
        <v>2</v>
      </c>
      <c r="M731">
        <v>25</v>
      </c>
      <c r="N731">
        <v>0.113</v>
      </c>
      <c r="O731">
        <v>75</v>
      </c>
      <c r="P731">
        <v>0.13550000000000001</v>
      </c>
      <c r="Q731">
        <v>747</v>
      </c>
      <c r="R731">
        <v>344.2</v>
      </c>
      <c r="S731" t="s">
        <v>954</v>
      </c>
      <c r="T731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ACSSTW : 795 : Drake/ACSS/TW : 20/7</v>
      </c>
    </row>
    <row r="732" spans="1:20" x14ac:dyDescent="0.25">
      <c r="A732" s="1" t="s">
        <v>699</v>
      </c>
      <c r="B732" s="1" t="s">
        <v>251</v>
      </c>
      <c r="C732">
        <v>795</v>
      </c>
      <c r="D732">
        <v>20</v>
      </c>
      <c r="E732">
        <v>7</v>
      </c>
      <c r="G732">
        <v>0.13600000000000001</v>
      </c>
      <c r="H732">
        <v>0.40799999999999997</v>
      </c>
      <c r="I732">
        <v>1.01</v>
      </c>
      <c r="K732">
        <v>16</v>
      </c>
      <c r="L732">
        <v>2</v>
      </c>
      <c r="M732">
        <v>25</v>
      </c>
      <c r="N732">
        <v>0.11246</v>
      </c>
      <c r="O732">
        <v>75</v>
      </c>
      <c r="P732">
        <v>0.13464000000000001</v>
      </c>
      <c r="Q732">
        <v>747</v>
      </c>
      <c r="R732">
        <v>344.2</v>
      </c>
      <c r="S732" t="s">
        <v>957</v>
      </c>
      <c r="T732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ACSSTW : 795 : Drake : 20/7</v>
      </c>
    </row>
    <row r="733" spans="1:20" x14ac:dyDescent="0.25">
      <c r="A733" s="1" t="s">
        <v>699</v>
      </c>
      <c r="B733" s="1" t="s">
        <v>708</v>
      </c>
      <c r="C733">
        <v>900</v>
      </c>
      <c r="D733">
        <v>20</v>
      </c>
      <c r="E733">
        <v>7</v>
      </c>
      <c r="G733">
        <v>0.12909999999999999</v>
      </c>
      <c r="H733">
        <v>0.38729999999999998</v>
      </c>
      <c r="I733">
        <v>1.0549999999999999</v>
      </c>
      <c r="K733">
        <v>13</v>
      </c>
      <c r="L733">
        <v>3</v>
      </c>
      <c r="M733">
        <v>25</v>
      </c>
      <c r="N733">
        <v>0.1007</v>
      </c>
      <c r="O733">
        <v>75</v>
      </c>
      <c r="P733">
        <v>0.1205</v>
      </c>
      <c r="Q733">
        <v>844.9</v>
      </c>
      <c r="R733">
        <v>310.2</v>
      </c>
      <c r="S733" t="s">
        <v>954</v>
      </c>
      <c r="T733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ACSSTW : 900 : Canary/ACSS/TW : 20/7</v>
      </c>
    </row>
    <row r="734" spans="1:20" x14ac:dyDescent="0.25">
      <c r="A734" s="1" t="s">
        <v>699</v>
      </c>
      <c r="B734" s="1" t="s">
        <v>750</v>
      </c>
      <c r="C734">
        <v>954</v>
      </c>
      <c r="D734">
        <v>30</v>
      </c>
      <c r="E734">
        <v>7</v>
      </c>
      <c r="G734">
        <v>8.3699999999999997E-2</v>
      </c>
      <c r="H734">
        <v>0.25109999999999999</v>
      </c>
      <c r="I734">
        <v>1.044</v>
      </c>
      <c r="K734">
        <v>5</v>
      </c>
      <c r="L734">
        <v>3</v>
      </c>
      <c r="M734">
        <v>25</v>
      </c>
      <c r="N734">
        <v>9.7000000000000003E-2</v>
      </c>
      <c r="O734">
        <v>75</v>
      </c>
      <c r="P734">
        <v>0.11899999999999999</v>
      </c>
      <c r="Q734">
        <v>897.7</v>
      </c>
      <c r="R734">
        <v>130.4</v>
      </c>
      <c r="S734" t="s">
        <v>954</v>
      </c>
      <c r="T734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ACSSTW : 954 : Phoenix/ACSS/TW : 30/7</v>
      </c>
    </row>
    <row r="735" spans="1:20" x14ac:dyDescent="0.25">
      <c r="A735" s="1" t="s">
        <v>699</v>
      </c>
      <c r="B735" s="1" t="s">
        <v>723</v>
      </c>
      <c r="C735">
        <v>946.7</v>
      </c>
      <c r="D735">
        <v>35</v>
      </c>
      <c r="E735">
        <v>7</v>
      </c>
      <c r="G735">
        <v>0.1154</v>
      </c>
      <c r="H735">
        <v>0.34620000000000001</v>
      </c>
      <c r="I735">
        <v>1.077</v>
      </c>
      <c r="K735">
        <v>10</v>
      </c>
      <c r="L735">
        <v>3</v>
      </c>
      <c r="M735">
        <v>25</v>
      </c>
      <c r="N735">
        <v>9.69E-2</v>
      </c>
      <c r="O735">
        <v>75</v>
      </c>
      <c r="P735">
        <v>0.11899999999999999</v>
      </c>
      <c r="Q735">
        <v>892.6</v>
      </c>
      <c r="R735">
        <v>248</v>
      </c>
      <c r="S735" t="s">
        <v>954</v>
      </c>
      <c r="T735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ACSSTW : 946.7 : Fraser/ACSS/TW : 35/7</v>
      </c>
    </row>
    <row r="736" spans="1:20" x14ac:dyDescent="0.25">
      <c r="A736" s="1" t="s">
        <v>699</v>
      </c>
      <c r="B736" s="1" t="s">
        <v>756</v>
      </c>
      <c r="C736">
        <v>954</v>
      </c>
      <c r="D736">
        <v>32</v>
      </c>
      <c r="E736">
        <v>7</v>
      </c>
      <c r="G736">
        <v>9.7100000000000006E-2</v>
      </c>
      <c r="H736">
        <v>0.2913</v>
      </c>
      <c r="I736">
        <v>1.0609999999999999</v>
      </c>
      <c r="K736">
        <v>7</v>
      </c>
      <c r="L736">
        <v>3</v>
      </c>
      <c r="M736">
        <v>25</v>
      </c>
      <c r="N736">
        <v>9.6699999999999994E-2</v>
      </c>
      <c r="O736">
        <v>75</v>
      </c>
      <c r="P736">
        <v>0.1187</v>
      </c>
      <c r="Q736">
        <v>898.6</v>
      </c>
      <c r="R736">
        <v>175</v>
      </c>
      <c r="S736" t="s">
        <v>954</v>
      </c>
      <c r="T736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ACSSTW : 954 : Rail/ACSS/TW : 32/7</v>
      </c>
    </row>
    <row r="737" spans="1:20" x14ac:dyDescent="0.25">
      <c r="A737" s="1" t="s">
        <v>699</v>
      </c>
      <c r="B737" s="1" t="s">
        <v>731</v>
      </c>
      <c r="C737">
        <v>957.2</v>
      </c>
      <c r="D737">
        <v>32</v>
      </c>
      <c r="E737">
        <v>7</v>
      </c>
      <c r="G737">
        <v>9.7299999999999998E-2</v>
      </c>
      <c r="H737">
        <v>0.29189999999999999</v>
      </c>
      <c r="I737">
        <v>1.06</v>
      </c>
      <c r="K737">
        <v>7</v>
      </c>
      <c r="L737">
        <v>3</v>
      </c>
      <c r="M737">
        <v>25</v>
      </c>
      <c r="N737">
        <v>9.64E-2</v>
      </c>
      <c r="O737">
        <v>75</v>
      </c>
      <c r="P737">
        <v>0.1183</v>
      </c>
      <c r="Q737">
        <v>901.6</v>
      </c>
      <c r="R737">
        <v>176.2</v>
      </c>
      <c r="S737" t="s">
        <v>954</v>
      </c>
      <c r="T737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ACSSTW : 957.2 : Kettle/ACSS/TW : 32/7</v>
      </c>
    </row>
    <row r="738" spans="1:20" x14ac:dyDescent="0.25">
      <c r="A738" s="1" t="s">
        <v>699</v>
      </c>
      <c r="B738" s="1" t="s">
        <v>709</v>
      </c>
      <c r="C738">
        <v>954</v>
      </c>
      <c r="D738">
        <v>20</v>
      </c>
      <c r="E738">
        <v>7</v>
      </c>
      <c r="G738">
        <v>0.13289999999999999</v>
      </c>
      <c r="H738">
        <v>0.3987</v>
      </c>
      <c r="I738">
        <v>1.0840000000000001</v>
      </c>
      <c r="K738">
        <v>13</v>
      </c>
      <c r="L738">
        <v>2</v>
      </c>
      <c r="M738">
        <v>25</v>
      </c>
      <c r="N738">
        <v>9.5200000000000007E-2</v>
      </c>
      <c r="O738">
        <v>75</v>
      </c>
      <c r="P738">
        <v>0.1138</v>
      </c>
      <c r="Q738">
        <v>895.5</v>
      </c>
      <c r="R738">
        <v>328.7</v>
      </c>
      <c r="S738" t="s">
        <v>954</v>
      </c>
      <c r="T738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ACSSTW : 954 : Cardinal/ACSS/TW : 20/7</v>
      </c>
    </row>
    <row r="739" spans="1:20" x14ac:dyDescent="0.25">
      <c r="A739" s="1" t="s">
        <v>699</v>
      </c>
      <c r="B739" s="1" t="s">
        <v>335</v>
      </c>
      <c r="C739">
        <v>954</v>
      </c>
      <c r="D739">
        <v>20</v>
      </c>
      <c r="E739">
        <v>7</v>
      </c>
      <c r="G739">
        <v>0.13289999999999999</v>
      </c>
      <c r="H739">
        <v>0.3987</v>
      </c>
      <c r="I739">
        <v>1.0840000000000001</v>
      </c>
      <c r="K739">
        <v>13</v>
      </c>
      <c r="L739">
        <v>2</v>
      </c>
      <c r="M739">
        <v>25</v>
      </c>
      <c r="N739">
        <v>9.4509999999999997E-2</v>
      </c>
      <c r="O739">
        <v>75</v>
      </c>
      <c r="P739">
        <v>0.11298999999999999</v>
      </c>
      <c r="Q739">
        <v>895.5</v>
      </c>
      <c r="R739">
        <v>328.7</v>
      </c>
      <c r="S739" t="s">
        <v>957</v>
      </c>
      <c r="T739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ACSSTW : 954 : Cardinal : 20/7</v>
      </c>
    </row>
    <row r="740" spans="1:20" x14ac:dyDescent="0.25">
      <c r="A740" s="1" t="s">
        <v>699</v>
      </c>
      <c r="B740" s="1" t="s">
        <v>765</v>
      </c>
      <c r="C740">
        <v>959.6</v>
      </c>
      <c r="D740">
        <v>22</v>
      </c>
      <c r="E740">
        <v>7</v>
      </c>
      <c r="G740">
        <v>0.14929999999999999</v>
      </c>
      <c r="H740">
        <v>0.44790000000000002</v>
      </c>
      <c r="I740">
        <v>1.1080000000000001</v>
      </c>
      <c r="K740">
        <v>16</v>
      </c>
      <c r="L740">
        <v>2</v>
      </c>
      <c r="M740">
        <v>25</v>
      </c>
      <c r="N740">
        <v>9.4100000000000003E-2</v>
      </c>
      <c r="O740">
        <v>75</v>
      </c>
      <c r="P740">
        <v>0.11269999999999999</v>
      </c>
      <c r="Q740">
        <v>901.6</v>
      </c>
      <c r="R740">
        <v>415</v>
      </c>
      <c r="S740" t="s">
        <v>954</v>
      </c>
      <c r="T740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ACSSTW : 959.6 : Suwannee/ACSS/TW : 22/7</v>
      </c>
    </row>
    <row r="741" spans="1:20" x14ac:dyDescent="0.25">
      <c r="A741" s="1" t="s">
        <v>699</v>
      </c>
      <c r="B741" s="1" t="s">
        <v>713</v>
      </c>
      <c r="C741">
        <v>966.2</v>
      </c>
      <c r="D741">
        <v>21</v>
      </c>
      <c r="E741">
        <v>7</v>
      </c>
      <c r="G741">
        <v>0.1338</v>
      </c>
      <c r="H741">
        <v>0.40139999999999998</v>
      </c>
      <c r="I741">
        <v>1.0920000000000001</v>
      </c>
      <c r="K741">
        <v>13</v>
      </c>
      <c r="L741">
        <v>2</v>
      </c>
      <c r="M741">
        <v>25</v>
      </c>
      <c r="N741">
        <v>9.4E-2</v>
      </c>
      <c r="O741">
        <v>75</v>
      </c>
      <c r="P741">
        <v>0.1124</v>
      </c>
      <c r="Q741">
        <v>906.9</v>
      </c>
      <c r="R741">
        <v>333.2</v>
      </c>
      <c r="S741" t="s">
        <v>954</v>
      </c>
      <c r="T741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ACSSTW : 966.2 : Columbia/ACSS/TW : 21/7</v>
      </c>
    </row>
    <row r="742" spans="1:20" x14ac:dyDescent="0.25">
      <c r="A742" s="1" t="s">
        <v>699</v>
      </c>
      <c r="B742" s="1" t="s">
        <v>763</v>
      </c>
      <c r="C742">
        <v>1033.5</v>
      </c>
      <c r="D742">
        <v>30</v>
      </c>
      <c r="E742">
        <v>7</v>
      </c>
      <c r="G742">
        <v>8.7099999999999997E-2</v>
      </c>
      <c r="H742">
        <v>0.26129999999999998</v>
      </c>
      <c r="I742">
        <v>1.089</v>
      </c>
      <c r="K742">
        <v>5</v>
      </c>
      <c r="L742">
        <v>3</v>
      </c>
      <c r="M742">
        <v>25</v>
      </c>
      <c r="N742">
        <v>8.9899999999999994E-2</v>
      </c>
      <c r="O742">
        <v>75</v>
      </c>
      <c r="P742">
        <v>0.1101</v>
      </c>
      <c r="Q742">
        <v>972.5</v>
      </c>
      <c r="R742">
        <v>141.19999999999999</v>
      </c>
      <c r="S742" t="s">
        <v>954</v>
      </c>
      <c r="T742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ACSSTW : 1033.5 : Snowbird/ACSS/TW : 30/7</v>
      </c>
    </row>
    <row r="743" spans="1:20" x14ac:dyDescent="0.25">
      <c r="A743" s="1" t="s">
        <v>699</v>
      </c>
      <c r="B743" s="1" t="s">
        <v>743</v>
      </c>
      <c r="C743">
        <v>1033.5</v>
      </c>
      <c r="D743">
        <v>32</v>
      </c>
      <c r="E743">
        <v>7</v>
      </c>
      <c r="G743">
        <v>0.10100000000000001</v>
      </c>
      <c r="H743">
        <v>0.30299999999999999</v>
      </c>
      <c r="I743">
        <v>1.1020000000000001</v>
      </c>
      <c r="K743">
        <v>7</v>
      </c>
      <c r="L743">
        <v>3</v>
      </c>
      <c r="M743">
        <v>25</v>
      </c>
      <c r="N743">
        <v>8.9599999999999999E-2</v>
      </c>
      <c r="O743">
        <v>75</v>
      </c>
      <c r="P743">
        <v>0.10979999999999999</v>
      </c>
      <c r="Q743">
        <v>972.5</v>
      </c>
      <c r="R743">
        <v>189.8</v>
      </c>
      <c r="S743" t="s">
        <v>954</v>
      </c>
      <c r="T743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ACSSTW : 1033.5 : Ortolan/ACSS/TW : 32/7</v>
      </c>
    </row>
    <row r="744" spans="1:20" x14ac:dyDescent="0.25">
      <c r="A744" s="1" t="s">
        <v>699</v>
      </c>
      <c r="B744" s="1" t="s">
        <v>716</v>
      </c>
      <c r="C744">
        <v>1033.5</v>
      </c>
      <c r="D744">
        <v>20</v>
      </c>
      <c r="E744">
        <v>7</v>
      </c>
      <c r="G744">
        <v>0.13830000000000001</v>
      </c>
      <c r="H744">
        <v>0.41489999999999999</v>
      </c>
      <c r="I744">
        <v>1.129</v>
      </c>
      <c r="K744">
        <v>13</v>
      </c>
      <c r="L744">
        <v>2</v>
      </c>
      <c r="M744">
        <v>25</v>
      </c>
      <c r="N744">
        <v>8.8099999999999998E-2</v>
      </c>
      <c r="O744">
        <v>75</v>
      </c>
      <c r="P744">
        <v>0.1053</v>
      </c>
      <c r="Q744">
        <v>970.1</v>
      </c>
      <c r="R744">
        <v>356</v>
      </c>
      <c r="S744" t="s">
        <v>954</v>
      </c>
      <c r="T744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ACSSTW : 1033.5 : Curlew/ACSS/TW : 20/7</v>
      </c>
    </row>
    <row r="745" spans="1:20" x14ac:dyDescent="0.25">
      <c r="A745" s="1" t="s">
        <v>699</v>
      </c>
      <c r="B745" s="1" t="s">
        <v>249</v>
      </c>
      <c r="C745">
        <v>1033.5</v>
      </c>
      <c r="D745">
        <v>20</v>
      </c>
      <c r="E745">
        <v>7</v>
      </c>
      <c r="G745">
        <v>0.13830000000000001</v>
      </c>
      <c r="H745">
        <v>0.41489999999999999</v>
      </c>
      <c r="I745">
        <v>1.129</v>
      </c>
      <c r="K745">
        <v>13</v>
      </c>
      <c r="L745">
        <v>2</v>
      </c>
      <c r="M745">
        <v>25</v>
      </c>
      <c r="N745">
        <v>8.8179999999999994E-2</v>
      </c>
      <c r="O745">
        <v>75</v>
      </c>
      <c r="P745">
        <v>0.10507</v>
      </c>
      <c r="Q745">
        <v>970.1</v>
      </c>
      <c r="R745">
        <v>356</v>
      </c>
      <c r="S745" t="s">
        <v>957</v>
      </c>
      <c r="T745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ACSSTW : 1033.5 : Curlew : 20/7</v>
      </c>
    </row>
    <row r="746" spans="1:20" x14ac:dyDescent="0.25">
      <c r="A746" s="1" t="s">
        <v>699</v>
      </c>
      <c r="B746" s="1" t="s">
        <v>721</v>
      </c>
      <c r="C746">
        <v>1113</v>
      </c>
      <c r="D746">
        <v>38</v>
      </c>
      <c r="E746">
        <v>19</v>
      </c>
      <c r="G746">
        <v>8.6199999999999999E-2</v>
      </c>
      <c r="H746">
        <v>0.43099999999999999</v>
      </c>
      <c r="I746">
        <v>1.1850000000000001</v>
      </c>
      <c r="K746">
        <v>13</v>
      </c>
      <c r="L746">
        <v>3</v>
      </c>
      <c r="M746">
        <v>25</v>
      </c>
      <c r="N746">
        <v>8.2600000000000007E-2</v>
      </c>
      <c r="O746">
        <v>75</v>
      </c>
      <c r="P746">
        <v>0.1012</v>
      </c>
      <c r="Q746">
        <v>1051</v>
      </c>
      <c r="R746">
        <v>376.1</v>
      </c>
      <c r="S746" t="s">
        <v>954</v>
      </c>
      <c r="T746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ACSSTW : 1113 : Finch/ACSS/TW : 38/19</v>
      </c>
    </row>
    <row r="747" spans="1:20" x14ac:dyDescent="0.25">
      <c r="A747" s="1" t="s">
        <v>699</v>
      </c>
      <c r="B747" s="1" t="s">
        <v>724</v>
      </c>
      <c r="C747">
        <v>1158</v>
      </c>
      <c r="D747">
        <v>33</v>
      </c>
      <c r="E747">
        <v>7</v>
      </c>
      <c r="G747">
        <v>0.10780000000000001</v>
      </c>
      <c r="H747">
        <v>0.32340000000000002</v>
      </c>
      <c r="I747">
        <v>1.165</v>
      </c>
      <c r="K747">
        <v>7</v>
      </c>
      <c r="L747">
        <v>3</v>
      </c>
      <c r="M747">
        <v>25</v>
      </c>
      <c r="N747">
        <v>8.0500000000000002E-2</v>
      </c>
      <c r="O747">
        <v>75</v>
      </c>
      <c r="P747">
        <v>9.8299999999999998E-2</v>
      </c>
      <c r="Q747">
        <v>1091</v>
      </c>
      <c r="R747">
        <v>216</v>
      </c>
      <c r="S747" t="s">
        <v>954</v>
      </c>
      <c r="T747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ACSSTW : 1158 : Genesee/ACSS/TW : 33/7</v>
      </c>
    </row>
    <row r="748" spans="1:20" x14ac:dyDescent="0.25">
      <c r="A748" s="1" t="s">
        <v>699</v>
      </c>
      <c r="B748" s="1" t="s">
        <v>711</v>
      </c>
      <c r="C748">
        <v>1168.0999999999999</v>
      </c>
      <c r="D748">
        <v>30</v>
      </c>
      <c r="E748">
        <v>7</v>
      </c>
      <c r="G748">
        <v>9.2600000000000002E-2</v>
      </c>
      <c r="H748">
        <v>0.27779999999999999</v>
      </c>
      <c r="I748">
        <v>1.155</v>
      </c>
      <c r="K748">
        <v>5</v>
      </c>
      <c r="L748">
        <v>3</v>
      </c>
      <c r="M748">
        <v>25</v>
      </c>
      <c r="N748">
        <v>8.0100000000000005E-2</v>
      </c>
      <c r="O748">
        <v>75</v>
      </c>
      <c r="P748">
        <v>9.7900000000000001E-2</v>
      </c>
      <c r="Q748">
        <v>1099</v>
      </c>
      <c r="R748">
        <v>159.6</v>
      </c>
      <c r="S748" t="s">
        <v>954</v>
      </c>
      <c r="T748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ACSSTW : 1168.1 : Cheyenne/ACSS/TW : 30/7</v>
      </c>
    </row>
    <row r="749" spans="1:20" x14ac:dyDescent="0.25">
      <c r="A749" s="1" t="s">
        <v>699</v>
      </c>
      <c r="B749" s="1" t="s">
        <v>745</v>
      </c>
      <c r="C749">
        <v>1192.5</v>
      </c>
      <c r="D749">
        <v>30</v>
      </c>
      <c r="E749">
        <v>7</v>
      </c>
      <c r="G749">
        <v>9.3600000000000003E-2</v>
      </c>
      <c r="H749">
        <v>0.28079999999999999</v>
      </c>
      <c r="I749">
        <v>1.167</v>
      </c>
      <c r="K749">
        <v>5</v>
      </c>
      <c r="L749">
        <v>3</v>
      </c>
      <c r="M749">
        <v>25</v>
      </c>
      <c r="N749">
        <v>7.8600000000000003E-2</v>
      </c>
      <c r="O749">
        <v>75</v>
      </c>
      <c r="P749">
        <v>9.6000000000000002E-2</v>
      </c>
      <c r="Q749">
        <v>1122</v>
      </c>
      <c r="R749">
        <v>163</v>
      </c>
      <c r="S749" t="s">
        <v>954</v>
      </c>
      <c r="T749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ACSSTW : 1192.5 : Oxbird/ACSS/TW : 30/7</v>
      </c>
    </row>
    <row r="750" spans="1:20" x14ac:dyDescent="0.25">
      <c r="A750" s="1" t="s">
        <v>699</v>
      </c>
      <c r="B750" s="1" t="s">
        <v>706</v>
      </c>
      <c r="C750">
        <v>1192.5</v>
      </c>
      <c r="D750">
        <v>33</v>
      </c>
      <c r="E750">
        <v>7</v>
      </c>
      <c r="G750">
        <v>0.1085</v>
      </c>
      <c r="H750">
        <v>0.32550000000000001</v>
      </c>
      <c r="I750">
        <v>1.181</v>
      </c>
      <c r="K750">
        <v>7</v>
      </c>
      <c r="L750">
        <v>3</v>
      </c>
      <c r="M750">
        <v>25</v>
      </c>
      <c r="N750">
        <v>7.8299999999999995E-2</v>
      </c>
      <c r="O750">
        <v>75</v>
      </c>
      <c r="P750">
        <v>9.5600000000000004E-2</v>
      </c>
      <c r="Q750">
        <v>1123</v>
      </c>
      <c r="R750">
        <v>219.1</v>
      </c>
      <c r="S750" t="s">
        <v>954</v>
      </c>
      <c r="T750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ACSSTW : 1192.5 : Bunting/ACSS/TW : 33/7</v>
      </c>
    </row>
    <row r="751" spans="1:20" x14ac:dyDescent="0.25">
      <c r="A751" s="1" t="s">
        <v>699</v>
      </c>
      <c r="B751" s="1" t="s">
        <v>725</v>
      </c>
      <c r="C751">
        <v>1192.5</v>
      </c>
      <c r="D751">
        <v>38</v>
      </c>
      <c r="E751">
        <v>19</v>
      </c>
      <c r="G751">
        <v>8.9200000000000002E-2</v>
      </c>
      <c r="H751">
        <v>0.44600000000000001</v>
      </c>
      <c r="I751">
        <v>1.2250000000000001</v>
      </c>
      <c r="K751">
        <v>13</v>
      </c>
      <c r="L751">
        <v>3</v>
      </c>
      <c r="M751">
        <v>25</v>
      </c>
      <c r="N751">
        <v>7.7299999999999994E-2</v>
      </c>
      <c r="O751">
        <v>75</v>
      </c>
      <c r="P751">
        <v>9.4700000000000006E-2</v>
      </c>
      <c r="Q751">
        <v>1126</v>
      </c>
      <c r="R751">
        <v>403</v>
      </c>
      <c r="S751" t="s">
        <v>954</v>
      </c>
      <c r="T751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ACSSTW : 1192.5 : Grackle/ACSS/TW : 38/19</v>
      </c>
    </row>
    <row r="752" spans="1:20" x14ac:dyDescent="0.25">
      <c r="A752" s="1" t="s">
        <v>699</v>
      </c>
      <c r="B752" s="1" t="s">
        <v>729</v>
      </c>
      <c r="C752">
        <v>1158.4000000000001</v>
      </c>
      <c r="D752">
        <v>25</v>
      </c>
      <c r="E752">
        <v>7</v>
      </c>
      <c r="G752">
        <v>0.1467</v>
      </c>
      <c r="H752">
        <v>0.44009999999999999</v>
      </c>
      <c r="I752">
        <v>1.196</v>
      </c>
      <c r="K752">
        <v>13</v>
      </c>
      <c r="L752">
        <v>2</v>
      </c>
      <c r="M752">
        <v>25</v>
      </c>
      <c r="N752">
        <v>7.9000000000000001E-2</v>
      </c>
      <c r="O752">
        <v>75</v>
      </c>
      <c r="P752">
        <v>9.4299999999999995E-2</v>
      </c>
      <c r="Q752">
        <v>1087</v>
      </c>
      <c r="R752">
        <v>400</v>
      </c>
      <c r="S752" t="s">
        <v>954</v>
      </c>
      <c r="T752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ACSSTW : 1158.4 : Hudson/ACSS/TW : 25/7</v>
      </c>
    </row>
    <row r="753" spans="1:20" x14ac:dyDescent="0.25">
      <c r="A753" s="1" t="s">
        <v>699</v>
      </c>
      <c r="B753" s="1" t="s">
        <v>701</v>
      </c>
      <c r="C753">
        <v>1113</v>
      </c>
      <c r="D753">
        <v>30</v>
      </c>
      <c r="E753">
        <v>7</v>
      </c>
      <c r="G753">
        <v>9.0399999999999994E-2</v>
      </c>
      <c r="H753">
        <v>0.2712</v>
      </c>
      <c r="I753">
        <v>1.129</v>
      </c>
      <c r="K753">
        <v>5</v>
      </c>
      <c r="L753">
        <v>3</v>
      </c>
      <c r="M753">
        <v>25</v>
      </c>
      <c r="N753">
        <v>8.3799999999999999E-2</v>
      </c>
      <c r="O753">
        <v>75</v>
      </c>
      <c r="P753">
        <v>9.3799999999999994E-2</v>
      </c>
      <c r="Q753">
        <v>1047</v>
      </c>
      <c r="R753">
        <v>152.1</v>
      </c>
      <c r="S753" t="s">
        <v>954</v>
      </c>
      <c r="T753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ACSSTW : 1113 : Avocet/ACSS/TW : 30/7</v>
      </c>
    </row>
    <row r="754" spans="1:20" x14ac:dyDescent="0.25">
      <c r="A754" s="1" t="s">
        <v>699</v>
      </c>
      <c r="B754" s="1" t="s">
        <v>704</v>
      </c>
      <c r="C754">
        <v>1113</v>
      </c>
      <c r="D754">
        <v>33</v>
      </c>
      <c r="E754">
        <v>7</v>
      </c>
      <c r="G754">
        <v>0.10489999999999999</v>
      </c>
      <c r="H754">
        <v>0.31469999999999998</v>
      </c>
      <c r="I754">
        <v>1.143</v>
      </c>
      <c r="K754">
        <v>7</v>
      </c>
      <c r="L754">
        <v>3</v>
      </c>
      <c r="M754">
        <v>25</v>
      </c>
      <c r="N754">
        <v>8.3500000000000005E-2</v>
      </c>
      <c r="O754">
        <v>75</v>
      </c>
      <c r="P754">
        <v>9.35E-2</v>
      </c>
      <c r="Q754">
        <v>1048</v>
      </c>
      <c r="R754">
        <v>204.8</v>
      </c>
      <c r="S754" t="s">
        <v>954</v>
      </c>
      <c r="T754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ACSSTW : 1113 : Bluejay/ACSS/TW : 33/7</v>
      </c>
    </row>
    <row r="755" spans="1:20" x14ac:dyDescent="0.25">
      <c r="A755" s="1" t="s">
        <v>699</v>
      </c>
      <c r="B755" s="1" t="s">
        <v>770</v>
      </c>
      <c r="C755">
        <v>1233.5999999999999</v>
      </c>
      <c r="D755">
        <v>38</v>
      </c>
      <c r="E755">
        <v>19</v>
      </c>
      <c r="G755">
        <v>9.0999999999999998E-2</v>
      </c>
      <c r="H755">
        <v>0.45500000000000002</v>
      </c>
      <c r="I755">
        <v>1.2450000000000001</v>
      </c>
      <c r="K755">
        <v>13</v>
      </c>
      <c r="L755">
        <v>3</v>
      </c>
      <c r="M755">
        <v>25</v>
      </c>
      <c r="N755">
        <v>7.4899999999999994E-2</v>
      </c>
      <c r="O755">
        <v>75</v>
      </c>
      <c r="P755">
        <v>9.1600000000000001E-2</v>
      </c>
      <c r="Q755">
        <v>1166.5</v>
      </c>
      <c r="R755">
        <v>419.5</v>
      </c>
      <c r="S755" t="s">
        <v>954</v>
      </c>
      <c r="T755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ACSSTW : 1233.6 : Yukon/ACSS/TW : 38/19</v>
      </c>
    </row>
    <row r="756" spans="1:20" x14ac:dyDescent="0.25">
      <c r="A756" s="1" t="s">
        <v>699</v>
      </c>
      <c r="B756" s="1" t="s">
        <v>741</v>
      </c>
      <c r="C756">
        <v>1257.0999999999999</v>
      </c>
      <c r="D756">
        <v>35</v>
      </c>
      <c r="E756">
        <v>7</v>
      </c>
      <c r="G756">
        <v>0.1115</v>
      </c>
      <c r="H756">
        <v>0.33450000000000002</v>
      </c>
      <c r="I756">
        <v>1.2130000000000001</v>
      </c>
      <c r="K756">
        <v>7</v>
      </c>
      <c r="L756">
        <v>3</v>
      </c>
      <c r="M756">
        <v>25</v>
      </c>
      <c r="N756">
        <v>7.4499999999999997E-2</v>
      </c>
      <c r="O756">
        <v>75</v>
      </c>
      <c r="P756">
        <v>9.0899999999999995E-2</v>
      </c>
      <c r="Q756">
        <v>1184</v>
      </c>
      <c r="R756">
        <v>231.3</v>
      </c>
      <c r="S756" t="s">
        <v>954</v>
      </c>
      <c r="T756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ACSSTW : 1257.1 : Nelson/ACSS/TW : 35/7</v>
      </c>
    </row>
    <row r="757" spans="1:20" x14ac:dyDescent="0.25">
      <c r="A757" s="1" t="s">
        <v>699</v>
      </c>
      <c r="B757" s="1" t="s">
        <v>710</v>
      </c>
      <c r="C757">
        <v>1272</v>
      </c>
      <c r="D757">
        <v>30</v>
      </c>
      <c r="E757">
        <v>7</v>
      </c>
      <c r="G757">
        <v>9.6699999999999994E-2</v>
      </c>
      <c r="H757">
        <v>0.29010000000000002</v>
      </c>
      <c r="I757">
        <v>1.2030000000000001</v>
      </c>
      <c r="K757">
        <v>5</v>
      </c>
      <c r="L757">
        <v>3</v>
      </c>
      <c r="M757">
        <v>25</v>
      </c>
      <c r="N757">
        <v>7.4099999999999999E-2</v>
      </c>
      <c r="O757">
        <v>75</v>
      </c>
      <c r="P757">
        <v>9.0200000000000002E-2</v>
      </c>
      <c r="Q757">
        <v>1197</v>
      </c>
      <c r="R757">
        <v>174</v>
      </c>
      <c r="S757" t="s">
        <v>954</v>
      </c>
      <c r="T757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ACSSTW : 1272 : Catawba/ACSS/TW : 30/7</v>
      </c>
    </row>
    <row r="758" spans="1:20" x14ac:dyDescent="0.25">
      <c r="A758" s="1" t="s">
        <v>699</v>
      </c>
      <c r="B758" s="1" t="s">
        <v>761</v>
      </c>
      <c r="C758">
        <v>1272</v>
      </c>
      <c r="D758">
        <v>30</v>
      </c>
      <c r="E758">
        <v>7</v>
      </c>
      <c r="G758">
        <v>9.6699999999999994E-2</v>
      </c>
      <c r="H758">
        <v>0.29010000000000002</v>
      </c>
      <c r="I758">
        <v>1.2030000000000001</v>
      </c>
      <c r="K758">
        <v>5</v>
      </c>
      <c r="L758">
        <v>3</v>
      </c>
      <c r="M758">
        <v>25</v>
      </c>
      <c r="N758">
        <v>7.4099999999999999E-2</v>
      </c>
      <c r="O758">
        <v>75</v>
      </c>
      <c r="P758">
        <v>9.0200000000000002E-2</v>
      </c>
      <c r="Q758">
        <v>1198</v>
      </c>
      <c r="R758">
        <v>174</v>
      </c>
      <c r="S758" t="s">
        <v>954</v>
      </c>
      <c r="T758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ACSSTW : 1272 : Scissortail/ACSS/TW : 30/7</v>
      </c>
    </row>
    <row r="759" spans="1:20" x14ac:dyDescent="0.25">
      <c r="A759" s="1" t="s">
        <v>699</v>
      </c>
      <c r="B759" s="1" t="s">
        <v>702</v>
      </c>
      <c r="C759">
        <v>1272</v>
      </c>
      <c r="D759">
        <v>35</v>
      </c>
      <c r="E759">
        <v>7</v>
      </c>
      <c r="G759">
        <v>0.11210000000000001</v>
      </c>
      <c r="H759">
        <v>0.33629999999999999</v>
      </c>
      <c r="I759">
        <v>1.22</v>
      </c>
      <c r="K759">
        <v>7</v>
      </c>
      <c r="L759">
        <v>3</v>
      </c>
      <c r="M759">
        <v>25</v>
      </c>
      <c r="N759">
        <v>7.3700000000000002E-2</v>
      </c>
      <c r="O759">
        <v>75</v>
      </c>
      <c r="P759">
        <v>8.9899999999999994E-2</v>
      </c>
      <c r="Q759">
        <v>1198</v>
      </c>
      <c r="R759">
        <v>233.9</v>
      </c>
      <c r="S759" t="s">
        <v>954</v>
      </c>
      <c r="T759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ACSSTW : 1272 : Bittern/ACSS/TW : 35/7</v>
      </c>
    </row>
    <row r="760" spans="1:20" x14ac:dyDescent="0.25">
      <c r="A760" s="1" t="s">
        <v>699</v>
      </c>
      <c r="B760" s="1" t="s">
        <v>749</v>
      </c>
      <c r="C760">
        <v>1272</v>
      </c>
      <c r="D760">
        <v>39</v>
      </c>
      <c r="E760">
        <v>19</v>
      </c>
      <c r="G760">
        <v>9.2100000000000001E-2</v>
      </c>
      <c r="H760">
        <v>0.46050000000000002</v>
      </c>
      <c r="I760">
        <v>1.264</v>
      </c>
      <c r="K760">
        <v>13</v>
      </c>
      <c r="L760">
        <v>3</v>
      </c>
      <c r="M760">
        <v>25</v>
      </c>
      <c r="N760">
        <v>7.2800000000000004E-2</v>
      </c>
      <c r="O760">
        <v>75</v>
      </c>
      <c r="P760">
        <v>8.8999999999999996E-2</v>
      </c>
      <c r="Q760">
        <v>1201</v>
      </c>
      <c r="R760">
        <v>430</v>
      </c>
      <c r="S760" t="s">
        <v>954</v>
      </c>
      <c r="T760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ACSSTW : 1272 : Pheasant/ACSS/TW : 39/19</v>
      </c>
    </row>
    <row r="761" spans="1:20" x14ac:dyDescent="0.25">
      <c r="A761" s="1" t="s">
        <v>699</v>
      </c>
      <c r="B761" s="1" t="s">
        <v>968</v>
      </c>
      <c r="C761">
        <v>1233.5999999999999</v>
      </c>
      <c r="D761">
        <v>38</v>
      </c>
      <c r="E761">
        <v>19</v>
      </c>
      <c r="G761">
        <v>9.0999999999999998E-2</v>
      </c>
      <c r="H761">
        <v>0.45500000000000002</v>
      </c>
      <c r="I761">
        <v>1.2450000000000001</v>
      </c>
      <c r="K761">
        <v>13</v>
      </c>
      <c r="L761">
        <v>3</v>
      </c>
      <c r="M761">
        <v>25</v>
      </c>
      <c r="N761">
        <v>7.4980000000000005E-2</v>
      </c>
      <c r="O761">
        <v>75</v>
      </c>
      <c r="P761">
        <v>8.8700000000000001E-2</v>
      </c>
      <c r="Q761">
        <v>1166.5</v>
      </c>
      <c r="R761">
        <v>419.5</v>
      </c>
      <c r="S761" t="s">
        <v>957</v>
      </c>
      <c r="T761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ACSSTW : 1233.6 : Yukon : 38/19</v>
      </c>
    </row>
    <row r="762" spans="1:20" x14ac:dyDescent="0.25">
      <c r="A762" s="1" t="s">
        <v>699</v>
      </c>
      <c r="B762" s="1" t="s">
        <v>342</v>
      </c>
      <c r="C762">
        <v>1272</v>
      </c>
      <c r="D762">
        <v>39</v>
      </c>
      <c r="E762">
        <v>19</v>
      </c>
      <c r="G762">
        <v>9.2100000000000001E-2</v>
      </c>
      <c r="H762">
        <v>0.46050000000000002</v>
      </c>
      <c r="I762">
        <v>1.264</v>
      </c>
      <c r="K762">
        <v>13</v>
      </c>
      <c r="L762">
        <v>3</v>
      </c>
      <c r="M762">
        <v>25</v>
      </c>
      <c r="N762">
        <v>7.2859999999999994E-2</v>
      </c>
      <c r="O762">
        <v>75</v>
      </c>
      <c r="P762">
        <v>8.659E-2</v>
      </c>
      <c r="Q762">
        <v>1201</v>
      </c>
      <c r="R762">
        <v>430</v>
      </c>
      <c r="S762" t="s">
        <v>957</v>
      </c>
      <c r="T762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ACSSTW : 1272 : Pheasant : 39/19</v>
      </c>
    </row>
    <row r="763" spans="1:20" x14ac:dyDescent="0.25">
      <c r="A763" s="1" t="s">
        <v>699</v>
      </c>
      <c r="B763" s="1" t="s">
        <v>717</v>
      </c>
      <c r="C763">
        <v>1351.5</v>
      </c>
      <c r="D763">
        <v>35</v>
      </c>
      <c r="E763">
        <v>7</v>
      </c>
      <c r="G763">
        <v>0.11550000000000001</v>
      </c>
      <c r="H763">
        <v>0.34649999999999997</v>
      </c>
      <c r="I763">
        <v>1.256</v>
      </c>
      <c r="K763">
        <v>7</v>
      </c>
      <c r="L763">
        <v>3</v>
      </c>
      <c r="M763">
        <v>25</v>
      </c>
      <c r="N763">
        <v>6.9699999999999998E-2</v>
      </c>
      <c r="O763">
        <v>75</v>
      </c>
      <c r="P763">
        <v>8.4900000000000003E-2</v>
      </c>
      <c r="Q763">
        <v>1273</v>
      </c>
      <c r="R763">
        <v>248.3</v>
      </c>
      <c r="S763" t="s">
        <v>954</v>
      </c>
      <c r="T763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ACSSTW : 1351.5 : Dipper/ACSS/TW : 35/7</v>
      </c>
    </row>
    <row r="764" spans="1:20" x14ac:dyDescent="0.25">
      <c r="A764" s="1" t="s">
        <v>699</v>
      </c>
      <c r="B764" s="1" t="s">
        <v>767</v>
      </c>
      <c r="C764">
        <v>1334.6</v>
      </c>
      <c r="D764">
        <v>39</v>
      </c>
      <c r="E764">
        <v>19</v>
      </c>
      <c r="G764">
        <v>9.4399999999999998E-2</v>
      </c>
      <c r="H764">
        <v>0.47199999999999998</v>
      </c>
      <c r="I764">
        <v>1.29</v>
      </c>
      <c r="K764">
        <v>13</v>
      </c>
      <c r="L764">
        <v>3</v>
      </c>
      <c r="M764">
        <v>25</v>
      </c>
      <c r="N764">
        <v>6.9599999999999995E-2</v>
      </c>
      <c r="O764">
        <v>75</v>
      </c>
      <c r="P764">
        <v>8.4900000000000003E-2</v>
      </c>
      <c r="Q764">
        <v>1260</v>
      </c>
      <c r="R764">
        <v>451.4</v>
      </c>
      <c r="S764" t="s">
        <v>954</v>
      </c>
      <c r="T764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ACSSTW : 1334.6 : Thames/ACSS/TW : 39/19</v>
      </c>
    </row>
    <row r="765" spans="1:20" x14ac:dyDescent="0.25">
      <c r="A765" s="1" t="s">
        <v>699</v>
      </c>
      <c r="B765" s="1" t="s">
        <v>734</v>
      </c>
      <c r="C765">
        <v>1359.7</v>
      </c>
      <c r="D765">
        <v>36</v>
      </c>
      <c r="E765">
        <v>7</v>
      </c>
      <c r="G765">
        <v>0.1159</v>
      </c>
      <c r="H765">
        <v>0.34770000000000001</v>
      </c>
      <c r="I765">
        <v>1.2589999999999999</v>
      </c>
      <c r="K765">
        <v>7</v>
      </c>
      <c r="L765">
        <v>3</v>
      </c>
      <c r="M765">
        <v>25</v>
      </c>
      <c r="N765">
        <v>6.9400000000000003E-2</v>
      </c>
      <c r="O765">
        <v>75</v>
      </c>
      <c r="P765">
        <v>8.4400000000000003E-2</v>
      </c>
      <c r="Q765">
        <v>1281</v>
      </c>
      <c r="R765">
        <v>250</v>
      </c>
      <c r="S765" t="s">
        <v>954</v>
      </c>
      <c r="T765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ACSSTW : 1359.7 : Mackenzie/ACSS/TW : 36/7</v>
      </c>
    </row>
    <row r="766" spans="1:20" x14ac:dyDescent="0.25">
      <c r="A766" s="1" t="s">
        <v>699</v>
      </c>
      <c r="B766" s="1" t="s">
        <v>768</v>
      </c>
      <c r="C766">
        <v>1372.5</v>
      </c>
      <c r="D766">
        <v>30</v>
      </c>
      <c r="E766">
        <v>7</v>
      </c>
      <c r="G766">
        <v>0.1004</v>
      </c>
      <c r="H766">
        <v>0.30120000000000002</v>
      </c>
      <c r="I766">
        <v>1.248</v>
      </c>
      <c r="K766">
        <v>5</v>
      </c>
      <c r="L766">
        <v>3</v>
      </c>
      <c r="M766">
        <v>25</v>
      </c>
      <c r="N766">
        <v>6.9099999999999995E-2</v>
      </c>
      <c r="O766">
        <v>75</v>
      </c>
      <c r="P766">
        <v>8.4000000000000005E-2</v>
      </c>
      <c r="Q766">
        <v>1292</v>
      </c>
      <c r="R766">
        <v>187.6</v>
      </c>
      <c r="S766" t="s">
        <v>954</v>
      </c>
      <c r="T766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ACSSTW : 1372.5 : Truckee/ACSS/TW : 30/7</v>
      </c>
    </row>
    <row r="767" spans="1:20" x14ac:dyDescent="0.25">
      <c r="A767" s="1" t="s">
        <v>699</v>
      </c>
      <c r="B767" s="1" t="s">
        <v>735</v>
      </c>
      <c r="C767">
        <v>1351.5</v>
      </c>
      <c r="D767">
        <v>39</v>
      </c>
      <c r="E767">
        <v>19</v>
      </c>
      <c r="G767">
        <v>9.4899999999999998E-2</v>
      </c>
      <c r="H767">
        <v>0.47449999999999998</v>
      </c>
      <c r="I767">
        <v>1.3</v>
      </c>
      <c r="K767">
        <v>13</v>
      </c>
      <c r="L767">
        <v>3</v>
      </c>
      <c r="M767">
        <v>25</v>
      </c>
      <c r="N767">
        <v>6.88E-2</v>
      </c>
      <c r="O767">
        <v>75</v>
      </c>
      <c r="P767">
        <v>8.3900000000000002E-2</v>
      </c>
      <c r="Q767">
        <v>1276</v>
      </c>
      <c r="R767">
        <v>456</v>
      </c>
      <c r="S767" t="s">
        <v>954</v>
      </c>
      <c r="T767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ACSSTW : 1351.5 : Martin/ACSS/TW : 39/19</v>
      </c>
    </row>
    <row r="768" spans="1:20" x14ac:dyDescent="0.25">
      <c r="A768" s="1" t="s">
        <v>699</v>
      </c>
      <c r="B768" s="1" t="s">
        <v>705</v>
      </c>
      <c r="C768">
        <v>1431</v>
      </c>
      <c r="D768">
        <v>36</v>
      </c>
      <c r="E768">
        <v>7</v>
      </c>
      <c r="G768">
        <v>0.11890000000000001</v>
      </c>
      <c r="H768">
        <v>0.35670000000000002</v>
      </c>
      <c r="I768">
        <v>1.2909999999999999</v>
      </c>
      <c r="K768">
        <v>7</v>
      </c>
      <c r="L768">
        <v>3</v>
      </c>
      <c r="M768">
        <v>25</v>
      </c>
      <c r="N768">
        <v>6.6199999999999995E-2</v>
      </c>
      <c r="O768">
        <v>75</v>
      </c>
      <c r="P768">
        <v>8.0399999999999999E-2</v>
      </c>
      <c r="Q768">
        <v>1347</v>
      </c>
      <c r="R768">
        <v>263.10000000000002</v>
      </c>
      <c r="S768" t="s">
        <v>954</v>
      </c>
      <c r="T768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ACSSTW : 1431 : Bobolink/ACSS/TW : 36/7</v>
      </c>
    </row>
    <row r="769" spans="1:20" x14ac:dyDescent="0.25">
      <c r="A769" s="1" t="s">
        <v>699</v>
      </c>
      <c r="B769" s="1" t="s">
        <v>752</v>
      </c>
      <c r="C769">
        <v>1431</v>
      </c>
      <c r="D769">
        <v>39</v>
      </c>
      <c r="E769">
        <v>19</v>
      </c>
      <c r="G769">
        <v>9.7699999999999995E-2</v>
      </c>
      <c r="H769">
        <v>0.48849999999999999</v>
      </c>
      <c r="I769">
        <v>1.337</v>
      </c>
      <c r="K769">
        <v>13</v>
      </c>
      <c r="L769">
        <v>3</v>
      </c>
      <c r="M769">
        <v>25</v>
      </c>
      <c r="N769">
        <v>6.5199999999999994E-2</v>
      </c>
      <c r="O769">
        <v>75</v>
      </c>
      <c r="P769">
        <v>7.9500000000000001E-2</v>
      </c>
      <c r="Q769">
        <v>1351</v>
      </c>
      <c r="R769">
        <v>483</v>
      </c>
      <c r="S769" t="s">
        <v>954</v>
      </c>
      <c r="T769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ACSSTW : 1431 : Plover/ACSS/TW : 39/19</v>
      </c>
    </row>
    <row r="770" spans="1:20" x14ac:dyDescent="0.25">
      <c r="A770" s="1" t="s">
        <v>699</v>
      </c>
      <c r="B770" s="1" t="s">
        <v>737</v>
      </c>
      <c r="C770">
        <v>1433.6</v>
      </c>
      <c r="D770">
        <v>39</v>
      </c>
      <c r="E770">
        <v>19</v>
      </c>
      <c r="G770">
        <v>9.7799999999999998E-2</v>
      </c>
      <c r="H770">
        <v>0.48899999999999999</v>
      </c>
      <c r="I770">
        <v>1.34</v>
      </c>
      <c r="K770">
        <v>13</v>
      </c>
      <c r="L770">
        <v>3</v>
      </c>
      <c r="M770">
        <v>25</v>
      </c>
      <c r="N770">
        <v>6.5100000000000005E-2</v>
      </c>
      <c r="O770">
        <v>75</v>
      </c>
      <c r="P770">
        <v>7.9299999999999995E-2</v>
      </c>
      <c r="Q770">
        <v>1354</v>
      </c>
      <c r="R770">
        <v>484.2</v>
      </c>
      <c r="S770" t="s">
        <v>954</v>
      </c>
      <c r="T770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ACSSTW : 1433.6 : Merrimack/ACSS/TW : 39/19</v>
      </c>
    </row>
    <row r="771" spans="1:20" x14ac:dyDescent="0.25">
      <c r="A771" s="1" t="s">
        <v>699</v>
      </c>
      <c r="B771" s="1" t="s">
        <v>738</v>
      </c>
      <c r="C771">
        <v>1455.3</v>
      </c>
      <c r="D771">
        <v>36</v>
      </c>
      <c r="E771">
        <v>7</v>
      </c>
      <c r="G771">
        <v>0.12</v>
      </c>
      <c r="H771">
        <v>0.36</v>
      </c>
      <c r="I771">
        <v>1.302</v>
      </c>
      <c r="K771">
        <v>7</v>
      </c>
      <c r="L771">
        <v>3</v>
      </c>
      <c r="M771">
        <v>25</v>
      </c>
      <c r="N771">
        <v>6.5199999999999994E-2</v>
      </c>
      <c r="O771">
        <v>75</v>
      </c>
      <c r="P771">
        <v>7.9200000000000007E-2</v>
      </c>
      <c r="Q771">
        <v>1371</v>
      </c>
      <c r="R771">
        <v>268</v>
      </c>
      <c r="S771" t="s">
        <v>954</v>
      </c>
      <c r="T771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ACSSTW : 1455.3 : MiramichiACSS/TW : 36/7</v>
      </c>
    </row>
    <row r="772" spans="1:20" x14ac:dyDescent="0.25">
      <c r="A772" s="1" t="s">
        <v>699</v>
      </c>
      <c r="B772" s="1" t="s">
        <v>764</v>
      </c>
      <c r="C772">
        <v>1467.8</v>
      </c>
      <c r="D772">
        <v>33</v>
      </c>
      <c r="E772">
        <v>7</v>
      </c>
      <c r="G772">
        <v>0.1041</v>
      </c>
      <c r="H772">
        <v>0.31230000000000002</v>
      </c>
      <c r="I772">
        <v>1.292</v>
      </c>
      <c r="K772">
        <v>5</v>
      </c>
      <c r="L772">
        <v>3</v>
      </c>
      <c r="M772">
        <v>25</v>
      </c>
      <c r="N772">
        <v>6.5000000000000002E-2</v>
      </c>
      <c r="O772">
        <v>75</v>
      </c>
      <c r="P772">
        <v>7.8899999999999998E-2</v>
      </c>
      <c r="Q772">
        <v>1381</v>
      </c>
      <c r="R772">
        <v>202</v>
      </c>
      <c r="S772" t="s">
        <v>954</v>
      </c>
      <c r="T772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ACSSTW : 1467.8 : St. Croix/ACSS/TW : 33/7</v>
      </c>
    </row>
    <row r="773" spans="1:20" x14ac:dyDescent="0.25">
      <c r="A773" s="1" t="s">
        <v>699</v>
      </c>
      <c r="B773" s="1" t="s">
        <v>757</v>
      </c>
      <c r="C773">
        <v>1533.3</v>
      </c>
      <c r="D773">
        <v>39</v>
      </c>
      <c r="E773">
        <v>19</v>
      </c>
      <c r="G773">
        <v>0.1012</v>
      </c>
      <c r="H773">
        <v>0.50600000000000001</v>
      </c>
      <c r="I773">
        <v>1.3819999999999999</v>
      </c>
      <c r="K773">
        <v>13</v>
      </c>
      <c r="L773">
        <v>3</v>
      </c>
      <c r="M773">
        <v>25</v>
      </c>
      <c r="N773">
        <v>6.1199999999999997E-2</v>
      </c>
      <c r="O773">
        <v>75</v>
      </c>
      <c r="P773">
        <v>7.4399999999999994E-2</v>
      </c>
      <c r="Q773">
        <v>1448</v>
      </c>
      <c r="R773">
        <v>519</v>
      </c>
      <c r="S773" t="s">
        <v>954</v>
      </c>
      <c r="T773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ACSSTW : 1533.3 : Rio Grande/ACSS/TW : 39/19</v>
      </c>
    </row>
    <row r="774" spans="1:20" x14ac:dyDescent="0.25">
      <c r="A774" s="1" t="s">
        <v>699</v>
      </c>
      <c r="B774" s="1" t="s">
        <v>753</v>
      </c>
      <c r="C774">
        <v>1557.4</v>
      </c>
      <c r="D774">
        <v>36</v>
      </c>
      <c r="E774">
        <v>7</v>
      </c>
      <c r="G774">
        <v>0.1241</v>
      </c>
      <c r="H774">
        <v>0.37230000000000002</v>
      </c>
      <c r="I774">
        <v>1.345</v>
      </c>
      <c r="K774">
        <v>7</v>
      </c>
      <c r="L774">
        <v>3</v>
      </c>
      <c r="M774">
        <v>25</v>
      </c>
      <c r="N774">
        <v>6.13E-2</v>
      </c>
      <c r="O774">
        <v>75</v>
      </c>
      <c r="P774">
        <v>7.4300000000000005E-2</v>
      </c>
      <c r="Q774">
        <v>1467</v>
      </c>
      <c r="R774">
        <v>287</v>
      </c>
      <c r="S774" t="s">
        <v>954</v>
      </c>
      <c r="T774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ACSSTW : 1557.4 : Potomac/ACSS/TW : 36/7</v>
      </c>
    </row>
    <row r="775" spans="1:20" x14ac:dyDescent="0.25">
      <c r="A775" s="1" t="s">
        <v>699</v>
      </c>
      <c r="B775" s="1" t="s">
        <v>751</v>
      </c>
      <c r="C775">
        <v>1569</v>
      </c>
      <c r="D775">
        <v>33</v>
      </c>
      <c r="E775">
        <v>7</v>
      </c>
      <c r="G775">
        <v>0.1074</v>
      </c>
      <c r="H775">
        <v>0.32219999999999999</v>
      </c>
      <c r="I775">
        <v>1.3340000000000001</v>
      </c>
      <c r="K775">
        <v>5</v>
      </c>
      <c r="L775">
        <v>3</v>
      </c>
      <c r="M775">
        <v>25</v>
      </c>
      <c r="N775">
        <v>6.13E-2</v>
      </c>
      <c r="O775">
        <v>75</v>
      </c>
      <c r="P775">
        <v>7.4200000000000002E-2</v>
      </c>
      <c r="Q775">
        <v>1476</v>
      </c>
      <c r="R775">
        <v>215</v>
      </c>
      <c r="S775" t="s">
        <v>954</v>
      </c>
      <c r="T775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ACSSTW : 1569 : Platte/ACSS/TW : 33/7</v>
      </c>
    </row>
    <row r="776" spans="1:20" x14ac:dyDescent="0.25">
      <c r="A776" s="1" t="s">
        <v>699</v>
      </c>
      <c r="B776" s="1" t="s">
        <v>732</v>
      </c>
      <c r="C776">
        <v>1590</v>
      </c>
      <c r="D776">
        <v>36</v>
      </c>
      <c r="E776">
        <v>7</v>
      </c>
      <c r="G776">
        <v>0.12529999999999999</v>
      </c>
      <c r="H776">
        <v>0.37590000000000001</v>
      </c>
      <c r="I776">
        <v>1.3580000000000001</v>
      </c>
      <c r="K776">
        <v>7</v>
      </c>
      <c r="L776">
        <v>3</v>
      </c>
      <c r="M776">
        <v>25</v>
      </c>
      <c r="N776">
        <v>6.0199999999999997E-2</v>
      </c>
      <c r="O776">
        <v>75</v>
      </c>
      <c r="P776">
        <v>7.2900000000000006E-2</v>
      </c>
      <c r="Q776">
        <v>1498</v>
      </c>
      <c r="R776">
        <v>292</v>
      </c>
      <c r="S776" t="s">
        <v>954</v>
      </c>
      <c r="T776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ACSSTW : 1590 : Lapwing/ACSS/TW : 36/7</v>
      </c>
    </row>
    <row r="777" spans="1:20" x14ac:dyDescent="0.25">
      <c r="A777" s="1" t="s">
        <v>699</v>
      </c>
      <c r="B777" s="1" t="s">
        <v>720</v>
      </c>
      <c r="C777">
        <v>1590</v>
      </c>
      <c r="D777">
        <v>42</v>
      </c>
      <c r="E777">
        <v>19</v>
      </c>
      <c r="G777">
        <v>0.10299999999999999</v>
      </c>
      <c r="H777">
        <v>0.51500000000000001</v>
      </c>
      <c r="I777">
        <v>1.4079999999999999</v>
      </c>
      <c r="K777">
        <v>13</v>
      </c>
      <c r="L777">
        <v>3</v>
      </c>
      <c r="M777">
        <v>25</v>
      </c>
      <c r="N777">
        <v>5.9200000000000003E-2</v>
      </c>
      <c r="O777">
        <v>75</v>
      </c>
      <c r="P777">
        <v>7.1900000000000006E-2</v>
      </c>
      <c r="Q777">
        <v>1501</v>
      </c>
      <c r="R777">
        <v>537</v>
      </c>
      <c r="S777" t="s">
        <v>954</v>
      </c>
      <c r="T777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ACSSTW : 1590 : Falcon/ACSS/TW : 42/19</v>
      </c>
    </row>
    <row r="778" spans="1:20" x14ac:dyDescent="0.25">
      <c r="A778" s="1" t="s">
        <v>699</v>
      </c>
      <c r="B778" s="1" t="s">
        <v>747</v>
      </c>
      <c r="C778">
        <v>1622</v>
      </c>
      <c r="D778">
        <v>39</v>
      </c>
      <c r="E778">
        <v>19</v>
      </c>
      <c r="G778">
        <v>0.10639999999999999</v>
      </c>
      <c r="H778">
        <v>0.53200000000000003</v>
      </c>
      <c r="I778">
        <v>1.4239999999999999</v>
      </c>
      <c r="K778">
        <v>13</v>
      </c>
      <c r="L778">
        <v>3</v>
      </c>
      <c r="M778">
        <v>25</v>
      </c>
      <c r="N778">
        <v>5.8000000000000003E-2</v>
      </c>
      <c r="O778">
        <v>75</v>
      </c>
      <c r="P778">
        <v>7.0499999999999993E-2</v>
      </c>
      <c r="Q778">
        <v>1532</v>
      </c>
      <c r="R778">
        <v>574</v>
      </c>
      <c r="S778" t="s">
        <v>954</v>
      </c>
      <c r="T778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ACSSTW : 1622 : Pecos/ACSS/TW : 39/19</v>
      </c>
    </row>
    <row r="779" spans="1:20" x14ac:dyDescent="0.25">
      <c r="A779" s="1" t="s">
        <v>699</v>
      </c>
      <c r="B779" s="1" t="s">
        <v>260</v>
      </c>
      <c r="C779">
        <v>1590</v>
      </c>
      <c r="D779">
        <v>36</v>
      </c>
      <c r="E779">
        <v>7</v>
      </c>
      <c r="G779">
        <v>0.12529999999999999</v>
      </c>
      <c r="H779">
        <v>0.37590000000000001</v>
      </c>
      <c r="I779">
        <v>1.3580000000000001</v>
      </c>
      <c r="K779">
        <v>7</v>
      </c>
      <c r="L779">
        <v>3</v>
      </c>
      <c r="M779">
        <v>25</v>
      </c>
      <c r="N779">
        <v>5.9659999999999998E-2</v>
      </c>
      <c r="O779">
        <v>75</v>
      </c>
      <c r="P779">
        <v>7.0220000000000005E-2</v>
      </c>
      <c r="Q779">
        <v>1498</v>
      </c>
      <c r="R779">
        <v>292</v>
      </c>
      <c r="S779" t="s">
        <v>957</v>
      </c>
      <c r="T779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ACSSTW : 1590 : Lapwing : 36/7</v>
      </c>
    </row>
    <row r="780" spans="1:20" x14ac:dyDescent="0.25">
      <c r="A780" s="1" t="s">
        <v>699</v>
      </c>
      <c r="B780" s="1" t="s">
        <v>253</v>
      </c>
      <c r="C780">
        <v>1590</v>
      </c>
      <c r="D780">
        <v>42</v>
      </c>
      <c r="E780">
        <v>19</v>
      </c>
      <c r="G780">
        <v>0.10299999999999999</v>
      </c>
      <c r="H780">
        <v>0.51500000000000001</v>
      </c>
      <c r="I780">
        <v>1.4079999999999999</v>
      </c>
      <c r="K780">
        <v>13</v>
      </c>
      <c r="L780">
        <v>3</v>
      </c>
      <c r="M780">
        <v>25</v>
      </c>
      <c r="N780">
        <v>5.9139999999999998E-2</v>
      </c>
      <c r="O780">
        <v>75</v>
      </c>
      <c r="P780">
        <v>7.0220000000000005E-2</v>
      </c>
      <c r="Q780">
        <v>1501</v>
      </c>
      <c r="R780">
        <v>537</v>
      </c>
      <c r="S780" t="s">
        <v>957</v>
      </c>
      <c r="T780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ACSSTW : 1590 : Falcon : 42/19</v>
      </c>
    </row>
    <row r="781" spans="1:20" x14ac:dyDescent="0.25">
      <c r="A781" s="1" t="s">
        <v>699</v>
      </c>
      <c r="B781" s="1" t="s">
        <v>760</v>
      </c>
      <c r="C781">
        <v>1657.4</v>
      </c>
      <c r="D781">
        <v>36</v>
      </c>
      <c r="E781">
        <v>7</v>
      </c>
      <c r="G781">
        <v>0.128</v>
      </c>
      <c r="H781">
        <v>0.38400000000000001</v>
      </c>
      <c r="I781">
        <v>1.3859999999999999</v>
      </c>
      <c r="K781">
        <v>7</v>
      </c>
      <c r="L781">
        <v>3</v>
      </c>
      <c r="M781">
        <v>25</v>
      </c>
      <c r="N781">
        <v>5.8099999999999999E-2</v>
      </c>
      <c r="O781">
        <v>75</v>
      </c>
      <c r="P781">
        <v>7.0199999999999999E-2</v>
      </c>
      <c r="Q781">
        <v>1561</v>
      </c>
      <c r="R781">
        <v>305</v>
      </c>
      <c r="S781" t="s">
        <v>954</v>
      </c>
      <c r="T781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ACSSTW : 1657.4 : Schuylkill/ACSS/TW : 36/7</v>
      </c>
    </row>
    <row r="782" spans="1:20" x14ac:dyDescent="0.25">
      <c r="A782" s="1" t="s">
        <v>699</v>
      </c>
      <c r="B782" s="1" t="s">
        <v>748</v>
      </c>
      <c r="C782">
        <v>1758.6</v>
      </c>
      <c r="D782">
        <v>37</v>
      </c>
      <c r="E782">
        <v>7</v>
      </c>
      <c r="G782">
        <v>0.13189999999999999</v>
      </c>
      <c r="H782">
        <v>0.3957</v>
      </c>
      <c r="I782">
        <v>1.427</v>
      </c>
      <c r="K782">
        <v>7</v>
      </c>
      <c r="L782">
        <v>3</v>
      </c>
      <c r="M782">
        <v>25</v>
      </c>
      <c r="N782">
        <v>5.5100000000000003E-2</v>
      </c>
      <c r="O782">
        <v>75</v>
      </c>
      <c r="P782">
        <v>6.6500000000000004E-2</v>
      </c>
      <c r="Q782">
        <v>1656</v>
      </c>
      <c r="R782">
        <v>324</v>
      </c>
      <c r="S782" t="s">
        <v>954</v>
      </c>
      <c r="T782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ACSSTW : 1758.6 : Pee Dee/ACSS/TW : 37/7</v>
      </c>
    </row>
    <row r="783" spans="1:20" x14ac:dyDescent="0.25">
      <c r="A783" s="1" t="s">
        <v>699</v>
      </c>
      <c r="B783" s="1" t="s">
        <v>730</v>
      </c>
      <c r="C783">
        <v>1730.6</v>
      </c>
      <c r="D783">
        <v>39</v>
      </c>
      <c r="E783">
        <v>19</v>
      </c>
      <c r="G783">
        <v>0.1075</v>
      </c>
      <c r="H783">
        <v>0.53749999999999998</v>
      </c>
      <c r="I783">
        <v>1.47</v>
      </c>
      <c r="K783">
        <v>13</v>
      </c>
      <c r="L783">
        <v>3</v>
      </c>
      <c r="M783">
        <v>25</v>
      </c>
      <c r="N783">
        <v>5.4899999999999997E-2</v>
      </c>
      <c r="O783">
        <v>75</v>
      </c>
      <c r="P783">
        <v>6.6400000000000001E-2</v>
      </c>
      <c r="Q783">
        <v>1634</v>
      </c>
      <c r="R783">
        <v>585</v>
      </c>
      <c r="S783" t="s">
        <v>954</v>
      </c>
      <c r="T783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ACSSTW : 1730.6 : James/ACSS/TW : 39/19</v>
      </c>
    </row>
    <row r="784" spans="1:20" x14ac:dyDescent="0.25">
      <c r="A784" s="1" t="s">
        <v>699</v>
      </c>
      <c r="B784" s="1" t="s">
        <v>712</v>
      </c>
      <c r="C784">
        <v>1780</v>
      </c>
      <c r="D784">
        <v>37</v>
      </c>
      <c r="E784">
        <v>19</v>
      </c>
      <c r="G784">
        <v>8.7400000000000005E-2</v>
      </c>
      <c r="H784">
        <v>0.437</v>
      </c>
      <c r="I784">
        <v>1.4450000000000001</v>
      </c>
      <c r="K784">
        <v>8</v>
      </c>
      <c r="L784">
        <v>3</v>
      </c>
      <c r="M784">
        <v>25</v>
      </c>
      <c r="N784">
        <v>5.4199999999999998E-2</v>
      </c>
      <c r="O784">
        <v>75</v>
      </c>
      <c r="P784">
        <v>6.54E-2</v>
      </c>
      <c r="Q784">
        <v>1675</v>
      </c>
      <c r="R784">
        <v>386.7</v>
      </c>
      <c r="S784" t="s">
        <v>954</v>
      </c>
      <c r="T784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ACSSTW : 1780 : Chukar/ACSS/TW : 37/19</v>
      </c>
    </row>
    <row r="785" spans="1:20" x14ac:dyDescent="0.25">
      <c r="A785" s="1" t="s">
        <v>699</v>
      </c>
      <c r="B785" s="1" t="s">
        <v>715</v>
      </c>
      <c r="C785">
        <v>1926.9</v>
      </c>
      <c r="D785">
        <v>42</v>
      </c>
      <c r="E785">
        <v>19</v>
      </c>
      <c r="G785">
        <v>0.1133</v>
      </c>
      <c r="H785">
        <v>0.5665</v>
      </c>
      <c r="I785">
        <v>1.5449999999999999</v>
      </c>
      <c r="K785">
        <v>13</v>
      </c>
      <c r="L785">
        <v>3</v>
      </c>
      <c r="M785">
        <v>25</v>
      </c>
      <c r="N785">
        <v>4.99E-2</v>
      </c>
      <c r="O785">
        <v>75</v>
      </c>
      <c r="P785">
        <v>6.0199999999999997E-2</v>
      </c>
      <c r="Q785">
        <v>1819</v>
      </c>
      <c r="R785">
        <v>649.79999999999995</v>
      </c>
      <c r="S785" t="s">
        <v>954</v>
      </c>
      <c r="T785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ACSSTW : 1926.9 : Cumberland/ACSS/TW : 42/19</v>
      </c>
    </row>
    <row r="786" spans="1:20" x14ac:dyDescent="0.25">
      <c r="A786" s="1" t="s">
        <v>699</v>
      </c>
      <c r="B786" s="1" t="s">
        <v>700</v>
      </c>
      <c r="C786">
        <v>1949.6</v>
      </c>
      <c r="D786">
        <v>42</v>
      </c>
      <c r="E786">
        <v>7</v>
      </c>
      <c r="G786">
        <v>0.13919999999999999</v>
      </c>
      <c r="H786">
        <v>0.41760000000000003</v>
      </c>
      <c r="I786">
        <v>1.504</v>
      </c>
      <c r="K786">
        <v>7</v>
      </c>
      <c r="L786">
        <v>3</v>
      </c>
      <c r="M786">
        <v>25</v>
      </c>
      <c r="N786">
        <v>5.0500000000000003E-2</v>
      </c>
      <c r="O786">
        <v>75</v>
      </c>
      <c r="P786">
        <v>5.9499999999999997E-2</v>
      </c>
      <c r="Q786">
        <v>1836</v>
      </c>
      <c r="R786">
        <v>361</v>
      </c>
      <c r="S786" t="s">
        <v>954</v>
      </c>
      <c r="T786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ACSSTW : 1949.6 : Athabaska/ACSS/TW : 42/7</v>
      </c>
    </row>
    <row r="787" spans="1:20" x14ac:dyDescent="0.25">
      <c r="A787" s="1" t="s">
        <v>699</v>
      </c>
      <c r="B787" s="1" t="s">
        <v>970</v>
      </c>
      <c r="C787">
        <v>1949.6</v>
      </c>
      <c r="D787">
        <v>42</v>
      </c>
      <c r="E787">
        <v>7</v>
      </c>
      <c r="G787">
        <v>0.13919999999999999</v>
      </c>
      <c r="H787">
        <v>0.41760000000000003</v>
      </c>
      <c r="I787">
        <v>1.504</v>
      </c>
      <c r="K787">
        <v>7</v>
      </c>
      <c r="L787">
        <v>3</v>
      </c>
      <c r="M787">
        <v>25</v>
      </c>
      <c r="N787">
        <v>5.0689999999999999E-2</v>
      </c>
      <c r="O787">
        <v>75</v>
      </c>
      <c r="P787">
        <v>5.9139999999999998E-2</v>
      </c>
      <c r="Q787">
        <v>1836</v>
      </c>
      <c r="R787">
        <v>361</v>
      </c>
      <c r="S787" t="s">
        <v>957</v>
      </c>
      <c r="T787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ACSSTW : 1949.6 : Athabaska : 42/7</v>
      </c>
    </row>
    <row r="788" spans="1:20" x14ac:dyDescent="0.25">
      <c r="A788" s="1" t="s">
        <v>699</v>
      </c>
      <c r="B788" s="1" t="s">
        <v>969</v>
      </c>
      <c r="C788">
        <v>1926.9</v>
      </c>
      <c r="D788">
        <v>42</v>
      </c>
      <c r="E788">
        <v>19</v>
      </c>
      <c r="G788">
        <v>0.1133</v>
      </c>
      <c r="H788">
        <v>0.5665</v>
      </c>
      <c r="I788">
        <v>1.5449999999999999</v>
      </c>
      <c r="K788">
        <v>13</v>
      </c>
      <c r="L788">
        <v>3</v>
      </c>
      <c r="M788">
        <v>25</v>
      </c>
      <c r="N788">
        <v>5.0160000000000003E-2</v>
      </c>
      <c r="O788">
        <v>75</v>
      </c>
      <c r="P788">
        <v>5.8610000000000002E-2</v>
      </c>
      <c r="Q788">
        <v>1819</v>
      </c>
      <c r="R788">
        <v>649.79999999999995</v>
      </c>
      <c r="S788" t="s">
        <v>957</v>
      </c>
      <c r="T788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ACSSTW : 1926.9 : Cumberland : 42/19</v>
      </c>
    </row>
    <row r="789" spans="1:20" x14ac:dyDescent="0.25">
      <c r="A789" s="1" t="s">
        <v>699</v>
      </c>
      <c r="B789" s="1" t="s">
        <v>754</v>
      </c>
      <c r="C789">
        <v>2153.8000000000002</v>
      </c>
      <c r="D789">
        <v>64</v>
      </c>
      <c r="E789">
        <v>19</v>
      </c>
      <c r="G789">
        <v>9.6100000000000005E-2</v>
      </c>
      <c r="H789">
        <v>0.48049999999999998</v>
      </c>
      <c r="I789">
        <v>1.6020000000000001</v>
      </c>
      <c r="K789">
        <v>8</v>
      </c>
      <c r="L789">
        <v>4</v>
      </c>
      <c r="M789">
        <v>25</v>
      </c>
      <c r="N789">
        <v>4.6399999999999997E-2</v>
      </c>
      <c r="O789">
        <v>75</v>
      </c>
      <c r="P789">
        <v>5.4300000000000001E-2</v>
      </c>
      <c r="Q789">
        <v>2043</v>
      </c>
      <c r="R789">
        <v>467.5</v>
      </c>
      <c r="S789" t="s">
        <v>954</v>
      </c>
      <c r="T789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ACSSTW : 2153.8 : Powder/ACSS/TW : 64/19</v>
      </c>
    </row>
    <row r="790" spans="1:20" x14ac:dyDescent="0.25">
      <c r="A790" s="1" t="s">
        <v>699</v>
      </c>
      <c r="B790" s="1" t="s">
        <v>703</v>
      </c>
      <c r="C790">
        <v>2156</v>
      </c>
      <c r="D790">
        <v>64</v>
      </c>
      <c r="E790">
        <v>19</v>
      </c>
      <c r="G790">
        <v>9.6100000000000005E-2</v>
      </c>
      <c r="H790">
        <v>0.48049999999999998</v>
      </c>
      <c r="I790">
        <v>1.6080000000000001</v>
      </c>
      <c r="K790">
        <v>8</v>
      </c>
      <c r="L790">
        <v>4</v>
      </c>
      <c r="M790">
        <v>25</v>
      </c>
      <c r="N790">
        <v>4.6399999999999997E-2</v>
      </c>
      <c r="O790">
        <v>75</v>
      </c>
      <c r="P790">
        <v>5.4300000000000001E-2</v>
      </c>
      <c r="Q790">
        <v>2045</v>
      </c>
      <c r="R790">
        <v>467.5</v>
      </c>
      <c r="S790" t="s">
        <v>954</v>
      </c>
      <c r="T790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ACSSTW : 2156 : Bluebird/ACSS/TW : 64/19</v>
      </c>
    </row>
    <row r="791" spans="1:20" x14ac:dyDescent="0.25">
      <c r="A791" s="1" t="s">
        <v>699</v>
      </c>
      <c r="B791" s="1" t="s">
        <v>349</v>
      </c>
      <c r="C791">
        <v>1780</v>
      </c>
      <c r="D791">
        <v>37</v>
      </c>
      <c r="E791">
        <v>19</v>
      </c>
      <c r="G791">
        <v>8.7400000000000005E-2</v>
      </c>
      <c r="H791">
        <v>0.437</v>
      </c>
      <c r="I791">
        <v>1.4450000000000001</v>
      </c>
      <c r="K791">
        <v>8</v>
      </c>
      <c r="L791">
        <v>3</v>
      </c>
      <c r="M791">
        <v>25</v>
      </c>
      <c r="N791">
        <v>5.4379999999999998E-2</v>
      </c>
      <c r="O791">
        <v>75</v>
      </c>
      <c r="P791">
        <v>5.3960000000000001E-2</v>
      </c>
      <c r="Q791">
        <v>1675</v>
      </c>
      <c r="R791">
        <v>386.7</v>
      </c>
      <c r="S791" t="s">
        <v>957</v>
      </c>
      <c r="T791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ACSSTW : 1780 : Chukar : 37/19</v>
      </c>
    </row>
    <row r="792" spans="1:20" x14ac:dyDescent="0.25">
      <c r="A792" s="1" t="s">
        <v>699</v>
      </c>
      <c r="B792" s="1" t="s">
        <v>759</v>
      </c>
      <c r="C792">
        <v>2627.3</v>
      </c>
      <c r="D792">
        <v>64</v>
      </c>
      <c r="E792">
        <v>19</v>
      </c>
      <c r="G792">
        <v>0.1062</v>
      </c>
      <c r="H792">
        <v>0.53100000000000003</v>
      </c>
      <c r="I792">
        <v>1.762</v>
      </c>
      <c r="K792">
        <v>8</v>
      </c>
      <c r="L792">
        <v>4</v>
      </c>
      <c r="M792">
        <v>25</v>
      </c>
      <c r="N792">
        <v>3.9600000000000003E-2</v>
      </c>
      <c r="O792">
        <v>75</v>
      </c>
      <c r="P792">
        <v>4.5900000000000003E-2</v>
      </c>
      <c r="Q792">
        <v>2492</v>
      </c>
      <c r="R792">
        <v>571</v>
      </c>
      <c r="S792" t="s">
        <v>954</v>
      </c>
      <c r="T792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ACSSTW : 2627.3 : Santee/ACSS/TW : 64/19</v>
      </c>
    </row>
    <row r="793" spans="1:20" x14ac:dyDescent="0.25">
      <c r="A793" s="1" t="s">
        <v>771</v>
      </c>
      <c r="B793" s="1" t="s">
        <v>795</v>
      </c>
      <c r="C793">
        <v>31.15</v>
      </c>
      <c r="D793">
        <v>3</v>
      </c>
      <c r="F793">
        <v>0.1019</v>
      </c>
      <c r="I793">
        <v>0.22</v>
      </c>
      <c r="M793">
        <v>25</v>
      </c>
      <c r="N793">
        <v>8.8699999999999992</v>
      </c>
      <c r="O793">
        <v>75</v>
      </c>
      <c r="P793">
        <v>10.67</v>
      </c>
      <c r="Q793">
        <v>70.400000000000006</v>
      </c>
      <c r="S793" t="s">
        <v>954</v>
      </c>
      <c r="T793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Alumoweld : 31.15 :   3 No. 10 : 3</v>
      </c>
    </row>
    <row r="794" spans="1:20" x14ac:dyDescent="0.25">
      <c r="A794" s="1" t="s">
        <v>771</v>
      </c>
      <c r="B794" s="1" t="s">
        <v>794</v>
      </c>
      <c r="C794">
        <v>39.28</v>
      </c>
      <c r="D794">
        <v>3</v>
      </c>
      <c r="F794">
        <v>0.1144</v>
      </c>
      <c r="I794">
        <v>0.247</v>
      </c>
      <c r="M794">
        <v>25</v>
      </c>
      <c r="N794">
        <v>7.04</v>
      </c>
      <c r="O794">
        <v>75</v>
      </c>
      <c r="P794">
        <v>8.52</v>
      </c>
      <c r="Q794">
        <v>88.8</v>
      </c>
      <c r="S794" t="s">
        <v>954</v>
      </c>
      <c r="T794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Alumoweld : 39.28 :   3 No. 9 : 3</v>
      </c>
    </row>
    <row r="795" spans="1:20" x14ac:dyDescent="0.25">
      <c r="A795" s="1" t="s">
        <v>771</v>
      </c>
      <c r="B795" s="1" t="s">
        <v>793</v>
      </c>
      <c r="C795">
        <v>49.53</v>
      </c>
      <c r="D795">
        <v>3</v>
      </c>
      <c r="F795">
        <v>0.1285</v>
      </c>
      <c r="I795">
        <v>0.27700000000000002</v>
      </c>
      <c r="M795">
        <v>25</v>
      </c>
      <c r="N795">
        <v>5.58</v>
      </c>
      <c r="O795">
        <v>75</v>
      </c>
      <c r="P795">
        <v>6.82</v>
      </c>
      <c r="Q795">
        <v>112</v>
      </c>
      <c r="S795" t="s">
        <v>954</v>
      </c>
      <c r="T795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Alumoweld : 49.53 :   3 No. 8 : 3</v>
      </c>
    </row>
    <row r="796" spans="1:20" x14ac:dyDescent="0.25">
      <c r="A796" s="1" t="s">
        <v>771</v>
      </c>
      <c r="B796" s="1" t="s">
        <v>792</v>
      </c>
      <c r="C796">
        <v>62.45</v>
      </c>
      <c r="D796">
        <v>3</v>
      </c>
      <c r="F796">
        <v>0.14430000000000001</v>
      </c>
      <c r="I796">
        <v>0.311</v>
      </c>
      <c r="M796">
        <v>25</v>
      </c>
      <c r="N796">
        <v>4.42</v>
      </c>
      <c r="O796">
        <v>75</v>
      </c>
      <c r="P796">
        <v>5.47</v>
      </c>
      <c r="Q796">
        <v>141.19999999999999</v>
      </c>
      <c r="S796" t="s">
        <v>954</v>
      </c>
      <c r="T796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Alumoweld : 62.45 :   3 No. 7 : 3</v>
      </c>
    </row>
    <row r="797" spans="1:20" x14ac:dyDescent="0.25">
      <c r="A797" s="1" t="s">
        <v>771</v>
      </c>
      <c r="B797" s="1" t="s">
        <v>789</v>
      </c>
      <c r="C797">
        <v>72.680000000000007</v>
      </c>
      <c r="D797">
        <v>7</v>
      </c>
      <c r="F797">
        <v>0.1019</v>
      </c>
      <c r="I797">
        <v>0.30599999999999999</v>
      </c>
      <c r="M797">
        <v>25</v>
      </c>
      <c r="N797">
        <v>3.88</v>
      </c>
      <c r="O797">
        <v>75</v>
      </c>
      <c r="P797">
        <v>4.7300000000000004</v>
      </c>
      <c r="Q797">
        <v>164.7</v>
      </c>
      <c r="S797" t="s">
        <v>954</v>
      </c>
      <c r="T797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Alumoweld : 72.68 :   7 No. 10 : 7</v>
      </c>
    </row>
    <row r="798" spans="1:20" x14ac:dyDescent="0.25">
      <c r="A798" s="1" t="s">
        <v>771</v>
      </c>
      <c r="B798" s="1" t="s">
        <v>791</v>
      </c>
      <c r="C798">
        <v>78.75</v>
      </c>
      <c r="D798">
        <v>3</v>
      </c>
      <c r="F798">
        <v>0.16200000000000001</v>
      </c>
      <c r="I798">
        <v>0.34899999999999998</v>
      </c>
      <c r="M798">
        <v>25</v>
      </c>
      <c r="N798">
        <v>3.51</v>
      </c>
      <c r="O798">
        <v>75</v>
      </c>
      <c r="P798">
        <v>4.41</v>
      </c>
      <c r="Q798">
        <v>178.1</v>
      </c>
      <c r="S798" t="s">
        <v>954</v>
      </c>
      <c r="T798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Alumoweld : 78.75 :   3 No. 6 : 3</v>
      </c>
    </row>
    <row r="799" spans="1:20" x14ac:dyDescent="0.25">
      <c r="A799" s="1" t="s">
        <v>771</v>
      </c>
      <c r="B799" s="1" t="s">
        <v>788</v>
      </c>
      <c r="C799">
        <v>91.65</v>
      </c>
      <c r="D799">
        <v>7</v>
      </c>
      <c r="F799">
        <v>0.1144</v>
      </c>
      <c r="I799">
        <v>0.34300000000000003</v>
      </c>
      <c r="M799">
        <v>25</v>
      </c>
      <c r="N799">
        <v>3.08</v>
      </c>
      <c r="O799">
        <v>75</v>
      </c>
      <c r="P799">
        <v>3.8</v>
      </c>
      <c r="Q799">
        <v>207.6</v>
      </c>
      <c r="S799" t="s">
        <v>954</v>
      </c>
      <c r="T799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Alumoweld : 91.65 :   7 No. 9 : 7</v>
      </c>
    </row>
    <row r="800" spans="1:20" x14ac:dyDescent="0.25">
      <c r="A800" s="1" t="s">
        <v>771</v>
      </c>
      <c r="B800" s="1" t="s">
        <v>790</v>
      </c>
      <c r="C800">
        <v>99.31</v>
      </c>
      <c r="D800">
        <v>3</v>
      </c>
      <c r="F800">
        <v>0.18190000000000001</v>
      </c>
      <c r="I800">
        <v>0.39200000000000002</v>
      </c>
      <c r="M800">
        <v>25</v>
      </c>
      <c r="N800">
        <v>2.78</v>
      </c>
      <c r="O800">
        <v>75</v>
      </c>
      <c r="P800">
        <v>3.56</v>
      </c>
      <c r="Q800">
        <v>224.5</v>
      </c>
      <c r="S800" t="s">
        <v>954</v>
      </c>
      <c r="T800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Alumoweld : 99.31 :   3 No. 5 : 3</v>
      </c>
    </row>
    <row r="801" spans="1:20" x14ac:dyDescent="0.25">
      <c r="A801" s="1" t="s">
        <v>771</v>
      </c>
      <c r="B801" s="1" t="s">
        <v>787</v>
      </c>
      <c r="C801">
        <v>115.6</v>
      </c>
      <c r="D801">
        <v>7</v>
      </c>
      <c r="F801">
        <v>0.1285</v>
      </c>
      <c r="I801">
        <v>0.38500000000000001</v>
      </c>
      <c r="M801">
        <v>25</v>
      </c>
      <c r="N801">
        <v>2.44</v>
      </c>
      <c r="O801">
        <v>75</v>
      </c>
      <c r="P801">
        <v>3.06</v>
      </c>
      <c r="Q801">
        <v>261.8</v>
      </c>
      <c r="S801" t="s">
        <v>954</v>
      </c>
      <c r="T801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Alumoweld : 115.6 :   7 No. 8 : 7</v>
      </c>
    </row>
    <row r="802" spans="1:20" x14ac:dyDescent="0.25">
      <c r="A802" s="1" t="s">
        <v>771</v>
      </c>
      <c r="B802" s="1" t="s">
        <v>786</v>
      </c>
      <c r="C802">
        <v>145.69999999999999</v>
      </c>
      <c r="D802">
        <v>7</v>
      </c>
      <c r="F802">
        <v>0.14430000000000001</v>
      </c>
      <c r="I802">
        <v>0.433</v>
      </c>
      <c r="M802">
        <v>25</v>
      </c>
      <c r="N802">
        <v>1.9370000000000001</v>
      </c>
      <c r="O802">
        <v>75</v>
      </c>
      <c r="P802">
        <v>2.4700000000000002</v>
      </c>
      <c r="Q802">
        <v>330</v>
      </c>
      <c r="S802" t="s">
        <v>954</v>
      </c>
      <c r="T802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Alumoweld : 145.7 :   7 No. 7 : 7</v>
      </c>
    </row>
    <row r="803" spans="1:20" x14ac:dyDescent="0.25">
      <c r="A803" s="1" t="s">
        <v>771</v>
      </c>
      <c r="B803" s="1" t="s">
        <v>785</v>
      </c>
      <c r="C803">
        <v>183.8</v>
      </c>
      <c r="D803">
        <v>7</v>
      </c>
      <c r="F803">
        <v>0.16200000000000001</v>
      </c>
      <c r="I803">
        <v>0.48599999999999999</v>
      </c>
      <c r="M803">
        <v>25</v>
      </c>
      <c r="N803">
        <v>1.536</v>
      </c>
      <c r="O803">
        <v>75</v>
      </c>
      <c r="P803">
        <v>2.0099999999999998</v>
      </c>
      <c r="Q803">
        <v>416.3</v>
      </c>
      <c r="S803" t="s">
        <v>954</v>
      </c>
      <c r="T803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Alumoweld : 183.8 :   7 No. 6 : 7</v>
      </c>
    </row>
    <row r="804" spans="1:20" x14ac:dyDescent="0.25">
      <c r="A804" s="1" t="s">
        <v>771</v>
      </c>
      <c r="B804" s="1" t="s">
        <v>783</v>
      </c>
      <c r="C804">
        <v>197.3</v>
      </c>
      <c r="D804">
        <v>19</v>
      </c>
      <c r="F804">
        <v>0.1019</v>
      </c>
      <c r="I804">
        <v>0.50900000000000001</v>
      </c>
      <c r="M804">
        <v>25</v>
      </c>
      <c r="N804">
        <v>1.4370000000000001</v>
      </c>
      <c r="O804">
        <v>75</v>
      </c>
      <c r="P804">
        <v>1.8959999999999999</v>
      </c>
      <c r="Q804">
        <v>448.7</v>
      </c>
      <c r="S804" t="s">
        <v>954</v>
      </c>
      <c r="T804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Alumoweld : 197.3 : 19 No. 10 : 19</v>
      </c>
    </row>
    <row r="805" spans="1:20" x14ac:dyDescent="0.25">
      <c r="A805" s="1" t="s">
        <v>771</v>
      </c>
      <c r="B805" s="1" t="s">
        <v>784</v>
      </c>
      <c r="C805">
        <v>231.7</v>
      </c>
      <c r="D805">
        <v>7</v>
      </c>
      <c r="F805">
        <v>0.18190000000000001</v>
      </c>
      <c r="I805">
        <v>0.54600000000000004</v>
      </c>
      <c r="M805">
        <v>25</v>
      </c>
      <c r="N805">
        <v>1.24</v>
      </c>
      <c r="O805">
        <v>75</v>
      </c>
      <c r="P805">
        <v>1.669</v>
      </c>
      <c r="Q805">
        <v>524.9</v>
      </c>
      <c r="S805" t="s">
        <v>954</v>
      </c>
      <c r="T805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Alumoweld : 231.7 :   7 No. 5 : 7</v>
      </c>
    </row>
    <row r="806" spans="1:20" x14ac:dyDescent="0.25">
      <c r="A806" s="1" t="s">
        <v>771</v>
      </c>
      <c r="B806" s="1" t="s">
        <v>782</v>
      </c>
      <c r="C806">
        <v>248.8</v>
      </c>
      <c r="D806">
        <v>19</v>
      </c>
      <c r="F806">
        <v>0.1144</v>
      </c>
      <c r="I806">
        <v>0.57199999999999995</v>
      </c>
      <c r="M806">
        <v>25</v>
      </c>
      <c r="N806">
        <v>1.1399999999999999</v>
      </c>
      <c r="O806">
        <v>75</v>
      </c>
      <c r="P806">
        <v>1.554</v>
      </c>
      <c r="Q806">
        <v>565.79999999999995</v>
      </c>
      <c r="S806" t="s">
        <v>954</v>
      </c>
      <c r="T806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Alumoweld : 248.8 : 19 No. 9 : 19</v>
      </c>
    </row>
    <row r="807" spans="1:20" x14ac:dyDescent="0.25">
      <c r="A807" s="1" t="s">
        <v>771</v>
      </c>
      <c r="B807" s="1" t="s">
        <v>781</v>
      </c>
      <c r="C807">
        <v>313.7</v>
      </c>
      <c r="D807">
        <v>19</v>
      </c>
      <c r="F807">
        <v>0.1285</v>
      </c>
      <c r="I807">
        <v>0.64200000000000002</v>
      </c>
      <c r="M807">
        <v>25</v>
      </c>
      <c r="N807">
        <v>0.90380000000000005</v>
      </c>
      <c r="O807">
        <v>75</v>
      </c>
      <c r="P807">
        <v>1.28</v>
      </c>
      <c r="Q807">
        <v>713.5</v>
      </c>
      <c r="S807" t="s">
        <v>954</v>
      </c>
      <c r="T807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Alumoweld : 313.7 : 19 No. 8 : 19</v>
      </c>
    </row>
    <row r="808" spans="1:20" x14ac:dyDescent="0.25">
      <c r="A808" s="1" t="s">
        <v>771</v>
      </c>
      <c r="B808" s="1" t="s">
        <v>777</v>
      </c>
      <c r="C808">
        <v>384.2</v>
      </c>
      <c r="D808">
        <v>37</v>
      </c>
      <c r="F808">
        <v>0.1019</v>
      </c>
      <c r="I808">
        <v>0.71299999999999997</v>
      </c>
      <c r="M808">
        <v>25</v>
      </c>
      <c r="N808">
        <v>0.7409</v>
      </c>
      <c r="O808">
        <v>75</v>
      </c>
      <c r="P808">
        <v>1.093</v>
      </c>
      <c r="Q808">
        <v>879</v>
      </c>
      <c r="S808" t="s">
        <v>954</v>
      </c>
      <c r="T808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Alumoweld : 384.2 : 37 No. 10 : 37</v>
      </c>
    </row>
    <row r="809" spans="1:20" x14ac:dyDescent="0.25">
      <c r="A809" s="1" t="s">
        <v>771</v>
      </c>
      <c r="B809" s="1" t="s">
        <v>780</v>
      </c>
      <c r="C809">
        <v>395.5</v>
      </c>
      <c r="D809">
        <v>19</v>
      </c>
      <c r="F809">
        <v>0.14430000000000001</v>
      </c>
      <c r="I809">
        <v>0.72099999999999997</v>
      </c>
      <c r="M809">
        <v>25</v>
      </c>
      <c r="N809">
        <v>0.71709999999999996</v>
      </c>
      <c r="O809">
        <v>75</v>
      </c>
      <c r="P809">
        <v>1.0640000000000001</v>
      </c>
      <c r="Q809">
        <v>899.5</v>
      </c>
      <c r="S809" t="s">
        <v>954</v>
      </c>
      <c r="T809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Alumoweld : 395.5 : 19 No. 7 : 19</v>
      </c>
    </row>
    <row r="810" spans="1:20" x14ac:dyDescent="0.25">
      <c r="A810" s="1" t="s">
        <v>771</v>
      </c>
      <c r="B810" s="1" t="s">
        <v>776</v>
      </c>
      <c r="C810">
        <v>484.4</v>
      </c>
      <c r="D810">
        <v>37</v>
      </c>
      <c r="F810">
        <v>0.1144</v>
      </c>
      <c r="I810">
        <v>0.80100000000000005</v>
      </c>
      <c r="M810">
        <v>25</v>
      </c>
      <c r="N810">
        <v>0.58860000000000001</v>
      </c>
      <c r="O810">
        <v>75</v>
      </c>
      <c r="P810">
        <v>0.91439999999999999</v>
      </c>
      <c r="Q810">
        <v>1108</v>
      </c>
      <c r="S810" t="s">
        <v>954</v>
      </c>
      <c r="T810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Alumoweld : 484.4 : 37 No. 9 : 37</v>
      </c>
    </row>
    <row r="811" spans="1:20" x14ac:dyDescent="0.25">
      <c r="A811" s="1" t="s">
        <v>771</v>
      </c>
      <c r="B811" s="1" t="s">
        <v>779</v>
      </c>
      <c r="C811">
        <v>498.8</v>
      </c>
      <c r="D811">
        <v>19</v>
      </c>
      <c r="F811">
        <v>0.16200000000000001</v>
      </c>
      <c r="I811">
        <v>0.81</v>
      </c>
      <c r="M811">
        <v>25</v>
      </c>
      <c r="N811">
        <v>0.56830000000000003</v>
      </c>
      <c r="O811">
        <v>75</v>
      </c>
      <c r="P811">
        <v>0.88859999999999995</v>
      </c>
      <c r="Q811">
        <v>1134</v>
      </c>
      <c r="S811" t="s">
        <v>954</v>
      </c>
      <c r="T811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Alumoweld : 498.8 : 19 No. 6 : 19</v>
      </c>
    </row>
    <row r="812" spans="1:20" x14ac:dyDescent="0.25">
      <c r="A812" s="1" t="s">
        <v>771</v>
      </c>
      <c r="B812" s="1" t="s">
        <v>775</v>
      </c>
      <c r="C812">
        <v>610.9</v>
      </c>
      <c r="D812">
        <v>37</v>
      </c>
      <c r="F812">
        <v>0.1285</v>
      </c>
      <c r="I812">
        <v>0.89900000000000002</v>
      </c>
      <c r="M812">
        <v>25</v>
      </c>
      <c r="N812">
        <v>0.4667</v>
      </c>
      <c r="O812">
        <v>75</v>
      </c>
      <c r="P812">
        <v>0.76790000000000003</v>
      </c>
      <c r="Q812">
        <v>1398</v>
      </c>
      <c r="S812" t="s">
        <v>954</v>
      </c>
      <c r="T812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Alumoweld : 610.9 : 37 No. 8 : 37</v>
      </c>
    </row>
    <row r="813" spans="1:20" x14ac:dyDescent="0.25">
      <c r="A813" s="1" t="s">
        <v>771</v>
      </c>
      <c r="B813" s="1" t="s">
        <v>778</v>
      </c>
      <c r="C813">
        <v>628.9</v>
      </c>
      <c r="D813">
        <v>19</v>
      </c>
      <c r="F813">
        <v>0.18190000000000001</v>
      </c>
      <c r="I813">
        <v>0.91</v>
      </c>
      <c r="M813">
        <v>25</v>
      </c>
      <c r="N813">
        <v>0.45069999999999999</v>
      </c>
      <c r="O813">
        <v>75</v>
      </c>
      <c r="P813">
        <v>0.75849999999999995</v>
      </c>
      <c r="Q813">
        <v>1430</v>
      </c>
      <c r="S813" t="s">
        <v>954</v>
      </c>
      <c r="T813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Alumoweld : 628.9 : 19 No. 5 : 19</v>
      </c>
    </row>
    <row r="814" spans="1:20" x14ac:dyDescent="0.25">
      <c r="A814" s="1" t="s">
        <v>771</v>
      </c>
      <c r="B814" s="1" t="s">
        <v>774</v>
      </c>
      <c r="C814">
        <v>770.3</v>
      </c>
      <c r="D814">
        <v>37</v>
      </c>
      <c r="F814">
        <v>0.14430000000000001</v>
      </c>
      <c r="I814">
        <v>1.01</v>
      </c>
      <c r="M814">
        <v>25</v>
      </c>
      <c r="N814">
        <v>0.37019999999999997</v>
      </c>
      <c r="O814">
        <v>75</v>
      </c>
      <c r="P814">
        <v>0.65239999999999998</v>
      </c>
      <c r="Q814">
        <v>1762</v>
      </c>
      <c r="S814" t="s">
        <v>954</v>
      </c>
      <c r="T814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Alumoweld : 770.3 : 37 No. 7 : 37</v>
      </c>
    </row>
    <row r="815" spans="1:20" x14ac:dyDescent="0.25">
      <c r="A815" s="1" t="s">
        <v>771</v>
      </c>
      <c r="B815" s="1" t="s">
        <v>773</v>
      </c>
      <c r="C815">
        <v>971.3</v>
      </c>
      <c r="D815">
        <v>37</v>
      </c>
      <c r="F815">
        <v>0.16200000000000001</v>
      </c>
      <c r="I815">
        <v>1.1299999999999999</v>
      </c>
      <c r="M815">
        <v>25</v>
      </c>
      <c r="N815">
        <v>0.29349999999999998</v>
      </c>
      <c r="O815">
        <v>75</v>
      </c>
      <c r="P815">
        <v>0.55459999999999998</v>
      </c>
      <c r="Q815">
        <v>2222</v>
      </c>
      <c r="S815" t="s">
        <v>954</v>
      </c>
      <c r="T815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Alumoweld : 971.3 : 37 No. 6 : 37</v>
      </c>
    </row>
    <row r="816" spans="1:20" x14ac:dyDescent="0.25">
      <c r="A816" s="1" t="s">
        <v>771</v>
      </c>
      <c r="B816" s="1" t="s">
        <v>772</v>
      </c>
      <c r="C816">
        <v>1225</v>
      </c>
      <c r="D816">
        <v>37</v>
      </c>
      <c r="F816">
        <v>0.18190000000000001</v>
      </c>
      <c r="I816">
        <v>1.27</v>
      </c>
      <c r="M816">
        <v>25</v>
      </c>
      <c r="N816">
        <v>0.23269999999999999</v>
      </c>
      <c r="O816">
        <v>75</v>
      </c>
      <c r="P816">
        <v>0.4788</v>
      </c>
      <c r="Q816">
        <v>2802</v>
      </c>
      <c r="S816" t="s">
        <v>954</v>
      </c>
      <c r="T816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Alumoweld : 1225 : 37 No. 5 : 37</v>
      </c>
    </row>
    <row r="817" spans="1:20" x14ac:dyDescent="0.25">
      <c r="A817" s="1" t="s">
        <v>955</v>
      </c>
      <c r="B817" s="1" t="s">
        <v>853</v>
      </c>
      <c r="C817">
        <v>8</v>
      </c>
      <c r="D817">
        <v>1</v>
      </c>
      <c r="F817">
        <v>0.1285</v>
      </c>
      <c r="I817">
        <v>0.1285</v>
      </c>
      <c r="M817">
        <v>25</v>
      </c>
      <c r="N817">
        <v>3.5146000000000002</v>
      </c>
      <c r="O817">
        <v>75</v>
      </c>
      <c r="P817">
        <v>4.1681999999999997</v>
      </c>
      <c r="Q817">
        <v>49.98</v>
      </c>
      <c r="S817" t="s">
        <v>954</v>
      </c>
      <c r="T817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HD Copper : 8 : 8 - 1 : 1</v>
      </c>
    </row>
    <row r="818" spans="1:20" x14ac:dyDescent="0.25">
      <c r="A818" s="1" t="s">
        <v>955</v>
      </c>
      <c r="B818" s="1" t="s">
        <v>848</v>
      </c>
      <c r="C818">
        <v>7</v>
      </c>
      <c r="D818">
        <v>1</v>
      </c>
      <c r="F818">
        <v>0.14430000000000001</v>
      </c>
      <c r="I818">
        <v>0.14430000000000001</v>
      </c>
      <c r="M818">
        <v>25</v>
      </c>
      <c r="N818">
        <v>2.7869999999999999</v>
      </c>
      <c r="O818">
        <v>75</v>
      </c>
      <c r="P818">
        <v>3.3052999999999999</v>
      </c>
      <c r="Q818">
        <v>63.03</v>
      </c>
      <c r="S818" t="s">
        <v>954</v>
      </c>
      <c r="T818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HD Copper : 7 : 7 - 1 : 1</v>
      </c>
    </row>
    <row r="819" spans="1:20" x14ac:dyDescent="0.25">
      <c r="A819" s="1" t="s">
        <v>955</v>
      </c>
      <c r="B819" s="1" t="s">
        <v>845</v>
      </c>
      <c r="C819">
        <v>6</v>
      </c>
      <c r="D819">
        <v>7</v>
      </c>
      <c r="F819">
        <v>6.1199999999999997E-2</v>
      </c>
      <c r="I819">
        <v>0.18360000000000001</v>
      </c>
      <c r="M819">
        <v>25</v>
      </c>
      <c r="N819">
        <v>2.2555999999999998</v>
      </c>
      <c r="O819">
        <v>75</v>
      </c>
      <c r="P819">
        <v>2.6751</v>
      </c>
      <c r="Q819">
        <v>81</v>
      </c>
      <c r="S819" t="s">
        <v>954</v>
      </c>
      <c r="T819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HD Copper : 6 : 6 - 7 : 7</v>
      </c>
    </row>
    <row r="820" spans="1:20" x14ac:dyDescent="0.25">
      <c r="A820" s="1" t="s">
        <v>955</v>
      </c>
      <c r="B820" s="1" t="s">
        <v>844</v>
      </c>
      <c r="C820">
        <v>6</v>
      </c>
      <c r="D820">
        <v>1</v>
      </c>
      <c r="F820">
        <v>0.16200000000000001</v>
      </c>
      <c r="I820">
        <v>0.16200000000000001</v>
      </c>
      <c r="M820">
        <v>25</v>
      </c>
      <c r="N820">
        <v>2.2113999999999998</v>
      </c>
      <c r="O820">
        <v>75</v>
      </c>
      <c r="P820">
        <v>2.6225999999999998</v>
      </c>
      <c r="Q820">
        <v>79.44</v>
      </c>
      <c r="S820" t="s">
        <v>954</v>
      </c>
      <c r="T820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HD Copper : 6 : 6 - 1 : 1</v>
      </c>
    </row>
    <row r="821" spans="1:20" x14ac:dyDescent="0.25">
      <c r="A821" s="1" t="s">
        <v>955</v>
      </c>
      <c r="B821" s="1" t="s">
        <v>841</v>
      </c>
      <c r="C821">
        <v>5</v>
      </c>
      <c r="D821">
        <v>1</v>
      </c>
      <c r="F821">
        <v>0.18190000000000001</v>
      </c>
      <c r="I821">
        <v>0.18190000000000001</v>
      </c>
      <c r="M821">
        <v>25</v>
      </c>
      <c r="N821">
        <v>1.7537</v>
      </c>
      <c r="O821">
        <v>75</v>
      </c>
      <c r="P821">
        <v>2.0798000000000001</v>
      </c>
      <c r="Q821">
        <v>100.2</v>
      </c>
      <c r="S821" t="s">
        <v>954</v>
      </c>
      <c r="T821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HD Copper : 5 : 5 - 1 : 1</v>
      </c>
    </row>
    <row r="822" spans="1:20" x14ac:dyDescent="0.25">
      <c r="A822" s="1" t="s">
        <v>955</v>
      </c>
      <c r="B822" s="1" t="s">
        <v>832</v>
      </c>
      <c r="C822">
        <v>4</v>
      </c>
      <c r="D822">
        <v>7</v>
      </c>
      <c r="F822">
        <v>7.7200000000000005E-2</v>
      </c>
      <c r="I822">
        <v>0.2316</v>
      </c>
      <c r="M822">
        <v>25</v>
      </c>
      <c r="N822">
        <v>1.4181999999999999</v>
      </c>
      <c r="O822">
        <v>75</v>
      </c>
      <c r="P822">
        <v>1.6818</v>
      </c>
      <c r="Q822">
        <v>128.9</v>
      </c>
      <c r="S822" t="s">
        <v>954</v>
      </c>
      <c r="T822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HD Copper : 4 : 4 - 7 : 7</v>
      </c>
    </row>
    <row r="823" spans="1:20" x14ac:dyDescent="0.25">
      <c r="A823" s="1" t="s">
        <v>955</v>
      </c>
      <c r="B823" s="1" t="s">
        <v>831</v>
      </c>
      <c r="C823">
        <v>4</v>
      </c>
      <c r="D823">
        <v>3</v>
      </c>
      <c r="F823">
        <v>0.11799999999999999</v>
      </c>
      <c r="I823">
        <v>0.25429000000000002</v>
      </c>
      <c r="M823">
        <v>25</v>
      </c>
      <c r="N823">
        <v>1.4043000000000001</v>
      </c>
      <c r="O823">
        <v>75</v>
      </c>
      <c r="P823">
        <v>1.6653</v>
      </c>
      <c r="Q823">
        <v>127.6</v>
      </c>
      <c r="S823" t="s">
        <v>954</v>
      </c>
      <c r="T823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HD Copper : 4 : 4 - 3 : 3</v>
      </c>
    </row>
    <row r="824" spans="1:20" x14ac:dyDescent="0.25">
      <c r="A824" s="1" t="s">
        <v>955</v>
      </c>
      <c r="B824" s="1" t="s">
        <v>830</v>
      </c>
      <c r="C824">
        <v>4</v>
      </c>
      <c r="D824">
        <v>1</v>
      </c>
      <c r="F824">
        <v>0.20430000000000001</v>
      </c>
      <c r="I824">
        <v>0.20430000000000001</v>
      </c>
      <c r="M824">
        <v>25</v>
      </c>
      <c r="N824">
        <v>1.3904000000000001</v>
      </c>
      <c r="O824">
        <v>75</v>
      </c>
      <c r="P824">
        <v>1.6488</v>
      </c>
      <c r="Q824">
        <v>126.3</v>
      </c>
      <c r="S824" t="s">
        <v>954</v>
      </c>
      <c r="T824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HD Copper : 4 : 4 - 1 : 1</v>
      </c>
    </row>
    <row r="825" spans="1:20" x14ac:dyDescent="0.25">
      <c r="A825" s="1" t="s">
        <v>955</v>
      </c>
      <c r="B825" s="1" t="s">
        <v>819</v>
      </c>
      <c r="C825">
        <v>3</v>
      </c>
      <c r="D825">
        <v>7</v>
      </c>
      <c r="F825">
        <v>8.6699999999999999E-2</v>
      </c>
      <c r="I825">
        <v>0.2601</v>
      </c>
      <c r="M825">
        <v>25</v>
      </c>
      <c r="N825">
        <v>1.125</v>
      </c>
      <c r="O825">
        <v>75</v>
      </c>
      <c r="P825">
        <v>1.3342000000000001</v>
      </c>
      <c r="Q825">
        <v>162.46088985419999</v>
      </c>
      <c r="S825" t="s">
        <v>954</v>
      </c>
      <c r="T825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HD Copper : 3 : 3 - 7 : 7</v>
      </c>
    </row>
    <row r="826" spans="1:20" x14ac:dyDescent="0.25">
      <c r="A826" s="1" t="s">
        <v>955</v>
      </c>
      <c r="B826" s="1" t="s">
        <v>818</v>
      </c>
      <c r="C826">
        <v>3</v>
      </c>
      <c r="D826">
        <v>3</v>
      </c>
      <c r="F826">
        <v>0.13250000000000001</v>
      </c>
      <c r="I826">
        <v>0.2855375</v>
      </c>
      <c r="M826">
        <v>25</v>
      </c>
      <c r="N826">
        <v>1.1140000000000001</v>
      </c>
      <c r="O826">
        <v>75</v>
      </c>
      <c r="P826">
        <v>1.3210999999999999</v>
      </c>
      <c r="Q826">
        <v>160.9</v>
      </c>
      <c r="S826" t="s">
        <v>954</v>
      </c>
      <c r="T826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HD Copper : 3 : 3 - 3 : 3</v>
      </c>
    </row>
    <row r="827" spans="1:20" x14ac:dyDescent="0.25">
      <c r="A827" s="1" t="s">
        <v>955</v>
      </c>
      <c r="B827" s="1" t="s">
        <v>817</v>
      </c>
      <c r="C827">
        <v>3</v>
      </c>
      <c r="D827">
        <v>1</v>
      </c>
      <c r="F827">
        <v>0.22939999999999999</v>
      </c>
      <c r="I827">
        <v>0.22939999999999999</v>
      </c>
      <c r="M827">
        <v>25</v>
      </c>
      <c r="N827">
        <v>1.103</v>
      </c>
      <c r="O827">
        <v>75</v>
      </c>
      <c r="P827">
        <v>1.3080000000000001</v>
      </c>
      <c r="Q827">
        <v>159.30000000000001</v>
      </c>
      <c r="S827" t="s">
        <v>954</v>
      </c>
      <c r="T827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HD Copper : 3 : 3 - 1 : 1</v>
      </c>
    </row>
    <row r="828" spans="1:20" x14ac:dyDescent="0.25">
      <c r="A828" s="1" t="s">
        <v>955</v>
      </c>
      <c r="B828" s="1" t="s">
        <v>809</v>
      </c>
      <c r="C828">
        <v>2</v>
      </c>
      <c r="D828">
        <v>7</v>
      </c>
      <c r="F828">
        <v>9.74E-2</v>
      </c>
      <c r="I828">
        <v>0.29220000000000002</v>
      </c>
      <c r="M828">
        <v>25</v>
      </c>
      <c r="N828">
        <v>0.89219999999999999</v>
      </c>
      <c r="O828">
        <v>75</v>
      </c>
      <c r="P828">
        <v>1.0580000000000001</v>
      </c>
      <c r="Q828">
        <v>204.9</v>
      </c>
      <c r="S828" t="s">
        <v>954</v>
      </c>
      <c r="T828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HD Copper : 2 : 2 - 7 : 7</v>
      </c>
    </row>
    <row r="829" spans="1:20" x14ac:dyDescent="0.25">
      <c r="A829" s="1" t="s">
        <v>955</v>
      </c>
      <c r="B829" s="1" t="s">
        <v>808</v>
      </c>
      <c r="C829">
        <v>2</v>
      </c>
      <c r="D829">
        <v>3</v>
      </c>
      <c r="F829">
        <v>0.1487</v>
      </c>
      <c r="I829">
        <v>0.32044850000000002</v>
      </c>
      <c r="M829">
        <v>25</v>
      </c>
      <c r="N829">
        <v>0.88349999999999995</v>
      </c>
      <c r="O829">
        <v>75</v>
      </c>
      <c r="P829">
        <v>1.0477000000000001</v>
      </c>
      <c r="Q829">
        <v>202.9</v>
      </c>
      <c r="S829" t="s">
        <v>954</v>
      </c>
      <c r="T829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HD Copper : 2 : 2 - 3 : 3</v>
      </c>
    </row>
    <row r="830" spans="1:20" x14ac:dyDescent="0.25">
      <c r="A830" s="1" t="s">
        <v>955</v>
      </c>
      <c r="B830" s="1" t="s">
        <v>807</v>
      </c>
      <c r="C830">
        <v>2</v>
      </c>
      <c r="D830">
        <v>1</v>
      </c>
      <c r="F830">
        <v>0.2576</v>
      </c>
      <c r="I830">
        <v>0.2576</v>
      </c>
      <c r="M830">
        <v>25</v>
      </c>
      <c r="N830">
        <v>0.87470000000000003</v>
      </c>
      <c r="O830">
        <v>75</v>
      </c>
      <c r="P830">
        <v>1.0373000000000001</v>
      </c>
      <c r="Q830">
        <v>200.9</v>
      </c>
      <c r="S830" t="s">
        <v>954</v>
      </c>
      <c r="T830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HD Copper : 2 : 2 - 1 : 1</v>
      </c>
    </row>
    <row r="831" spans="1:20" x14ac:dyDescent="0.25">
      <c r="A831" s="1" t="s">
        <v>955</v>
      </c>
      <c r="B831" s="1" t="s">
        <v>798</v>
      </c>
      <c r="C831">
        <v>1</v>
      </c>
      <c r="D831">
        <v>7</v>
      </c>
      <c r="F831">
        <v>0.10929999999999999</v>
      </c>
      <c r="I831">
        <v>0.32790000000000002</v>
      </c>
      <c r="M831">
        <v>25</v>
      </c>
      <c r="N831">
        <v>0.70760000000000001</v>
      </c>
      <c r="O831">
        <v>75</v>
      </c>
      <c r="P831">
        <v>0.83909999999999996</v>
      </c>
      <c r="Q831">
        <v>258.39999999999998</v>
      </c>
      <c r="S831" t="s">
        <v>954</v>
      </c>
      <c r="T831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HD Copper : 1 : 1 - 7 : 7</v>
      </c>
    </row>
    <row r="832" spans="1:20" x14ac:dyDescent="0.25">
      <c r="A832" s="1" t="s">
        <v>955</v>
      </c>
      <c r="B832" s="1" t="s">
        <v>797</v>
      </c>
      <c r="C832">
        <v>1</v>
      </c>
      <c r="D832">
        <v>3</v>
      </c>
      <c r="F832">
        <v>0.16700000000000001</v>
      </c>
      <c r="I832">
        <v>0.35988500000000001</v>
      </c>
      <c r="M832">
        <v>25</v>
      </c>
      <c r="N832">
        <v>0.70069999999999999</v>
      </c>
      <c r="O832">
        <v>75</v>
      </c>
      <c r="P832">
        <v>0.83089999999999997</v>
      </c>
      <c r="Q832">
        <v>255.9</v>
      </c>
      <c r="S832" t="s">
        <v>954</v>
      </c>
      <c r="T832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HD Copper : 1 : 1 - 3 : 3</v>
      </c>
    </row>
    <row r="833" spans="1:20" x14ac:dyDescent="0.25">
      <c r="A833" s="1" t="s">
        <v>955</v>
      </c>
      <c r="B833" s="1" t="s">
        <v>796</v>
      </c>
      <c r="C833">
        <v>1</v>
      </c>
      <c r="D833">
        <v>1</v>
      </c>
      <c r="F833">
        <v>0.2893</v>
      </c>
      <c r="I833">
        <v>0.2893</v>
      </c>
      <c r="M833">
        <v>25</v>
      </c>
      <c r="N833">
        <v>0.69379999999999997</v>
      </c>
      <c r="O833">
        <v>75</v>
      </c>
      <c r="P833">
        <v>0.8226</v>
      </c>
      <c r="Q833">
        <v>253.3</v>
      </c>
      <c r="S833" t="s">
        <v>954</v>
      </c>
      <c r="T833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HD Copper : 1 : 1 - 1 : 1</v>
      </c>
    </row>
    <row r="834" spans="1:20" x14ac:dyDescent="0.25">
      <c r="A834" s="1" t="s">
        <v>955</v>
      </c>
      <c r="B834" s="1" t="s">
        <v>801</v>
      </c>
      <c r="C834" t="s">
        <v>84</v>
      </c>
      <c r="D834">
        <v>7</v>
      </c>
      <c r="F834">
        <v>0.12280000000000001</v>
      </c>
      <c r="I834">
        <v>0.36840000000000001</v>
      </c>
      <c r="M834">
        <v>25</v>
      </c>
      <c r="N834">
        <v>0.56100000000000005</v>
      </c>
      <c r="O834">
        <v>75</v>
      </c>
      <c r="P834">
        <v>0.66520000000000001</v>
      </c>
      <c r="Q834">
        <v>325.91726435520002</v>
      </c>
      <c r="S834" t="s">
        <v>954</v>
      </c>
      <c r="T834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HD Copper :  1/0  : 1/0 - 7 : 7</v>
      </c>
    </row>
    <row r="835" spans="1:20" x14ac:dyDescent="0.25">
      <c r="A835" s="1" t="s">
        <v>955</v>
      </c>
      <c r="B835" s="1" t="s">
        <v>800</v>
      </c>
      <c r="C835" t="s">
        <v>84</v>
      </c>
      <c r="D835">
        <v>19</v>
      </c>
      <c r="F835">
        <v>7.4499999999999997E-2</v>
      </c>
      <c r="I835">
        <v>0.3725</v>
      </c>
      <c r="M835">
        <v>25</v>
      </c>
      <c r="N835">
        <v>0.56100000000000005</v>
      </c>
      <c r="O835">
        <v>75</v>
      </c>
      <c r="P835">
        <v>0.66520000000000001</v>
      </c>
      <c r="Q835">
        <v>325.59575881500001</v>
      </c>
      <c r="S835" t="s">
        <v>954</v>
      </c>
      <c r="T835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HD Copper :  1/0  : 1/0 - 19 : 19</v>
      </c>
    </row>
    <row r="836" spans="1:20" x14ac:dyDescent="0.25">
      <c r="A836" s="1" t="s">
        <v>955</v>
      </c>
      <c r="B836" s="1" t="s">
        <v>799</v>
      </c>
      <c r="C836" t="s">
        <v>84</v>
      </c>
      <c r="D836">
        <v>1</v>
      </c>
      <c r="F836">
        <v>0.32490000000000002</v>
      </c>
      <c r="I836">
        <v>0.32490000000000002</v>
      </c>
      <c r="M836">
        <v>25</v>
      </c>
      <c r="N836">
        <v>0.55000000000000004</v>
      </c>
      <c r="O836">
        <v>75</v>
      </c>
      <c r="P836">
        <v>0.65210000000000001</v>
      </c>
      <c r="Q836">
        <v>319.5</v>
      </c>
      <c r="S836" t="s">
        <v>954</v>
      </c>
      <c r="T836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HD Copper :  1/0  : 1/0 - 1 : 1</v>
      </c>
    </row>
    <row r="837" spans="1:20" x14ac:dyDescent="0.25">
      <c r="A837" s="1" t="s">
        <v>955</v>
      </c>
      <c r="B837" s="1" t="s">
        <v>811</v>
      </c>
      <c r="C837" t="s">
        <v>39</v>
      </c>
      <c r="D837">
        <v>19</v>
      </c>
      <c r="F837">
        <v>8.3699999999999997E-2</v>
      </c>
      <c r="I837">
        <v>0.41849999999999998</v>
      </c>
      <c r="M837">
        <v>25</v>
      </c>
      <c r="N837">
        <v>0.44540000000000002</v>
      </c>
      <c r="O837">
        <v>75</v>
      </c>
      <c r="P837">
        <v>0.52800000000000002</v>
      </c>
      <c r="Q837">
        <v>410.97661394940002</v>
      </c>
      <c r="S837" t="s">
        <v>954</v>
      </c>
      <c r="T837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HD Copper :  2/0  : 2/0 - 19 : 19</v>
      </c>
    </row>
    <row r="838" spans="1:20" x14ac:dyDescent="0.25">
      <c r="A838" s="1" t="s">
        <v>955</v>
      </c>
      <c r="B838" s="1" t="s">
        <v>812</v>
      </c>
      <c r="C838" t="s">
        <v>39</v>
      </c>
      <c r="D838">
        <v>7</v>
      </c>
      <c r="F838">
        <v>0.13789999999999999</v>
      </c>
      <c r="I838">
        <v>0.41370000000000001</v>
      </c>
      <c r="M838">
        <v>25</v>
      </c>
      <c r="N838">
        <v>0.44540000000000002</v>
      </c>
      <c r="O838">
        <v>75</v>
      </c>
      <c r="P838">
        <v>0.52800000000000002</v>
      </c>
      <c r="Q838">
        <v>410.99748571980001</v>
      </c>
      <c r="S838" t="s">
        <v>954</v>
      </c>
      <c r="T838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HD Copper :  2/0  : 2/0 - 7 : 7</v>
      </c>
    </row>
    <row r="839" spans="1:20" x14ac:dyDescent="0.25">
      <c r="A839" s="1" t="s">
        <v>955</v>
      </c>
      <c r="B839" s="1" t="s">
        <v>810</v>
      </c>
      <c r="C839" t="s">
        <v>39</v>
      </c>
      <c r="D839">
        <v>1</v>
      </c>
      <c r="F839">
        <v>0.36480000000000001</v>
      </c>
      <c r="I839">
        <v>0.36480000000000001</v>
      </c>
      <c r="M839">
        <v>25</v>
      </c>
      <c r="N839">
        <v>0.43219999999999997</v>
      </c>
      <c r="O839">
        <v>75</v>
      </c>
      <c r="P839">
        <v>0.51300000000000001</v>
      </c>
      <c r="Q839">
        <v>402.6</v>
      </c>
      <c r="S839" t="s">
        <v>954</v>
      </c>
      <c r="T839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HD Copper :  2/0  : 2/0 - 1 : 1</v>
      </c>
    </row>
    <row r="840" spans="1:20" x14ac:dyDescent="0.25">
      <c r="A840" s="1" t="s">
        <v>955</v>
      </c>
      <c r="B840" s="1" t="s">
        <v>822</v>
      </c>
      <c r="C840" t="s">
        <v>82</v>
      </c>
      <c r="D840">
        <v>19</v>
      </c>
      <c r="F840">
        <v>9.0399999999999994E-2</v>
      </c>
      <c r="I840">
        <v>0.45200000000000001</v>
      </c>
      <c r="M840">
        <v>25</v>
      </c>
      <c r="N840">
        <v>0.35360000000000003</v>
      </c>
      <c r="O840">
        <v>75</v>
      </c>
      <c r="P840">
        <v>0.41909999999999997</v>
      </c>
      <c r="Q840">
        <v>518.29999999999995</v>
      </c>
      <c r="S840" t="s">
        <v>954</v>
      </c>
      <c r="T840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HD Copper :  3/0  : 3/0 - 19 : 19</v>
      </c>
    </row>
    <row r="841" spans="1:20" x14ac:dyDescent="0.25">
      <c r="A841" s="1" t="s">
        <v>955</v>
      </c>
      <c r="B841" s="1" t="s">
        <v>821</v>
      </c>
      <c r="C841" t="s">
        <v>82</v>
      </c>
      <c r="D841">
        <v>12</v>
      </c>
      <c r="F841">
        <v>0.1183</v>
      </c>
      <c r="I841">
        <v>0.49153649999999999</v>
      </c>
      <c r="M841">
        <v>25</v>
      </c>
      <c r="N841">
        <v>0.35360000000000003</v>
      </c>
      <c r="O841">
        <v>75</v>
      </c>
      <c r="P841">
        <v>0.41909999999999997</v>
      </c>
      <c r="Q841">
        <v>518.51739204720002</v>
      </c>
      <c r="S841" t="s">
        <v>954</v>
      </c>
      <c r="T841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HD Copper :  3/0  : 3/0 - 12 : 12</v>
      </c>
    </row>
    <row r="842" spans="1:20" x14ac:dyDescent="0.25">
      <c r="A842" s="1" t="s">
        <v>955</v>
      </c>
      <c r="B842" s="1" t="s">
        <v>823</v>
      </c>
      <c r="C842" t="s">
        <v>82</v>
      </c>
      <c r="D842">
        <v>7</v>
      </c>
      <c r="F842">
        <v>0.15479999999999999</v>
      </c>
      <c r="I842">
        <v>0.46439999999999998</v>
      </c>
      <c r="M842">
        <v>25</v>
      </c>
      <c r="N842">
        <v>0.35360000000000003</v>
      </c>
      <c r="O842">
        <v>75</v>
      </c>
      <c r="P842">
        <v>0.41909999999999997</v>
      </c>
      <c r="Q842">
        <v>517.90791165120004</v>
      </c>
      <c r="S842" t="s">
        <v>954</v>
      </c>
      <c r="T842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HD Copper :  3/0  : 3/0 - 7 : 7</v>
      </c>
    </row>
    <row r="843" spans="1:20" x14ac:dyDescent="0.25">
      <c r="A843" s="1" t="s">
        <v>955</v>
      </c>
      <c r="B843" s="1" t="s">
        <v>820</v>
      </c>
      <c r="C843" t="s">
        <v>82</v>
      </c>
      <c r="D843">
        <v>1</v>
      </c>
      <c r="F843">
        <v>0.40960000000000002</v>
      </c>
      <c r="I843">
        <v>0.40960000000000002</v>
      </c>
      <c r="M843">
        <v>25</v>
      </c>
      <c r="N843">
        <v>0.34320000000000001</v>
      </c>
      <c r="O843">
        <v>75</v>
      </c>
      <c r="P843">
        <v>0.40720000000000001</v>
      </c>
      <c r="Q843">
        <v>507.8</v>
      </c>
      <c r="S843" t="s">
        <v>954</v>
      </c>
      <c r="T843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HD Copper :  3/0  : 3/0 - 1 : 1</v>
      </c>
    </row>
    <row r="844" spans="1:20" x14ac:dyDescent="0.25">
      <c r="A844" s="1" t="s">
        <v>955</v>
      </c>
      <c r="B844" s="1"/>
      <c r="C844" t="s">
        <v>76</v>
      </c>
      <c r="D844">
        <v>7</v>
      </c>
      <c r="F844">
        <v>0.1739</v>
      </c>
      <c r="I844">
        <v>0.52200000000000002</v>
      </c>
      <c r="M844">
        <v>20</v>
      </c>
      <c r="N844">
        <v>0.27561000000000002</v>
      </c>
      <c r="O844">
        <v>100</v>
      </c>
      <c r="P844">
        <v>0.34850999999999999</v>
      </c>
      <c r="Q844">
        <v>653.29999999999995</v>
      </c>
      <c r="S844" t="s">
        <v>956</v>
      </c>
      <c r="T844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HD Copper :  4/0  :  : 7</v>
      </c>
    </row>
    <row r="845" spans="1:20" x14ac:dyDescent="0.25">
      <c r="A845" s="1" t="s">
        <v>955</v>
      </c>
      <c r="B845" s="1" t="s">
        <v>835</v>
      </c>
      <c r="C845" t="s">
        <v>76</v>
      </c>
      <c r="D845">
        <v>19</v>
      </c>
      <c r="F845">
        <v>0.1055</v>
      </c>
      <c r="I845">
        <v>0.52749999999999997</v>
      </c>
      <c r="M845">
        <v>25</v>
      </c>
      <c r="N845">
        <v>0.28079999999999999</v>
      </c>
      <c r="O845">
        <v>75</v>
      </c>
      <c r="P845">
        <v>0.3327</v>
      </c>
      <c r="Q845">
        <v>652.93674961500005</v>
      </c>
      <c r="S845" t="s">
        <v>954</v>
      </c>
      <c r="T845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HD Copper :  4/0  : 4/0 - 19 : 19</v>
      </c>
    </row>
    <row r="846" spans="1:20" x14ac:dyDescent="0.25">
      <c r="A846" s="1" t="s">
        <v>955</v>
      </c>
      <c r="B846" s="1" t="s">
        <v>834</v>
      </c>
      <c r="C846" t="s">
        <v>76</v>
      </c>
      <c r="D846">
        <v>12</v>
      </c>
      <c r="F846">
        <v>0.1328</v>
      </c>
      <c r="I846">
        <v>0.55178400000000005</v>
      </c>
      <c r="M846">
        <v>25</v>
      </c>
      <c r="N846">
        <v>0.28079999999999999</v>
      </c>
      <c r="O846">
        <v>75</v>
      </c>
      <c r="P846">
        <v>0.3327</v>
      </c>
      <c r="Q846">
        <v>653.41633720319999</v>
      </c>
      <c r="S846" t="s">
        <v>954</v>
      </c>
      <c r="T846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HD Copper :  4/0  : 4/0 - 12 : 12</v>
      </c>
    </row>
    <row r="847" spans="1:20" x14ac:dyDescent="0.25">
      <c r="A847" s="1" t="s">
        <v>955</v>
      </c>
      <c r="B847" s="1" t="s">
        <v>836</v>
      </c>
      <c r="C847" t="s">
        <v>76</v>
      </c>
      <c r="D847">
        <v>7</v>
      </c>
      <c r="F847">
        <v>0.1739</v>
      </c>
      <c r="I847">
        <v>0.52170000000000005</v>
      </c>
      <c r="M847">
        <v>25</v>
      </c>
      <c r="N847">
        <v>0.28079999999999999</v>
      </c>
      <c r="O847">
        <v>75</v>
      </c>
      <c r="P847">
        <v>0.3327</v>
      </c>
      <c r="Q847">
        <v>653.59661866379997</v>
      </c>
      <c r="S847" t="s">
        <v>954</v>
      </c>
      <c r="T847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HD Copper :  4/0  : 4/0 - 7 : 7</v>
      </c>
    </row>
    <row r="848" spans="1:20" x14ac:dyDescent="0.25">
      <c r="A848" s="1" t="s">
        <v>955</v>
      </c>
      <c r="B848" s="1" t="s">
        <v>833</v>
      </c>
      <c r="C848" t="s">
        <v>76</v>
      </c>
      <c r="D848">
        <v>1</v>
      </c>
      <c r="F848">
        <v>0.46</v>
      </c>
      <c r="I848">
        <v>0.46</v>
      </c>
      <c r="M848">
        <v>25</v>
      </c>
      <c r="N848">
        <v>0.27260000000000001</v>
      </c>
      <c r="O848">
        <v>75</v>
      </c>
      <c r="P848">
        <v>0.32329999999999998</v>
      </c>
      <c r="Q848">
        <v>640.5</v>
      </c>
      <c r="S848" t="s">
        <v>954</v>
      </c>
      <c r="T848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HD Copper :  4/0  : 4/0 - 1 : 1</v>
      </c>
    </row>
    <row r="849" spans="1:20" x14ac:dyDescent="0.25">
      <c r="A849" s="1" t="s">
        <v>955</v>
      </c>
      <c r="B849" s="1" t="s">
        <v>816</v>
      </c>
      <c r="C849">
        <v>250</v>
      </c>
      <c r="D849">
        <v>37</v>
      </c>
      <c r="F849">
        <v>8.2199999999999995E-2</v>
      </c>
      <c r="I849">
        <v>0.57540000000000002</v>
      </c>
      <c r="M849">
        <v>25</v>
      </c>
      <c r="N849">
        <v>0.23810000000000001</v>
      </c>
      <c r="O849">
        <v>75</v>
      </c>
      <c r="P849">
        <v>0.28189999999999998</v>
      </c>
      <c r="Q849">
        <v>771.89450962319995</v>
      </c>
      <c r="S849" t="s">
        <v>954</v>
      </c>
      <c r="T849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HD Copper : 250 : 250 - 37 : 37</v>
      </c>
    </row>
    <row r="850" spans="1:20" x14ac:dyDescent="0.25">
      <c r="A850" s="1" t="s">
        <v>955</v>
      </c>
      <c r="B850" s="1" t="s">
        <v>815</v>
      </c>
      <c r="C850">
        <v>250</v>
      </c>
      <c r="D850">
        <v>19</v>
      </c>
      <c r="F850">
        <v>0.1147</v>
      </c>
      <c r="I850">
        <v>0.57350000000000001</v>
      </c>
      <c r="M850">
        <v>25</v>
      </c>
      <c r="N850">
        <v>0.23810000000000001</v>
      </c>
      <c r="O850">
        <v>75</v>
      </c>
      <c r="P850">
        <v>0.28189999999999998</v>
      </c>
      <c r="Q850">
        <v>771.77912825340002</v>
      </c>
      <c r="S850" t="s">
        <v>954</v>
      </c>
      <c r="T850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HD Copper : 250 : 250 - 19 : 19</v>
      </c>
    </row>
    <row r="851" spans="1:20" x14ac:dyDescent="0.25">
      <c r="A851" s="1" t="s">
        <v>955</v>
      </c>
      <c r="B851" s="1" t="s">
        <v>814</v>
      </c>
      <c r="C851">
        <v>250</v>
      </c>
      <c r="D851">
        <v>12</v>
      </c>
      <c r="F851">
        <v>0.14430000000000001</v>
      </c>
      <c r="I851">
        <v>0.5995665</v>
      </c>
      <c r="M851">
        <v>25</v>
      </c>
      <c r="N851">
        <v>0.23810000000000001</v>
      </c>
      <c r="O851">
        <v>75</v>
      </c>
      <c r="P851">
        <v>0.28189999999999998</v>
      </c>
      <c r="Q851">
        <v>771.48324929520004</v>
      </c>
      <c r="S851" t="s">
        <v>954</v>
      </c>
      <c r="T851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HD Copper : 250 : 250 - 12 : 12</v>
      </c>
    </row>
    <row r="852" spans="1:20" x14ac:dyDescent="0.25">
      <c r="A852" s="1" t="s">
        <v>955</v>
      </c>
      <c r="B852" s="1" t="s">
        <v>826</v>
      </c>
      <c r="C852">
        <v>300</v>
      </c>
      <c r="D852">
        <v>37</v>
      </c>
      <c r="F852">
        <v>0.09</v>
      </c>
      <c r="I852">
        <v>0.63</v>
      </c>
      <c r="M852">
        <v>25</v>
      </c>
      <c r="N852">
        <v>0.19889999999999999</v>
      </c>
      <c r="O852">
        <v>75</v>
      </c>
      <c r="P852">
        <v>0.23530000000000001</v>
      </c>
      <c r="Q852">
        <v>925.33573799999999</v>
      </c>
      <c r="S852" t="s">
        <v>954</v>
      </c>
      <c r="T852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HD Copper : 300 : 300 - 37 : 37</v>
      </c>
    </row>
    <row r="853" spans="1:20" x14ac:dyDescent="0.25">
      <c r="A853" s="1" t="s">
        <v>955</v>
      </c>
      <c r="B853" s="1" t="s">
        <v>825</v>
      </c>
      <c r="C853">
        <v>300</v>
      </c>
      <c r="D853">
        <v>19</v>
      </c>
      <c r="F853">
        <v>0.12570000000000001</v>
      </c>
      <c r="I853">
        <v>0.62849999999999995</v>
      </c>
      <c r="M853">
        <v>25</v>
      </c>
      <c r="N853">
        <v>0.19889999999999999</v>
      </c>
      <c r="O853">
        <v>75</v>
      </c>
      <c r="P853">
        <v>0.23530000000000001</v>
      </c>
      <c r="Q853">
        <v>926.90825299740004</v>
      </c>
      <c r="S853" t="s">
        <v>954</v>
      </c>
      <c r="T853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HD Copper : 300 : 300 - 19 : 19</v>
      </c>
    </row>
    <row r="854" spans="1:20" x14ac:dyDescent="0.25">
      <c r="A854" s="1" t="s">
        <v>955</v>
      </c>
      <c r="B854" s="1" t="s">
        <v>824</v>
      </c>
      <c r="C854">
        <v>300</v>
      </c>
      <c r="D854">
        <v>12</v>
      </c>
      <c r="F854">
        <v>0.15809999999999999</v>
      </c>
      <c r="I854">
        <v>0.65690550000000003</v>
      </c>
      <c r="M854">
        <v>25</v>
      </c>
      <c r="N854">
        <v>0.19889999999999999</v>
      </c>
      <c r="O854">
        <v>75</v>
      </c>
      <c r="P854">
        <v>0.23530000000000001</v>
      </c>
      <c r="Q854">
        <v>926.09934839280004</v>
      </c>
      <c r="S854" t="s">
        <v>954</v>
      </c>
      <c r="T854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HD Copper : 300 : 300 - 12 : 12</v>
      </c>
    </row>
    <row r="855" spans="1:20" x14ac:dyDescent="0.25">
      <c r="A855" s="1" t="s">
        <v>955</v>
      </c>
      <c r="B855" s="1" t="s">
        <v>829</v>
      </c>
      <c r="C855">
        <v>350</v>
      </c>
      <c r="D855">
        <v>37</v>
      </c>
      <c r="F855">
        <v>9.7299999999999998E-2</v>
      </c>
      <c r="I855">
        <v>0.68110000000000004</v>
      </c>
      <c r="M855">
        <v>25</v>
      </c>
      <c r="N855">
        <v>0.1709</v>
      </c>
      <c r="O855">
        <v>75</v>
      </c>
      <c r="P855">
        <v>0.2021</v>
      </c>
      <c r="Q855">
        <v>1081.5335529642</v>
      </c>
      <c r="S855" t="s">
        <v>954</v>
      </c>
      <c r="T855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HD Copper : 350 : 350 - 37 : 37</v>
      </c>
    </row>
    <row r="856" spans="1:20" x14ac:dyDescent="0.25">
      <c r="A856" s="1" t="s">
        <v>955</v>
      </c>
      <c r="B856" s="1" t="s">
        <v>828</v>
      </c>
      <c r="C856">
        <v>350</v>
      </c>
      <c r="D856">
        <v>19</v>
      </c>
      <c r="F856">
        <v>0.13569999999999999</v>
      </c>
      <c r="I856">
        <v>0.67849999999999999</v>
      </c>
      <c r="M856">
        <v>25</v>
      </c>
      <c r="N856">
        <v>0.1709</v>
      </c>
      <c r="O856">
        <v>75</v>
      </c>
      <c r="P856">
        <v>0.2021</v>
      </c>
      <c r="Q856">
        <v>1080.2540146373999</v>
      </c>
      <c r="S856" t="s">
        <v>954</v>
      </c>
      <c r="T856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HD Copper : 350 : 350 - 19 : 19</v>
      </c>
    </row>
    <row r="857" spans="1:20" x14ac:dyDescent="0.25">
      <c r="A857" s="1" t="s">
        <v>955</v>
      </c>
      <c r="B857" s="1" t="s">
        <v>827</v>
      </c>
      <c r="C857">
        <v>350</v>
      </c>
      <c r="D857">
        <v>12</v>
      </c>
      <c r="F857">
        <v>0.17080000000000001</v>
      </c>
      <c r="I857">
        <v>0.70967400000000003</v>
      </c>
      <c r="M857">
        <v>25</v>
      </c>
      <c r="N857">
        <v>0.1709</v>
      </c>
      <c r="O857">
        <v>75</v>
      </c>
      <c r="P857">
        <v>0.2021</v>
      </c>
      <c r="Q857">
        <v>1080.8603148672</v>
      </c>
      <c r="S857" t="s">
        <v>954</v>
      </c>
      <c r="T857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HD Copper : 350 : 350 - 12 : 12</v>
      </c>
    </row>
    <row r="858" spans="1:20" x14ac:dyDescent="0.25">
      <c r="A858" s="1" t="s">
        <v>955</v>
      </c>
      <c r="B858" s="1" t="s">
        <v>838</v>
      </c>
      <c r="C858">
        <v>400</v>
      </c>
      <c r="D858">
        <v>37</v>
      </c>
      <c r="F858">
        <v>0.104</v>
      </c>
      <c r="I858">
        <v>0.72799999999999998</v>
      </c>
      <c r="M858">
        <v>25</v>
      </c>
      <c r="N858">
        <v>0.15010000000000001</v>
      </c>
      <c r="O858">
        <v>75</v>
      </c>
      <c r="P858">
        <v>0.17730000000000001</v>
      </c>
      <c r="Q858">
        <v>1235.6088076799999</v>
      </c>
      <c r="S858" t="s">
        <v>954</v>
      </c>
      <c r="T858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HD Copper : 400 : 400 - 37 : 37</v>
      </c>
    </row>
    <row r="859" spans="1:20" x14ac:dyDescent="0.25">
      <c r="A859" s="1" t="s">
        <v>955</v>
      </c>
      <c r="B859" s="1" t="s">
        <v>837</v>
      </c>
      <c r="C859">
        <v>400</v>
      </c>
      <c r="D859">
        <v>19</v>
      </c>
      <c r="F859">
        <v>0.14510000000000001</v>
      </c>
      <c r="I859">
        <v>0.72550000000000003</v>
      </c>
      <c r="M859">
        <v>25</v>
      </c>
      <c r="N859">
        <v>0.15010000000000001</v>
      </c>
      <c r="O859">
        <v>75</v>
      </c>
      <c r="P859">
        <v>0.17730000000000001</v>
      </c>
      <c r="Q859">
        <v>1235.0968626726001</v>
      </c>
      <c r="S859" t="s">
        <v>954</v>
      </c>
      <c r="T859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HD Copper : 400 : 400 - 19 : 19</v>
      </c>
    </row>
    <row r="860" spans="1:20" x14ac:dyDescent="0.25">
      <c r="A860" s="1" t="s">
        <v>955</v>
      </c>
      <c r="B860" s="1" t="s">
        <v>840</v>
      </c>
      <c r="C860">
        <v>450</v>
      </c>
      <c r="D860">
        <v>37</v>
      </c>
      <c r="F860">
        <v>0.1103</v>
      </c>
      <c r="I860">
        <v>0.77210000000000001</v>
      </c>
      <c r="M860">
        <v>25</v>
      </c>
      <c r="N860">
        <v>0.13389999999999999</v>
      </c>
      <c r="O860">
        <v>75</v>
      </c>
      <c r="P860">
        <v>0.158</v>
      </c>
      <c r="Q860">
        <v>1389.8417121882001</v>
      </c>
      <c r="S860" t="s">
        <v>954</v>
      </c>
      <c r="T860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HD Copper : 450 : 450 - 37 : 37</v>
      </c>
    </row>
    <row r="861" spans="1:20" x14ac:dyDescent="0.25">
      <c r="A861" s="1" t="s">
        <v>955</v>
      </c>
      <c r="B861" s="1" t="s">
        <v>839</v>
      </c>
      <c r="C861">
        <v>450</v>
      </c>
      <c r="D861">
        <v>19</v>
      </c>
      <c r="F861">
        <v>0.15390000000000001</v>
      </c>
      <c r="I861">
        <v>0.76949999999999996</v>
      </c>
      <c r="M861">
        <v>25</v>
      </c>
      <c r="N861">
        <v>0.13389999999999999</v>
      </c>
      <c r="O861">
        <v>75</v>
      </c>
      <c r="P861">
        <v>0.158</v>
      </c>
      <c r="Q861">
        <v>1389.4516323846001</v>
      </c>
      <c r="S861" t="s">
        <v>954</v>
      </c>
      <c r="T861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HD Copper : 450 : 450 - 19 : 19</v>
      </c>
    </row>
    <row r="862" spans="1:20" x14ac:dyDescent="0.25">
      <c r="A862" s="1" t="s">
        <v>955</v>
      </c>
      <c r="B862" s="1"/>
      <c r="C862">
        <v>500</v>
      </c>
      <c r="D862">
        <v>19</v>
      </c>
      <c r="F862">
        <v>0.16220000000000001</v>
      </c>
      <c r="I862">
        <v>0.81100000000000005</v>
      </c>
      <c r="M862">
        <v>20</v>
      </c>
      <c r="N862">
        <v>0.11824999999999999</v>
      </c>
      <c r="O862">
        <v>100</v>
      </c>
      <c r="P862">
        <v>0.14953</v>
      </c>
      <c r="Q862">
        <v>1544</v>
      </c>
      <c r="S862" t="s">
        <v>956</v>
      </c>
      <c r="T862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HD Copper : 500 :  : 19</v>
      </c>
    </row>
    <row r="863" spans="1:20" x14ac:dyDescent="0.25">
      <c r="A863" s="1" t="s">
        <v>955</v>
      </c>
      <c r="B863" s="1" t="s">
        <v>843</v>
      </c>
      <c r="C863">
        <v>500</v>
      </c>
      <c r="D863">
        <v>37</v>
      </c>
      <c r="F863">
        <v>0.1162</v>
      </c>
      <c r="I863">
        <v>0.81340000000000001</v>
      </c>
      <c r="M863">
        <v>25</v>
      </c>
      <c r="N863">
        <v>0.121</v>
      </c>
      <c r="O863">
        <v>75</v>
      </c>
      <c r="P863">
        <v>0.1426</v>
      </c>
      <c r="Q863">
        <v>1542.5049731111999</v>
      </c>
      <c r="S863" t="s">
        <v>954</v>
      </c>
      <c r="T863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HD Copper : 500 : 500 - 37 : 37</v>
      </c>
    </row>
    <row r="864" spans="1:20" x14ac:dyDescent="0.25">
      <c r="A864" s="1" t="s">
        <v>955</v>
      </c>
      <c r="B864" s="1" t="s">
        <v>842</v>
      </c>
      <c r="C864">
        <v>500</v>
      </c>
      <c r="D864">
        <v>19</v>
      </c>
      <c r="F864">
        <v>0.16220000000000001</v>
      </c>
      <c r="I864">
        <v>0.81100000000000005</v>
      </c>
      <c r="M864">
        <v>25</v>
      </c>
      <c r="N864">
        <v>0.121</v>
      </c>
      <c r="O864">
        <v>75</v>
      </c>
      <c r="P864">
        <v>0.1426</v>
      </c>
      <c r="Q864">
        <v>1543.3623212184</v>
      </c>
      <c r="S864" t="s">
        <v>954</v>
      </c>
      <c r="T864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HD Copper : 500 : 500 - 19 : 19</v>
      </c>
    </row>
    <row r="865" spans="1:20" x14ac:dyDescent="0.25">
      <c r="A865" s="1" t="s">
        <v>955</v>
      </c>
      <c r="B865" s="1" t="s">
        <v>847</v>
      </c>
      <c r="C865">
        <v>600</v>
      </c>
      <c r="D865">
        <v>61</v>
      </c>
      <c r="F865">
        <v>9.9199999999999997E-2</v>
      </c>
      <c r="I865">
        <v>0.89280000000000004</v>
      </c>
      <c r="M865">
        <v>25</v>
      </c>
      <c r="N865">
        <v>0.1018</v>
      </c>
      <c r="O865">
        <v>75</v>
      </c>
      <c r="P865">
        <v>0.1196</v>
      </c>
      <c r="Q865">
        <v>1853.3855471616</v>
      </c>
      <c r="S865" t="s">
        <v>954</v>
      </c>
      <c r="T865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HD Copper : 600 : 600 - 61 : 61</v>
      </c>
    </row>
    <row r="866" spans="1:20" x14ac:dyDescent="0.25">
      <c r="A866" s="1" t="s">
        <v>955</v>
      </c>
      <c r="B866" s="1" t="s">
        <v>846</v>
      </c>
      <c r="C866">
        <v>600</v>
      </c>
      <c r="D866">
        <v>37</v>
      </c>
      <c r="F866">
        <v>0.1273</v>
      </c>
      <c r="I866">
        <v>0.8911</v>
      </c>
      <c r="M866">
        <v>25</v>
      </c>
      <c r="N866">
        <v>0.1018</v>
      </c>
      <c r="O866">
        <v>75</v>
      </c>
      <c r="P866">
        <v>0.1196</v>
      </c>
      <c r="Q866">
        <v>1851.2758002042001</v>
      </c>
      <c r="S866" t="s">
        <v>954</v>
      </c>
      <c r="T866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HD Copper : 600 : 600 - 37 : 37</v>
      </c>
    </row>
    <row r="867" spans="1:20" x14ac:dyDescent="0.25">
      <c r="A867" s="1" t="s">
        <v>955</v>
      </c>
      <c r="B867" s="1" t="s">
        <v>850</v>
      </c>
      <c r="C867">
        <v>700</v>
      </c>
      <c r="D867">
        <v>61</v>
      </c>
      <c r="F867">
        <v>0.1071</v>
      </c>
      <c r="I867">
        <v>0.96389999999999998</v>
      </c>
      <c r="M867">
        <v>25</v>
      </c>
      <c r="N867">
        <v>8.8099999999999998E-2</v>
      </c>
      <c r="O867">
        <v>75</v>
      </c>
      <c r="P867">
        <v>0.1033</v>
      </c>
      <c r="Q867">
        <v>2160.3363311754001</v>
      </c>
      <c r="S867" t="s">
        <v>954</v>
      </c>
      <c r="T867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HD Copper : 700 : 700 - 61 : 61</v>
      </c>
    </row>
    <row r="868" spans="1:20" x14ac:dyDescent="0.25">
      <c r="A868" s="1" t="s">
        <v>955</v>
      </c>
      <c r="B868" s="1" t="s">
        <v>849</v>
      </c>
      <c r="C868">
        <v>700</v>
      </c>
      <c r="D868">
        <v>37</v>
      </c>
      <c r="F868">
        <v>0.13750000000000001</v>
      </c>
      <c r="I868">
        <v>0.96250000000000002</v>
      </c>
      <c r="M868">
        <v>25</v>
      </c>
      <c r="N868">
        <v>8.8099999999999998E-2</v>
      </c>
      <c r="O868">
        <v>75</v>
      </c>
      <c r="P868">
        <v>0.1033</v>
      </c>
      <c r="Q868">
        <v>2159.8307156249998</v>
      </c>
      <c r="S868" t="s">
        <v>954</v>
      </c>
      <c r="T868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HD Copper : 700 : 700 - 37 : 37</v>
      </c>
    </row>
    <row r="869" spans="1:20" x14ac:dyDescent="0.25">
      <c r="A869" s="1" t="s">
        <v>955</v>
      </c>
      <c r="B869" s="1" t="s">
        <v>852</v>
      </c>
      <c r="C869">
        <v>750</v>
      </c>
      <c r="D869">
        <v>61</v>
      </c>
      <c r="F869">
        <v>0.1109</v>
      </c>
      <c r="I869">
        <v>0.99809999999999999</v>
      </c>
      <c r="M869">
        <v>25</v>
      </c>
      <c r="N869">
        <v>8.2699999999999996E-2</v>
      </c>
      <c r="O869">
        <v>75</v>
      </c>
      <c r="P869">
        <v>9.69E-2</v>
      </c>
      <c r="Q869">
        <v>2316.3571374714002</v>
      </c>
      <c r="S869" t="s">
        <v>954</v>
      </c>
      <c r="T869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HD Copper : 750 : 750 - 61 : 61</v>
      </c>
    </row>
    <row r="870" spans="1:20" x14ac:dyDescent="0.25">
      <c r="A870" s="1" t="s">
        <v>955</v>
      </c>
      <c r="B870" s="1" t="s">
        <v>851</v>
      </c>
      <c r="C870">
        <v>750</v>
      </c>
      <c r="D870">
        <v>37</v>
      </c>
      <c r="F870">
        <v>0.1424</v>
      </c>
      <c r="I870">
        <v>0.99680000000000002</v>
      </c>
      <c r="M870">
        <v>25</v>
      </c>
      <c r="N870">
        <v>8.2699999999999996E-2</v>
      </c>
      <c r="O870">
        <v>75</v>
      </c>
      <c r="P870">
        <v>9.69E-2</v>
      </c>
      <c r="Q870">
        <v>2316.5106190848001</v>
      </c>
      <c r="S870" t="s">
        <v>954</v>
      </c>
      <c r="T870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HD Copper : 750 : 750 - 37 : 37</v>
      </c>
    </row>
    <row r="871" spans="1:20" x14ac:dyDescent="0.25">
      <c r="A871" s="1" t="s">
        <v>955</v>
      </c>
      <c r="B871" s="1" t="s">
        <v>855</v>
      </c>
      <c r="C871">
        <v>800</v>
      </c>
      <c r="D871">
        <v>61</v>
      </c>
      <c r="F871">
        <v>0.1145</v>
      </c>
      <c r="I871">
        <v>1.0305</v>
      </c>
      <c r="M871">
        <v>25</v>
      </c>
      <c r="N871">
        <v>7.8100000000000003E-2</v>
      </c>
      <c r="O871">
        <v>75</v>
      </c>
      <c r="P871">
        <v>9.1200000000000003E-2</v>
      </c>
      <c r="Q871">
        <v>2469.1836983849998</v>
      </c>
      <c r="S871" t="s">
        <v>954</v>
      </c>
      <c r="T871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HD Copper : 800 : 800 - 61 : 61</v>
      </c>
    </row>
    <row r="872" spans="1:20" x14ac:dyDescent="0.25">
      <c r="A872" s="1" t="s">
        <v>955</v>
      </c>
      <c r="B872" s="1" t="s">
        <v>854</v>
      </c>
      <c r="C872">
        <v>800</v>
      </c>
      <c r="D872">
        <v>37</v>
      </c>
      <c r="F872">
        <v>0.14699999999999999</v>
      </c>
      <c r="I872">
        <v>1.0289999999999999</v>
      </c>
      <c r="M872">
        <v>25</v>
      </c>
      <c r="N872">
        <v>7.8100000000000003E-2</v>
      </c>
      <c r="O872">
        <v>75</v>
      </c>
      <c r="P872">
        <v>9.1200000000000003E-2</v>
      </c>
      <c r="Q872">
        <v>2468.59011882</v>
      </c>
      <c r="S872" t="s">
        <v>954</v>
      </c>
      <c r="T872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HD Copper : 800 : 800 - 37 : 37</v>
      </c>
    </row>
    <row r="873" spans="1:20" x14ac:dyDescent="0.25">
      <c r="A873" s="1" t="s">
        <v>955</v>
      </c>
      <c r="B873" s="1" t="s">
        <v>857</v>
      </c>
      <c r="C873">
        <v>900</v>
      </c>
      <c r="D873">
        <v>61</v>
      </c>
      <c r="F873">
        <v>0.1215</v>
      </c>
      <c r="I873">
        <v>1.0934999999999999</v>
      </c>
      <c r="M873">
        <v>25</v>
      </c>
      <c r="N873">
        <v>7.0300000000000001E-2</v>
      </c>
      <c r="O873">
        <v>75</v>
      </c>
      <c r="P873">
        <v>8.1900000000000001E-2</v>
      </c>
      <c r="Q873">
        <v>2780.3212792650002</v>
      </c>
      <c r="S873" t="s">
        <v>954</v>
      </c>
      <c r="T873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HD Copper : 900 : 900 - 61 : 61</v>
      </c>
    </row>
    <row r="874" spans="1:20" x14ac:dyDescent="0.25">
      <c r="A874" s="1" t="s">
        <v>955</v>
      </c>
      <c r="B874" s="1" t="s">
        <v>856</v>
      </c>
      <c r="C874">
        <v>900</v>
      </c>
      <c r="D874">
        <v>37</v>
      </c>
      <c r="F874">
        <v>0.156</v>
      </c>
      <c r="I874">
        <v>1.0920000000000001</v>
      </c>
      <c r="M874">
        <v>25</v>
      </c>
      <c r="N874">
        <v>7.0300000000000001E-2</v>
      </c>
      <c r="O874">
        <v>75</v>
      </c>
      <c r="P874">
        <v>8.1900000000000001E-2</v>
      </c>
      <c r="Q874">
        <v>2780.11981728</v>
      </c>
      <c r="S874" t="s">
        <v>954</v>
      </c>
      <c r="T874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HD Copper : 900 : 900 - 37 : 37</v>
      </c>
    </row>
    <row r="875" spans="1:20" x14ac:dyDescent="0.25">
      <c r="A875" s="1" t="s">
        <v>955</v>
      </c>
      <c r="B875" s="1" t="s">
        <v>803</v>
      </c>
      <c r="C875">
        <v>1000</v>
      </c>
      <c r="D875">
        <v>61</v>
      </c>
      <c r="F875">
        <v>0.128</v>
      </c>
      <c r="I875">
        <v>1.1519999999999999</v>
      </c>
      <c r="M875">
        <v>25</v>
      </c>
      <c r="N875">
        <v>6.4199999999999993E-2</v>
      </c>
      <c r="O875">
        <v>75</v>
      </c>
      <c r="P875">
        <v>7.4499999999999997E-2</v>
      </c>
      <c r="Q875">
        <v>3085.7615769600002</v>
      </c>
      <c r="S875" t="s">
        <v>954</v>
      </c>
      <c r="T875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HD Copper : 1000 : 1000 - 61 : 61</v>
      </c>
    </row>
    <row r="876" spans="1:20" x14ac:dyDescent="0.25">
      <c r="A876" s="1" t="s">
        <v>955</v>
      </c>
      <c r="B876" s="1" t="s">
        <v>802</v>
      </c>
      <c r="C876">
        <v>1000</v>
      </c>
      <c r="D876">
        <v>37</v>
      </c>
      <c r="F876">
        <v>0.16439999999999999</v>
      </c>
      <c r="I876">
        <v>1.1508</v>
      </c>
      <c r="M876">
        <v>25</v>
      </c>
      <c r="N876">
        <v>6.4199999999999993E-2</v>
      </c>
      <c r="O876">
        <v>75</v>
      </c>
      <c r="P876">
        <v>7.4499999999999997E-2</v>
      </c>
      <c r="Q876">
        <v>3087.5780384927998</v>
      </c>
      <c r="S876" t="s">
        <v>954</v>
      </c>
      <c r="T876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HD Copper : 1000 : 1000 - 37 : 37</v>
      </c>
    </row>
    <row r="877" spans="1:20" x14ac:dyDescent="0.25">
      <c r="A877" s="1" t="s">
        <v>955</v>
      </c>
      <c r="B877" s="1" t="s">
        <v>804</v>
      </c>
      <c r="C877">
        <v>1250</v>
      </c>
      <c r="D877">
        <v>61</v>
      </c>
      <c r="F877">
        <v>0.1431</v>
      </c>
      <c r="I877">
        <v>1.288</v>
      </c>
      <c r="M877">
        <v>25</v>
      </c>
      <c r="N877">
        <v>5.33E-2</v>
      </c>
      <c r="O877">
        <v>75</v>
      </c>
      <c r="P877">
        <v>6.13E-2</v>
      </c>
      <c r="Q877">
        <v>3859</v>
      </c>
      <c r="S877" t="s">
        <v>954</v>
      </c>
      <c r="T877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HD Copper : 1250 : 1250 - 61 : 61</v>
      </c>
    </row>
    <row r="878" spans="1:20" x14ac:dyDescent="0.25">
      <c r="A878" s="1" t="s">
        <v>955</v>
      </c>
      <c r="B878" s="1" t="s">
        <v>805</v>
      </c>
      <c r="C878">
        <v>1500</v>
      </c>
      <c r="D878">
        <v>61</v>
      </c>
      <c r="F878">
        <v>0.15679999999999999</v>
      </c>
      <c r="I878">
        <v>1.411</v>
      </c>
      <c r="M878">
        <v>25</v>
      </c>
      <c r="N878">
        <v>4.6300000000000001E-2</v>
      </c>
      <c r="O878">
        <v>75</v>
      </c>
      <c r="P878">
        <v>5.28E-2</v>
      </c>
      <c r="Q878">
        <v>4631</v>
      </c>
      <c r="S878" t="s">
        <v>954</v>
      </c>
      <c r="T878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HD Copper : 1500 : 1500 - 61 : 61</v>
      </c>
    </row>
    <row r="879" spans="1:20" x14ac:dyDescent="0.25">
      <c r="A879" s="1" t="s">
        <v>955</v>
      </c>
      <c r="B879" s="1" t="s">
        <v>806</v>
      </c>
      <c r="C879">
        <v>1750</v>
      </c>
      <c r="D879">
        <v>91</v>
      </c>
      <c r="F879">
        <v>0.13869999999999999</v>
      </c>
      <c r="I879">
        <v>1.526</v>
      </c>
      <c r="M879">
        <v>25</v>
      </c>
      <c r="N879">
        <v>4.1500000000000002E-2</v>
      </c>
      <c r="O879">
        <v>75</v>
      </c>
      <c r="P879">
        <v>4.6899999999999997E-2</v>
      </c>
      <c r="Q879">
        <v>5403</v>
      </c>
      <c r="S879" t="s">
        <v>954</v>
      </c>
      <c r="T879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HD Copper : 1750 : 1750 - 91 : 91</v>
      </c>
    </row>
    <row r="880" spans="1:20" x14ac:dyDescent="0.25">
      <c r="A880" s="1" t="s">
        <v>955</v>
      </c>
      <c r="B880" s="1" t="s">
        <v>813</v>
      </c>
      <c r="C880">
        <v>2000</v>
      </c>
      <c r="D880">
        <v>91</v>
      </c>
      <c r="F880">
        <v>0.1482</v>
      </c>
      <c r="I880">
        <v>1.63</v>
      </c>
      <c r="M880">
        <v>25</v>
      </c>
      <c r="N880">
        <v>3.7900000000000003E-2</v>
      </c>
      <c r="O880">
        <v>75</v>
      </c>
      <c r="P880">
        <v>4.2599999999999999E-2</v>
      </c>
      <c r="Q880">
        <v>6175</v>
      </c>
      <c r="S880" t="s">
        <v>954</v>
      </c>
      <c r="T880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HD Copper : 2000 : 2000 - 91 : 91</v>
      </c>
    </row>
    <row r="881" spans="1:20" x14ac:dyDescent="0.25">
      <c r="A881" s="1" t="s">
        <v>858</v>
      </c>
      <c r="B881" s="1" t="s">
        <v>867</v>
      </c>
      <c r="C881">
        <v>83.5</v>
      </c>
      <c r="D881">
        <v>7</v>
      </c>
      <c r="F881">
        <v>7.7200000000000005E-2</v>
      </c>
      <c r="I881">
        <v>0.34799999999999998</v>
      </c>
      <c r="J881" t="s">
        <v>23</v>
      </c>
      <c r="K881" t="s">
        <v>23</v>
      </c>
      <c r="L881" t="s">
        <v>23</v>
      </c>
      <c r="M881">
        <v>25</v>
      </c>
      <c r="N881">
        <v>1.1153</v>
      </c>
      <c r="O881">
        <v>75</v>
      </c>
      <c r="P881">
        <v>1.3361000000000001</v>
      </c>
      <c r="Q881">
        <v>78.3</v>
      </c>
      <c r="S881" t="s">
        <v>954</v>
      </c>
      <c r="T881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VR2AAC : 83.5 : Rose/VR2          (2 x #4) : 7</v>
      </c>
    </row>
    <row r="882" spans="1:20" x14ac:dyDescent="0.25">
      <c r="A882" s="1" t="s">
        <v>858</v>
      </c>
      <c r="B882" s="1" t="s">
        <v>868</v>
      </c>
      <c r="C882">
        <v>105.2</v>
      </c>
      <c r="D882">
        <v>7</v>
      </c>
      <c r="F882">
        <v>8.6699999999999999E-2</v>
      </c>
      <c r="I882">
        <v>0.39</v>
      </c>
      <c r="J882" t="s">
        <v>23</v>
      </c>
      <c r="K882" t="s">
        <v>23</v>
      </c>
      <c r="L882" t="s">
        <v>23</v>
      </c>
      <c r="M882">
        <v>25</v>
      </c>
      <c r="N882">
        <v>0.88539999999999996</v>
      </c>
      <c r="O882">
        <v>75</v>
      </c>
      <c r="P882">
        <v>1.0606</v>
      </c>
      <c r="Q882">
        <v>98.7</v>
      </c>
      <c r="S882" t="s">
        <v>954</v>
      </c>
      <c r="T882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VR2AAC : 105.2 : Lily/VR2              (2 x #3) : 7</v>
      </c>
    </row>
    <row r="883" spans="1:20" x14ac:dyDescent="0.25">
      <c r="A883" s="1" t="s">
        <v>858</v>
      </c>
      <c r="B883" s="1" t="s">
        <v>869</v>
      </c>
      <c r="C883">
        <v>132.69999999999999</v>
      </c>
      <c r="D883">
        <v>7</v>
      </c>
      <c r="F883">
        <v>9.74E-2</v>
      </c>
      <c r="I883">
        <v>0.438</v>
      </c>
      <c r="J883" t="s">
        <v>23</v>
      </c>
      <c r="K883" t="s">
        <v>23</v>
      </c>
      <c r="L883" t="s">
        <v>23</v>
      </c>
      <c r="M883">
        <v>25</v>
      </c>
      <c r="N883">
        <v>0.70209999999999995</v>
      </c>
      <c r="O883">
        <v>75</v>
      </c>
      <c r="P883">
        <v>0.84089999999999998</v>
      </c>
      <c r="Q883">
        <v>124.5</v>
      </c>
      <c r="S883" t="s">
        <v>954</v>
      </c>
      <c r="T883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VR2AAC : 132.7 : Iris/VR2               (2 x #2) : 7</v>
      </c>
    </row>
    <row r="884" spans="1:20" x14ac:dyDescent="0.25">
      <c r="A884" s="1" t="s">
        <v>858</v>
      </c>
      <c r="B884" s="1" t="s">
        <v>870</v>
      </c>
      <c r="C884">
        <v>167.4</v>
      </c>
      <c r="D884">
        <v>7</v>
      </c>
      <c r="F884">
        <v>0.10929999999999999</v>
      </c>
      <c r="I884">
        <v>0.49199999999999999</v>
      </c>
      <c r="J884" t="s">
        <v>23</v>
      </c>
      <c r="K884" t="s">
        <v>23</v>
      </c>
      <c r="L884" t="s">
        <v>23</v>
      </c>
      <c r="M884">
        <v>25</v>
      </c>
      <c r="N884">
        <v>0.55679999999999996</v>
      </c>
      <c r="O884">
        <v>75</v>
      </c>
      <c r="P884">
        <v>0.66679999999999995</v>
      </c>
      <c r="Q884">
        <v>156.9</v>
      </c>
      <c r="S884" t="s">
        <v>954</v>
      </c>
      <c r="T884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VR2AAC : 167.4 : Pansy/VR2        (2 x #1) : 7</v>
      </c>
    </row>
    <row r="885" spans="1:20" x14ac:dyDescent="0.25">
      <c r="A885" s="1" t="s">
        <v>858</v>
      </c>
      <c r="B885" s="1" t="s">
        <v>871</v>
      </c>
      <c r="C885">
        <v>211.2</v>
      </c>
      <c r="D885">
        <v>7</v>
      </c>
      <c r="F885">
        <v>0.12280000000000001</v>
      </c>
      <c r="I885">
        <v>0.55200000000000005</v>
      </c>
      <c r="J885" t="s">
        <v>23</v>
      </c>
      <c r="K885" t="s">
        <v>23</v>
      </c>
      <c r="L885" t="s">
        <v>23</v>
      </c>
      <c r="M885">
        <v>25</v>
      </c>
      <c r="N885">
        <v>0.44159999999999999</v>
      </c>
      <c r="O885">
        <v>75</v>
      </c>
      <c r="P885">
        <v>0.52869999999999995</v>
      </c>
      <c r="Q885">
        <v>198.1</v>
      </c>
      <c r="S885" t="s">
        <v>954</v>
      </c>
      <c r="T885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VR2AAC : 211.2 : Poppy/VR2        (2 x #1/0) : 7</v>
      </c>
    </row>
    <row r="886" spans="1:20" x14ac:dyDescent="0.25">
      <c r="A886" s="1" t="s">
        <v>858</v>
      </c>
      <c r="B886" s="1" t="s">
        <v>872</v>
      </c>
      <c r="C886">
        <v>266.2</v>
      </c>
      <c r="D886">
        <v>7</v>
      </c>
      <c r="F886">
        <v>0.13789999999999999</v>
      </c>
      <c r="I886">
        <v>0.621</v>
      </c>
      <c r="J886" t="s">
        <v>23</v>
      </c>
      <c r="K886" t="s">
        <v>23</v>
      </c>
      <c r="L886" t="s">
        <v>23</v>
      </c>
      <c r="M886">
        <v>25</v>
      </c>
      <c r="N886">
        <v>0.35070000000000001</v>
      </c>
      <c r="O886">
        <v>75</v>
      </c>
      <c r="P886">
        <v>0.41980000000000001</v>
      </c>
      <c r="Q886">
        <v>249.8</v>
      </c>
      <c r="S886" t="s">
        <v>954</v>
      </c>
      <c r="T886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VR2AAC : 266.2 : Aster/VR2          (2 x #2/0) : 7</v>
      </c>
    </row>
    <row r="887" spans="1:20" x14ac:dyDescent="0.25">
      <c r="A887" s="1" t="s">
        <v>858</v>
      </c>
      <c r="B887" s="1" t="s">
        <v>873</v>
      </c>
      <c r="C887">
        <v>335.6</v>
      </c>
      <c r="D887">
        <v>7</v>
      </c>
      <c r="F887">
        <v>0.15479999999999999</v>
      </c>
      <c r="I887">
        <v>0.69599999999999995</v>
      </c>
      <c r="J887" t="s">
        <v>23</v>
      </c>
      <c r="K887" t="s">
        <v>23</v>
      </c>
      <c r="L887" t="s">
        <v>23</v>
      </c>
      <c r="M887">
        <v>25</v>
      </c>
      <c r="N887">
        <v>0.27860000000000001</v>
      </c>
      <c r="O887">
        <v>75</v>
      </c>
      <c r="P887">
        <v>0.33329999999999999</v>
      </c>
      <c r="Q887">
        <v>314.8</v>
      </c>
      <c r="S887" t="s">
        <v>954</v>
      </c>
      <c r="T887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VR2AAC : 335.6 : Phlox/VR2         (2 x #3/0) : 7</v>
      </c>
    </row>
    <row r="888" spans="1:20" x14ac:dyDescent="0.25">
      <c r="A888" s="1" t="s">
        <v>858</v>
      </c>
      <c r="B888" s="1" t="s">
        <v>874</v>
      </c>
      <c r="C888">
        <v>423.2</v>
      </c>
      <c r="D888">
        <v>7</v>
      </c>
      <c r="F888">
        <v>0.1739</v>
      </c>
      <c r="I888">
        <v>0.78300000000000003</v>
      </c>
      <c r="J888" t="s">
        <v>23</v>
      </c>
      <c r="K888" t="s">
        <v>23</v>
      </c>
      <c r="L888" t="s">
        <v>23</v>
      </c>
      <c r="M888">
        <v>25</v>
      </c>
      <c r="N888">
        <v>0.22140000000000001</v>
      </c>
      <c r="O888">
        <v>75</v>
      </c>
      <c r="P888">
        <v>0.26479999999999998</v>
      </c>
      <c r="Q888">
        <v>397.2</v>
      </c>
      <c r="S888" t="s">
        <v>954</v>
      </c>
      <c r="T888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VR2AAC : 423.2 : Oxlip/VR2           (2 x #4/0) : 7</v>
      </c>
    </row>
    <row r="889" spans="1:20" x14ac:dyDescent="0.25">
      <c r="A889" s="1" t="s">
        <v>858</v>
      </c>
      <c r="B889" s="1" t="s">
        <v>875</v>
      </c>
      <c r="C889">
        <v>533.6</v>
      </c>
      <c r="D889">
        <v>7</v>
      </c>
      <c r="F889">
        <v>0.1953</v>
      </c>
      <c r="I889">
        <v>0.879</v>
      </c>
      <c r="J889" t="s">
        <v>23</v>
      </c>
      <c r="K889" t="s">
        <v>23</v>
      </c>
      <c r="L889" t="s">
        <v>23</v>
      </c>
      <c r="M889">
        <v>25</v>
      </c>
      <c r="N889">
        <v>0.17630000000000001</v>
      </c>
      <c r="O889">
        <v>75</v>
      </c>
      <c r="P889">
        <v>0.21049999999999999</v>
      </c>
      <c r="Q889">
        <v>501</v>
      </c>
      <c r="S889" t="s">
        <v>954</v>
      </c>
      <c r="T889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VR2AAC : 533.6 : Daisy/VR2          (2 x 266.8) : 7</v>
      </c>
    </row>
    <row r="890" spans="1:20" x14ac:dyDescent="0.25">
      <c r="A890" s="1" t="s">
        <v>858</v>
      </c>
      <c r="B890" s="1" t="s">
        <v>876</v>
      </c>
      <c r="C890">
        <v>533.6</v>
      </c>
      <c r="D890">
        <v>19</v>
      </c>
      <c r="F890">
        <v>0.11849999999999999</v>
      </c>
      <c r="I890">
        <v>0.88949999999999996</v>
      </c>
      <c r="J890" t="s">
        <v>23</v>
      </c>
      <c r="K890" t="s">
        <v>23</v>
      </c>
      <c r="L890" t="s">
        <v>23</v>
      </c>
      <c r="M890">
        <v>25</v>
      </c>
      <c r="N890">
        <v>0.17630000000000001</v>
      </c>
      <c r="O890">
        <v>75</v>
      </c>
      <c r="P890">
        <v>0.21049999999999999</v>
      </c>
      <c r="Q890">
        <v>500.1</v>
      </c>
      <c r="S890" t="s">
        <v>954</v>
      </c>
      <c r="T890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VR2AAC : 533.6 : Laurel/VR2         (2 x 266.8-19) : 19</v>
      </c>
    </row>
    <row r="891" spans="1:20" x14ac:dyDescent="0.25">
      <c r="A891" s="1" t="s">
        <v>858</v>
      </c>
      <c r="B891" s="1" t="s">
        <v>877</v>
      </c>
      <c r="C891">
        <v>672.8</v>
      </c>
      <c r="D891">
        <v>19</v>
      </c>
      <c r="F891">
        <v>0.1331</v>
      </c>
      <c r="I891">
        <v>0.999</v>
      </c>
      <c r="J891" t="s">
        <v>23</v>
      </c>
      <c r="K891" t="s">
        <v>23</v>
      </c>
      <c r="L891" t="s">
        <v>23</v>
      </c>
      <c r="M891">
        <v>25</v>
      </c>
      <c r="N891">
        <v>0.1406</v>
      </c>
      <c r="O891">
        <v>75</v>
      </c>
      <c r="P891">
        <v>0.16769999999999999</v>
      </c>
      <c r="Q891">
        <v>631.6</v>
      </c>
      <c r="S891" t="s">
        <v>954</v>
      </c>
      <c r="T891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VR2AAC : 672.8 : Tulip/VR2           (2 x 336.4) : 19</v>
      </c>
    </row>
    <row r="892" spans="1:20" x14ac:dyDescent="0.25">
      <c r="A892" s="1" t="s">
        <v>858</v>
      </c>
      <c r="B892" s="1" t="s">
        <v>878</v>
      </c>
      <c r="C892">
        <v>700</v>
      </c>
      <c r="D892">
        <v>19</v>
      </c>
      <c r="F892">
        <v>0.13569999999999999</v>
      </c>
      <c r="I892">
        <v>1.0185</v>
      </c>
      <c r="J892" t="s">
        <v>23</v>
      </c>
      <c r="K892" t="s">
        <v>23</v>
      </c>
      <c r="L892" t="s">
        <v>23</v>
      </c>
      <c r="M892">
        <v>25</v>
      </c>
      <c r="N892">
        <v>0.1353</v>
      </c>
      <c r="O892">
        <v>75</v>
      </c>
      <c r="P892">
        <v>0.1613</v>
      </c>
      <c r="Q892">
        <v>655.9</v>
      </c>
      <c r="S892" t="s">
        <v>954</v>
      </c>
      <c r="T892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VR2AAC : 700 : Daffofil/VR2     (2 x 350-19) : 19</v>
      </c>
    </row>
    <row r="893" spans="1:20" x14ac:dyDescent="0.25">
      <c r="A893" s="1" t="s">
        <v>858</v>
      </c>
      <c r="B893" s="1" t="s">
        <v>879</v>
      </c>
      <c r="C893">
        <v>795</v>
      </c>
      <c r="D893">
        <v>19</v>
      </c>
      <c r="F893">
        <v>0.1447</v>
      </c>
      <c r="I893">
        <v>1.0860000000000001</v>
      </c>
      <c r="J893" t="s">
        <v>23</v>
      </c>
      <c r="K893" t="s">
        <v>23</v>
      </c>
      <c r="L893" t="s">
        <v>23</v>
      </c>
      <c r="M893">
        <v>25</v>
      </c>
      <c r="N893">
        <v>0.1198</v>
      </c>
      <c r="O893">
        <v>75</v>
      </c>
      <c r="P893">
        <v>0.14249999999999999</v>
      </c>
      <c r="Q893">
        <v>746.5</v>
      </c>
      <c r="S893" t="s">
        <v>954</v>
      </c>
      <c r="T893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VR2AAC : 795 : Canna/VR2        (2 x 397.5) : 19</v>
      </c>
    </row>
    <row r="894" spans="1:20" x14ac:dyDescent="0.25">
      <c r="A894" s="1" t="s">
        <v>858</v>
      </c>
      <c r="B894" s="1" t="s">
        <v>881</v>
      </c>
      <c r="C894">
        <v>954</v>
      </c>
      <c r="D894">
        <v>37</v>
      </c>
      <c r="F894">
        <v>0.1135</v>
      </c>
      <c r="I894">
        <v>1.1924999999999999</v>
      </c>
      <c r="J894" t="s">
        <v>23</v>
      </c>
      <c r="K894" t="s">
        <v>23</v>
      </c>
      <c r="L894" t="s">
        <v>23</v>
      </c>
      <c r="M894">
        <v>25</v>
      </c>
      <c r="N894">
        <v>0.1007</v>
      </c>
      <c r="O894">
        <v>75</v>
      </c>
      <c r="P894">
        <v>0.1196</v>
      </c>
      <c r="Q894">
        <v>893.5</v>
      </c>
      <c r="S894" t="s">
        <v>954</v>
      </c>
      <c r="T894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VR2AAC : 954 : Syringa/VR2      (2 x 477-37) : 37</v>
      </c>
    </row>
    <row r="895" spans="1:20" x14ac:dyDescent="0.25">
      <c r="A895" s="1" t="s">
        <v>858</v>
      </c>
      <c r="B895" s="1" t="s">
        <v>880</v>
      </c>
      <c r="C895">
        <v>954</v>
      </c>
      <c r="D895">
        <v>19</v>
      </c>
      <c r="F895">
        <v>0.15840000000000001</v>
      </c>
      <c r="I895">
        <v>1.1895</v>
      </c>
      <c r="J895" t="s">
        <v>23</v>
      </c>
      <c r="K895" t="s">
        <v>23</v>
      </c>
      <c r="L895" t="s">
        <v>23</v>
      </c>
      <c r="M895">
        <v>25</v>
      </c>
      <c r="N895">
        <v>0.1007</v>
      </c>
      <c r="O895">
        <v>75</v>
      </c>
      <c r="P895">
        <v>0.1196</v>
      </c>
      <c r="Q895">
        <v>894.6</v>
      </c>
      <c r="S895" t="s">
        <v>954</v>
      </c>
      <c r="T895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VR2AAC : 954 : Cosmos/VR2   (2 x 477.0) : 19</v>
      </c>
    </row>
    <row r="896" spans="1:20" x14ac:dyDescent="0.25">
      <c r="A896" s="1" t="s">
        <v>858</v>
      </c>
      <c r="B896" s="1" t="s">
        <v>883</v>
      </c>
      <c r="C896">
        <v>1000</v>
      </c>
      <c r="D896">
        <v>37</v>
      </c>
      <c r="F896">
        <v>0.16220000000000001</v>
      </c>
      <c r="I896">
        <v>1.2195</v>
      </c>
      <c r="J896" t="s">
        <v>23</v>
      </c>
      <c r="K896" t="s">
        <v>23</v>
      </c>
      <c r="L896" t="s">
        <v>23</v>
      </c>
      <c r="M896">
        <v>25</v>
      </c>
      <c r="N896">
        <v>9.64E-2</v>
      </c>
      <c r="O896">
        <v>75</v>
      </c>
      <c r="P896">
        <v>0.1143</v>
      </c>
      <c r="Q896">
        <v>936.5</v>
      </c>
      <c r="S896" t="s">
        <v>954</v>
      </c>
      <c r="T896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VR2AAC : 1000 : Hyacinth/VR2   (2 x 500-37) : 37</v>
      </c>
    </row>
    <row r="897" spans="1:20" x14ac:dyDescent="0.25">
      <c r="A897" s="1" t="s">
        <v>858</v>
      </c>
      <c r="B897" s="1" t="s">
        <v>882</v>
      </c>
      <c r="C897">
        <v>1000</v>
      </c>
      <c r="D897">
        <v>19</v>
      </c>
      <c r="F897">
        <v>0.16220000000000001</v>
      </c>
      <c r="I897">
        <v>1.2164999999999999</v>
      </c>
      <c r="J897" t="s">
        <v>23</v>
      </c>
      <c r="K897" t="s">
        <v>23</v>
      </c>
      <c r="L897" t="s">
        <v>23</v>
      </c>
      <c r="M897">
        <v>25</v>
      </c>
      <c r="N897">
        <v>9.64E-2</v>
      </c>
      <c r="O897">
        <v>75</v>
      </c>
      <c r="P897">
        <v>0.1143</v>
      </c>
      <c r="Q897">
        <v>937</v>
      </c>
      <c r="S897" t="s">
        <v>954</v>
      </c>
      <c r="T897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VR2AAC : 1000 : Zinnia/VR2        (2 x 500-19) : 19</v>
      </c>
    </row>
    <row r="898" spans="1:20" x14ac:dyDescent="0.25">
      <c r="A898" s="1" t="s">
        <v>858</v>
      </c>
      <c r="B898" s="1" t="s">
        <v>885</v>
      </c>
      <c r="C898">
        <v>1113</v>
      </c>
      <c r="D898">
        <v>37</v>
      </c>
      <c r="F898">
        <v>0.1226</v>
      </c>
      <c r="I898">
        <v>1.2869999999999999</v>
      </c>
      <c r="J898" t="s">
        <v>23</v>
      </c>
      <c r="K898" t="s">
        <v>23</v>
      </c>
      <c r="L898" t="s">
        <v>23</v>
      </c>
      <c r="M898">
        <v>25</v>
      </c>
      <c r="N898">
        <v>8.7300000000000003E-2</v>
      </c>
      <c r="O898">
        <v>75</v>
      </c>
      <c r="P898">
        <v>0.1033</v>
      </c>
      <c r="Q898">
        <v>1043</v>
      </c>
      <c r="S898" t="s">
        <v>954</v>
      </c>
      <c r="T898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VR2AAC : 1113 : Mistletoe/VR2  (2 x 556.5-37) : 37</v>
      </c>
    </row>
    <row r="899" spans="1:20" x14ac:dyDescent="0.25">
      <c r="A899" s="1" t="s">
        <v>858</v>
      </c>
      <c r="B899" s="1" t="s">
        <v>884</v>
      </c>
      <c r="C899">
        <v>1113</v>
      </c>
      <c r="D899">
        <v>19</v>
      </c>
      <c r="F899">
        <v>0.1711</v>
      </c>
      <c r="I899">
        <v>1.284</v>
      </c>
      <c r="J899" t="s">
        <v>23</v>
      </c>
      <c r="K899" t="s">
        <v>23</v>
      </c>
      <c r="L899" t="s">
        <v>23</v>
      </c>
      <c r="M899">
        <v>25</v>
      </c>
      <c r="N899">
        <v>8.7300000000000003E-2</v>
      </c>
      <c r="O899">
        <v>75</v>
      </c>
      <c r="P899">
        <v>0.1033</v>
      </c>
      <c r="Q899">
        <v>1044</v>
      </c>
      <c r="S899" t="s">
        <v>954</v>
      </c>
      <c r="T899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VR2AAC : 1113 : Dahlia/VR2        (2 x 556.5) : 19</v>
      </c>
    </row>
    <row r="900" spans="1:20" x14ac:dyDescent="0.25">
      <c r="A900" s="1" t="s">
        <v>858</v>
      </c>
      <c r="B900" s="1" t="s">
        <v>886</v>
      </c>
      <c r="C900">
        <v>1200</v>
      </c>
      <c r="D900">
        <v>37</v>
      </c>
      <c r="F900">
        <v>0.1273</v>
      </c>
      <c r="I900">
        <v>1.3365</v>
      </c>
      <c r="J900" t="s">
        <v>23</v>
      </c>
      <c r="K900" t="s">
        <v>23</v>
      </c>
      <c r="L900" t="s">
        <v>23</v>
      </c>
      <c r="M900">
        <v>25</v>
      </c>
      <c r="N900">
        <v>8.1500000000000003E-2</v>
      </c>
      <c r="O900">
        <v>75</v>
      </c>
      <c r="P900">
        <v>9.6199999999999994E-2</v>
      </c>
      <c r="Q900">
        <v>1124</v>
      </c>
      <c r="S900" t="s">
        <v>954</v>
      </c>
      <c r="T900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VR2AAC : 1200 : Meadowsweet/VR2 (2 x 600-37) : 37</v>
      </c>
    </row>
    <row r="901" spans="1:20" x14ac:dyDescent="0.25">
      <c r="A901" s="1" t="s">
        <v>858</v>
      </c>
      <c r="B901" s="1" t="s">
        <v>887</v>
      </c>
      <c r="C901">
        <v>1272</v>
      </c>
      <c r="D901">
        <v>37</v>
      </c>
      <c r="F901">
        <v>0.13109999999999999</v>
      </c>
      <c r="I901">
        <v>1.377</v>
      </c>
      <c r="J901" t="s">
        <v>23</v>
      </c>
      <c r="K901" t="s">
        <v>23</v>
      </c>
      <c r="L901" t="s">
        <v>23</v>
      </c>
      <c r="M901">
        <v>25</v>
      </c>
      <c r="N901">
        <v>7.7299999999999994E-2</v>
      </c>
      <c r="O901">
        <v>75</v>
      </c>
      <c r="P901">
        <v>9.1200000000000003E-2</v>
      </c>
      <c r="Q901">
        <v>1192</v>
      </c>
      <c r="S901" t="s">
        <v>954</v>
      </c>
      <c r="T901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VR2AAC : 1272 : Orchid/VR2       (2 x 636-37) : 37</v>
      </c>
    </row>
    <row r="902" spans="1:20" x14ac:dyDescent="0.25">
      <c r="A902" s="1" t="s">
        <v>858</v>
      </c>
      <c r="B902" s="1" t="s">
        <v>889</v>
      </c>
      <c r="C902">
        <v>1431</v>
      </c>
      <c r="D902">
        <v>61</v>
      </c>
      <c r="F902">
        <v>0.10829999999999999</v>
      </c>
      <c r="I902">
        <v>1.4624999999999999</v>
      </c>
      <c r="J902" t="s">
        <v>23</v>
      </c>
      <c r="K902" t="s">
        <v>23</v>
      </c>
      <c r="L902" t="s">
        <v>23</v>
      </c>
      <c r="M902">
        <v>25</v>
      </c>
      <c r="N902">
        <v>6.9599999999999995E-2</v>
      </c>
      <c r="O902">
        <v>75</v>
      </c>
      <c r="P902">
        <v>8.1799999999999998E-2</v>
      </c>
      <c r="Q902">
        <v>1341</v>
      </c>
      <c r="S902" t="s">
        <v>954</v>
      </c>
      <c r="T902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VR2AAC : 1431 : Nasturtium/VR2 (2 x 715.5-61) : 61</v>
      </c>
    </row>
    <row r="903" spans="1:20" x14ac:dyDescent="0.25">
      <c r="A903" s="1" t="s">
        <v>858</v>
      </c>
      <c r="B903" s="1" t="s">
        <v>888</v>
      </c>
      <c r="C903">
        <v>1431</v>
      </c>
      <c r="D903">
        <v>37</v>
      </c>
      <c r="F903">
        <v>0.1391</v>
      </c>
      <c r="I903">
        <v>1.4610000000000001</v>
      </c>
      <c r="J903" t="s">
        <v>23</v>
      </c>
      <c r="K903" t="s">
        <v>23</v>
      </c>
      <c r="L903" t="s">
        <v>23</v>
      </c>
      <c r="M903">
        <v>25</v>
      </c>
      <c r="N903">
        <v>6.9599999999999995E-2</v>
      </c>
      <c r="O903">
        <v>75</v>
      </c>
      <c r="P903">
        <v>8.1799999999999998E-2</v>
      </c>
      <c r="Q903">
        <v>1342</v>
      </c>
      <c r="S903" t="s">
        <v>954</v>
      </c>
      <c r="T903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VR2AAC : 1431 : Violet/VR2        (2 x 715.5-37) : 37</v>
      </c>
    </row>
    <row r="904" spans="1:20" x14ac:dyDescent="0.25">
      <c r="A904" s="1" t="s">
        <v>858</v>
      </c>
      <c r="B904" s="1" t="s">
        <v>890</v>
      </c>
      <c r="C904">
        <v>1500</v>
      </c>
      <c r="D904">
        <v>37</v>
      </c>
      <c r="F904">
        <v>0.1424</v>
      </c>
      <c r="I904">
        <v>1.4955000000000001</v>
      </c>
      <c r="J904" t="s">
        <v>23</v>
      </c>
      <c r="K904" t="s">
        <v>23</v>
      </c>
      <c r="L904" t="s">
        <v>23</v>
      </c>
      <c r="M904">
        <v>25</v>
      </c>
      <c r="N904">
        <v>6.6799999999999998E-2</v>
      </c>
      <c r="O904">
        <v>75</v>
      </c>
      <c r="P904">
        <v>7.8399999999999997E-2</v>
      </c>
      <c r="Q904">
        <v>1407</v>
      </c>
      <c r="S904" t="s">
        <v>954</v>
      </c>
      <c r="T904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VR2AAC : 1500 : Petunia/VR2    (2 x 750-37) : 37</v>
      </c>
    </row>
    <row r="905" spans="1:20" x14ac:dyDescent="0.25">
      <c r="A905" s="1" t="s">
        <v>858</v>
      </c>
      <c r="B905" s="1" t="s">
        <v>863</v>
      </c>
      <c r="C905">
        <v>1590</v>
      </c>
      <c r="D905">
        <v>61</v>
      </c>
      <c r="F905">
        <v>0.1142</v>
      </c>
      <c r="I905">
        <v>1.542</v>
      </c>
      <c r="K905" t="s">
        <v>23</v>
      </c>
      <c r="L905" t="s">
        <v>23</v>
      </c>
      <c r="M905">
        <v>25</v>
      </c>
      <c r="N905">
        <v>6.3600000000000004E-2</v>
      </c>
      <c r="O905">
        <v>75</v>
      </c>
      <c r="P905">
        <v>7.4399999999999994E-2</v>
      </c>
      <c r="Q905">
        <v>1491</v>
      </c>
      <c r="S905" t="s">
        <v>954</v>
      </c>
      <c r="T905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VR2AAC : 1590 : Lilac/VR2          (2 x 795-61) : 61</v>
      </c>
    </row>
    <row r="906" spans="1:20" x14ac:dyDescent="0.25">
      <c r="A906" s="1" t="s">
        <v>858</v>
      </c>
      <c r="B906" s="1" t="s">
        <v>891</v>
      </c>
      <c r="C906">
        <v>1590</v>
      </c>
      <c r="D906">
        <v>37</v>
      </c>
      <c r="F906">
        <v>0.14660000000000001</v>
      </c>
      <c r="I906">
        <v>1.5389999999999999</v>
      </c>
      <c r="J906" t="s">
        <v>23</v>
      </c>
      <c r="K906" t="s">
        <v>23</v>
      </c>
      <c r="L906" t="s">
        <v>23</v>
      </c>
      <c r="M906">
        <v>25</v>
      </c>
      <c r="N906">
        <v>6.3600000000000004E-2</v>
      </c>
      <c r="O906">
        <v>75</v>
      </c>
      <c r="P906">
        <v>7.4399999999999994E-2</v>
      </c>
      <c r="Q906">
        <v>1491</v>
      </c>
      <c r="S906" t="s">
        <v>954</v>
      </c>
      <c r="T906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VR2AAC : 1590 : Arbutus/VR2   (2 x 795-37) : 37</v>
      </c>
    </row>
    <row r="907" spans="1:20" x14ac:dyDescent="0.25">
      <c r="A907" s="1" t="s">
        <v>858</v>
      </c>
      <c r="B907" s="1" t="s">
        <v>859</v>
      </c>
      <c r="C907">
        <v>1800</v>
      </c>
      <c r="D907">
        <v>37</v>
      </c>
      <c r="F907">
        <v>0.156</v>
      </c>
      <c r="I907">
        <v>1.6379999999999999</v>
      </c>
      <c r="K907" t="s">
        <v>23</v>
      </c>
      <c r="L907" t="s">
        <v>23</v>
      </c>
      <c r="M907">
        <v>25</v>
      </c>
      <c r="N907">
        <v>5.7299999999999997E-2</v>
      </c>
      <c r="O907">
        <v>75</v>
      </c>
      <c r="P907">
        <v>6.6699999999999995E-2</v>
      </c>
      <c r="Q907">
        <v>1688</v>
      </c>
      <c r="S907" t="s">
        <v>954</v>
      </c>
      <c r="T907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VR2AAC : 1800 : Cockscomb/VR2 (2 x 900-37) : 37</v>
      </c>
    </row>
    <row r="908" spans="1:20" x14ac:dyDescent="0.25">
      <c r="A908" s="1" t="s">
        <v>858</v>
      </c>
      <c r="B908" s="1" t="s">
        <v>865</v>
      </c>
      <c r="C908">
        <v>1908</v>
      </c>
      <c r="D908">
        <v>61</v>
      </c>
      <c r="F908">
        <v>0.12509999999999999</v>
      </c>
      <c r="I908">
        <v>1.6890000000000001</v>
      </c>
      <c r="J908" t="s">
        <v>23</v>
      </c>
      <c r="K908" t="s">
        <v>23</v>
      </c>
      <c r="L908" t="s">
        <v>23</v>
      </c>
      <c r="M908">
        <v>25</v>
      </c>
      <c r="N908">
        <v>5.4600000000000003E-2</v>
      </c>
      <c r="O908">
        <v>75</v>
      </c>
      <c r="P908">
        <v>6.3500000000000001E-2</v>
      </c>
      <c r="Q908">
        <v>1790</v>
      </c>
      <c r="S908" t="s">
        <v>954</v>
      </c>
      <c r="T908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VR2AAC : 1908 : Goldenrod/VR2 (2 x 954-61) : 61</v>
      </c>
    </row>
    <row r="909" spans="1:20" x14ac:dyDescent="0.25">
      <c r="A909" s="1" t="s">
        <v>858</v>
      </c>
      <c r="B909" s="1" t="s">
        <v>866</v>
      </c>
      <c r="C909">
        <v>1908</v>
      </c>
      <c r="D909">
        <v>37</v>
      </c>
      <c r="F909">
        <v>0.16059999999999999</v>
      </c>
      <c r="I909">
        <v>1.6859999999999999</v>
      </c>
      <c r="J909" t="s">
        <v>23</v>
      </c>
      <c r="K909" t="s">
        <v>23</v>
      </c>
      <c r="L909" t="s">
        <v>23</v>
      </c>
      <c r="M909">
        <v>25</v>
      </c>
      <c r="N909">
        <v>5.4600000000000003E-2</v>
      </c>
      <c r="O909">
        <v>75</v>
      </c>
      <c r="P909">
        <v>6.3500000000000001E-2</v>
      </c>
      <c r="Q909">
        <v>1789</v>
      </c>
      <c r="S909" t="s">
        <v>954</v>
      </c>
      <c r="T909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VR2AAC : 1908 : Magnolia/VR2 (2 x 954-37) : 37</v>
      </c>
    </row>
    <row r="910" spans="1:20" x14ac:dyDescent="0.25">
      <c r="A910" s="1" t="s">
        <v>858</v>
      </c>
      <c r="B910" s="1" t="s">
        <v>861</v>
      </c>
      <c r="C910">
        <v>2000</v>
      </c>
      <c r="D910">
        <v>61</v>
      </c>
      <c r="F910">
        <v>0.128</v>
      </c>
      <c r="I910">
        <v>1.728</v>
      </c>
      <c r="J910" t="s">
        <v>23</v>
      </c>
      <c r="K910" t="s">
        <v>23</v>
      </c>
      <c r="L910" t="s">
        <v>23</v>
      </c>
      <c r="M910">
        <v>25</v>
      </c>
      <c r="N910">
        <v>5.2600000000000001E-2</v>
      </c>
      <c r="O910">
        <v>75</v>
      </c>
      <c r="P910">
        <v>6.0999999999999999E-2</v>
      </c>
      <c r="Q910">
        <v>1874</v>
      </c>
      <c r="S910" t="s">
        <v>954</v>
      </c>
      <c r="T910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VR2AAC : 2000 : Camellia/VR2 (2 x 1000-61) : 61</v>
      </c>
    </row>
    <row r="911" spans="1:20" x14ac:dyDescent="0.25">
      <c r="A911" s="1" t="s">
        <v>858</v>
      </c>
      <c r="B911" s="1" t="s">
        <v>862</v>
      </c>
      <c r="C911">
        <v>2067</v>
      </c>
      <c r="D911">
        <v>61</v>
      </c>
      <c r="F911">
        <v>0.13020000000000001</v>
      </c>
      <c r="I911">
        <v>1.758</v>
      </c>
      <c r="J911" t="s">
        <v>23</v>
      </c>
      <c r="K911" t="s">
        <v>23</v>
      </c>
      <c r="L911" t="s">
        <v>23</v>
      </c>
      <c r="M911">
        <v>25</v>
      </c>
      <c r="N911">
        <v>5.1700000000000003E-2</v>
      </c>
      <c r="O911">
        <v>75</v>
      </c>
      <c r="P911">
        <v>5.9799999999999999E-2</v>
      </c>
      <c r="Q911">
        <v>1939</v>
      </c>
      <c r="S911" t="s">
        <v>954</v>
      </c>
      <c r="T911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VR2AAC : 2067 : Larkspur/VR2 (2 x 1033.5-61) : 61</v>
      </c>
    </row>
    <row r="912" spans="1:20" x14ac:dyDescent="0.25">
      <c r="A912" s="1" t="s">
        <v>858</v>
      </c>
      <c r="B912" s="1" t="s">
        <v>864</v>
      </c>
      <c r="C912">
        <v>2067</v>
      </c>
      <c r="D912">
        <v>37</v>
      </c>
      <c r="F912">
        <v>0.1671</v>
      </c>
      <c r="I912">
        <v>1.7549999999999999</v>
      </c>
      <c r="K912" t="s">
        <v>23</v>
      </c>
      <c r="L912" t="s">
        <v>23</v>
      </c>
      <c r="M912">
        <v>25</v>
      </c>
      <c r="N912">
        <v>5.1700000000000003E-2</v>
      </c>
      <c r="O912">
        <v>75</v>
      </c>
      <c r="P912">
        <v>5.9799999999999999E-2</v>
      </c>
      <c r="Q912">
        <v>1937</v>
      </c>
      <c r="S912" t="s">
        <v>954</v>
      </c>
      <c r="T912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VR2AAC : 2067 : Bluebell/VR2 (2 x 1033.5-37) : 37</v>
      </c>
    </row>
    <row r="913" spans="1:20" x14ac:dyDescent="0.25">
      <c r="A913" s="1" t="s">
        <v>858</v>
      </c>
      <c r="B913" s="1" t="s">
        <v>860</v>
      </c>
      <c r="C913">
        <v>2226</v>
      </c>
      <c r="D913">
        <v>61</v>
      </c>
      <c r="F913">
        <v>0.1351</v>
      </c>
      <c r="I913">
        <v>1.8240000000000001</v>
      </c>
      <c r="J913" t="s">
        <v>23</v>
      </c>
      <c r="K913" t="s">
        <v>23</v>
      </c>
      <c r="L913" t="s">
        <v>23</v>
      </c>
      <c r="M913">
        <v>25</v>
      </c>
      <c r="N913">
        <v>4.8800000000000003E-2</v>
      </c>
      <c r="O913">
        <v>75</v>
      </c>
      <c r="P913">
        <v>5.6300000000000003E-2</v>
      </c>
      <c r="Q913">
        <v>2087</v>
      </c>
      <c r="S913" t="s">
        <v>954</v>
      </c>
      <c r="T913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VR2AAC : 2226 : Marigold/VR2 (2 x 1113-61) : 61</v>
      </c>
    </row>
    <row r="914" spans="1:20" x14ac:dyDescent="0.25">
      <c r="A914" s="1" t="s">
        <v>892</v>
      </c>
      <c r="B914" s="1" t="s">
        <v>895</v>
      </c>
      <c r="C914">
        <v>83.5</v>
      </c>
      <c r="D914">
        <v>6</v>
      </c>
      <c r="E914">
        <v>1</v>
      </c>
      <c r="F914">
        <v>8.3400000000000002E-2</v>
      </c>
      <c r="G914">
        <v>8.3400000000000002E-2</v>
      </c>
      <c r="H914">
        <v>8.3400000000000002E-2</v>
      </c>
      <c r="I914">
        <v>0.375</v>
      </c>
      <c r="J914">
        <v>3.35</v>
      </c>
      <c r="K914" t="s">
        <v>23</v>
      </c>
      <c r="L914" t="s">
        <v>23</v>
      </c>
      <c r="M914">
        <v>25</v>
      </c>
      <c r="N914">
        <v>1.0975999999999999</v>
      </c>
      <c r="O914">
        <v>75</v>
      </c>
      <c r="P914">
        <v>1.3884000000000001</v>
      </c>
      <c r="Q914">
        <v>78.3</v>
      </c>
      <c r="R914">
        <v>36.799999999999997</v>
      </c>
      <c r="S914" t="s">
        <v>954</v>
      </c>
      <c r="T914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VR2ACSR : 83.5 : Swan/VR2 : 6/1</v>
      </c>
    </row>
    <row r="915" spans="1:20" x14ac:dyDescent="0.25">
      <c r="A915" s="1" t="s">
        <v>892</v>
      </c>
      <c r="B915" s="1" t="s">
        <v>896</v>
      </c>
      <c r="C915">
        <v>105.2</v>
      </c>
      <c r="D915">
        <v>6</v>
      </c>
      <c r="E915">
        <v>1</v>
      </c>
      <c r="F915">
        <v>9.3700000000000006E-2</v>
      </c>
      <c r="G915">
        <v>9.3700000000000006E-2</v>
      </c>
      <c r="H915">
        <v>9.3700000000000006E-2</v>
      </c>
      <c r="I915">
        <v>0.42149999999999999</v>
      </c>
      <c r="J915">
        <v>5.98</v>
      </c>
      <c r="K915" t="s">
        <v>23</v>
      </c>
      <c r="L915" t="s">
        <v>23</v>
      </c>
      <c r="M915">
        <v>25</v>
      </c>
      <c r="N915">
        <v>0.87129999999999996</v>
      </c>
      <c r="O915">
        <v>75</v>
      </c>
      <c r="P915">
        <v>1.0978000000000001</v>
      </c>
      <c r="Q915">
        <v>98.4</v>
      </c>
      <c r="R915">
        <v>46.6</v>
      </c>
      <c r="S915" t="s">
        <v>954</v>
      </c>
      <c r="T915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VR2ACSR : 105.2 : Swallow/VR2 : 6/1</v>
      </c>
    </row>
    <row r="916" spans="1:20" x14ac:dyDescent="0.25">
      <c r="A916" s="1" t="s">
        <v>892</v>
      </c>
      <c r="B916" s="1" t="s">
        <v>897</v>
      </c>
      <c r="C916">
        <v>132.69999999999999</v>
      </c>
      <c r="D916">
        <v>6</v>
      </c>
      <c r="E916">
        <v>1</v>
      </c>
      <c r="F916">
        <v>0.1052</v>
      </c>
      <c r="G916">
        <v>0.1052</v>
      </c>
      <c r="H916">
        <v>0.1052</v>
      </c>
      <c r="I916">
        <v>0.47399999999999998</v>
      </c>
      <c r="J916">
        <v>4.2300000000000004</v>
      </c>
      <c r="K916" t="s">
        <v>23</v>
      </c>
      <c r="L916" t="s">
        <v>23</v>
      </c>
      <c r="M916">
        <v>25</v>
      </c>
      <c r="N916">
        <v>0.69089999999999996</v>
      </c>
      <c r="O916">
        <v>75</v>
      </c>
      <c r="P916">
        <v>0.90069999999999995</v>
      </c>
      <c r="Q916">
        <v>124</v>
      </c>
      <c r="R916">
        <v>58.7</v>
      </c>
      <c r="S916" t="s">
        <v>954</v>
      </c>
      <c r="T916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VR2ACSR : 132.7 : Sparrow/VR2 : 6/1</v>
      </c>
    </row>
    <row r="917" spans="1:20" x14ac:dyDescent="0.25">
      <c r="A917" s="1" t="s">
        <v>892</v>
      </c>
      <c r="B917" s="1" t="s">
        <v>898</v>
      </c>
      <c r="C917">
        <v>167.4</v>
      </c>
      <c r="D917">
        <v>6</v>
      </c>
      <c r="E917">
        <v>1</v>
      </c>
      <c r="F917">
        <v>0.1181</v>
      </c>
      <c r="G917">
        <v>0.1182</v>
      </c>
      <c r="H917">
        <v>0.1182</v>
      </c>
      <c r="I917">
        <v>0.53249999999999997</v>
      </c>
      <c r="J917">
        <v>4.75</v>
      </c>
      <c r="K917" t="s">
        <v>23</v>
      </c>
      <c r="L917" t="s">
        <v>23</v>
      </c>
      <c r="M917">
        <v>25</v>
      </c>
      <c r="N917">
        <v>0.54779999999999995</v>
      </c>
      <c r="O917">
        <v>75</v>
      </c>
      <c r="P917">
        <v>0.72919999999999996</v>
      </c>
      <c r="Q917">
        <v>156.30000000000001</v>
      </c>
      <c r="R917">
        <v>73.900000000000006</v>
      </c>
      <c r="S917" t="s">
        <v>954</v>
      </c>
      <c r="T917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VR2ACSR : 167.4 : Robin/VR2 : 6/1</v>
      </c>
    </row>
    <row r="918" spans="1:20" x14ac:dyDescent="0.25">
      <c r="A918" s="1" t="s">
        <v>892</v>
      </c>
      <c r="B918" s="1" t="s">
        <v>899</v>
      </c>
      <c r="C918">
        <v>211.2</v>
      </c>
      <c r="D918">
        <v>6</v>
      </c>
      <c r="E918">
        <v>1</v>
      </c>
      <c r="F918">
        <v>0.13270000000000001</v>
      </c>
      <c r="G918">
        <v>0.13270000000000001</v>
      </c>
      <c r="H918">
        <v>0.13270000000000001</v>
      </c>
      <c r="I918">
        <v>0.59699999999999998</v>
      </c>
      <c r="J918">
        <v>5.33</v>
      </c>
      <c r="K918" t="s">
        <v>23</v>
      </c>
      <c r="L918" t="s">
        <v>23</v>
      </c>
      <c r="M918">
        <v>25</v>
      </c>
      <c r="N918">
        <v>0.43440000000000001</v>
      </c>
      <c r="O918">
        <v>75</v>
      </c>
      <c r="P918">
        <v>0.59370000000000001</v>
      </c>
      <c r="Q918">
        <v>197.3</v>
      </c>
      <c r="R918">
        <v>93.4</v>
      </c>
      <c r="S918" t="s">
        <v>954</v>
      </c>
      <c r="T918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VR2ACSR : 211.2 : Raven/VR2 : 6/1</v>
      </c>
    </row>
    <row r="919" spans="1:20" x14ac:dyDescent="0.25">
      <c r="A919" s="1" t="s">
        <v>892</v>
      </c>
      <c r="B919" s="1" t="s">
        <v>949</v>
      </c>
      <c r="C919">
        <v>2067</v>
      </c>
      <c r="D919">
        <v>45</v>
      </c>
      <c r="E919">
        <v>7</v>
      </c>
      <c r="F919">
        <v>0.1515</v>
      </c>
      <c r="G919">
        <v>0.10100000000000001</v>
      </c>
      <c r="H919">
        <v>0.30299999999999999</v>
      </c>
      <c r="I919">
        <v>1.8180000000000001</v>
      </c>
      <c r="J919" t="s">
        <v>23</v>
      </c>
      <c r="K919" t="s">
        <v>23</v>
      </c>
      <c r="L919" t="s">
        <v>23</v>
      </c>
      <c r="M919">
        <v>25</v>
      </c>
      <c r="N919">
        <v>5.0299999999999997E-2</v>
      </c>
      <c r="O919">
        <v>75</v>
      </c>
      <c r="P919">
        <v>0.58709999999999996</v>
      </c>
      <c r="Q919">
        <v>1947</v>
      </c>
      <c r="R919">
        <v>380</v>
      </c>
      <c r="S919" t="s">
        <v>954</v>
      </c>
      <c r="T919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VR2ACSR : 2067 : Ortolan/VR2 : 45/7</v>
      </c>
    </row>
    <row r="920" spans="1:20" x14ac:dyDescent="0.25">
      <c r="A920" s="1" t="s">
        <v>892</v>
      </c>
      <c r="B920" s="1" t="s">
        <v>900</v>
      </c>
      <c r="C920">
        <v>266.2</v>
      </c>
      <c r="D920">
        <v>6</v>
      </c>
      <c r="E920">
        <v>1</v>
      </c>
      <c r="F920">
        <v>0.1489</v>
      </c>
      <c r="G920">
        <v>0.1489</v>
      </c>
      <c r="H920">
        <v>0.1489</v>
      </c>
      <c r="I920">
        <v>0.67049999999999998</v>
      </c>
      <c r="J920">
        <v>5.99</v>
      </c>
      <c r="K920" t="s">
        <v>23</v>
      </c>
      <c r="L920" t="s">
        <v>23</v>
      </c>
      <c r="M920">
        <v>25</v>
      </c>
      <c r="N920">
        <v>0.34499999999999997</v>
      </c>
      <c r="O920">
        <v>75</v>
      </c>
      <c r="P920">
        <v>0.4879</v>
      </c>
      <c r="Q920">
        <v>248.4</v>
      </c>
      <c r="R920">
        <v>117.5</v>
      </c>
      <c r="S920" t="s">
        <v>954</v>
      </c>
      <c r="T920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VR2ACSR : 266.2 : Quail/VR2 : 6/1</v>
      </c>
    </row>
    <row r="921" spans="1:20" x14ac:dyDescent="0.25">
      <c r="A921" s="1" t="s">
        <v>892</v>
      </c>
      <c r="B921" s="1" t="s">
        <v>901</v>
      </c>
      <c r="C921">
        <v>335.6</v>
      </c>
      <c r="D921">
        <v>6</v>
      </c>
      <c r="E921">
        <v>1</v>
      </c>
      <c r="F921">
        <v>0.16719999999999999</v>
      </c>
      <c r="G921">
        <v>0.16719999999999999</v>
      </c>
      <c r="H921">
        <v>0.16719999999999999</v>
      </c>
      <c r="I921">
        <v>0.753</v>
      </c>
      <c r="J921">
        <v>6.72</v>
      </c>
      <c r="K921" t="s">
        <v>23</v>
      </c>
      <c r="L921" t="s">
        <v>23</v>
      </c>
      <c r="M921">
        <v>25</v>
      </c>
      <c r="N921">
        <v>0.27400000000000002</v>
      </c>
      <c r="O921">
        <v>75</v>
      </c>
      <c r="P921">
        <v>0.40360000000000001</v>
      </c>
      <c r="Q921">
        <v>313.2</v>
      </c>
      <c r="R921">
        <v>148.19999999999999</v>
      </c>
      <c r="S921" t="s">
        <v>954</v>
      </c>
      <c r="T921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VR2ACSR : 335.6 : Pigeon/VR2 : 6/1</v>
      </c>
    </row>
    <row r="922" spans="1:20" x14ac:dyDescent="0.25">
      <c r="A922" s="1" t="s">
        <v>892</v>
      </c>
      <c r="B922" s="1" t="s">
        <v>902</v>
      </c>
      <c r="C922">
        <v>423.2</v>
      </c>
      <c r="D922">
        <v>6</v>
      </c>
      <c r="E922">
        <v>1</v>
      </c>
      <c r="F922">
        <v>0.18779999999999999</v>
      </c>
      <c r="G922">
        <v>0.18779999999999999</v>
      </c>
      <c r="H922">
        <v>0.18779999999999999</v>
      </c>
      <c r="I922">
        <v>0.84450000000000003</v>
      </c>
      <c r="J922">
        <v>7.55</v>
      </c>
      <c r="K922" t="s">
        <v>23</v>
      </c>
      <c r="L922" t="s">
        <v>23</v>
      </c>
      <c r="M922">
        <v>25</v>
      </c>
      <c r="N922">
        <v>0.2177</v>
      </c>
      <c r="O922">
        <v>75</v>
      </c>
      <c r="P922">
        <v>0.33489999999999998</v>
      </c>
      <c r="Q922">
        <v>395.1</v>
      </c>
      <c r="R922">
        <v>187</v>
      </c>
      <c r="S922" t="s">
        <v>954</v>
      </c>
      <c r="T922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VR2ACSR : 423.2 : Penguin/VR2 : 6/1</v>
      </c>
    </row>
    <row r="923" spans="1:20" x14ac:dyDescent="0.25">
      <c r="A923" s="1" t="s">
        <v>892</v>
      </c>
      <c r="B923" s="1" t="s">
        <v>903</v>
      </c>
      <c r="C923">
        <v>456.4</v>
      </c>
      <c r="D923">
        <v>18</v>
      </c>
      <c r="E923">
        <v>1</v>
      </c>
      <c r="F923">
        <v>0.11260000000000001</v>
      </c>
      <c r="G923">
        <v>0.11260000000000001</v>
      </c>
      <c r="H923">
        <v>0.11260000000000001</v>
      </c>
      <c r="I923">
        <v>0.84450000000000003</v>
      </c>
      <c r="J923">
        <v>10.14</v>
      </c>
      <c r="K923" t="s">
        <v>23</v>
      </c>
      <c r="L923" t="s">
        <v>23</v>
      </c>
      <c r="M923">
        <v>25</v>
      </c>
      <c r="N923">
        <v>0.2046</v>
      </c>
      <c r="O923">
        <v>75</v>
      </c>
      <c r="P923">
        <v>0.24460000000000001</v>
      </c>
      <c r="Q923">
        <v>428.2</v>
      </c>
      <c r="R923">
        <v>67.2</v>
      </c>
      <c r="S923" t="s">
        <v>954</v>
      </c>
      <c r="T923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VR2ACSR : 456.4 : Jaeger/VR2 : 18/1</v>
      </c>
    </row>
    <row r="924" spans="1:20" x14ac:dyDescent="0.25">
      <c r="A924" s="1" t="s">
        <v>892</v>
      </c>
      <c r="B924" s="1" t="s">
        <v>905</v>
      </c>
      <c r="C924">
        <v>533.6</v>
      </c>
      <c r="D924">
        <v>26</v>
      </c>
      <c r="E924">
        <v>7</v>
      </c>
      <c r="F924">
        <v>0.1013</v>
      </c>
      <c r="G924">
        <v>7.8799999999999995E-2</v>
      </c>
      <c r="H924">
        <v>0.2364</v>
      </c>
      <c r="I924">
        <v>0.96299999999999997</v>
      </c>
      <c r="J924" t="s">
        <v>23</v>
      </c>
      <c r="K924" t="s">
        <v>23</v>
      </c>
      <c r="L924" t="s">
        <v>23</v>
      </c>
      <c r="M924">
        <v>25</v>
      </c>
      <c r="N924">
        <v>0.17480000000000001</v>
      </c>
      <c r="O924">
        <v>75</v>
      </c>
      <c r="P924">
        <v>0.2089</v>
      </c>
      <c r="Q924">
        <v>503.1</v>
      </c>
      <c r="R924">
        <v>231.4</v>
      </c>
      <c r="S924" t="s">
        <v>954</v>
      </c>
      <c r="T924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VR2ACSR : 533.6 : Partridge/VR2 : 26/7</v>
      </c>
    </row>
    <row r="925" spans="1:20" x14ac:dyDescent="0.25">
      <c r="A925" s="1" t="s">
        <v>892</v>
      </c>
      <c r="B925" s="1" t="s">
        <v>904</v>
      </c>
      <c r="C925">
        <v>672.8</v>
      </c>
      <c r="D925">
        <v>6</v>
      </c>
      <c r="E925">
        <v>7</v>
      </c>
      <c r="F925">
        <v>0.1217</v>
      </c>
      <c r="G925">
        <v>0.1217</v>
      </c>
      <c r="H925">
        <v>0.1217</v>
      </c>
      <c r="I925">
        <v>0.91349999999999998</v>
      </c>
      <c r="J925" t="s">
        <v>23</v>
      </c>
      <c r="K925" t="s">
        <v>23</v>
      </c>
      <c r="L925" t="s">
        <v>23</v>
      </c>
      <c r="M925">
        <v>25</v>
      </c>
      <c r="N925">
        <v>0.17249999999999999</v>
      </c>
      <c r="O925">
        <v>75</v>
      </c>
      <c r="P925">
        <v>0.2059</v>
      </c>
      <c r="Q925">
        <v>500.3</v>
      </c>
      <c r="R925">
        <v>78.5</v>
      </c>
      <c r="S925" t="s">
        <v>954</v>
      </c>
      <c r="T925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VR2ACSR : 672.8 : Waxwing/VR2 : 6/7</v>
      </c>
    </row>
    <row r="926" spans="1:20" x14ac:dyDescent="0.25">
      <c r="A926" s="1" t="s">
        <v>892</v>
      </c>
      <c r="B926" s="1" t="s">
        <v>906</v>
      </c>
      <c r="C926">
        <v>672.8</v>
      </c>
      <c r="D926">
        <v>18</v>
      </c>
      <c r="E926">
        <v>1</v>
      </c>
      <c r="F926">
        <v>0.13669999999999999</v>
      </c>
      <c r="G926">
        <v>0.13669999999999999</v>
      </c>
      <c r="H926">
        <v>0.13669999999999999</v>
      </c>
      <c r="I926">
        <v>1.026</v>
      </c>
      <c r="J926" t="s">
        <v>23</v>
      </c>
      <c r="K926" t="s">
        <v>23</v>
      </c>
      <c r="L926" t="s">
        <v>23</v>
      </c>
      <c r="M926">
        <v>25</v>
      </c>
      <c r="N926">
        <v>0.1399</v>
      </c>
      <c r="O926">
        <v>75</v>
      </c>
      <c r="P926">
        <v>0.16689999999999999</v>
      </c>
      <c r="Q926">
        <v>631.20000000000005</v>
      </c>
      <c r="R926">
        <v>99.1</v>
      </c>
      <c r="S926" t="s">
        <v>954</v>
      </c>
      <c r="T926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VR2ACSR : 672.8 : Merlin/VR2 : 18/1</v>
      </c>
    </row>
    <row r="927" spans="1:20" x14ac:dyDescent="0.25">
      <c r="A927" s="1" t="s">
        <v>892</v>
      </c>
      <c r="B927" s="1" t="s">
        <v>907</v>
      </c>
      <c r="C927">
        <v>672.8</v>
      </c>
      <c r="D927">
        <v>26</v>
      </c>
      <c r="E927">
        <v>7</v>
      </c>
      <c r="F927">
        <v>0.1137</v>
      </c>
      <c r="G927">
        <v>8.8400000000000006E-2</v>
      </c>
      <c r="H927">
        <v>0.26519999999999999</v>
      </c>
      <c r="I927">
        <v>1.08</v>
      </c>
      <c r="J927" t="s">
        <v>23</v>
      </c>
      <c r="K927" t="s">
        <v>23</v>
      </c>
      <c r="L927" t="s">
        <v>23</v>
      </c>
      <c r="M927">
        <v>25</v>
      </c>
      <c r="N927">
        <v>0.13930000000000001</v>
      </c>
      <c r="O927">
        <v>75</v>
      </c>
      <c r="P927">
        <v>0.16619999999999999</v>
      </c>
      <c r="Q927">
        <v>633.79999999999995</v>
      </c>
      <c r="R927">
        <v>291.2</v>
      </c>
      <c r="S927" t="s">
        <v>954</v>
      </c>
      <c r="T927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VR2ACSR : 672.8 : Linnet/VR2 : 26/7</v>
      </c>
    </row>
    <row r="928" spans="1:20" x14ac:dyDescent="0.25">
      <c r="A928" s="1" t="s">
        <v>892</v>
      </c>
      <c r="B928" s="1" t="s">
        <v>908</v>
      </c>
      <c r="C928">
        <v>672.8</v>
      </c>
      <c r="D928">
        <v>30</v>
      </c>
      <c r="E928">
        <v>7</v>
      </c>
      <c r="F928">
        <v>0.10589999999999999</v>
      </c>
      <c r="G928">
        <v>0.10589999999999999</v>
      </c>
      <c r="H928">
        <v>0.31769999999999998</v>
      </c>
      <c r="I928">
        <v>1.1114999999999999</v>
      </c>
      <c r="J928" t="s">
        <v>23</v>
      </c>
      <c r="K928" t="s">
        <v>23</v>
      </c>
      <c r="L928" t="s">
        <v>23</v>
      </c>
      <c r="M928">
        <v>25</v>
      </c>
      <c r="N928">
        <v>0.1368</v>
      </c>
      <c r="O928">
        <v>75</v>
      </c>
      <c r="P928">
        <v>0.16309999999999999</v>
      </c>
      <c r="Q928">
        <v>635</v>
      </c>
      <c r="R928">
        <v>418</v>
      </c>
      <c r="S928" t="s">
        <v>954</v>
      </c>
      <c r="T928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VR2ACSR : 672.8 : Oriole/VR2 : 30/7</v>
      </c>
    </row>
    <row r="929" spans="1:20" x14ac:dyDescent="0.25">
      <c r="A929" s="1" t="s">
        <v>892</v>
      </c>
      <c r="B929" s="1" t="s">
        <v>911</v>
      </c>
      <c r="C929">
        <v>795</v>
      </c>
      <c r="D929">
        <v>20</v>
      </c>
      <c r="E929">
        <v>7</v>
      </c>
      <c r="F929">
        <v>0.14099999999999999</v>
      </c>
      <c r="G929">
        <v>6.2700000000000006E-2</v>
      </c>
      <c r="H929">
        <v>0.18809999999999999</v>
      </c>
      <c r="I929">
        <v>1.1279999999999999</v>
      </c>
      <c r="J929" t="s">
        <v>23</v>
      </c>
      <c r="K929" t="s">
        <v>23</v>
      </c>
      <c r="L929" t="s">
        <v>23</v>
      </c>
      <c r="M929">
        <v>25</v>
      </c>
      <c r="N929">
        <v>0.11940000000000001</v>
      </c>
      <c r="O929">
        <v>75</v>
      </c>
      <c r="P929">
        <v>0.14219999999999999</v>
      </c>
      <c r="Q929">
        <v>749</v>
      </c>
      <c r="R929">
        <v>146.4</v>
      </c>
      <c r="S929" t="s">
        <v>954</v>
      </c>
      <c r="T929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VR2ACSR : 795 : Ptarmigan/VR2 : 20/7</v>
      </c>
    </row>
    <row r="930" spans="1:20" x14ac:dyDescent="0.25">
      <c r="A930" s="1" t="s">
        <v>892</v>
      </c>
      <c r="B930" s="1" t="s">
        <v>909</v>
      </c>
      <c r="C930">
        <v>795</v>
      </c>
      <c r="D930">
        <v>18</v>
      </c>
      <c r="E930">
        <v>1</v>
      </c>
      <c r="F930">
        <v>0.14860000000000001</v>
      </c>
      <c r="G930">
        <v>0.14860000000000001</v>
      </c>
      <c r="H930">
        <v>0.14860000000000001</v>
      </c>
      <c r="I930">
        <v>1.1145</v>
      </c>
      <c r="J930" t="s">
        <v>23</v>
      </c>
      <c r="K930" t="s">
        <v>23</v>
      </c>
      <c r="L930" t="s">
        <v>23</v>
      </c>
      <c r="M930">
        <v>25</v>
      </c>
      <c r="N930">
        <v>0.1191</v>
      </c>
      <c r="O930">
        <v>75</v>
      </c>
      <c r="P930">
        <v>0.14180000000000001</v>
      </c>
      <c r="Q930">
        <v>745.9</v>
      </c>
      <c r="R930">
        <v>117.1</v>
      </c>
      <c r="S930" t="s">
        <v>954</v>
      </c>
      <c r="T930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VR2ACSR : 795 : Chickadee/VR2 : 18/1</v>
      </c>
    </row>
    <row r="931" spans="1:20" x14ac:dyDescent="0.25">
      <c r="A931" s="1" t="s">
        <v>892</v>
      </c>
      <c r="B931" s="1" t="s">
        <v>912</v>
      </c>
      <c r="C931">
        <v>795</v>
      </c>
      <c r="D931">
        <v>26</v>
      </c>
      <c r="E931">
        <v>7</v>
      </c>
      <c r="F931">
        <v>0.1236</v>
      </c>
      <c r="G931">
        <v>9.6100000000000005E-2</v>
      </c>
      <c r="H931">
        <v>0.2883</v>
      </c>
      <c r="I931">
        <v>1.1745000000000001</v>
      </c>
      <c r="J931" t="s">
        <v>23</v>
      </c>
      <c r="K931" t="s">
        <v>23</v>
      </c>
      <c r="L931" t="s">
        <v>23</v>
      </c>
      <c r="M931">
        <v>25</v>
      </c>
      <c r="N931">
        <v>0.11840000000000001</v>
      </c>
      <c r="O931">
        <v>75</v>
      </c>
      <c r="P931">
        <v>0.1411</v>
      </c>
      <c r="Q931">
        <v>749</v>
      </c>
      <c r="R931">
        <v>334.1</v>
      </c>
      <c r="S931" t="s">
        <v>954</v>
      </c>
      <c r="T931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VR2ACSR : 795 : Ibis/VR2 : 26/7</v>
      </c>
    </row>
    <row r="932" spans="1:20" x14ac:dyDescent="0.25">
      <c r="A932" s="1" t="s">
        <v>892</v>
      </c>
      <c r="B932" s="1" t="s">
        <v>910</v>
      </c>
      <c r="C932">
        <v>795</v>
      </c>
      <c r="D932">
        <v>24</v>
      </c>
      <c r="E932">
        <v>7</v>
      </c>
      <c r="F932">
        <v>0.12870000000000001</v>
      </c>
      <c r="G932">
        <v>8.5800000000000001E-2</v>
      </c>
      <c r="H932">
        <v>0.25469999999999998</v>
      </c>
      <c r="I932">
        <v>1.1579999999999999</v>
      </c>
      <c r="J932" t="s">
        <v>23</v>
      </c>
      <c r="K932" t="s">
        <v>23</v>
      </c>
      <c r="L932" t="s">
        <v>23</v>
      </c>
      <c r="M932">
        <v>25</v>
      </c>
      <c r="N932">
        <v>0.1178</v>
      </c>
      <c r="O932">
        <v>75</v>
      </c>
      <c r="P932">
        <v>0.14030000000000001</v>
      </c>
      <c r="Q932">
        <v>749</v>
      </c>
      <c r="R932">
        <v>274</v>
      </c>
      <c r="S932" t="s">
        <v>954</v>
      </c>
      <c r="T932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VR2ACSR : 795 : Brant/VR2 : 24/7</v>
      </c>
    </row>
    <row r="933" spans="1:20" x14ac:dyDescent="0.25">
      <c r="A933" s="1" t="s">
        <v>892</v>
      </c>
      <c r="B933" s="1" t="s">
        <v>913</v>
      </c>
      <c r="C933">
        <v>795</v>
      </c>
      <c r="D933">
        <v>30</v>
      </c>
      <c r="E933">
        <v>7</v>
      </c>
      <c r="F933">
        <v>0.11509999999999999</v>
      </c>
      <c r="G933">
        <v>0.11509999999999999</v>
      </c>
      <c r="H933">
        <v>0.3453</v>
      </c>
      <c r="I933">
        <v>1.2090000000000001</v>
      </c>
      <c r="J933" t="s">
        <v>23</v>
      </c>
      <c r="K933" t="s">
        <v>23</v>
      </c>
      <c r="L933" t="s">
        <v>23</v>
      </c>
      <c r="M933">
        <v>25</v>
      </c>
      <c r="N933">
        <v>0.1163</v>
      </c>
      <c r="O933">
        <v>75</v>
      </c>
      <c r="P933">
        <v>0.13850000000000001</v>
      </c>
      <c r="Q933">
        <v>751</v>
      </c>
      <c r="R933">
        <v>493</v>
      </c>
      <c r="S933" t="s">
        <v>954</v>
      </c>
      <c r="T933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VR2ACSR : 795 : Lark/VR2 : 30/7</v>
      </c>
    </row>
    <row r="934" spans="1:20" x14ac:dyDescent="0.25">
      <c r="A934" s="1" t="s">
        <v>892</v>
      </c>
      <c r="B934" s="1" t="s">
        <v>915</v>
      </c>
      <c r="C934">
        <v>954</v>
      </c>
      <c r="D934">
        <v>20</v>
      </c>
      <c r="E934">
        <v>7</v>
      </c>
      <c r="F934">
        <v>0.15440000000000001</v>
      </c>
      <c r="G934">
        <v>6.8599999999999994E-2</v>
      </c>
      <c r="H934">
        <v>0.20580000000000001</v>
      </c>
      <c r="I934">
        <v>1.236</v>
      </c>
      <c r="J934" t="s">
        <v>23</v>
      </c>
      <c r="K934" t="s">
        <v>23</v>
      </c>
      <c r="L934" t="s">
        <v>23</v>
      </c>
      <c r="M934">
        <v>25</v>
      </c>
      <c r="N934">
        <v>0.1003</v>
      </c>
      <c r="O934">
        <v>75</v>
      </c>
      <c r="P934">
        <v>0.1192</v>
      </c>
      <c r="Q934">
        <v>899.1</v>
      </c>
      <c r="R934">
        <v>175.3</v>
      </c>
      <c r="S934" t="s">
        <v>954</v>
      </c>
      <c r="T934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VR2ACSR : 954 : Tailorbird/VR2 : 20/7</v>
      </c>
    </row>
    <row r="935" spans="1:20" x14ac:dyDescent="0.25">
      <c r="A935" s="1" t="s">
        <v>892</v>
      </c>
      <c r="B935" s="1" t="s">
        <v>914</v>
      </c>
      <c r="C935">
        <v>954</v>
      </c>
      <c r="D935">
        <v>18</v>
      </c>
      <c r="E935">
        <v>1</v>
      </c>
      <c r="F935">
        <v>0.1628</v>
      </c>
      <c r="G935">
        <v>0.1628</v>
      </c>
      <c r="H935">
        <v>0.1628</v>
      </c>
      <c r="I935">
        <v>1.2210000000000001</v>
      </c>
      <c r="J935" t="s">
        <v>23</v>
      </c>
      <c r="K935" t="s">
        <v>23</v>
      </c>
      <c r="L935" t="s">
        <v>23</v>
      </c>
      <c r="M935">
        <v>25</v>
      </c>
      <c r="N935">
        <v>0.10009999999999999</v>
      </c>
      <c r="O935">
        <v>75</v>
      </c>
      <c r="P935">
        <v>0.11890000000000001</v>
      </c>
      <c r="Q935">
        <v>895.2</v>
      </c>
      <c r="R935">
        <v>140.5</v>
      </c>
      <c r="S935" t="s">
        <v>954</v>
      </c>
      <c r="T935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VR2ACSR : 954 : Pelican/VR2 : 18/1</v>
      </c>
    </row>
    <row r="936" spans="1:20" x14ac:dyDescent="0.25">
      <c r="A936" s="1" t="s">
        <v>892</v>
      </c>
      <c r="B936" s="1" t="s">
        <v>916</v>
      </c>
      <c r="C936">
        <v>954</v>
      </c>
      <c r="D936">
        <v>24</v>
      </c>
      <c r="E936">
        <v>7</v>
      </c>
      <c r="F936">
        <v>0.14099999999999999</v>
      </c>
      <c r="G936">
        <v>9.4E-2</v>
      </c>
      <c r="H936">
        <v>0.28199999999999997</v>
      </c>
      <c r="I936">
        <v>1.2689999999999999</v>
      </c>
      <c r="J936" t="s">
        <v>23</v>
      </c>
      <c r="K936" t="s">
        <v>23</v>
      </c>
      <c r="L936" t="s">
        <v>23</v>
      </c>
      <c r="M936">
        <v>25</v>
      </c>
      <c r="N936">
        <v>9.9699999999999997E-2</v>
      </c>
      <c r="O936">
        <v>75</v>
      </c>
      <c r="P936">
        <v>0.11849999999999999</v>
      </c>
      <c r="Q936">
        <v>898.8</v>
      </c>
      <c r="R936">
        <v>329.2</v>
      </c>
      <c r="S936" t="s">
        <v>954</v>
      </c>
      <c r="T936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VR2ACSR : 954 : Flicker/VR2 : 24/7</v>
      </c>
    </row>
    <row r="937" spans="1:20" x14ac:dyDescent="0.25">
      <c r="A937" s="1" t="s">
        <v>892</v>
      </c>
      <c r="B937" s="1" t="s">
        <v>917</v>
      </c>
      <c r="C937">
        <v>954</v>
      </c>
      <c r="D937">
        <v>26</v>
      </c>
      <c r="E937">
        <v>7</v>
      </c>
      <c r="F937">
        <v>0.13539999999999999</v>
      </c>
      <c r="G937">
        <v>0.1053</v>
      </c>
      <c r="H937">
        <v>0.31590000000000001</v>
      </c>
      <c r="I937">
        <v>1.2869999999999999</v>
      </c>
      <c r="J937" t="s">
        <v>23</v>
      </c>
      <c r="K937" t="s">
        <v>23</v>
      </c>
      <c r="L937" t="s">
        <v>23</v>
      </c>
      <c r="M937">
        <v>25</v>
      </c>
      <c r="N937">
        <v>9.9400000000000002E-2</v>
      </c>
      <c r="O937">
        <v>75</v>
      </c>
      <c r="P937">
        <v>0.1182</v>
      </c>
      <c r="Q937">
        <v>898.8</v>
      </c>
      <c r="R937">
        <v>413.1</v>
      </c>
      <c r="S937" t="s">
        <v>954</v>
      </c>
      <c r="T937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VR2ACSR : 954 : Hawk/VR2 : 26/7</v>
      </c>
    </row>
    <row r="938" spans="1:20" x14ac:dyDescent="0.25">
      <c r="A938" s="1" t="s">
        <v>892</v>
      </c>
      <c r="B938" s="1" t="s">
        <v>918</v>
      </c>
      <c r="C938">
        <v>954</v>
      </c>
      <c r="D938">
        <v>30</v>
      </c>
      <c r="E938">
        <v>7</v>
      </c>
      <c r="F938">
        <v>0.12609999999999999</v>
      </c>
      <c r="G938">
        <v>0.12609999999999999</v>
      </c>
      <c r="H938">
        <v>0.37830000000000003</v>
      </c>
      <c r="I938">
        <v>1.3245</v>
      </c>
      <c r="J938" t="s">
        <v>23</v>
      </c>
      <c r="K938" t="s">
        <v>23</v>
      </c>
      <c r="L938" t="s">
        <v>23</v>
      </c>
      <c r="M938">
        <v>25</v>
      </c>
      <c r="N938">
        <v>9.9000000000000005E-2</v>
      </c>
      <c r="O938">
        <v>75</v>
      </c>
      <c r="P938">
        <v>0.1178</v>
      </c>
      <c r="Q938">
        <v>901.7</v>
      </c>
      <c r="R938">
        <v>592.5</v>
      </c>
      <c r="S938" t="s">
        <v>954</v>
      </c>
      <c r="T938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VR2ACSR : 954 : Hen/VR2 : 30/7</v>
      </c>
    </row>
    <row r="939" spans="1:20" x14ac:dyDescent="0.25">
      <c r="A939" s="1" t="s">
        <v>892</v>
      </c>
      <c r="B939" s="1" t="s">
        <v>919</v>
      </c>
      <c r="C939">
        <v>1033.5</v>
      </c>
      <c r="D939">
        <v>18</v>
      </c>
      <c r="E939">
        <v>1</v>
      </c>
      <c r="F939">
        <v>0.1694</v>
      </c>
      <c r="G939">
        <v>0.1694</v>
      </c>
      <c r="H939">
        <v>0.1694</v>
      </c>
      <c r="I939">
        <v>1.2705</v>
      </c>
      <c r="J939">
        <v>15.25</v>
      </c>
      <c r="K939" t="s">
        <v>23</v>
      </c>
      <c r="L939" t="s">
        <v>23</v>
      </c>
      <c r="M939">
        <v>25</v>
      </c>
      <c r="N939">
        <v>9.2999999999999999E-2</v>
      </c>
      <c r="O939">
        <v>75</v>
      </c>
      <c r="P939">
        <v>0.1104</v>
      </c>
      <c r="Q939">
        <v>973.9</v>
      </c>
      <c r="R939">
        <v>189.9</v>
      </c>
      <c r="S939" t="s">
        <v>954</v>
      </c>
      <c r="T939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VR2ACSR : 1033.5 : Nightingale/VR2 : 18/1</v>
      </c>
    </row>
    <row r="940" spans="1:20" x14ac:dyDescent="0.25">
      <c r="A940" s="1" t="s">
        <v>892</v>
      </c>
      <c r="B940" s="1" t="s">
        <v>920</v>
      </c>
      <c r="C940">
        <v>1033.5</v>
      </c>
      <c r="D940">
        <v>20</v>
      </c>
      <c r="E940">
        <v>7</v>
      </c>
      <c r="F940">
        <v>0.16070000000000001</v>
      </c>
      <c r="G940">
        <v>7.1400000000000005E-2</v>
      </c>
      <c r="H940">
        <v>0.2142</v>
      </c>
      <c r="I940">
        <v>1.2855000000000001</v>
      </c>
      <c r="J940" t="s">
        <v>23</v>
      </c>
      <c r="K940" t="s">
        <v>23</v>
      </c>
      <c r="L940" t="s">
        <v>23</v>
      </c>
      <c r="M940">
        <v>25</v>
      </c>
      <c r="N940">
        <v>9.2799999999999994E-2</v>
      </c>
      <c r="O940">
        <v>75</v>
      </c>
      <c r="P940">
        <v>0.1101</v>
      </c>
      <c r="Q940">
        <v>969.3</v>
      </c>
      <c r="R940">
        <v>152.1</v>
      </c>
      <c r="S940" t="s">
        <v>954</v>
      </c>
      <c r="T940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VR2ACSR : 1033.5 : Creeper/VR2 : 20/7</v>
      </c>
    </row>
    <row r="941" spans="1:20" x14ac:dyDescent="0.25">
      <c r="A941" s="1" t="s">
        <v>892</v>
      </c>
      <c r="B941" s="1" t="s">
        <v>922</v>
      </c>
      <c r="C941">
        <v>1113</v>
      </c>
      <c r="D941">
        <v>20</v>
      </c>
      <c r="E941">
        <v>7</v>
      </c>
      <c r="F941">
        <v>0.1668</v>
      </c>
      <c r="G941">
        <v>7.4099999999999999E-2</v>
      </c>
      <c r="H941">
        <v>0.2223</v>
      </c>
      <c r="I941">
        <v>1.335</v>
      </c>
      <c r="J941" t="s">
        <v>23</v>
      </c>
      <c r="K941" t="s">
        <v>23</v>
      </c>
      <c r="L941" t="s">
        <v>23</v>
      </c>
      <c r="M941">
        <v>25</v>
      </c>
      <c r="N941">
        <v>8.6800000000000002E-2</v>
      </c>
      <c r="O941">
        <v>75</v>
      </c>
      <c r="P941">
        <v>0.10290000000000001</v>
      </c>
      <c r="Q941">
        <v>1048</v>
      </c>
      <c r="R941">
        <v>204.6</v>
      </c>
      <c r="S941" t="s">
        <v>954</v>
      </c>
      <c r="T941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VR2ACSR : 1113 : Tody/VR2 : 20/7</v>
      </c>
    </row>
    <row r="942" spans="1:20" x14ac:dyDescent="0.25">
      <c r="A942" s="1" t="s">
        <v>892</v>
      </c>
      <c r="B942" s="1" t="s">
        <v>921</v>
      </c>
      <c r="C942">
        <v>1113</v>
      </c>
      <c r="D942">
        <v>18</v>
      </c>
      <c r="E942">
        <v>1</v>
      </c>
      <c r="F942">
        <v>0.17580000000000001</v>
      </c>
      <c r="G942">
        <v>0.17580000000000001</v>
      </c>
      <c r="H942">
        <v>0.17580000000000001</v>
      </c>
      <c r="I942">
        <v>1.3185</v>
      </c>
      <c r="J942">
        <v>9.6690000000000005</v>
      </c>
      <c r="K942" t="s">
        <v>23</v>
      </c>
      <c r="L942" t="s">
        <v>23</v>
      </c>
      <c r="M942">
        <v>25</v>
      </c>
      <c r="N942">
        <v>8.6599999999999996E-2</v>
      </c>
      <c r="O942">
        <v>75</v>
      </c>
      <c r="P942">
        <v>0.1026</v>
      </c>
      <c r="Q942">
        <v>1044</v>
      </c>
      <c r="R942">
        <v>163.80000000000001</v>
      </c>
      <c r="S942" t="s">
        <v>954</v>
      </c>
      <c r="T942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VR2ACSR : 1113 : Osprey/VR2 : 18/1</v>
      </c>
    </row>
    <row r="943" spans="1:20" x14ac:dyDescent="0.25">
      <c r="A943" s="1" t="s">
        <v>892</v>
      </c>
      <c r="B943" s="1" t="s">
        <v>923</v>
      </c>
      <c r="C943">
        <v>1113</v>
      </c>
      <c r="D943">
        <v>24</v>
      </c>
      <c r="E943">
        <v>7</v>
      </c>
      <c r="F943">
        <v>0.15229999999999999</v>
      </c>
      <c r="G943">
        <v>0.10150000000000001</v>
      </c>
      <c r="H943">
        <v>0.30449999999999999</v>
      </c>
      <c r="I943">
        <v>1.371</v>
      </c>
      <c r="J943" t="s">
        <v>23</v>
      </c>
      <c r="K943" t="s">
        <v>23</v>
      </c>
      <c r="L943" t="s">
        <v>23</v>
      </c>
      <c r="M943">
        <v>25</v>
      </c>
      <c r="N943">
        <v>8.6199999999999999E-2</v>
      </c>
      <c r="O943">
        <v>75</v>
      </c>
      <c r="P943">
        <v>0.1022</v>
      </c>
      <c r="Q943">
        <v>1049</v>
      </c>
      <c r="R943">
        <v>383.6</v>
      </c>
      <c r="S943" t="s">
        <v>954</v>
      </c>
      <c r="T943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VR2ACSR : 1113 : Parakeet/VR2 : 24/7</v>
      </c>
    </row>
    <row r="944" spans="1:20" x14ac:dyDescent="0.25">
      <c r="A944" s="1" t="s">
        <v>892</v>
      </c>
      <c r="B944" s="1" t="s">
        <v>924</v>
      </c>
      <c r="C944">
        <v>1113</v>
      </c>
      <c r="D944">
        <v>26</v>
      </c>
      <c r="E944">
        <v>7</v>
      </c>
      <c r="F944">
        <v>0.14630000000000001</v>
      </c>
      <c r="G944">
        <v>0.1138</v>
      </c>
      <c r="H944">
        <v>0.34139999999999998</v>
      </c>
      <c r="I944">
        <v>1.3905000000000001</v>
      </c>
      <c r="J944" t="s">
        <v>23</v>
      </c>
      <c r="K944" t="s">
        <v>23</v>
      </c>
      <c r="L944" t="s">
        <v>23</v>
      </c>
      <c r="M944">
        <v>25</v>
      </c>
      <c r="N944">
        <v>8.5099999999999995E-2</v>
      </c>
      <c r="O944">
        <v>75</v>
      </c>
      <c r="P944">
        <v>0.1009</v>
      </c>
      <c r="Q944">
        <v>1048</v>
      </c>
      <c r="R944">
        <v>482</v>
      </c>
      <c r="S944" t="s">
        <v>954</v>
      </c>
      <c r="T944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VR2ACSR : 1113 : Dove/VR2 : 26/7</v>
      </c>
    </row>
    <row r="945" spans="1:20" x14ac:dyDescent="0.25">
      <c r="A945" s="1" t="s">
        <v>892</v>
      </c>
      <c r="B945" s="1" t="s">
        <v>925</v>
      </c>
      <c r="C945">
        <v>1113</v>
      </c>
      <c r="D945">
        <v>30</v>
      </c>
      <c r="E945">
        <v>7</v>
      </c>
      <c r="F945">
        <v>0.13619999999999999</v>
      </c>
      <c r="G945">
        <v>0.13619999999999999</v>
      </c>
      <c r="H945">
        <v>0.40860000000000002</v>
      </c>
      <c r="I945">
        <v>1.4295</v>
      </c>
      <c r="J945" t="s">
        <v>23</v>
      </c>
      <c r="K945" t="s">
        <v>23</v>
      </c>
      <c r="L945" t="s">
        <v>23</v>
      </c>
      <c r="M945">
        <v>25</v>
      </c>
      <c r="N945">
        <v>8.43E-2</v>
      </c>
      <c r="O945">
        <v>75</v>
      </c>
      <c r="P945">
        <v>0.1</v>
      </c>
      <c r="Q945">
        <v>1051</v>
      </c>
      <c r="R945">
        <v>690</v>
      </c>
      <c r="S945" t="s">
        <v>954</v>
      </c>
      <c r="T945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VR2ACSR : 1113 : Eagle/VR2 : 30/7</v>
      </c>
    </row>
    <row r="946" spans="1:20" x14ac:dyDescent="0.25">
      <c r="A946" s="1" t="s">
        <v>892</v>
      </c>
      <c r="B946" s="1" t="s">
        <v>926</v>
      </c>
      <c r="C946">
        <v>1210</v>
      </c>
      <c r="D946">
        <v>24</v>
      </c>
      <c r="E946">
        <v>7</v>
      </c>
      <c r="F946">
        <v>0.1588</v>
      </c>
      <c r="G946">
        <v>0.10589999999999999</v>
      </c>
      <c r="H946">
        <v>0.31769999999999998</v>
      </c>
      <c r="I946">
        <v>1.4295</v>
      </c>
      <c r="J946" t="s">
        <v>23</v>
      </c>
      <c r="K946" t="s">
        <v>23</v>
      </c>
      <c r="L946" t="s">
        <v>23</v>
      </c>
      <c r="M946">
        <v>25</v>
      </c>
      <c r="N946">
        <v>7.9200000000000007E-2</v>
      </c>
      <c r="O946">
        <v>75</v>
      </c>
      <c r="P946">
        <v>9.3700000000000006E-2</v>
      </c>
      <c r="Q946">
        <v>1140</v>
      </c>
      <c r="R946">
        <v>417</v>
      </c>
      <c r="S946" t="s">
        <v>954</v>
      </c>
      <c r="T946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VR2ACSR : 1210 : Peacock/VR2 : 24/7</v>
      </c>
    </row>
    <row r="947" spans="1:20" x14ac:dyDescent="0.25">
      <c r="A947" s="1" t="s">
        <v>892</v>
      </c>
      <c r="B947" s="1" t="s">
        <v>927</v>
      </c>
      <c r="C947">
        <v>1210</v>
      </c>
      <c r="D947">
        <v>26</v>
      </c>
      <c r="E947">
        <v>7</v>
      </c>
      <c r="F947">
        <v>0.1525</v>
      </c>
      <c r="G947">
        <v>0.1186</v>
      </c>
      <c r="H947">
        <v>0.35580000000000001</v>
      </c>
      <c r="I947">
        <v>1.4490000000000001</v>
      </c>
      <c r="J947" t="s">
        <v>23</v>
      </c>
      <c r="K947" t="s">
        <v>23</v>
      </c>
      <c r="L947" t="s">
        <v>23</v>
      </c>
      <c r="M947">
        <v>25</v>
      </c>
      <c r="N947">
        <v>7.8700000000000006E-2</v>
      </c>
      <c r="O947">
        <v>75</v>
      </c>
      <c r="P947">
        <v>9.3200000000000005E-2</v>
      </c>
      <c r="Q947">
        <v>1140</v>
      </c>
      <c r="R947">
        <v>524</v>
      </c>
      <c r="S947" t="s">
        <v>954</v>
      </c>
      <c r="T947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VR2ACSR : 1210 : Squab/VR2 : 26/7</v>
      </c>
    </row>
    <row r="948" spans="1:20" x14ac:dyDescent="0.25">
      <c r="A948" s="1" t="s">
        <v>892</v>
      </c>
      <c r="B948" s="1" t="s">
        <v>929</v>
      </c>
      <c r="C948">
        <v>1210</v>
      </c>
      <c r="D948">
        <v>30</v>
      </c>
      <c r="E948">
        <v>19</v>
      </c>
      <c r="F948">
        <v>8.5199999999999998E-2</v>
      </c>
      <c r="G948">
        <v>8.5199999999999998E-2</v>
      </c>
      <c r="H948">
        <v>0.42599999999999999</v>
      </c>
      <c r="I948">
        <v>1.4910000000000001</v>
      </c>
      <c r="J948" t="s">
        <v>23</v>
      </c>
      <c r="K948" t="s">
        <v>23</v>
      </c>
      <c r="L948" t="s">
        <v>23</v>
      </c>
      <c r="M948">
        <v>25</v>
      </c>
      <c r="N948">
        <v>7.8E-2</v>
      </c>
      <c r="O948">
        <v>75</v>
      </c>
      <c r="P948">
        <v>9.2399999999999996E-2</v>
      </c>
      <c r="Q948">
        <v>1142</v>
      </c>
      <c r="R948">
        <v>735</v>
      </c>
      <c r="S948" t="s">
        <v>954</v>
      </c>
      <c r="T948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VR2ACSR : 1210 : Teal/VR2 : 30/19</v>
      </c>
    </row>
    <row r="949" spans="1:20" x14ac:dyDescent="0.25">
      <c r="A949" s="1" t="s">
        <v>892</v>
      </c>
      <c r="B949" s="1" t="s">
        <v>928</v>
      </c>
      <c r="C949">
        <v>1210</v>
      </c>
      <c r="D949">
        <v>30</v>
      </c>
      <c r="E949">
        <v>7</v>
      </c>
      <c r="F949">
        <v>0.14199999999999999</v>
      </c>
      <c r="G949">
        <v>0.14199999999999999</v>
      </c>
      <c r="H949">
        <v>0.42599999999999999</v>
      </c>
      <c r="I949">
        <v>1.4910000000000001</v>
      </c>
      <c r="J949" t="s">
        <v>23</v>
      </c>
      <c r="K949" t="s">
        <v>23</v>
      </c>
      <c r="L949" t="s">
        <v>23</v>
      </c>
      <c r="M949">
        <v>25</v>
      </c>
      <c r="N949">
        <v>7.8E-2</v>
      </c>
      <c r="O949">
        <v>75</v>
      </c>
      <c r="P949">
        <v>9.2299999999999993E-2</v>
      </c>
      <c r="Q949">
        <v>1142</v>
      </c>
      <c r="R949">
        <v>751</v>
      </c>
      <c r="S949" t="s">
        <v>954</v>
      </c>
      <c r="T949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VR2ACSR : 1210 : Wood Duck/VR2 : 30/7</v>
      </c>
    </row>
    <row r="950" spans="1:20" x14ac:dyDescent="0.25">
      <c r="A950" s="1" t="s">
        <v>892</v>
      </c>
      <c r="B950" s="1" t="s">
        <v>930</v>
      </c>
      <c r="C950">
        <v>1272</v>
      </c>
      <c r="D950">
        <v>36</v>
      </c>
      <c r="E950">
        <v>1</v>
      </c>
      <c r="F950">
        <v>0.13289999999999999</v>
      </c>
      <c r="G950">
        <v>0.13289999999999999</v>
      </c>
      <c r="H950">
        <v>0.13289999999999999</v>
      </c>
      <c r="I950">
        <v>1.395</v>
      </c>
      <c r="J950" t="s">
        <v>23</v>
      </c>
      <c r="K950" t="s">
        <v>23</v>
      </c>
      <c r="L950" t="s">
        <v>23</v>
      </c>
      <c r="M950">
        <v>25</v>
      </c>
      <c r="N950">
        <v>7.6799999999999993E-2</v>
      </c>
      <c r="O950">
        <v>75</v>
      </c>
      <c r="P950">
        <v>9.06E-2</v>
      </c>
      <c r="Q950">
        <v>1192</v>
      </c>
      <c r="R950">
        <v>94</v>
      </c>
      <c r="S950" t="s">
        <v>954</v>
      </c>
      <c r="T950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VR2ACSR : 1272 : Swift/VR2 : 36/1</v>
      </c>
    </row>
    <row r="951" spans="1:20" x14ac:dyDescent="0.25">
      <c r="A951" s="1" t="s">
        <v>892</v>
      </c>
      <c r="B951" s="1" t="s">
        <v>931</v>
      </c>
      <c r="C951">
        <v>1272</v>
      </c>
      <c r="D951">
        <v>24</v>
      </c>
      <c r="E951">
        <v>7</v>
      </c>
      <c r="F951">
        <v>0.1628</v>
      </c>
      <c r="G951">
        <v>0.1085</v>
      </c>
      <c r="H951">
        <v>0.32550000000000001</v>
      </c>
      <c r="I951">
        <v>1.4655</v>
      </c>
      <c r="J951" t="s">
        <v>23</v>
      </c>
      <c r="K951" t="s">
        <v>23</v>
      </c>
      <c r="L951" t="s">
        <v>23</v>
      </c>
      <c r="M951">
        <v>25</v>
      </c>
      <c r="N951">
        <v>7.5600000000000001E-2</v>
      </c>
      <c r="O951">
        <v>75</v>
      </c>
      <c r="P951">
        <v>8.9399999999999993E-2</v>
      </c>
      <c r="Q951">
        <v>1198</v>
      </c>
      <c r="R951">
        <v>439</v>
      </c>
      <c r="S951" t="s">
        <v>954</v>
      </c>
      <c r="T951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VR2ACSR : 1272 : Rook/VR2 : 24/7</v>
      </c>
    </row>
    <row r="952" spans="1:20" x14ac:dyDescent="0.25">
      <c r="A952" s="1" t="s">
        <v>892</v>
      </c>
      <c r="B952" s="1" t="s">
        <v>932</v>
      </c>
      <c r="C952">
        <v>1272</v>
      </c>
      <c r="D952">
        <v>26</v>
      </c>
      <c r="E952">
        <v>7</v>
      </c>
      <c r="F952">
        <v>0.15640000000000001</v>
      </c>
      <c r="G952">
        <v>0.1216</v>
      </c>
      <c r="H952">
        <v>0.36480000000000001</v>
      </c>
      <c r="I952">
        <v>1.4850000000000001</v>
      </c>
      <c r="J952" t="s">
        <v>23</v>
      </c>
      <c r="K952" t="s">
        <v>23</v>
      </c>
      <c r="L952" t="s">
        <v>23</v>
      </c>
      <c r="M952">
        <v>25</v>
      </c>
      <c r="N952">
        <v>7.5200000000000003E-2</v>
      </c>
      <c r="O952">
        <v>75</v>
      </c>
      <c r="P952">
        <v>8.8900000000000007E-2</v>
      </c>
      <c r="Q952">
        <v>1198</v>
      </c>
      <c r="R952">
        <v>551</v>
      </c>
      <c r="S952" t="s">
        <v>954</v>
      </c>
      <c r="T952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VR2ACSR : 1272 : Grosbeak/VR2 : 26/7</v>
      </c>
    </row>
    <row r="953" spans="1:20" x14ac:dyDescent="0.25">
      <c r="A953" s="1" t="s">
        <v>892</v>
      </c>
      <c r="B953" s="1" t="s">
        <v>933</v>
      </c>
      <c r="C953">
        <v>1272</v>
      </c>
      <c r="D953">
        <v>30</v>
      </c>
      <c r="E953">
        <v>7</v>
      </c>
      <c r="F953">
        <v>0.14560000000000001</v>
      </c>
      <c r="G953">
        <v>0.14560000000000001</v>
      </c>
      <c r="H953">
        <v>0.43680000000000002</v>
      </c>
      <c r="I953">
        <v>1.5285</v>
      </c>
      <c r="J953" t="s">
        <v>23</v>
      </c>
      <c r="K953" t="s">
        <v>23</v>
      </c>
      <c r="L953" t="s">
        <v>23</v>
      </c>
      <c r="M953">
        <v>25</v>
      </c>
      <c r="N953">
        <v>7.4499999999999997E-2</v>
      </c>
      <c r="O953">
        <v>75</v>
      </c>
      <c r="P953">
        <v>8.8099999999999998E-2</v>
      </c>
      <c r="Q953">
        <v>1201</v>
      </c>
      <c r="R953">
        <v>789</v>
      </c>
      <c r="S953" t="s">
        <v>954</v>
      </c>
      <c r="T953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VR2ACSR : 1272 : Scoter/VR2 : 30/7</v>
      </c>
    </row>
    <row r="954" spans="1:20" x14ac:dyDescent="0.25">
      <c r="A954" s="1" t="s">
        <v>892</v>
      </c>
      <c r="B954" s="1" t="s">
        <v>934</v>
      </c>
      <c r="C954">
        <v>1272</v>
      </c>
      <c r="D954">
        <v>30</v>
      </c>
      <c r="E954">
        <v>19</v>
      </c>
      <c r="F954">
        <v>0.14560000000000001</v>
      </c>
      <c r="G954">
        <v>8.7400000000000005E-2</v>
      </c>
      <c r="H954">
        <v>0.437</v>
      </c>
      <c r="I954">
        <v>1.5285</v>
      </c>
      <c r="J954" t="s">
        <v>23</v>
      </c>
      <c r="K954" t="s">
        <v>23</v>
      </c>
      <c r="L954" t="s">
        <v>23</v>
      </c>
      <c r="M954">
        <v>25</v>
      </c>
      <c r="N954">
        <v>7.4499999999999997E-2</v>
      </c>
      <c r="O954">
        <v>75</v>
      </c>
      <c r="P954">
        <v>8.8099999999999998E-2</v>
      </c>
      <c r="Q954">
        <v>1201</v>
      </c>
      <c r="R954">
        <v>773</v>
      </c>
      <c r="S954" t="s">
        <v>954</v>
      </c>
      <c r="T954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VR2ACSR : 1272 : Egret/VR2 : 30/19</v>
      </c>
    </row>
    <row r="955" spans="1:20" x14ac:dyDescent="0.25">
      <c r="A955" s="1" t="s">
        <v>892</v>
      </c>
      <c r="B955" s="1" t="s">
        <v>935</v>
      </c>
      <c r="C955">
        <v>1333.2</v>
      </c>
      <c r="D955">
        <v>24</v>
      </c>
      <c r="E955">
        <v>7</v>
      </c>
      <c r="F955">
        <v>0.16669999999999999</v>
      </c>
      <c r="G955">
        <v>0.111</v>
      </c>
      <c r="H955">
        <v>0.33300000000000002</v>
      </c>
      <c r="I955">
        <v>1.5</v>
      </c>
      <c r="J955" t="s">
        <v>23</v>
      </c>
      <c r="K955" t="s">
        <v>23</v>
      </c>
      <c r="L955" t="s">
        <v>23</v>
      </c>
      <c r="M955">
        <v>25</v>
      </c>
      <c r="N955">
        <v>7.2400000000000006E-2</v>
      </c>
      <c r="O955">
        <v>75</v>
      </c>
      <c r="P955">
        <v>8.5500000000000007E-2</v>
      </c>
      <c r="Q955">
        <v>1256</v>
      </c>
      <c r="R955">
        <v>495</v>
      </c>
      <c r="S955" t="s">
        <v>954</v>
      </c>
      <c r="T955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VR2ACSR : 1333.2 : Flamingo/VR2 : 24/7</v>
      </c>
    </row>
    <row r="956" spans="1:20" x14ac:dyDescent="0.25">
      <c r="A956" s="1" t="s">
        <v>892</v>
      </c>
      <c r="B956" s="1" t="s">
        <v>936</v>
      </c>
      <c r="C956">
        <v>1333.2</v>
      </c>
      <c r="D956">
        <v>26</v>
      </c>
      <c r="E956">
        <v>7</v>
      </c>
      <c r="F956">
        <v>0.16009999999999999</v>
      </c>
      <c r="G956">
        <v>0.1245</v>
      </c>
      <c r="H956">
        <v>0.3735</v>
      </c>
      <c r="I956">
        <v>1.5209999999999999</v>
      </c>
      <c r="J956" t="s">
        <v>23</v>
      </c>
      <c r="K956" t="s">
        <v>23</v>
      </c>
      <c r="L956" t="s">
        <v>23</v>
      </c>
      <c r="M956">
        <v>25</v>
      </c>
      <c r="N956">
        <v>7.2099999999999997E-2</v>
      </c>
      <c r="O956">
        <v>75</v>
      </c>
      <c r="P956">
        <v>8.5000000000000006E-2</v>
      </c>
      <c r="Q956">
        <v>1256</v>
      </c>
      <c r="R956">
        <v>577</v>
      </c>
      <c r="S956" t="s">
        <v>954</v>
      </c>
      <c r="T956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VR2ACSR : 1333.2 : Gannet/VR2 : 26/7</v>
      </c>
    </row>
    <row r="957" spans="1:20" x14ac:dyDescent="0.25">
      <c r="A957" s="1" t="s">
        <v>892</v>
      </c>
      <c r="B957" s="1" t="s">
        <v>937</v>
      </c>
      <c r="C957">
        <v>1431</v>
      </c>
      <c r="D957">
        <v>24</v>
      </c>
      <c r="E957">
        <v>7</v>
      </c>
      <c r="F957">
        <v>0.17269999999999999</v>
      </c>
      <c r="G957">
        <v>0.11509999999999999</v>
      </c>
      <c r="H957">
        <v>0.3453</v>
      </c>
      <c r="I957">
        <v>1.554</v>
      </c>
      <c r="J957" t="s">
        <v>23</v>
      </c>
      <c r="K957" t="s">
        <v>23</v>
      </c>
      <c r="L957" t="s">
        <v>23</v>
      </c>
      <c r="M957">
        <v>25</v>
      </c>
      <c r="N957">
        <v>6.8000000000000005E-2</v>
      </c>
      <c r="O957">
        <v>75</v>
      </c>
      <c r="P957">
        <v>8.0100000000000005E-2</v>
      </c>
      <c r="Q957">
        <v>1348</v>
      </c>
      <c r="R957">
        <v>493</v>
      </c>
      <c r="S957" t="s">
        <v>954</v>
      </c>
      <c r="T957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VR2ACSR : 1431 : Stilt/VR2 : 24/7</v>
      </c>
    </row>
    <row r="958" spans="1:20" x14ac:dyDescent="0.25">
      <c r="A958" s="1" t="s">
        <v>892</v>
      </c>
      <c r="B958" s="1" t="s">
        <v>938</v>
      </c>
      <c r="C958">
        <v>1431</v>
      </c>
      <c r="D958">
        <v>26</v>
      </c>
      <c r="E958">
        <v>7</v>
      </c>
      <c r="F958">
        <v>0.16589999999999999</v>
      </c>
      <c r="G958">
        <v>0.129</v>
      </c>
      <c r="H958">
        <v>0.38700000000000001</v>
      </c>
      <c r="I958">
        <v>1.5765</v>
      </c>
      <c r="J958" t="s">
        <v>23</v>
      </c>
      <c r="K958" t="s">
        <v>23</v>
      </c>
      <c r="L958" t="s">
        <v>23</v>
      </c>
      <c r="M958">
        <v>25</v>
      </c>
      <c r="N958">
        <v>6.7500000000000004E-2</v>
      </c>
      <c r="O958">
        <v>75</v>
      </c>
      <c r="P958">
        <v>7.9600000000000004E-2</v>
      </c>
      <c r="Q958">
        <v>1348</v>
      </c>
      <c r="R958">
        <v>620</v>
      </c>
      <c r="S958" t="s">
        <v>954</v>
      </c>
      <c r="T958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VR2ACSR : 1431 : Starling/VR2 : 26/7</v>
      </c>
    </row>
    <row r="959" spans="1:20" x14ac:dyDescent="0.25">
      <c r="A959" s="1" t="s">
        <v>892</v>
      </c>
      <c r="B959" s="1" t="s">
        <v>939</v>
      </c>
      <c r="C959">
        <v>1431</v>
      </c>
      <c r="D959">
        <v>30</v>
      </c>
      <c r="E959">
        <v>19</v>
      </c>
      <c r="F959">
        <v>0.15440000000000001</v>
      </c>
      <c r="G959">
        <v>9.2600000000000002E-2</v>
      </c>
      <c r="H959">
        <v>0.46300000000000002</v>
      </c>
      <c r="I959">
        <v>1.6214999999999999</v>
      </c>
      <c r="J959" t="s">
        <v>23</v>
      </c>
      <c r="K959" t="s">
        <v>23</v>
      </c>
      <c r="L959" t="s">
        <v>23</v>
      </c>
      <c r="M959">
        <v>25</v>
      </c>
      <c r="N959">
        <v>6.6900000000000001E-2</v>
      </c>
      <c r="O959">
        <v>75</v>
      </c>
      <c r="P959">
        <v>7.8899999999999998E-2</v>
      </c>
      <c r="Q959">
        <v>1351</v>
      </c>
      <c r="R959">
        <v>869</v>
      </c>
      <c r="S959" t="s">
        <v>954</v>
      </c>
      <c r="T959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VR2ACSR : 1431 : Redwing/VR2 : 30/19</v>
      </c>
    </row>
    <row r="960" spans="1:20" x14ac:dyDescent="0.25">
      <c r="A960" s="1" t="s">
        <v>892</v>
      </c>
      <c r="B960" s="1" t="s">
        <v>943</v>
      </c>
      <c r="C960">
        <v>1590</v>
      </c>
      <c r="D960">
        <v>54</v>
      </c>
      <c r="E960">
        <v>7</v>
      </c>
      <c r="F960">
        <v>0.12130000000000001</v>
      </c>
      <c r="G960">
        <v>0.12130000000000001</v>
      </c>
      <c r="H960">
        <v>0.3639</v>
      </c>
      <c r="I960">
        <v>1.63</v>
      </c>
      <c r="J960" t="s">
        <v>23</v>
      </c>
      <c r="K960" t="s">
        <v>23</v>
      </c>
      <c r="L960" t="s">
        <v>23</v>
      </c>
      <c r="M960">
        <v>25</v>
      </c>
      <c r="N960">
        <v>6.1899999999999997E-2</v>
      </c>
      <c r="O960">
        <v>75</v>
      </c>
      <c r="P960">
        <v>7.4499999999999997E-2</v>
      </c>
      <c r="Q960">
        <v>1498</v>
      </c>
      <c r="R960">
        <v>548</v>
      </c>
      <c r="S960" t="s">
        <v>954</v>
      </c>
      <c r="T960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VR2ACSR : 1590 : Condor/VR2 : 54/7</v>
      </c>
    </row>
    <row r="961" spans="1:20" x14ac:dyDescent="0.25">
      <c r="A961" s="1" t="s">
        <v>892</v>
      </c>
      <c r="B961" s="1" t="s">
        <v>941</v>
      </c>
      <c r="C961">
        <v>1590</v>
      </c>
      <c r="D961">
        <v>45</v>
      </c>
      <c r="E961">
        <v>7</v>
      </c>
      <c r="F961">
        <v>0.13289999999999999</v>
      </c>
      <c r="G961">
        <v>8.8599999999999998E-2</v>
      </c>
      <c r="H961">
        <v>0.26579999999999998</v>
      </c>
      <c r="I961">
        <v>1.5945</v>
      </c>
      <c r="J961" t="s">
        <v>23</v>
      </c>
      <c r="K961" t="s">
        <v>23</v>
      </c>
      <c r="L961" t="s">
        <v>23</v>
      </c>
      <c r="M961">
        <v>25</v>
      </c>
      <c r="N961">
        <v>6.2700000000000006E-2</v>
      </c>
      <c r="O961">
        <v>75</v>
      </c>
      <c r="P961">
        <v>7.3999999999999996E-2</v>
      </c>
      <c r="Q961">
        <v>1498</v>
      </c>
      <c r="R961">
        <v>292</v>
      </c>
      <c r="S961" t="s">
        <v>954</v>
      </c>
      <c r="T961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VR2ACSR : 1590 : Tern/VR2 : 45/7</v>
      </c>
    </row>
    <row r="962" spans="1:20" x14ac:dyDescent="0.25">
      <c r="A962" s="1" t="s">
        <v>892</v>
      </c>
      <c r="B962" s="1" t="s">
        <v>940</v>
      </c>
      <c r="C962">
        <v>1590</v>
      </c>
      <c r="D962">
        <v>36</v>
      </c>
      <c r="E962">
        <v>1</v>
      </c>
      <c r="F962">
        <v>0.14860000000000001</v>
      </c>
      <c r="G962">
        <v>0.14860000000000001</v>
      </c>
      <c r="H962">
        <v>0.14860000000000001</v>
      </c>
      <c r="I962">
        <v>1.56</v>
      </c>
      <c r="J962" t="s">
        <v>23</v>
      </c>
      <c r="K962" t="s">
        <v>23</v>
      </c>
      <c r="L962" t="s">
        <v>23</v>
      </c>
      <c r="M962">
        <v>25</v>
      </c>
      <c r="N962">
        <v>6.3100000000000003E-2</v>
      </c>
      <c r="O962">
        <v>75</v>
      </c>
      <c r="P962">
        <v>7.3899999999999993E-2</v>
      </c>
      <c r="Q962">
        <v>1490</v>
      </c>
      <c r="R962">
        <v>117</v>
      </c>
      <c r="S962" t="s">
        <v>954</v>
      </c>
      <c r="T962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VR2ACSR : 1590 : Coot/VR2 : 36/1</v>
      </c>
    </row>
    <row r="963" spans="1:20" x14ac:dyDescent="0.25">
      <c r="A963" s="1" t="s">
        <v>892</v>
      </c>
      <c r="B963" s="1" t="s">
        <v>942</v>
      </c>
      <c r="C963">
        <v>1590</v>
      </c>
      <c r="D963">
        <v>24</v>
      </c>
      <c r="E963">
        <v>7</v>
      </c>
      <c r="F963">
        <v>0.182</v>
      </c>
      <c r="G963">
        <v>0.12130000000000001</v>
      </c>
      <c r="H963">
        <v>0.3639</v>
      </c>
      <c r="I963">
        <v>1.63</v>
      </c>
      <c r="J963" t="s">
        <v>23</v>
      </c>
      <c r="K963" t="s">
        <v>23</v>
      </c>
      <c r="L963" t="s">
        <v>23</v>
      </c>
      <c r="M963">
        <v>25</v>
      </c>
      <c r="N963">
        <v>6.1899999999999997E-2</v>
      </c>
      <c r="O963">
        <v>75</v>
      </c>
      <c r="P963">
        <v>7.2700000000000001E-2</v>
      </c>
      <c r="Q963">
        <v>1000</v>
      </c>
      <c r="R963">
        <v>300</v>
      </c>
      <c r="S963" t="s">
        <v>954</v>
      </c>
      <c r="T963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VR2ACSR : 1590 : Cuckoo/VR2 : 24/7</v>
      </c>
    </row>
    <row r="964" spans="1:20" x14ac:dyDescent="0.25">
      <c r="A964" s="1" t="s">
        <v>892</v>
      </c>
      <c r="B964" s="1" t="s">
        <v>944</v>
      </c>
      <c r="C964">
        <v>1590</v>
      </c>
      <c r="D964">
        <v>26</v>
      </c>
      <c r="E964">
        <v>7</v>
      </c>
      <c r="F964">
        <v>0.1749</v>
      </c>
      <c r="G964">
        <v>0.13600000000000001</v>
      </c>
      <c r="H964">
        <v>0.40799999999999997</v>
      </c>
      <c r="I964">
        <v>1.6619999999999999</v>
      </c>
      <c r="J964" t="s">
        <v>23</v>
      </c>
      <c r="K964" t="s">
        <v>23</v>
      </c>
      <c r="L964" t="s">
        <v>23</v>
      </c>
      <c r="M964">
        <v>25</v>
      </c>
      <c r="N964">
        <v>6.1499999999999999E-2</v>
      </c>
      <c r="O964">
        <v>75</v>
      </c>
      <c r="P964">
        <v>7.2300000000000003E-2</v>
      </c>
      <c r="Q964">
        <v>1498</v>
      </c>
      <c r="R964">
        <v>688</v>
      </c>
      <c r="S964" t="s">
        <v>954</v>
      </c>
      <c r="T964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VR2ACSR : 1590 : Drake/VR2 : 26/7</v>
      </c>
    </row>
    <row r="965" spans="1:20" x14ac:dyDescent="0.25">
      <c r="A965" s="1" t="s">
        <v>892</v>
      </c>
      <c r="B965" s="1" t="s">
        <v>945</v>
      </c>
      <c r="C965">
        <v>1590</v>
      </c>
      <c r="D965">
        <v>30</v>
      </c>
      <c r="E965">
        <v>19</v>
      </c>
      <c r="F965">
        <v>0.1628</v>
      </c>
      <c r="G965">
        <v>9.7699999999999995E-2</v>
      </c>
      <c r="H965">
        <v>0.48849999999999999</v>
      </c>
      <c r="I965">
        <v>1.71</v>
      </c>
      <c r="J965" t="s">
        <v>23</v>
      </c>
      <c r="K965" t="s">
        <v>23</v>
      </c>
      <c r="L965" t="s">
        <v>23</v>
      </c>
      <c r="M965">
        <v>25</v>
      </c>
      <c r="N965">
        <v>6.0900000000000003E-2</v>
      </c>
      <c r="O965">
        <v>75</v>
      </c>
      <c r="P965">
        <v>7.1599999999999997E-2</v>
      </c>
      <c r="Q965">
        <v>1501</v>
      </c>
      <c r="R965">
        <v>966</v>
      </c>
      <c r="S965" t="s">
        <v>954</v>
      </c>
      <c r="T965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VR2ACSR : 1590 : Mallard/VR2 : 30/19</v>
      </c>
    </row>
    <row r="966" spans="1:20" x14ac:dyDescent="0.25">
      <c r="A966" s="1" t="s">
        <v>892</v>
      </c>
      <c r="B966" s="1" t="s">
        <v>947</v>
      </c>
      <c r="C966">
        <v>1800</v>
      </c>
      <c r="D966">
        <v>54</v>
      </c>
      <c r="E966">
        <v>7</v>
      </c>
      <c r="F966">
        <v>0.12909999999999999</v>
      </c>
      <c r="G966">
        <v>0.12909999999999999</v>
      </c>
      <c r="H966">
        <v>0.38729999999999998</v>
      </c>
      <c r="I966">
        <v>1.7430000000000001</v>
      </c>
      <c r="J966" t="s">
        <v>23</v>
      </c>
      <c r="K966" t="s">
        <v>23</v>
      </c>
      <c r="L966" t="s">
        <v>23</v>
      </c>
      <c r="M966">
        <v>25</v>
      </c>
      <c r="N966">
        <v>5.5599999999999997E-2</v>
      </c>
      <c r="O966">
        <v>75</v>
      </c>
      <c r="P966">
        <v>6.6600000000000006E-2</v>
      </c>
      <c r="Q966">
        <v>1695</v>
      </c>
      <c r="R966">
        <v>621</v>
      </c>
      <c r="S966" t="s">
        <v>954</v>
      </c>
      <c r="T966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VR2ACSR : 1800 : Canary/VR2 : 54/7</v>
      </c>
    </row>
    <row r="967" spans="1:20" x14ac:dyDescent="0.25">
      <c r="A967" s="1" t="s">
        <v>892</v>
      </c>
      <c r="B967" s="1" t="s">
        <v>946</v>
      </c>
      <c r="C967">
        <v>1800</v>
      </c>
      <c r="D967">
        <v>45</v>
      </c>
      <c r="E967">
        <v>7</v>
      </c>
      <c r="F967">
        <v>0.1414</v>
      </c>
      <c r="G967">
        <v>9.4299999999999995E-2</v>
      </c>
      <c r="H967">
        <v>0.28289999999999998</v>
      </c>
      <c r="I967">
        <v>1.6964999999999999</v>
      </c>
      <c r="J967" t="s">
        <v>23</v>
      </c>
      <c r="K967" t="s">
        <v>23</v>
      </c>
      <c r="L967" t="s">
        <v>23</v>
      </c>
      <c r="M967">
        <v>25</v>
      </c>
      <c r="N967">
        <v>5.6399999999999999E-2</v>
      </c>
      <c r="O967">
        <v>75</v>
      </c>
      <c r="P967">
        <v>6.6199999999999995E-2</v>
      </c>
      <c r="Q967">
        <v>1695</v>
      </c>
      <c r="R967">
        <v>331</v>
      </c>
      <c r="S967" t="s">
        <v>954</v>
      </c>
      <c r="T967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VR2ACSR : 1800 : Ruddy/VR2 : 45/7</v>
      </c>
    </row>
    <row r="968" spans="1:20" x14ac:dyDescent="0.25">
      <c r="A968" s="1" t="s">
        <v>892</v>
      </c>
      <c r="B968" s="1" t="s">
        <v>893</v>
      </c>
      <c r="C968">
        <v>1908</v>
      </c>
      <c r="D968">
        <v>54</v>
      </c>
      <c r="E968">
        <v>7</v>
      </c>
      <c r="F968">
        <v>0.13289999999999999</v>
      </c>
      <c r="G968">
        <v>0.13289999999999999</v>
      </c>
      <c r="H968">
        <v>0.3987</v>
      </c>
      <c r="I968">
        <v>1.794</v>
      </c>
      <c r="M968">
        <v>25</v>
      </c>
      <c r="N968">
        <v>5.2999999999999999E-2</v>
      </c>
      <c r="O968">
        <v>75</v>
      </c>
      <c r="P968">
        <v>6.3299999999999995E-2</v>
      </c>
      <c r="Q968">
        <v>1797</v>
      </c>
      <c r="R968">
        <v>657</v>
      </c>
      <c r="S968" t="s">
        <v>954</v>
      </c>
      <c r="T968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VR2ACSR : 1908 : Cardinal/VR2 : 54/7</v>
      </c>
    </row>
    <row r="969" spans="1:20" x14ac:dyDescent="0.25">
      <c r="A969" s="1" t="s">
        <v>892</v>
      </c>
      <c r="B969" s="1" t="s">
        <v>948</v>
      </c>
      <c r="C969">
        <v>1908</v>
      </c>
      <c r="D969">
        <v>45</v>
      </c>
      <c r="E969">
        <v>7</v>
      </c>
      <c r="F969">
        <v>0.14560000000000001</v>
      </c>
      <c r="G969">
        <v>9.7100000000000006E-2</v>
      </c>
      <c r="H969">
        <v>0.2913</v>
      </c>
      <c r="I969">
        <v>1.7475000000000001</v>
      </c>
      <c r="J969" t="s">
        <v>23</v>
      </c>
      <c r="K969" t="s">
        <v>23</v>
      </c>
      <c r="L969" t="s">
        <v>23</v>
      </c>
      <c r="M969">
        <v>25</v>
      </c>
      <c r="N969">
        <v>5.3699999999999998E-2</v>
      </c>
      <c r="O969">
        <v>75</v>
      </c>
      <c r="P969">
        <v>6.2899999999999998E-2</v>
      </c>
      <c r="Q969">
        <v>1797</v>
      </c>
      <c r="R969">
        <v>351</v>
      </c>
      <c r="S969" t="s">
        <v>954</v>
      </c>
      <c r="T969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VR2ACSR : 1908 : Rail/VR2 : 45/7</v>
      </c>
    </row>
    <row r="970" spans="1:20" x14ac:dyDescent="0.25">
      <c r="A970" s="1" t="s">
        <v>892</v>
      </c>
      <c r="B970" s="1" t="s">
        <v>950</v>
      </c>
      <c r="C970">
        <v>2067</v>
      </c>
      <c r="D970">
        <v>54</v>
      </c>
      <c r="E970">
        <v>7</v>
      </c>
      <c r="F970">
        <v>0.13830000000000001</v>
      </c>
      <c r="G970">
        <v>0.13830000000000001</v>
      </c>
      <c r="H970">
        <v>0.41489999999999999</v>
      </c>
      <c r="I970">
        <v>1.8674999999999999</v>
      </c>
      <c r="J970" t="s">
        <v>23</v>
      </c>
      <c r="K970" t="s">
        <v>23</v>
      </c>
      <c r="L970" t="s">
        <v>23</v>
      </c>
      <c r="M970">
        <v>25</v>
      </c>
      <c r="N970">
        <v>4.9599999999999998E-2</v>
      </c>
      <c r="O970">
        <v>75</v>
      </c>
      <c r="P970">
        <v>5.8999999999999997E-2</v>
      </c>
      <c r="Q970">
        <v>1947</v>
      </c>
      <c r="R970">
        <v>712</v>
      </c>
      <c r="S970" t="s">
        <v>954</v>
      </c>
      <c r="T970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VR2ACSR : 2067 : Curlew/VR2 : 54/7</v>
      </c>
    </row>
    <row r="971" spans="1:20" x14ac:dyDescent="0.25">
      <c r="A971" s="1" t="s">
        <v>892</v>
      </c>
      <c r="B971" s="1" t="s">
        <v>952</v>
      </c>
      <c r="C971">
        <v>2226</v>
      </c>
      <c r="D971">
        <v>54</v>
      </c>
      <c r="E971">
        <v>19</v>
      </c>
      <c r="F971">
        <v>0.14360000000000001</v>
      </c>
      <c r="G971">
        <v>8.6199999999999999E-2</v>
      </c>
      <c r="H971">
        <v>0.43099999999999999</v>
      </c>
      <c r="I971">
        <v>1.9395</v>
      </c>
      <c r="J971" t="s">
        <v>23</v>
      </c>
      <c r="K971" t="s">
        <v>23</v>
      </c>
      <c r="L971" t="s">
        <v>23</v>
      </c>
      <c r="M971">
        <v>25</v>
      </c>
      <c r="N971">
        <v>4.6899999999999997E-2</v>
      </c>
      <c r="O971">
        <v>75</v>
      </c>
      <c r="P971">
        <v>5.5599999999999997E-2</v>
      </c>
      <c r="Q971">
        <v>2107</v>
      </c>
      <c r="R971">
        <v>751</v>
      </c>
      <c r="S971" t="s">
        <v>954</v>
      </c>
      <c r="T971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VR2ACSR : 2226 : Finch/VR2 : 54/19</v>
      </c>
    </row>
    <row r="972" spans="1:20" x14ac:dyDescent="0.25">
      <c r="A972" s="1" t="s">
        <v>892</v>
      </c>
      <c r="B972" s="1" t="s">
        <v>951</v>
      </c>
      <c r="C972">
        <v>2226</v>
      </c>
      <c r="D972">
        <v>45</v>
      </c>
      <c r="E972">
        <v>7</v>
      </c>
      <c r="F972">
        <v>0.1573</v>
      </c>
      <c r="G972">
        <v>0.10489999999999999</v>
      </c>
      <c r="H972">
        <v>0.31469999999999998</v>
      </c>
      <c r="I972">
        <v>1.8885000000000001</v>
      </c>
      <c r="J972" t="s">
        <v>23</v>
      </c>
      <c r="K972" t="s">
        <v>23</v>
      </c>
      <c r="L972" t="s">
        <v>23</v>
      </c>
      <c r="M972">
        <v>25</v>
      </c>
      <c r="N972">
        <v>4.7500000000000001E-2</v>
      </c>
      <c r="O972">
        <v>75</v>
      </c>
      <c r="P972">
        <v>5.5199999999999999E-2</v>
      </c>
      <c r="Q972">
        <v>2097</v>
      </c>
      <c r="R972">
        <v>409</v>
      </c>
      <c r="S972" t="s">
        <v>954</v>
      </c>
      <c r="T972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VR2ACSR : 2226 : Bluejay/VR2 : 45/7</v>
      </c>
    </row>
    <row r="973" spans="1:20" x14ac:dyDescent="0.25">
      <c r="A973" s="1" t="s">
        <v>892</v>
      </c>
      <c r="B973" s="1" t="s">
        <v>894</v>
      </c>
      <c r="C973">
        <v>2544</v>
      </c>
      <c r="D973">
        <v>45</v>
      </c>
      <c r="E973">
        <v>7</v>
      </c>
      <c r="F973">
        <v>0.1681</v>
      </c>
      <c r="G973">
        <v>0.11210000000000001</v>
      </c>
      <c r="H973">
        <v>0.33629999999999999</v>
      </c>
      <c r="I973">
        <v>2.206</v>
      </c>
      <c r="M973">
        <v>25</v>
      </c>
      <c r="N973">
        <v>3.7900000000000003E-2</v>
      </c>
      <c r="O973">
        <v>75</v>
      </c>
      <c r="P973">
        <v>4.5199999999999997E-2</v>
      </c>
      <c r="S973" t="s">
        <v>954</v>
      </c>
      <c r="T973" t="str">
        <f>tWire[[#This Row],[Name]]&amp;" : "&amp;tWire[[#This Row],[Size]]&amp;" : "&amp;tWire[[#This Row],[CodeWord]]&amp;IF(NOT(ISBLANK(tWire[[#This Row],[Cond Strand]]))," : "&amp;tWire[[#This Row],[Cond Strand]],"")&amp;IF(NOT(ISBLANK(tWire[[#This Row],[Core Strand]])),"/"&amp;tWire[[#This Row],[Core Strand]],"")</f>
        <v>VR2ACSR : 2544 : Bittern/VR2 : 45/7</v>
      </c>
    </row>
  </sheetData>
  <conditionalFormatting sqref="T7:T973">
    <cfRule type="duplicateValues" dxfId="0" priority="24"/>
  </conditionalFormatting>
  <hyperlinks>
    <hyperlink ref="A2" r:id="rId1" xr:uid="{9733D524-3194-4466-BA18-4C4993190B7F}"/>
    <hyperlink ref="A5" r:id="rId2" xr:uid="{5DB1366D-3E94-4426-82CD-C2D6A8593171}"/>
  </hyperlinks>
  <pageMargins left="0.7" right="0.7" top="0.75" bottom="0.75" header="0.3" footer="0.3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3D068-6A15-49AB-9104-6D69AA014959}">
  <dimension ref="A1:C13"/>
  <sheetViews>
    <sheetView workbookViewId="0"/>
  </sheetViews>
  <sheetFormatPr defaultRowHeight="15" x14ac:dyDescent="0.25"/>
  <cols>
    <col min="3" max="3" width="11.28515625" customWidth="1"/>
  </cols>
  <sheetData>
    <row r="1" spans="1:3" x14ac:dyDescent="0.25">
      <c r="A1" t="s">
        <v>1014</v>
      </c>
      <c r="B1" t="s">
        <v>1015</v>
      </c>
      <c r="C1" t="s">
        <v>1016</v>
      </c>
    </row>
    <row r="2" spans="1:3" x14ac:dyDescent="0.25">
      <c r="A2">
        <v>1</v>
      </c>
      <c r="B2">
        <v>31</v>
      </c>
      <c r="C2">
        <v>0</v>
      </c>
    </row>
    <row r="3" spans="1:3" x14ac:dyDescent="0.25">
      <c r="A3">
        <v>2</v>
      </c>
      <c r="B3">
        <v>28</v>
      </c>
      <c r="C3">
        <f>SUM($B$2:B2)</f>
        <v>31</v>
      </c>
    </row>
    <row r="4" spans="1:3" x14ac:dyDescent="0.25">
      <c r="A4">
        <v>3</v>
      </c>
      <c r="B4">
        <v>31</v>
      </c>
      <c r="C4">
        <f>SUM($B$2:B3)</f>
        <v>59</v>
      </c>
    </row>
    <row r="5" spans="1:3" x14ac:dyDescent="0.25">
      <c r="A5">
        <v>4</v>
      </c>
      <c r="B5">
        <v>30</v>
      </c>
      <c r="C5">
        <f>SUM($B$2:B4)</f>
        <v>90</v>
      </c>
    </row>
    <row r="6" spans="1:3" x14ac:dyDescent="0.25">
      <c r="A6">
        <v>5</v>
      </c>
      <c r="B6">
        <v>31</v>
      </c>
      <c r="C6">
        <f>SUM($B$2:B5)</f>
        <v>120</v>
      </c>
    </row>
    <row r="7" spans="1:3" x14ac:dyDescent="0.25">
      <c r="A7">
        <v>6</v>
      </c>
      <c r="B7">
        <v>30</v>
      </c>
      <c r="C7">
        <f>SUM($B$2:B6)</f>
        <v>151</v>
      </c>
    </row>
    <row r="8" spans="1:3" x14ac:dyDescent="0.25">
      <c r="A8">
        <v>7</v>
      </c>
      <c r="B8">
        <v>31</v>
      </c>
      <c r="C8">
        <f>SUM($B$2:B7)</f>
        <v>181</v>
      </c>
    </row>
    <row r="9" spans="1:3" x14ac:dyDescent="0.25">
      <c r="A9">
        <v>8</v>
      </c>
      <c r="B9">
        <v>31</v>
      </c>
      <c r="C9">
        <f>SUM($B$2:B8)</f>
        <v>212</v>
      </c>
    </row>
    <row r="10" spans="1:3" x14ac:dyDescent="0.25">
      <c r="A10">
        <v>9</v>
      </c>
      <c r="B10">
        <v>30</v>
      </c>
      <c r="C10">
        <f>SUM($B$2:B9)</f>
        <v>243</v>
      </c>
    </row>
    <row r="11" spans="1:3" x14ac:dyDescent="0.25">
      <c r="A11">
        <v>10</v>
      </c>
      <c r="B11">
        <v>31</v>
      </c>
      <c r="C11">
        <f>SUM($B$2:B10)</f>
        <v>273</v>
      </c>
    </row>
    <row r="12" spans="1:3" x14ac:dyDescent="0.25">
      <c r="A12">
        <v>11</v>
      </c>
      <c r="B12">
        <v>30</v>
      </c>
      <c r="C12">
        <f>SUM($B$2:B11)</f>
        <v>304</v>
      </c>
    </row>
    <row r="13" spans="1:3" x14ac:dyDescent="0.25">
      <c r="A13">
        <v>12</v>
      </c>
      <c r="B13">
        <v>31</v>
      </c>
      <c r="C13">
        <f>SUM($B$2:B12)</f>
        <v>334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4635F-03A0-4E89-82D4-F8D1910617A4}">
  <dimension ref="A1:H4"/>
  <sheetViews>
    <sheetView workbookViewId="0"/>
  </sheetViews>
  <sheetFormatPr defaultRowHeight="15" x14ac:dyDescent="0.25"/>
  <cols>
    <col min="1" max="1" width="14.140625" customWidth="1"/>
  </cols>
  <sheetData>
    <row r="1" spans="1:8" x14ac:dyDescent="0.25">
      <c r="A1" t="s">
        <v>995</v>
      </c>
    </row>
    <row r="2" spans="1:8" x14ac:dyDescent="0.25">
      <c r="A2" t="s">
        <v>983</v>
      </c>
      <c r="B2" t="s">
        <v>986</v>
      </c>
      <c r="C2" t="s">
        <v>987</v>
      </c>
      <c r="D2" t="s">
        <v>988</v>
      </c>
      <c r="E2" t="s">
        <v>989</v>
      </c>
      <c r="F2" t="s">
        <v>990</v>
      </c>
      <c r="G2" t="s">
        <v>991</v>
      </c>
      <c r="H2" t="s">
        <v>992</v>
      </c>
    </row>
    <row r="3" spans="1:8" x14ac:dyDescent="0.25">
      <c r="A3" t="s">
        <v>984</v>
      </c>
      <c r="B3" s="5">
        <v>-3.9241000000000001</v>
      </c>
      <c r="C3">
        <v>5.9276</v>
      </c>
      <c r="D3" s="6">
        <f>-1.7856*10^-1</f>
        <v>-0.17856000000000002</v>
      </c>
      <c r="E3" s="6">
        <f>3.223*10^-3</f>
        <v>3.2229999999999997E-3</v>
      </c>
      <c r="F3" s="6">
        <f>-3.3549*10^-5</f>
        <v>-3.3549000000000007E-5</v>
      </c>
      <c r="G3" s="6">
        <f>1.8053*10^-7</f>
        <v>1.8052999999999999E-7</v>
      </c>
      <c r="H3" s="6">
        <f>-3.7868*10^-10</f>
        <v>-3.7868000000000003E-10</v>
      </c>
    </row>
    <row r="4" spans="1:8" x14ac:dyDescent="0.25">
      <c r="A4" t="s">
        <v>985</v>
      </c>
      <c r="B4">
        <v>4.9408000000000003</v>
      </c>
      <c r="C4">
        <v>1.3208</v>
      </c>
      <c r="D4" s="6">
        <f>6.1444 * 10 ^ -2</f>
        <v>6.1444000000000006E-2</v>
      </c>
      <c r="E4" s="6">
        <f>-2.9411 * 10 ^ -3</f>
        <v>-2.9411000000000003E-3</v>
      </c>
      <c r="F4" s="6">
        <f>5.07752 * 10 ^ -5</f>
        <v>5.0775200000000001E-5</v>
      </c>
      <c r="G4" s="6">
        <f xml:space="preserve"> -4.03627 * 10 ^ -7</f>
        <v>-4.0362699999999999E-7</v>
      </c>
      <c r="H4" s="6">
        <f>1.22967 * 10 ^ -9</f>
        <v>1.2296700000000002E-9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AE066-849B-4AF7-9BE8-B272F12704B2}">
  <dimension ref="A1:BK9"/>
  <sheetViews>
    <sheetView tabSelected="1" zoomScaleNormal="100" workbookViewId="0"/>
  </sheetViews>
  <sheetFormatPr defaultRowHeight="15" x14ac:dyDescent="0.25"/>
  <cols>
    <col min="1" max="1" width="18.42578125" bestFit="1" customWidth="1"/>
    <col min="2" max="2" width="12.5703125" bestFit="1" customWidth="1"/>
    <col min="3" max="3" width="17.85546875" bestFit="1" customWidth="1"/>
    <col min="4" max="4" width="17.5703125" bestFit="1" customWidth="1"/>
    <col min="5" max="5" width="14.28515625" bestFit="1" customWidth="1"/>
    <col min="6" max="6" width="14.85546875" bestFit="1" customWidth="1"/>
    <col min="7" max="7" width="13.42578125" bestFit="1" customWidth="1"/>
    <col min="8" max="8" width="14.28515625" bestFit="1" customWidth="1"/>
    <col min="9" max="9" width="22.28515625" bestFit="1" customWidth="1"/>
    <col min="10" max="10" width="12.140625" bestFit="1" customWidth="1"/>
    <col min="11" max="11" width="14.140625" bestFit="1" customWidth="1"/>
    <col min="12" max="12" width="9.140625" bestFit="1" customWidth="1"/>
    <col min="13" max="13" width="11.85546875" bestFit="1" customWidth="1"/>
    <col min="14" max="63" width="6.28515625" hidden="1" customWidth="1"/>
  </cols>
  <sheetData>
    <row r="1" spans="1:63" ht="15.75" thickBot="1" x14ac:dyDescent="0.3"/>
    <row r="2" spans="1:63" ht="15.75" thickBot="1" x14ac:dyDescent="0.3">
      <c r="N2" s="11" t="s">
        <v>1051</v>
      </c>
      <c r="O2" s="12"/>
      <c r="P2" s="12"/>
      <c r="Q2" s="12"/>
      <c r="R2" s="12"/>
      <c r="S2" s="13"/>
      <c r="V2" s="10" t="s">
        <v>1045</v>
      </c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>
        <v>6</v>
      </c>
      <c r="AY2" t="s">
        <v>1037</v>
      </c>
      <c r="AZ2" t="s">
        <v>998</v>
      </c>
      <c r="BA2" t="s">
        <v>1034</v>
      </c>
      <c r="BB2" t="s">
        <v>999</v>
      </c>
      <c r="BC2" t="s">
        <v>1008</v>
      </c>
      <c r="BE2" t="s">
        <v>1002</v>
      </c>
      <c r="BF2" t="s">
        <v>1046</v>
      </c>
      <c r="BG2" t="s">
        <v>1035</v>
      </c>
      <c r="BH2" t="s">
        <v>1036</v>
      </c>
      <c r="BI2" t="s">
        <v>1044</v>
      </c>
      <c r="BJ2" t="s">
        <v>1043</v>
      </c>
      <c r="BK2" t="s">
        <v>1042</v>
      </c>
    </row>
    <row r="3" spans="1:63" ht="15.75" thickBot="1" x14ac:dyDescent="0.3">
      <c r="O3" s="4" t="s">
        <v>1062</v>
      </c>
      <c r="P3" s="4" t="s">
        <v>1070</v>
      </c>
      <c r="Q3" s="4" t="s">
        <v>1063</v>
      </c>
      <c r="R3" s="4" t="s">
        <v>1071</v>
      </c>
      <c r="S3" s="4" t="s">
        <v>1065</v>
      </c>
      <c r="T3">
        <v>10</v>
      </c>
      <c r="U3">
        <v>10</v>
      </c>
      <c r="W3" t="s">
        <v>995</v>
      </c>
      <c r="AI3" t="s">
        <v>1025</v>
      </c>
      <c r="AJ3" t="s">
        <v>1024</v>
      </c>
      <c r="AK3" t="s">
        <v>1023</v>
      </c>
      <c r="AL3" t="s">
        <v>1023</v>
      </c>
      <c r="AM3" t="s">
        <v>1038</v>
      </c>
      <c r="AN3" t="s">
        <v>1079</v>
      </c>
      <c r="AO3">
        <v>18</v>
      </c>
      <c r="AQ3" t="s">
        <v>1078</v>
      </c>
      <c r="AR3">
        <v>17</v>
      </c>
      <c r="AT3" t="s">
        <v>1031</v>
      </c>
      <c r="AU3" t="s">
        <v>1030</v>
      </c>
      <c r="AV3">
        <v>9</v>
      </c>
      <c r="AX3" t="s">
        <v>977</v>
      </c>
      <c r="AY3" t="s">
        <v>976</v>
      </c>
      <c r="AZ3" t="s">
        <v>981</v>
      </c>
      <c r="BA3" t="s">
        <v>996</v>
      </c>
      <c r="BB3" t="s">
        <v>997</v>
      </c>
      <c r="BC3" t="s">
        <v>1004</v>
      </c>
      <c r="BD3" t="s">
        <v>1003</v>
      </c>
      <c r="BE3" t="s">
        <v>1072</v>
      </c>
      <c r="BF3" t="s">
        <v>1000</v>
      </c>
      <c r="BG3" t="s">
        <v>1057</v>
      </c>
      <c r="BH3" t="s">
        <v>1058</v>
      </c>
      <c r="BI3" t="s">
        <v>1005</v>
      </c>
      <c r="BJ3" t="s">
        <v>1009</v>
      </c>
      <c r="BK3" t="s">
        <v>1012</v>
      </c>
    </row>
    <row r="4" spans="1:63" ht="15.75" thickBot="1" x14ac:dyDescent="0.3">
      <c r="A4" t="s">
        <v>1013</v>
      </c>
      <c r="B4" t="s">
        <v>978</v>
      </c>
      <c r="C4" t="s">
        <v>979</v>
      </c>
      <c r="D4" t="s">
        <v>980</v>
      </c>
      <c r="E4" t="s">
        <v>1077</v>
      </c>
      <c r="F4" s="8" t="s">
        <v>1069</v>
      </c>
      <c r="G4" t="s">
        <v>982</v>
      </c>
      <c r="H4" t="s">
        <v>983</v>
      </c>
      <c r="I4" t="s">
        <v>1051</v>
      </c>
      <c r="J4" t="s">
        <v>1010</v>
      </c>
      <c r="K4" t="s">
        <v>1011</v>
      </c>
      <c r="L4" t="s">
        <v>974</v>
      </c>
      <c r="M4" s="4" t="s">
        <v>1067</v>
      </c>
      <c r="N4" s="3" t="s">
        <v>994</v>
      </c>
      <c r="O4" s="4" t="s">
        <v>1073</v>
      </c>
      <c r="P4" s="4" t="s">
        <v>1074</v>
      </c>
      <c r="Q4" s="4" t="s">
        <v>1075</v>
      </c>
      <c r="R4" s="4" t="s">
        <v>1076</v>
      </c>
      <c r="S4" s="4" t="s">
        <v>1064</v>
      </c>
      <c r="T4" s="3" t="s">
        <v>975</v>
      </c>
      <c r="U4" s="3" t="s">
        <v>1080</v>
      </c>
      <c r="V4" s="3" t="s">
        <v>993</v>
      </c>
      <c r="W4" s="4" t="s">
        <v>986</v>
      </c>
      <c r="X4" s="4" t="s">
        <v>987</v>
      </c>
      <c r="Y4" s="4" t="s">
        <v>988</v>
      </c>
      <c r="Z4" s="4" t="s">
        <v>989</v>
      </c>
      <c r="AA4" s="4" t="s">
        <v>990</v>
      </c>
      <c r="AB4" s="4" t="s">
        <v>991</v>
      </c>
      <c r="AC4" s="4" t="s">
        <v>992</v>
      </c>
      <c r="AD4" s="3" t="s">
        <v>1019</v>
      </c>
      <c r="AE4" s="3" t="s">
        <v>1020</v>
      </c>
      <c r="AF4" s="3" t="s">
        <v>1018</v>
      </c>
      <c r="AG4" s="3" t="s">
        <v>1017</v>
      </c>
      <c r="AH4" s="3" t="s">
        <v>1032</v>
      </c>
      <c r="AI4" s="3" t="s">
        <v>1047</v>
      </c>
      <c r="AJ4" s="3" t="s">
        <v>1021</v>
      </c>
      <c r="AK4" s="3" t="s">
        <v>1022</v>
      </c>
      <c r="AL4" s="3" t="s">
        <v>1041</v>
      </c>
      <c r="AM4" s="3" t="s">
        <v>1039</v>
      </c>
      <c r="AN4" s="3" t="s">
        <v>1040</v>
      </c>
      <c r="AO4" s="3" t="s">
        <v>1061</v>
      </c>
      <c r="AP4" s="3" t="s">
        <v>1026</v>
      </c>
      <c r="AQ4" s="3" t="s">
        <v>1027</v>
      </c>
      <c r="AR4" s="3" t="s">
        <v>1028</v>
      </c>
      <c r="AS4" s="3" t="s">
        <v>1029</v>
      </c>
      <c r="AT4" s="3" t="s">
        <v>1048</v>
      </c>
      <c r="AU4" s="3" t="s">
        <v>1049</v>
      </c>
      <c r="AV4" s="3" t="s">
        <v>1050</v>
      </c>
      <c r="AW4" s="3" t="s">
        <v>1012</v>
      </c>
      <c r="AX4" s="3" t="s">
        <v>977</v>
      </c>
      <c r="AY4" s="3" t="s">
        <v>1052</v>
      </c>
      <c r="AZ4" s="3" t="s">
        <v>1053</v>
      </c>
      <c r="BA4" s="3" t="s">
        <v>1054</v>
      </c>
      <c r="BB4" s="3" t="s">
        <v>1055</v>
      </c>
      <c r="BC4" s="4" t="s">
        <v>1068</v>
      </c>
      <c r="BD4" s="3" t="s">
        <v>1066</v>
      </c>
      <c r="BE4" s="3" t="s">
        <v>1001</v>
      </c>
      <c r="BF4" s="3" t="s">
        <v>1056</v>
      </c>
      <c r="BG4" s="3" t="s">
        <v>1006</v>
      </c>
      <c r="BH4" s="3" t="s">
        <v>1007</v>
      </c>
      <c r="BI4" s="4" t="s">
        <v>1059</v>
      </c>
      <c r="BJ4" s="4" t="s">
        <v>1060</v>
      </c>
      <c r="BK4" s="4" t="s">
        <v>1042</v>
      </c>
    </row>
    <row r="5" spans="1:63" x14ac:dyDescent="0.25">
      <c r="A5" s="7">
        <v>45087.458333333336</v>
      </c>
      <c r="B5">
        <v>30</v>
      </c>
      <c r="C5">
        <v>0.6</v>
      </c>
      <c r="D5">
        <v>90</v>
      </c>
      <c r="E5">
        <v>30</v>
      </c>
      <c r="F5">
        <v>90</v>
      </c>
      <c r="G5">
        <v>0</v>
      </c>
      <c r="H5" s="7" t="s">
        <v>984</v>
      </c>
      <c r="I5" t="s">
        <v>1033</v>
      </c>
      <c r="J5">
        <v>0.8</v>
      </c>
      <c r="K5">
        <v>0.8</v>
      </c>
      <c r="L5">
        <v>100</v>
      </c>
      <c r="M5" s="9">
        <f>SQRT((Table3[[#This Row],[qc]] + Table3[[#This Row],[qr]] - Table3[[#This Row],[qs]]) / Table3[[#This Row],[r_avg]])</f>
        <v>887.48922232008044</v>
      </c>
      <c r="N5">
        <f>MATCH(Table3[[#This Row],[Conductor]],tWire[WireKey],0)</f>
        <v>322</v>
      </c>
      <c r="O5" cm="1">
        <f t="array" ref="O5">INDEX(tWire[Low Temp],Table3[[#This Row],[match_wire]])</f>
        <v>25</v>
      </c>
      <c r="P5" cm="1">
        <f t="array" ref="P5">INDEX(tWire[Low Resistance],Table3[[#This Row],[match_wire]])/CONVERT(1,"mi","ft")</f>
        <v>2.2083333333333333E-5</v>
      </c>
      <c r="Q5" cm="1">
        <f t="array" ref="Q5">INDEX(tWire[Hi Temp],Table3[[#This Row],[match_wire]])</f>
        <v>75</v>
      </c>
      <c r="R5" cm="1">
        <f t="array" ref="R5">INDEX(tWire[Hi Resistance],Table3[[#This Row],[match_wire]])/CONVERT(1,"mi","ft")</f>
        <v>2.6325757575757578E-5</v>
      </c>
      <c r="S5" cm="1">
        <f t="array" ref="S5">INDEX(tWire[Metal OD],Table3[[#This Row],[match_wire]])/12</f>
        <v>9.2333333333333337E-2</v>
      </c>
      <c r="T5">
        <f>(Table3[[#This Row],[r_high]]-Table3[[#This Row],[r_low]])/(Table3[[#This Row],[t_high]]-Table3[[#This Row],[t_low]])</f>
        <v>8.4848484848484909E-8</v>
      </c>
      <c r="U5">
        <f>Table3[[#This Row],[r_low]]+(Table3[[#This Row],[MOT C]]-Table3[[#This Row],[t_low]])*Table3[[#This Row],[per_1]]</f>
        <v>2.8446969696969699E-5</v>
      </c>
      <c r="V5">
        <f>MATCH(Table3[[#This Row],[Atmosphere]],tAtmosphere[Atmosphere],0)</f>
        <v>1</v>
      </c>
      <c r="W5" cm="1">
        <f t="array" ref="W5">INDEX(tAtmosphere[a],Table3[[#This Row],[match_atmosphere]])</f>
        <v>-3.9241000000000001</v>
      </c>
      <c r="X5" cm="1">
        <f t="array" ref="X5">INDEX(tAtmosphere[b],Table3[[#This Row],[match_atmosphere]])</f>
        <v>5.9276</v>
      </c>
      <c r="Y5" cm="1">
        <f t="array" ref="Y5">INDEX(tAtmosphere[c],Table3[[#This Row],[match_atmosphere]])</f>
        <v>-0.17856000000000002</v>
      </c>
      <c r="Z5" cm="1">
        <f t="array" ref="Z5">INDEX(tAtmosphere[d],Table3[[#This Row],[match_atmosphere]])</f>
        <v>3.2229999999999997E-3</v>
      </c>
      <c r="AA5" cm="1">
        <f t="array" ref="AA5">INDEX(tAtmosphere[e],Table3[[#This Row],[match_atmosphere]])</f>
        <v>-3.3549000000000007E-5</v>
      </c>
      <c r="AB5" cm="1">
        <f t="array" ref="AB5">INDEX(tAtmosphere[f],Table3[[#This Row],[match_atmosphere]])</f>
        <v>1.8052999999999999E-7</v>
      </c>
      <c r="AC5" cm="1">
        <f t="array" ref="AC5">INDEX(tAtmosphere[g],Table3[[#This Row],[match_atmosphere]])</f>
        <v>-3.7868000000000003E-10</v>
      </c>
      <c r="AD5">
        <f>MONTH(Table3[[#This Row],[DateTime]])</f>
        <v>6</v>
      </c>
      <c r="AE5">
        <f>DAY(Table3[[#This Row],[DateTime]])</f>
        <v>10</v>
      </c>
      <c r="AF5" cm="1">
        <f t="array" ref="AF5">INDEX(Table6[TotalDays],Table3[[#This Row],[month]])+DAY(Table3[[#This Row],[DateTime]])</f>
        <v>161</v>
      </c>
      <c r="AG5">
        <f>HOUR(Table3[[#This Row],[DateTime]])</f>
        <v>11</v>
      </c>
      <c r="AH5">
        <f>Table3[[#This Row],[Latitude deg]]/180*PI()</f>
        <v>0.52359877559829882</v>
      </c>
      <c r="AI5">
        <f>((Table3[[#This Row],[hour_of_day]] - 12) * 15) * PI() / 180</f>
        <v>-0.26179938779914941</v>
      </c>
      <c r="AJ5">
        <f>IF(Table3[[#This Row],[Elevation ft]]&gt;15000,1.3,
IF(Table3[[#This Row],[Elevation ft]]&gt;10000,1.25,
IF(Table3[[#This Row],[Elevation ft]]&gt;5000,1.15,
1)))</f>
        <v>1</v>
      </c>
      <c r="AK5">
        <f>(((284 + Table3[[#This Row],[day_of_year]]) / 365) * 360) * PI() / 180</f>
        <v>7.6603218128627821</v>
      </c>
      <c r="AL5">
        <f>(23.4583 * SIN(Table3[[#This Row],[p]])) * PI() / 180</f>
        <v>0.40177098151385465</v>
      </c>
      <c r="AM5">
        <f>ASIN((COS(Table3[[#This Row],[lat_rad]]) * COS(Table3[[#This Row],[delta_rad]]) * COS(Table3[[#This Row],[w_rad]]) + SIN(Table3[[#This Row],[lat_rad]]) * SIN(Table3[[#This Row],[delta_rad]])))</f>
        <v>1.3070837188209121</v>
      </c>
      <c r="AN5">
        <f>MAX(Table3[[#This Row],[hC_rad]] * 180 / PI(),0)</f>
        <v>74.890380558702674</v>
      </c>
      <c r="AO5">
        <f>Table3[[#This Row],[a]] + Table3[[#This Row],[b]] * Table3[[#This Row],[hC_deg]] + Table3[[#This Row],[c]] * Table3[[#This Row],[hC_deg]] ^ 2 + Table3[[#This Row],[d]] * Table3[[#This Row],[hC_deg]] ^ 3 + Table3[[#This Row],[e]] * Table3[[#This Row],[hC_deg]] ^ 4 + Table3[[#This Row],[f]] * Table3[[#This Row],[hC_deg]] ^ 5 + Table3[[#This Row],[g]] * Table3[[#This Row],[hC_deg]] ^ 6</f>
        <v>95.437423283171555</v>
      </c>
      <c r="AP5">
        <f>1 + 3.5 * 10 ^ -5 * Table3[[#This Row],[Elevation ft]] - 1 * 10 ^ -9 * Table3[[#This Row],[Elevation ft]] ^ 2</f>
        <v>1</v>
      </c>
      <c r="AQ5">
        <f>MAX(Table3[[#This Row],[Q_s]],0)  * Table3[[#This Row],[mult]] * Table3[[#This Row],[Ksolar]]</f>
        <v>95.437423283171555</v>
      </c>
      <c r="AR5">
        <f>SIN(Table3[[#This Row],[w_rad]]) / ((SIN(Table3[[#This Row],[lat_rad]]) * COS(Table3[[#This Row],[w_rad]]) - COS(Table3[[#This Row],[lat_rad]]) * TAN(Table3[[#This Row],[delta_rad]])))</f>
        <v>-2.2505218045476418</v>
      </c>
      <c r="AS5">
        <f>IF(AND(Table3[[#This Row],[w_rad]] &gt;= -180, Table3[[#This Row],[w_rad]] &lt; 0), IF(Table3[[#This Row],[X]] &gt;= 0, 0, 180), IF(Table3[[#This Row],[X]] &lt; 0, 180, 360))</f>
        <v>180</v>
      </c>
      <c r="AT5">
        <f>Table3[[#This Row],[Line Azimuth]] * PI() / 180</f>
        <v>1.5707963267948966</v>
      </c>
      <c r="AU5">
        <f>(Table3[[#This Row],[cc]] + ATAN(Table3[[#This Row],[X]]) * 180 / PI()) * PI() / 180</f>
        <v>1.9889346021863226</v>
      </c>
      <c r="AV5">
        <f>ACOS(COS(Table3[[#This Row],[hC_rad]]) * COS(Table3[[#This Row],[Zc_rad]] - Table3[[#This Row],[Zl_rad]]))</f>
        <v>1.330274712380765</v>
      </c>
      <c r="AW5">
        <f>Table3[[#This Row],[Absorptivity]]*Table3[[#This Row],[Qse]]*SIN(Table3[[#This Row],[theta_rad]])*(Table3[[#This Row],[D0]])</f>
        <v>6.8467122393395252</v>
      </c>
      <c r="AX5">
        <f>(Table3[[#This Row],[MOT C]]+Table3[[#This Row],[Ambient C]])/2</f>
        <v>65</v>
      </c>
      <c r="AY5">
        <f>0.00353 * (Table3[[#This Row],[tfilm]] + 273.15)^(1.5) / (Table3[[#This Row],[tfilm]] + 383.4)</f>
        <v>4.8952309848459843E-2</v>
      </c>
      <c r="AZ5">
        <f>(0.080695 - 0.000002901 * Table3[[#This Row],[Elevation ft]] + 0.000000000037 * Table3[[#This Row],[Elevation ft]]^(2)) / (1 + 0.00367 * Table3[[#This Row],[tfilm]])</f>
        <v>6.5152799644745879E-2</v>
      </c>
      <c r="BA5">
        <f>7.388*10^-3 + 2.279*10^-5 * Table3[[#This Row],[tfilm]] - 1.343*10^-9 * Table3[[#This Row],[tfilm]]^(2)</f>
        <v>8.8636758250000003E-3</v>
      </c>
      <c r="BB5">
        <f>Table3[[#This Row],[D0]]*Table3[[#This Row],[pf]]*(Table3[[#This Row],[Wind Speed ft/s]]*3600)/Table3[[#This Row],[uf]]</f>
        <v>265.44353885186365</v>
      </c>
      <c r="BC5">
        <f>90-ABS(MOD(Table3[[#This Row],[Wind Angle deg]],180) - 90)</f>
        <v>90</v>
      </c>
      <c r="BD5">
        <f>Table3[[#This Row],[phi_deg_limited]]/180*PI()</f>
        <v>1.5707963267948966</v>
      </c>
      <c r="BE5">
        <f>1.194 - COS(Table3[[#This Row],[phi_rad]]) + 0.194 * COS(2 * Table3[[#This Row],[phi_rad]]) + 0.368 * SIN(2 * Table3[[#This Row],[phi_rad]])</f>
        <v>1</v>
      </c>
      <c r="BF5">
        <f>1.825*(Table3[[#This Row],[pf]])^(0.5)*(Table3[[#This Row],[D0]])^(0.75)*(Table3[[#This Row],[MOT C]]-Table3[[#This Row],[Ambient C]])^(1.25)</f>
        <v>15.798681567829295</v>
      </c>
      <c r="BG5">
        <f>Table3[[#This Row],[kangle]] * (1.01 + 1.35 * Table3[[#This Row],[Rne]]^(0.52)) * Table3[[#This Row],[kf]] * (Table3[[#This Row],[MOT C]] - Table3[[#This Row],[Ambient C]])</f>
        <v>15.88513915016056</v>
      </c>
      <c r="BH5">
        <f>Table3[[#This Row],[kangle]] * 0.754 * Table3[[#This Row],[Rne]]^(0.6) * Table3[[#This Row],[kf]]  * (Table3[[#This Row],[MOT C]] - Table3[[#This Row],[Ambient C]])</f>
        <v>13.318844396976273</v>
      </c>
      <c r="BI5">
        <f>MAX(Table3[[#This Row],[qc0]],Table3[[#This Row],[qc1]],Table3[[#This Row],[qc2]])</f>
        <v>15.88513915016056</v>
      </c>
      <c r="BJ5">
        <f>1.656 * Table3[[#This Row],[D0]] * Table3[[#This Row],[Emissivity]] * (
((Table3[[#This Row],[MOT C]] + 273) / 100)^(4)
- ((Table3[[#This Row],[Ambient C]] + 273) / 100)^(4)
)</f>
        <v>13.367462366469121</v>
      </c>
      <c r="BK5">
        <f>Table3[[#This Row],[solar_heat_gain]]</f>
        <v>6.8467122393395252</v>
      </c>
    </row>
    <row r="6" spans="1:63" x14ac:dyDescent="0.25">
      <c r="A6" s="7">
        <v>45087.458333333336</v>
      </c>
      <c r="B6">
        <v>40</v>
      </c>
      <c r="C6">
        <v>2</v>
      </c>
      <c r="D6">
        <v>90</v>
      </c>
      <c r="E6">
        <v>30</v>
      </c>
      <c r="F6">
        <v>90</v>
      </c>
      <c r="G6">
        <v>0</v>
      </c>
      <c r="H6" t="s">
        <v>984</v>
      </c>
      <c r="I6" t="s">
        <v>1033</v>
      </c>
      <c r="J6">
        <v>0.8</v>
      </c>
      <c r="K6">
        <v>0.8</v>
      </c>
      <c r="L6">
        <v>100</v>
      </c>
      <c r="M6" s="9">
        <f>SQRT((Table3[[#This Row],[qc]] + Table3[[#This Row],[qr]] - Table3[[#This Row],[qs]]) / Table3[[#This Row],[r_avg]])</f>
        <v>1028.2844966633006</v>
      </c>
      <c r="N6">
        <f>MATCH(Table3[[#This Row],[Conductor]],tWire[WireKey],0)</f>
        <v>322</v>
      </c>
      <c r="O6" cm="1">
        <f t="array" ref="O6">INDEX(tWire[Low Temp],Table3[[#This Row],[match_wire]])</f>
        <v>25</v>
      </c>
      <c r="P6" cm="1">
        <f t="array" ref="P6">INDEX(tWire[Low Resistance],Table3[[#This Row],[match_wire]])/CONVERT(1,"mi","ft")</f>
        <v>2.2083333333333333E-5</v>
      </c>
      <c r="Q6" cm="1">
        <f t="array" ref="Q6">INDEX(tWire[Hi Temp],Table3[[#This Row],[match_wire]])</f>
        <v>75</v>
      </c>
      <c r="R6" cm="1">
        <f t="array" ref="R6">INDEX(tWire[Hi Resistance],Table3[[#This Row],[match_wire]])/CONVERT(1,"mi","ft")</f>
        <v>2.6325757575757578E-5</v>
      </c>
      <c r="S6" cm="1">
        <f t="array" ref="S6">INDEX(tWire[Metal OD],Table3[[#This Row],[match_wire]])/12</f>
        <v>9.2333333333333337E-2</v>
      </c>
      <c r="T6">
        <f>(Table3[[#This Row],[r_high]]-Table3[[#This Row],[r_low]])/(Table3[[#This Row],[t_high]]-Table3[[#This Row],[t_low]])</f>
        <v>8.4848484848484909E-8</v>
      </c>
      <c r="U6">
        <f>Table3[[#This Row],[r_low]]+(Table3[[#This Row],[MOT C]]-Table3[[#This Row],[t_low]])*Table3[[#This Row],[per_1]]</f>
        <v>2.8446969696969699E-5</v>
      </c>
      <c r="V6">
        <f>MATCH(Table3[[#This Row],[Atmosphere]],tAtmosphere[Atmosphere],0)</f>
        <v>1</v>
      </c>
      <c r="W6" cm="1">
        <f t="array" ref="W6">INDEX(tAtmosphere[a],Table3[[#This Row],[match_atmosphere]])</f>
        <v>-3.9241000000000001</v>
      </c>
      <c r="X6" cm="1">
        <f t="array" ref="X6">INDEX(tAtmosphere[b],Table3[[#This Row],[match_atmosphere]])</f>
        <v>5.9276</v>
      </c>
      <c r="Y6" cm="1">
        <f t="array" ref="Y6">INDEX(tAtmosphere[c],Table3[[#This Row],[match_atmosphere]])</f>
        <v>-0.17856000000000002</v>
      </c>
      <c r="Z6" cm="1">
        <f t="array" ref="Z6">INDEX(tAtmosphere[d],Table3[[#This Row],[match_atmosphere]])</f>
        <v>3.2229999999999997E-3</v>
      </c>
      <c r="AA6" cm="1">
        <f t="array" ref="AA6">INDEX(tAtmosphere[e],Table3[[#This Row],[match_atmosphere]])</f>
        <v>-3.3549000000000007E-5</v>
      </c>
      <c r="AB6" cm="1">
        <f t="array" ref="AB6">INDEX(tAtmosphere[f],Table3[[#This Row],[match_atmosphere]])</f>
        <v>1.8052999999999999E-7</v>
      </c>
      <c r="AC6" cm="1">
        <f t="array" ref="AC6">INDEX(tAtmosphere[g],Table3[[#This Row],[match_atmosphere]])</f>
        <v>-3.7868000000000003E-10</v>
      </c>
      <c r="AD6">
        <f>MONTH(Table3[[#This Row],[DateTime]])</f>
        <v>6</v>
      </c>
      <c r="AE6">
        <f>DAY(Table3[[#This Row],[DateTime]])</f>
        <v>10</v>
      </c>
      <c r="AF6" cm="1">
        <f t="array" ref="AF6">INDEX(Table6[TotalDays],Table3[[#This Row],[month]])+DAY(Table3[[#This Row],[DateTime]])</f>
        <v>161</v>
      </c>
      <c r="AG6">
        <f>HOUR(Table3[[#This Row],[DateTime]])</f>
        <v>11</v>
      </c>
      <c r="AH6">
        <f>Table3[[#This Row],[Latitude deg]]/180*PI()</f>
        <v>0.52359877559829882</v>
      </c>
      <c r="AI6">
        <f>((Table3[[#This Row],[hour_of_day]] - 12) * 15) * PI() / 180</f>
        <v>-0.26179938779914941</v>
      </c>
      <c r="AJ6">
        <f>IF(Table3[[#This Row],[Elevation ft]]&gt;15000,1.3,
IF(Table3[[#This Row],[Elevation ft]]&gt;10000,1.25,
IF(Table3[[#This Row],[Elevation ft]]&gt;5000,1.15,
1)))</f>
        <v>1</v>
      </c>
      <c r="AK6">
        <f>(((284 + Table3[[#This Row],[day_of_year]]) / 365) * 360) * PI() / 180</f>
        <v>7.6603218128627821</v>
      </c>
      <c r="AL6">
        <f>(23.4583 * SIN(Table3[[#This Row],[p]])) * PI() / 180</f>
        <v>0.40177098151385465</v>
      </c>
      <c r="AM6">
        <f>ASIN((COS(Table3[[#This Row],[lat_rad]]) * COS(Table3[[#This Row],[delta_rad]]) * COS(Table3[[#This Row],[w_rad]]) + SIN(Table3[[#This Row],[lat_rad]]) * SIN(Table3[[#This Row],[delta_rad]])))</f>
        <v>1.3070837188209121</v>
      </c>
      <c r="AN6">
        <f>MAX(Table3[[#This Row],[hC_rad]] * 180 / PI(),0)</f>
        <v>74.890380558702674</v>
      </c>
      <c r="AO6">
        <f>Table3[[#This Row],[a]] + Table3[[#This Row],[b]] * Table3[[#This Row],[hC_deg]] + Table3[[#This Row],[c]] * Table3[[#This Row],[hC_deg]] ^ 2 + Table3[[#This Row],[d]] * Table3[[#This Row],[hC_deg]] ^ 3 + Table3[[#This Row],[e]] * Table3[[#This Row],[hC_deg]] ^ 4 + Table3[[#This Row],[f]] * Table3[[#This Row],[hC_deg]] ^ 5 + Table3[[#This Row],[g]] * Table3[[#This Row],[hC_deg]] ^ 6</f>
        <v>95.437423283171555</v>
      </c>
      <c r="AP6">
        <f>1 + 3.5 * 10 ^ -5 * Table3[[#This Row],[Elevation ft]] - 1 * 10 ^ -9 * Table3[[#This Row],[Elevation ft]] ^ 2</f>
        <v>1</v>
      </c>
      <c r="AQ6">
        <f>MAX(Table3[[#This Row],[Q_s]],0)  * Table3[[#This Row],[mult]] * Table3[[#This Row],[Ksolar]]</f>
        <v>95.437423283171555</v>
      </c>
      <c r="AR6">
        <f>SIN(Table3[[#This Row],[w_rad]]) / ((SIN(Table3[[#This Row],[lat_rad]]) * COS(Table3[[#This Row],[w_rad]]) - COS(Table3[[#This Row],[lat_rad]]) * TAN(Table3[[#This Row],[delta_rad]])))</f>
        <v>-2.2505218045476418</v>
      </c>
      <c r="AS6">
        <f>IF(AND(Table3[[#This Row],[w_rad]] &gt;= -180, Table3[[#This Row],[w_rad]] &lt; 0), IF(Table3[[#This Row],[X]] &gt;= 0, 0, 180), IF(Table3[[#This Row],[X]] &lt; 0, 180, 360))</f>
        <v>180</v>
      </c>
      <c r="AT6">
        <f>Table3[[#This Row],[Line Azimuth]] * PI() / 180</f>
        <v>1.5707963267948966</v>
      </c>
      <c r="AU6">
        <f>(Table3[[#This Row],[cc]] + ATAN(Table3[[#This Row],[X]]) * 180 / PI()) * PI() / 180</f>
        <v>1.9889346021863226</v>
      </c>
      <c r="AV6">
        <f>ACOS(COS(Table3[[#This Row],[hC_rad]]) * COS(Table3[[#This Row],[Zc_rad]] - Table3[[#This Row],[Zl_rad]]))</f>
        <v>1.330274712380765</v>
      </c>
      <c r="AW6">
        <f>Table3[[#This Row],[Absorptivity]]*Table3[[#This Row],[Qse]]*SIN(Table3[[#This Row],[theta_rad]])*(Table3[[#This Row],[D0]])</f>
        <v>6.8467122393395252</v>
      </c>
      <c r="AX6">
        <f>(Table3[[#This Row],[MOT C]]+Table3[[#This Row],[Ambient C]])/2</f>
        <v>70</v>
      </c>
      <c r="AY6">
        <f>0.00353 * (Table3[[#This Row],[tfilm]] + 273.15)^(1.5) / (Table3[[#This Row],[tfilm]] + 383.4)</f>
        <v>4.9490198353345553E-2</v>
      </c>
      <c r="AZ6">
        <f>(0.080695 - 0.000002901 * Table3[[#This Row],[Elevation ft]] + 0.000000000037 * Table3[[#This Row],[Elevation ft]]^(2)) / (1 + 0.00367 * Table3[[#This Row],[tfilm]])</f>
        <v>6.4201607128649862E-2</v>
      </c>
      <c r="BA6">
        <f>7.388*10^-3 + 2.279*10^-5 * Table3[[#This Row],[tfilm]] - 1.343*10^-9 * Table3[[#This Row],[tfilm]]^(2)</f>
        <v>8.9767192999999999E-3</v>
      </c>
      <c r="BB6">
        <f>Table3[[#This Row],[D0]]*Table3[[#This Row],[pf]]*(Table3[[#This Row],[Wind Speed ft/s]]*3600)/Table3[[#This Row],[uf]]</f>
        <v>862.41780876275595</v>
      </c>
      <c r="BC6">
        <f>90-ABS(MOD(Table3[[#This Row],[Wind Angle deg]],180) - 90)</f>
        <v>90</v>
      </c>
      <c r="BD6">
        <f>Table3[[#This Row],[phi_deg_limited]]/180*PI()</f>
        <v>1.5707963267948966</v>
      </c>
      <c r="BE6">
        <f>1.194 - COS(Table3[[#This Row],[phi_rad]]) + 0.194 * COS(2 * Table3[[#This Row],[phi_rad]]) + 0.368 * SIN(2 * Table3[[#This Row],[phi_rad]])</f>
        <v>1</v>
      </c>
      <c r="BF6">
        <f>1.825*(Table3[[#This Row],[pf]])^(0.5)*(Table3[[#This Row],[D0]])^(0.75)*(Table3[[#This Row],[MOT C]]-Table3[[#This Row],[Ambient C]])^(1.25)</f>
        <v>12.934324944562757</v>
      </c>
      <c r="BG6">
        <f>Table3[[#This Row],[kangle]] * (1.01 + 1.35 * Table3[[#This Row],[Rne]]^(0.52)) * Table3[[#This Row],[kf]] * (Table3[[#This Row],[MOT C]] - Table3[[#This Row],[Ambient C]])</f>
        <v>24.98819188586436</v>
      </c>
      <c r="BH6">
        <f>Table3[[#This Row],[kangle]] * 0.754 * Table3[[#This Row],[Rne]]^(0.6) * Table3[[#This Row],[kf]]  * (Table3[[#This Row],[MOT C]] - Table3[[#This Row],[Ambient C]])</f>
        <v>23.446113929308712</v>
      </c>
      <c r="BI6">
        <f>MAX(Table3[[#This Row],[qc0]],Table3[[#This Row],[qc1]],Table3[[#This Row],[qc2]])</f>
        <v>24.98819188586436</v>
      </c>
      <c r="BJ6">
        <f>1.656 * Table3[[#This Row],[D0]] * Table3[[#This Row],[Emissivity]] * (
((Table3[[#This Row],[MOT C]] + 273) / 100)^(4)
- ((Table3[[#This Row],[Ambient C]] + 273) / 100)^(4)
)</f>
        <v>11.937464427893762</v>
      </c>
      <c r="BK6">
        <f>Table3[[#This Row],[solar_heat_gain]]</f>
        <v>6.8467122393395252</v>
      </c>
    </row>
    <row r="7" spans="1:63" x14ac:dyDescent="0.25">
      <c r="A7" s="7">
        <v>45087.458333333336</v>
      </c>
      <c r="B7">
        <v>50</v>
      </c>
      <c r="C7">
        <v>2</v>
      </c>
      <c r="D7">
        <v>90</v>
      </c>
      <c r="E7">
        <v>30</v>
      </c>
      <c r="F7">
        <v>90</v>
      </c>
      <c r="G7">
        <v>0</v>
      </c>
      <c r="H7" s="7" t="s">
        <v>984</v>
      </c>
      <c r="I7" t="s">
        <v>1033</v>
      </c>
      <c r="J7">
        <v>0.8</v>
      </c>
      <c r="K7">
        <v>0.8</v>
      </c>
      <c r="L7">
        <v>100</v>
      </c>
      <c r="M7" s="9">
        <f>SQRT((Table3[[#This Row],[qc]] + Table3[[#This Row],[qr]] - Table3[[#This Row],[qs]]) / Table3[[#This Row],[r_avg]])</f>
        <v>924.88141031040789</v>
      </c>
      <c r="N7">
        <f>MATCH(Table3[[#This Row],[Conductor]],tWire[WireKey],0)</f>
        <v>322</v>
      </c>
      <c r="O7" cm="1">
        <f t="array" ref="O7">INDEX(tWire[Low Temp],Table3[[#This Row],[match_wire]])</f>
        <v>25</v>
      </c>
      <c r="P7" cm="1">
        <f t="array" ref="P7">INDEX(tWire[Low Resistance],Table3[[#This Row],[match_wire]])/CONVERT(1,"mi","ft")</f>
        <v>2.2083333333333333E-5</v>
      </c>
      <c r="Q7" cm="1">
        <f t="array" ref="Q7">INDEX(tWire[Hi Temp],Table3[[#This Row],[match_wire]])</f>
        <v>75</v>
      </c>
      <c r="R7" cm="1">
        <f t="array" ref="R7">INDEX(tWire[Hi Resistance],Table3[[#This Row],[match_wire]])/CONVERT(1,"mi","ft")</f>
        <v>2.6325757575757578E-5</v>
      </c>
      <c r="S7" cm="1">
        <f t="array" ref="S7">INDEX(tWire[Metal OD],Table3[[#This Row],[match_wire]])/12</f>
        <v>9.2333333333333337E-2</v>
      </c>
      <c r="T7">
        <f>(Table3[[#This Row],[r_high]]-Table3[[#This Row],[r_low]])/(Table3[[#This Row],[t_high]]-Table3[[#This Row],[t_low]])</f>
        <v>8.4848484848484909E-8</v>
      </c>
      <c r="U7">
        <f>Table3[[#This Row],[r_low]]+(Table3[[#This Row],[MOT C]]-Table3[[#This Row],[t_low]])*Table3[[#This Row],[per_1]]</f>
        <v>2.8446969696969699E-5</v>
      </c>
      <c r="V7">
        <f>MATCH(Table3[[#This Row],[Atmosphere]],tAtmosphere[Atmosphere],0)</f>
        <v>1</v>
      </c>
      <c r="W7" cm="1">
        <f t="array" ref="W7">INDEX(tAtmosphere[a],Table3[[#This Row],[match_atmosphere]])</f>
        <v>-3.9241000000000001</v>
      </c>
      <c r="X7" cm="1">
        <f t="array" ref="X7">INDEX(tAtmosphere[b],Table3[[#This Row],[match_atmosphere]])</f>
        <v>5.9276</v>
      </c>
      <c r="Y7" cm="1">
        <f t="array" ref="Y7">INDEX(tAtmosphere[c],Table3[[#This Row],[match_atmosphere]])</f>
        <v>-0.17856000000000002</v>
      </c>
      <c r="Z7" cm="1">
        <f t="array" ref="Z7">INDEX(tAtmosphere[d],Table3[[#This Row],[match_atmosphere]])</f>
        <v>3.2229999999999997E-3</v>
      </c>
      <c r="AA7" cm="1">
        <f t="array" ref="AA7">INDEX(tAtmosphere[e],Table3[[#This Row],[match_atmosphere]])</f>
        <v>-3.3549000000000007E-5</v>
      </c>
      <c r="AB7" cm="1">
        <f t="array" ref="AB7">INDEX(tAtmosphere[f],Table3[[#This Row],[match_atmosphere]])</f>
        <v>1.8052999999999999E-7</v>
      </c>
      <c r="AC7" cm="1">
        <f t="array" ref="AC7">INDEX(tAtmosphere[g],Table3[[#This Row],[match_atmosphere]])</f>
        <v>-3.7868000000000003E-10</v>
      </c>
      <c r="AD7">
        <f>MONTH(Table3[[#This Row],[DateTime]])</f>
        <v>6</v>
      </c>
      <c r="AE7">
        <f>DAY(Table3[[#This Row],[DateTime]])</f>
        <v>10</v>
      </c>
      <c r="AF7" cm="1">
        <f t="array" ref="AF7">INDEX(Table6[TotalDays],Table3[[#This Row],[month]])+DAY(Table3[[#This Row],[DateTime]])</f>
        <v>161</v>
      </c>
      <c r="AG7">
        <f>HOUR(Table3[[#This Row],[DateTime]])</f>
        <v>11</v>
      </c>
      <c r="AH7">
        <f>Table3[[#This Row],[Latitude deg]]/180*PI()</f>
        <v>0.52359877559829882</v>
      </c>
      <c r="AI7">
        <f>((Table3[[#This Row],[hour_of_day]] - 12) * 15) * PI() / 180</f>
        <v>-0.26179938779914941</v>
      </c>
      <c r="AJ7">
        <f>IF(Table3[[#This Row],[Elevation ft]]&gt;15000,1.3,
IF(Table3[[#This Row],[Elevation ft]]&gt;10000,1.25,
IF(Table3[[#This Row],[Elevation ft]]&gt;5000,1.15,
1)))</f>
        <v>1</v>
      </c>
      <c r="AK7">
        <f>(((284 + Table3[[#This Row],[day_of_year]]) / 365) * 360) * PI() / 180</f>
        <v>7.6603218128627821</v>
      </c>
      <c r="AL7">
        <f>(23.4583 * SIN(Table3[[#This Row],[p]])) * PI() / 180</f>
        <v>0.40177098151385465</v>
      </c>
      <c r="AM7">
        <f>ASIN((COS(Table3[[#This Row],[lat_rad]]) * COS(Table3[[#This Row],[delta_rad]]) * COS(Table3[[#This Row],[w_rad]]) + SIN(Table3[[#This Row],[lat_rad]]) * SIN(Table3[[#This Row],[delta_rad]])))</f>
        <v>1.3070837188209121</v>
      </c>
      <c r="AN7">
        <f>MAX(Table3[[#This Row],[hC_rad]] * 180 / PI(),0)</f>
        <v>74.890380558702674</v>
      </c>
      <c r="AO7">
        <f>Table3[[#This Row],[a]] + Table3[[#This Row],[b]] * Table3[[#This Row],[hC_deg]] + Table3[[#This Row],[c]] * Table3[[#This Row],[hC_deg]] ^ 2 + Table3[[#This Row],[d]] * Table3[[#This Row],[hC_deg]] ^ 3 + Table3[[#This Row],[e]] * Table3[[#This Row],[hC_deg]] ^ 4 + Table3[[#This Row],[f]] * Table3[[#This Row],[hC_deg]] ^ 5 + Table3[[#This Row],[g]] * Table3[[#This Row],[hC_deg]] ^ 6</f>
        <v>95.437423283171555</v>
      </c>
      <c r="AP7">
        <f>1 + 3.5 * 10 ^ -5 * Table3[[#This Row],[Elevation ft]] - 1 * 10 ^ -9 * Table3[[#This Row],[Elevation ft]] ^ 2</f>
        <v>1</v>
      </c>
      <c r="AQ7">
        <f>MAX(Table3[[#This Row],[Q_s]],0)  * Table3[[#This Row],[mult]] * Table3[[#This Row],[Ksolar]]</f>
        <v>95.437423283171555</v>
      </c>
      <c r="AR7">
        <f>SIN(Table3[[#This Row],[w_rad]]) / ((SIN(Table3[[#This Row],[lat_rad]]) * COS(Table3[[#This Row],[w_rad]]) - COS(Table3[[#This Row],[lat_rad]]) * TAN(Table3[[#This Row],[delta_rad]])))</f>
        <v>-2.2505218045476418</v>
      </c>
      <c r="AS7">
        <f>IF(AND(Table3[[#This Row],[w_rad]] &gt;= -180, Table3[[#This Row],[w_rad]] &lt; 0), IF(Table3[[#This Row],[X]] &gt;= 0, 0, 180), IF(Table3[[#This Row],[X]] &lt; 0, 180, 360))</f>
        <v>180</v>
      </c>
      <c r="AT7">
        <f>Table3[[#This Row],[Line Azimuth]] * PI() / 180</f>
        <v>1.5707963267948966</v>
      </c>
      <c r="AU7">
        <f>(Table3[[#This Row],[cc]] + ATAN(Table3[[#This Row],[X]]) * 180 / PI()) * PI() / 180</f>
        <v>1.9889346021863226</v>
      </c>
      <c r="AV7">
        <f>ACOS(COS(Table3[[#This Row],[hC_rad]]) * COS(Table3[[#This Row],[Zc_rad]] - Table3[[#This Row],[Zl_rad]]))</f>
        <v>1.330274712380765</v>
      </c>
      <c r="AW7">
        <f>Table3[[#This Row],[Absorptivity]]*Table3[[#This Row],[Qse]]*SIN(Table3[[#This Row],[theta_rad]])*(Table3[[#This Row],[D0]])</f>
        <v>6.8467122393395252</v>
      </c>
      <c r="AX7">
        <f>(Table3[[#This Row],[MOT C]]+Table3[[#This Row],[Ambient C]])/2</f>
        <v>75</v>
      </c>
      <c r="AY7">
        <f>0.00353 * (Table3[[#This Row],[tfilm]] + 273.15)^(1.5) / (Table3[[#This Row],[tfilm]] + 383.4)</f>
        <v>5.0024147439079604E-2</v>
      </c>
      <c r="AZ7">
        <f>(0.080695 - 0.000002901 * Table3[[#This Row],[Elevation ft]] + 0.000000000037 * Table3[[#This Row],[Elevation ft]]^(2)) / (1 + 0.00367 * Table3[[#This Row],[tfilm]])</f>
        <v>6.327778866888846E-2</v>
      </c>
      <c r="BA7">
        <f>7.388*10^-3 + 2.279*10^-5 * Table3[[#This Row],[tfilm]] - 1.343*10^-9 * Table3[[#This Row],[tfilm]]^(2)</f>
        <v>9.0896956250000015E-3</v>
      </c>
      <c r="BB7">
        <f>Table3[[#This Row],[D0]]*Table3[[#This Row],[pf]]*(Table3[[#This Row],[Wind Speed ft/s]]*3600)/Table3[[#This Row],[uf]]</f>
        <v>840.93534943913176</v>
      </c>
      <c r="BC7">
        <f>90-ABS(MOD(Table3[[#This Row],[Wind Angle deg]],180) - 90)</f>
        <v>90</v>
      </c>
      <c r="BD7">
        <f>Table3[[#This Row],[phi_deg_limited]]/180*PI()</f>
        <v>1.5707963267948966</v>
      </c>
      <c r="BE7">
        <f>1.194 - COS(Table3[[#This Row],[phi_rad]]) + 0.194 * COS(2 * Table3[[#This Row],[phi_rad]]) + 0.368 * SIN(2 * Table3[[#This Row],[phi_rad]])</f>
        <v>1</v>
      </c>
      <c r="BF7">
        <f>1.825*(Table3[[#This Row],[pf]])^(0.5)*(Table3[[#This Row],[D0]])^(0.75)*(Table3[[#This Row],[MOT C]]-Table3[[#This Row],[Ambient C]])^(1.25)</f>
        <v>10.223978012592401</v>
      </c>
      <c r="BG7">
        <f>Table3[[#This Row],[kangle]] * (1.01 + 1.35 * Table3[[#This Row],[Rne]]^(0.52)) * Table3[[#This Row],[kf]] * (Table3[[#This Row],[MOT C]] - Table3[[#This Row],[Ambient C]])</f>
        <v>20.816774633648329</v>
      </c>
      <c r="BH7">
        <f>Table3[[#This Row],[kangle]] * 0.754 * Table3[[#This Row],[Rne]]^(0.6) * Table3[[#This Row],[kf]]  * (Table3[[#This Row],[MOT C]] - Table3[[#This Row],[Ambient C]])</f>
        <v>19.487146777971759</v>
      </c>
      <c r="BI7">
        <f>MAX(Table3[[#This Row],[qc0]],Table3[[#This Row],[qc1]],Table3[[#This Row],[qc2]])</f>
        <v>20.816774633648329</v>
      </c>
      <c r="BJ7">
        <f>1.656 * Table3[[#This Row],[D0]] * Table3[[#This Row],[Emissivity]] * (
((Table3[[#This Row],[MOT C]] + 273) / 100)^(4)
- ((Table3[[#This Row],[Ambient C]] + 273) / 100)^(4)
)</f>
        <v>10.363635445708798</v>
      </c>
      <c r="BK7">
        <f>Table3[[#This Row],[solar_heat_gain]]</f>
        <v>6.8467122393395252</v>
      </c>
    </row>
    <row r="8" spans="1:63" x14ac:dyDescent="0.25">
      <c r="A8" s="7">
        <v>44927</v>
      </c>
      <c r="B8">
        <v>2.2000000000000002</v>
      </c>
      <c r="C8">
        <v>0</v>
      </c>
      <c r="D8">
        <v>90</v>
      </c>
      <c r="E8">
        <v>47.42</v>
      </c>
      <c r="F8">
        <v>90</v>
      </c>
      <c r="G8">
        <v>1843</v>
      </c>
      <c r="H8" s="7" t="s">
        <v>984</v>
      </c>
      <c r="I8" t="s">
        <v>1033</v>
      </c>
      <c r="J8">
        <v>0.8</v>
      </c>
      <c r="K8">
        <v>0.8</v>
      </c>
      <c r="L8">
        <v>100</v>
      </c>
      <c r="M8" s="9">
        <f>SQRT((Table3[[#This Row],[qc]] + Table3[[#This Row],[qr]] - Table3[[#This Row],[qs]]) / Table3[[#This Row],[r_avg]])</f>
        <v>1191.1775190587116</v>
      </c>
      <c r="N8">
        <f>MATCH(Table3[[#This Row],[Conductor]],tWire[WireKey],0)</f>
        <v>322</v>
      </c>
      <c r="O8" cm="1">
        <f t="array" ref="O8">INDEX(tWire[Low Temp],Table3[[#This Row],[match_wire]])</f>
        <v>25</v>
      </c>
      <c r="P8" cm="1">
        <f t="array" ref="P8">INDEX(tWire[Low Resistance],Table3[[#This Row],[match_wire]])/CONVERT(1,"mi","ft")</f>
        <v>2.2083333333333333E-5</v>
      </c>
      <c r="Q8" cm="1">
        <f t="array" ref="Q8">INDEX(tWire[Hi Temp],Table3[[#This Row],[match_wire]])</f>
        <v>75</v>
      </c>
      <c r="R8" cm="1">
        <f t="array" ref="R8">INDEX(tWire[Hi Resistance],Table3[[#This Row],[match_wire]])/CONVERT(1,"mi","ft")</f>
        <v>2.6325757575757578E-5</v>
      </c>
      <c r="S8" cm="1">
        <f t="array" ref="S8">INDEX(tWire[Metal OD],Table3[[#This Row],[match_wire]])/12</f>
        <v>9.2333333333333337E-2</v>
      </c>
      <c r="T8">
        <f>(Table3[[#This Row],[r_high]]-Table3[[#This Row],[r_low]])/(Table3[[#This Row],[t_high]]-Table3[[#This Row],[t_low]])</f>
        <v>8.4848484848484909E-8</v>
      </c>
      <c r="U8">
        <f>Table3[[#This Row],[r_low]]+(Table3[[#This Row],[MOT C]]-Table3[[#This Row],[t_low]])*Table3[[#This Row],[per_1]]</f>
        <v>2.8446969696969699E-5</v>
      </c>
      <c r="V8">
        <f>MATCH(Table3[[#This Row],[Atmosphere]],tAtmosphere[Atmosphere],0)</f>
        <v>1</v>
      </c>
      <c r="W8" cm="1">
        <f t="array" ref="W8">INDEX(tAtmosphere[a],Table3[[#This Row],[match_atmosphere]])</f>
        <v>-3.9241000000000001</v>
      </c>
      <c r="X8" cm="1">
        <f t="array" ref="X8">INDEX(tAtmosphere[b],Table3[[#This Row],[match_atmosphere]])</f>
        <v>5.9276</v>
      </c>
      <c r="Y8" cm="1">
        <f t="array" ref="Y8">INDEX(tAtmosphere[c],Table3[[#This Row],[match_atmosphere]])</f>
        <v>-0.17856000000000002</v>
      </c>
      <c r="Z8" cm="1">
        <f t="array" ref="Z8">INDEX(tAtmosphere[d],Table3[[#This Row],[match_atmosphere]])</f>
        <v>3.2229999999999997E-3</v>
      </c>
      <c r="AA8" cm="1">
        <f t="array" ref="AA8">INDEX(tAtmosphere[e],Table3[[#This Row],[match_atmosphere]])</f>
        <v>-3.3549000000000007E-5</v>
      </c>
      <c r="AB8" cm="1">
        <f t="array" ref="AB8">INDEX(tAtmosphere[f],Table3[[#This Row],[match_atmosphere]])</f>
        <v>1.8052999999999999E-7</v>
      </c>
      <c r="AC8" cm="1">
        <f t="array" ref="AC8">INDEX(tAtmosphere[g],Table3[[#This Row],[match_atmosphere]])</f>
        <v>-3.7868000000000003E-10</v>
      </c>
      <c r="AD8">
        <f>MONTH(Table3[[#This Row],[DateTime]])</f>
        <v>1</v>
      </c>
      <c r="AE8">
        <f>DAY(Table3[[#This Row],[DateTime]])</f>
        <v>1</v>
      </c>
      <c r="AF8" cm="1">
        <f t="array" ref="AF8">INDEX(Table6[TotalDays],Table3[[#This Row],[month]])+DAY(Table3[[#This Row],[DateTime]])</f>
        <v>1</v>
      </c>
      <c r="AG8">
        <f>HOUR(Table3[[#This Row],[DateTime]])</f>
        <v>0</v>
      </c>
      <c r="AH8">
        <f>Table3[[#This Row],[Latitude deg]]/180*PI()</f>
        <v>0.8276351312957112</v>
      </c>
      <c r="AI8">
        <f>((Table3[[#This Row],[hour_of_day]] - 12) * 15) * PI() / 180</f>
        <v>-3.1415926535897931</v>
      </c>
      <c r="AJ8">
        <f>IF(Table3[[#This Row],[Elevation ft]]&gt;15000,1.3,
IF(Table3[[#This Row],[Elevation ft]]&gt;10000,1.25,
IF(Table3[[#This Row],[Elevation ft]]&gt;5000,1.15,
1)))</f>
        <v>1</v>
      </c>
      <c r="AK8">
        <f>(((284 + Table3[[#This Row],[day_of_year]]) / 365) * 360) * PI() / 180</f>
        <v>4.9060488014963903</v>
      </c>
      <c r="AL8">
        <f>(23.4583 * SIN(Table3[[#This Row],[p]])) * PI() / 180</f>
        <v>-0.40177098151385465</v>
      </c>
      <c r="AM8">
        <f>ASIN((COS(Table3[[#This Row],[lat_rad]]) * COS(Table3[[#This Row],[delta_rad]]) * COS(Table3[[#This Row],[w_rad]]) + SIN(Table3[[#This Row],[lat_rad]]) * SIN(Table3[[#This Row],[delta_rad]])))</f>
        <v>-1.1449321770130401</v>
      </c>
      <c r="AN8">
        <f>MAX(Table3[[#This Row],[hC_rad]] * 180 / PI(),0)</f>
        <v>0</v>
      </c>
      <c r="AO8">
        <f>Table3[[#This Row],[a]] + Table3[[#This Row],[b]] * Table3[[#This Row],[hC_deg]] + Table3[[#This Row],[c]] * Table3[[#This Row],[hC_deg]] ^ 2 + Table3[[#This Row],[d]] * Table3[[#This Row],[hC_deg]] ^ 3 + Table3[[#This Row],[e]] * Table3[[#This Row],[hC_deg]] ^ 4 + Table3[[#This Row],[f]] * Table3[[#This Row],[hC_deg]] ^ 5 + Table3[[#This Row],[g]] * Table3[[#This Row],[hC_deg]] ^ 6</f>
        <v>-3.9241000000000001</v>
      </c>
      <c r="AP8">
        <f>1 + 3.5 * 10 ^ -5 * Table3[[#This Row],[Elevation ft]] - 1 * 10 ^ -9 * Table3[[#This Row],[Elevation ft]] ^ 2</f>
        <v>1.0611083510000001</v>
      </c>
      <c r="AQ8">
        <f>MAX(Table3[[#This Row],[Q_s]],0)  * Table3[[#This Row],[mult]] * Table3[[#This Row],[Ksolar]]</f>
        <v>0</v>
      </c>
      <c r="AR8">
        <f>SIN(Table3[[#This Row],[w_rad]]) / ((SIN(Table3[[#This Row],[lat_rad]]) * COS(Table3[[#This Row],[w_rad]]) - COS(Table3[[#This Row],[lat_rad]]) * TAN(Table3[[#This Row],[delta_rad]])))</f>
        <v>2.7295284190567477E-16</v>
      </c>
      <c r="AS8">
        <f>IF(AND(Table3[[#This Row],[w_rad]] &gt;= -180, Table3[[#This Row],[w_rad]] &lt; 0), IF(Table3[[#This Row],[X]] &gt;= 0, 0, 180), IF(Table3[[#This Row],[X]] &lt; 0, 180, 360))</f>
        <v>0</v>
      </c>
      <c r="AT8">
        <f>Table3[[#This Row],[Line Azimuth]] * PI() / 180</f>
        <v>1.5707963267948966</v>
      </c>
      <c r="AU8">
        <f>(Table3[[#This Row],[cc]] + ATAN(Table3[[#This Row],[X]]) * 180 / PI()) * PI() / 180</f>
        <v>2.7295284190567477E-16</v>
      </c>
      <c r="AV8">
        <f>ACOS(COS(Table3[[#This Row],[hC_rad]]) * COS(Table3[[#This Row],[Zc_rad]] - Table3[[#This Row],[Zl_rad]]))</f>
        <v>1.5707963267948963</v>
      </c>
      <c r="AW8">
        <f>Table3[[#This Row],[Absorptivity]]*Table3[[#This Row],[Qse]]*SIN(Table3[[#This Row],[theta_rad]])*(Table3[[#This Row],[D0]])</f>
        <v>0</v>
      </c>
      <c r="AX8">
        <f>(Table3[[#This Row],[MOT C]]+Table3[[#This Row],[Ambient C]])/2</f>
        <v>51.1</v>
      </c>
      <c r="AY8">
        <f>0.00353 * (Table3[[#This Row],[tfilm]] + 273.15)^(1.5) / (Table3[[#This Row],[tfilm]] + 383.4)</f>
        <v>4.7435654996002878E-2</v>
      </c>
      <c r="AZ8">
        <f>(0.080695 - 0.000002901 * Table3[[#This Row],[Elevation ft]] + 0.000000000037 * Table3[[#This Row],[Elevation ft]]^(2)) / (1 + 0.00367 * Table3[[#This Row],[tfilm]])</f>
        <v>6.35551843967809E-2</v>
      </c>
      <c r="BA8">
        <f>7.388*10^-3 + 2.279*10^-5 * Table3[[#This Row],[tfilm]] - 1.343*10^-9 * Table3[[#This Row],[tfilm]]^(2)</f>
        <v>8.5490621449700009E-3</v>
      </c>
      <c r="BB8">
        <f>Table3[[#This Row],[D0]]*Table3[[#This Row],[pf]]*(Table3[[#This Row],[Wind Speed ft/s]]*3600)/Table3[[#This Row],[uf]]</f>
        <v>0</v>
      </c>
      <c r="BC8">
        <f>90-ABS(MOD(Table3[[#This Row],[Wind Angle deg]],180) - 90)</f>
        <v>90</v>
      </c>
      <c r="BD8">
        <f>Table3[[#This Row],[phi_deg_limited]]/180*PI()</f>
        <v>1.5707963267948966</v>
      </c>
      <c r="BE8">
        <f>1.194 - COS(Table3[[#This Row],[phi_rad]]) + 0.194 * COS(2 * Table3[[#This Row],[phi_rad]]) + 0.368 * SIN(2 * Table3[[#This Row],[phi_rad]])</f>
        <v>1</v>
      </c>
      <c r="BF8">
        <f>1.825*(Table3[[#This Row],[pf]])^(0.5)*(Table3[[#This Row],[D0]])^(0.75)*(Table3[[#This Row],[MOT C]]-Table3[[#This Row],[Ambient C]])^(1.25)</f>
        <v>23.701771917670595</v>
      </c>
      <c r="BG8">
        <f>Table3[[#This Row],[kangle]] * (1.01 + 1.35 * Table3[[#This Row],[Rne]]^(0.52)) * Table3[[#This Row],[kf]] * (Table3[[#This Row],[MOT C]] - Table3[[#This Row],[Ambient C]])</f>
        <v>0.84445926055584664</v>
      </c>
      <c r="BH8">
        <f>Table3[[#This Row],[kangle]] * 0.754 * Table3[[#This Row],[Rne]]^(0.6) * Table3[[#This Row],[kf]]  * (Table3[[#This Row],[MOT C]] - Table3[[#This Row],[Ambient C]])</f>
        <v>0</v>
      </c>
      <c r="BI8">
        <f>MAX(Table3[[#This Row],[qc0]],Table3[[#This Row],[qc1]],Table3[[#This Row],[qc2]])</f>
        <v>23.701771917670595</v>
      </c>
      <c r="BJ8">
        <f>1.656 * Table3[[#This Row],[D0]] * Table3[[#This Row],[Emissivity]] * (
((Table3[[#This Row],[MOT C]] + 273) / 100)^(4)
- ((Table3[[#This Row],[Ambient C]] + 273) / 100)^(4)
)</f>
        <v>16.661743813960513</v>
      </c>
      <c r="BK8">
        <f>Table3[[#This Row],[solar_heat_gain]]</f>
        <v>0</v>
      </c>
    </row>
    <row r="9" spans="1:63" x14ac:dyDescent="0.25">
      <c r="A9" s="7">
        <v>45087.458333333336</v>
      </c>
      <c r="B9">
        <v>40</v>
      </c>
      <c r="C9">
        <v>2</v>
      </c>
      <c r="D9">
        <v>90</v>
      </c>
      <c r="E9">
        <v>47.42</v>
      </c>
      <c r="F9">
        <v>90</v>
      </c>
      <c r="G9">
        <v>1843</v>
      </c>
      <c r="H9" s="7" t="s">
        <v>984</v>
      </c>
      <c r="I9" t="s">
        <v>1033</v>
      </c>
      <c r="J9">
        <v>0.8</v>
      </c>
      <c r="K9">
        <v>0.8</v>
      </c>
      <c r="L9">
        <v>90</v>
      </c>
      <c r="M9" s="9">
        <f>SQRT((Table3[[#This Row],[qc]] + Table3[[#This Row],[qr]] - Table3[[#This Row],[qs]]) / Table3[[#This Row],[r_avg]])</f>
        <v>902.97984073184841</v>
      </c>
      <c r="N9">
        <f>MATCH(Table3[[#This Row],[Conductor]],tWire[WireKey],0)</f>
        <v>322</v>
      </c>
      <c r="O9" cm="1">
        <f t="array" ref="O9">INDEX(tWire[Low Temp],Table3[[#This Row],[match_wire]])</f>
        <v>25</v>
      </c>
      <c r="P9" cm="1">
        <f t="array" ref="P9">INDEX(tWire[Low Resistance],Table3[[#This Row],[match_wire]])/CONVERT(1,"mi","ft")</f>
        <v>2.2083333333333333E-5</v>
      </c>
      <c r="Q9" cm="1">
        <f t="array" ref="Q9">INDEX(tWire[Hi Temp],Table3[[#This Row],[match_wire]])</f>
        <v>75</v>
      </c>
      <c r="R9" cm="1">
        <f t="array" ref="R9">INDEX(tWire[Hi Resistance],Table3[[#This Row],[match_wire]])/CONVERT(1,"mi","ft")</f>
        <v>2.6325757575757578E-5</v>
      </c>
      <c r="S9" cm="1">
        <f t="array" ref="S9">INDEX(tWire[Metal OD],Table3[[#This Row],[match_wire]])/12</f>
        <v>9.2333333333333337E-2</v>
      </c>
      <c r="T9">
        <f>(Table3[[#This Row],[r_high]]-Table3[[#This Row],[r_low]])/(Table3[[#This Row],[t_high]]-Table3[[#This Row],[t_low]])</f>
        <v>8.4848484848484909E-8</v>
      </c>
      <c r="U9">
        <f>Table3[[#This Row],[r_low]]+(Table3[[#This Row],[MOT C]]-Table3[[#This Row],[t_low]])*Table3[[#This Row],[per_1]]</f>
        <v>2.7598484848484853E-5</v>
      </c>
      <c r="V9">
        <f>MATCH(Table3[[#This Row],[Atmosphere]],tAtmosphere[Atmosphere],0)</f>
        <v>1</v>
      </c>
      <c r="W9" cm="1">
        <f t="array" ref="W9">INDEX(tAtmosphere[a],Table3[[#This Row],[match_atmosphere]])</f>
        <v>-3.9241000000000001</v>
      </c>
      <c r="X9" cm="1">
        <f t="array" ref="X9">INDEX(tAtmosphere[b],Table3[[#This Row],[match_atmosphere]])</f>
        <v>5.9276</v>
      </c>
      <c r="Y9" cm="1">
        <f t="array" ref="Y9">INDEX(tAtmosphere[c],Table3[[#This Row],[match_atmosphere]])</f>
        <v>-0.17856000000000002</v>
      </c>
      <c r="Z9" cm="1">
        <f t="array" ref="Z9">INDEX(tAtmosphere[d],Table3[[#This Row],[match_atmosphere]])</f>
        <v>3.2229999999999997E-3</v>
      </c>
      <c r="AA9" cm="1">
        <f t="array" ref="AA9">INDEX(tAtmosphere[e],Table3[[#This Row],[match_atmosphere]])</f>
        <v>-3.3549000000000007E-5</v>
      </c>
      <c r="AB9" cm="1">
        <f t="array" ref="AB9">INDEX(tAtmosphere[f],Table3[[#This Row],[match_atmosphere]])</f>
        <v>1.8052999999999999E-7</v>
      </c>
      <c r="AC9" cm="1">
        <f t="array" ref="AC9">INDEX(tAtmosphere[g],Table3[[#This Row],[match_atmosphere]])</f>
        <v>-3.7868000000000003E-10</v>
      </c>
      <c r="AD9">
        <f>MONTH(Table3[[#This Row],[DateTime]])</f>
        <v>6</v>
      </c>
      <c r="AE9">
        <f>DAY(Table3[[#This Row],[DateTime]])</f>
        <v>10</v>
      </c>
      <c r="AF9" cm="1">
        <f t="array" ref="AF9">INDEX(Table6[TotalDays],Table3[[#This Row],[month]])+DAY(Table3[[#This Row],[DateTime]])</f>
        <v>161</v>
      </c>
      <c r="AG9">
        <f>HOUR(Table3[[#This Row],[DateTime]])</f>
        <v>11</v>
      </c>
      <c r="AH9">
        <f>Table3[[#This Row],[Latitude deg]]/180*PI()</f>
        <v>0.8276351312957112</v>
      </c>
      <c r="AI9">
        <f>((Table3[[#This Row],[hour_of_day]] - 12) * 15) * PI() / 180</f>
        <v>-0.26179938779914941</v>
      </c>
      <c r="AJ9">
        <f>IF(Table3[[#This Row],[Elevation ft]]&gt;15000,1.3,
IF(Table3[[#This Row],[Elevation ft]]&gt;10000,1.25,
IF(Table3[[#This Row],[Elevation ft]]&gt;5000,1.15,
1)))</f>
        <v>1</v>
      </c>
      <c r="AK9">
        <f>(((284 + Table3[[#This Row],[day_of_year]]) / 365) * 360) * PI() / 180</f>
        <v>7.6603218128627821</v>
      </c>
      <c r="AL9">
        <f>(23.4583 * SIN(Table3[[#This Row],[p]])) * PI() / 180</f>
        <v>0.40177098151385465</v>
      </c>
      <c r="AM9">
        <f>ASIN((COS(Table3[[#This Row],[lat_rad]]) * COS(Table3[[#This Row],[delta_rad]]) * COS(Table3[[#This Row],[w_rad]]) + SIN(Table3[[#This Row],[lat_rad]]) * SIN(Table3[[#This Row],[delta_rad]])))</f>
        <v>1.0961682255985421</v>
      </c>
      <c r="AN9">
        <f>MAX(Table3[[#This Row],[hC_rad]] * 180 / PI(),0)</f>
        <v>62.805812963140752</v>
      </c>
      <c r="AO9">
        <f>Table3[[#This Row],[a]] + Table3[[#This Row],[b]] * Table3[[#This Row],[hC_deg]] + Table3[[#This Row],[c]] * Table3[[#This Row],[hC_deg]] ^ 2 + Table3[[#This Row],[d]] * Table3[[#This Row],[hC_deg]] ^ 3 + Table3[[#This Row],[e]] * Table3[[#This Row],[hC_deg]] ^ 4 + Table3[[#This Row],[f]] * Table3[[#This Row],[hC_deg]] ^ 5 + Table3[[#This Row],[g]] * Table3[[#This Row],[hC_deg]] ^ 6</f>
        <v>93.661724526769774</v>
      </c>
      <c r="AP9">
        <f>1 + 3.5 * 10 ^ -5 * Table3[[#This Row],[Elevation ft]] - 1 * 10 ^ -9 * Table3[[#This Row],[Elevation ft]] ^ 2</f>
        <v>1.0611083510000001</v>
      </c>
      <c r="AQ9">
        <f>MAX(Table3[[#This Row],[Q_s]],0)  * Table3[[#This Row],[mult]] * Table3[[#This Row],[Ksolar]]</f>
        <v>99.385238064416939</v>
      </c>
      <c r="AR9">
        <f>SIN(Table3[[#This Row],[w_rad]]) / ((SIN(Table3[[#This Row],[lat_rad]]) * COS(Table3[[#This Row],[w_rad]]) - COS(Table3[[#This Row],[lat_rad]]) * TAN(Table3[[#This Row],[delta_rad]])))</f>
        <v>-0.61076811943334242</v>
      </c>
      <c r="AS9">
        <f>IF(AND(Table3[[#This Row],[w_rad]] &gt;= -180, Table3[[#This Row],[w_rad]] &lt; 0), IF(Table3[[#This Row],[X]] &gt;= 0, 0, 180), IF(Table3[[#This Row],[X]] &lt; 0, 180, 360))</f>
        <v>180</v>
      </c>
      <c r="AT9">
        <f>Table3[[#This Row],[Line Azimuth]] * PI() / 180</f>
        <v>1.5707963267948966</v>
      </c>
      <c r="AU9">
        <f>(Table3[[#This Row],[cc]] + ATAN(Table3[[#This Row],[X]]) * 180 / PI()) * PI() / 180</f>
        <v>2.5932930180236307</v>
      </c>
      <c r="AV9">
        <f>ACOS(COS(Table3[[#This Row],[hC_rad]]) * COS(Table3[[#This Row],[Zc_rad]] - Table3[[#This Row],[Zl_rad]]))</f>
        <v>1.3302747123807648</v>
      </c>
      <c r="AW9">
        <f>Table3[[#This Row],[Absorptivity]]*Table3[[#This Row],[Qse]]*SIN(Table3[[#This Row],[theta_rad]])*(Table3[[#This Row],[D0]])</f>
        <v>7.1299297744693142</v>
      </c>
      <c r="AX9">
        <f>(Table3[[#This Row],[MOT C]]+Table3[[#This Row],[Ambient C]])/2</f>
        <v>65</v>
      </c>
      <c r="AY9">
        <f>0.00353 * (Table3[[#This Row],[tfilm]] + 273.15)^(1.5) / (Table3[[#This Row],[tfilm]] + 383.4)</f>
        <v>4.8952309848459843E-2</v>
      </c>
      <c r="AZ9">
        <f>(0.080695 - 0.000002901 * Table3[[#This Row],[Elevation ft]] + 0.000000000037 * Table3[[#This Row],[Elevation ft]]^(2)) / (1 + 0.00367 * Table3[[#This Row],[tfilm]])</f>
        <v>6.0937493854103589E-2</v>
      </c>
      <c r="BA9">
        <f>7.388*10^-3 + 2.279*10^-5 * Table3[[#This Row],[tfilm]] - 1.343*10^-9 * Table3[[#This Row],[tfilm]]^(2)</f>
        <v>8.8636758250000003E-3</v>
      </c>
      <c r="BB9">
        <f>Table3[[#This Row],[D0]]*Table3[[#This Row],[pf]]*(Table3[[#This Row],[Wind Speed ft/s]]*3600)/Table3[[#This Row],[uf]]</f>
        <v>827.56556410958922</v>
      </c>
      <c r="BC9">
        <f>90-ABS(MOD(Table3[[#This Row],[Wind Angle deg]],180) - 90)</f>
        <v>90</v>
      </c>
      <c r="BD9">
        <f>Table3[[#This Row],[phi_deg_limited]]/180*PI()</f>
        <v>1.5707963267948966</v>
      </c>
      <c r="BE9">
        <f>1.194 - COS(Table3[[#This Row],[phi_rad]]) + 0.194 * COS(2 * Table3[[#This Row],[phi_rad]]) + 0.368 * SIN(2 * Table3[[#This Row],[phi_rad]])</f>
        <v>1</v>
      </c>
      <c r="BF9">
        <f>1.825*(Table3[[#This Row],[pf]])^(0.5)*(Table3[[#This Row],[D0]])^(0.75)*(Table3[[#This Row],[MOT C]]-Table3[[#This Row],[Ambient C]])^(1.25)</f>
        <v>10.033132659601653</v>
      </c>
      <c r="BG9">
        <f>Table3[[#This Row],[kangle]] * (1.01 + 1.35 * Table3[[#This Row],[Rne]]^(0.52)) * Table3[[#This Row],[kf]] * (Table3[[#This Row],[MOT C]] - Table3[[#This Row],[Ambient C]])</f>
        <v>20.134404807149128</v>
      </c>
      <c r="BH9">
        <f>Table3[[#This Row],[kangle]] * 0.754 * Table3[[#This Row],[Rne]]^(0.6) * Table3[[#This Row],[kf]]  * (Table3[[#This Row],[MOT C]] - Table3[[#This Row],[Ambient C]])</f>
        <v>18.820738510543443</v>
      </c>
      <c r="BI9">
        <f>MAX(Table3[[#This Row],[qc0]],Table3[[#This Row],[qc1]],Table3[[#This Row],[qc2]])</f>
        <v>20.134404807149128</v>
      </c>
      <c r="BJ9">
        <f>1.656 * Table3[[#This Row],[D0]] * Table3[[#This Row],[Emissivity]] * (
((Table3[[#This Row],[MOT C]] + 273) / 100)^(4)
- ((Table3[[#This Row],[Ambient C]] + 273) / 100)^(4)
)</f>
        <v>9.4985731147008021</v>
      </c>
      <c r="BK9">
        <f>Table3[[#This Row],[solar_heat_gain]]</f>
        <v>7.1299297744693142</v>
      </c>
    </row>
  </sheetData>
  <mergeCells count="2">
    <mergeCell ref="V2:AW2"/>
    <mergeCell ref="N2:S2"/>
  </mergeCells>
  <phoneticPr fontId="4" type="noConversion"/>
  <dataValidations count="2">
    <dataValidation type="list" allowBlank="1" showInputMessage="1" showErrorMessage="1" sqref="H5:H9" xr:uid="{53A39CDB-72DF-479D-B25E-8B3A8E858E1E}">
      <formula1>INDIRECT("tAtmosphere[Atmosphere]")</formula1>
    </dataValidation>
    <dataValidation type="list" allowBlank="1" showInputMessage="1" showErrorMessage="1" sqref="I5:I9" xr:uid="{F8C903D2-FA53-4DC8-A52C-6DCD356F70A7}">
      <formula1>INDIRECT("tWire[WireKey]")</formula1>
    </dataValidation>
  </dataValidations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Wire</vt:lpstr>
      <vt:lpstr>Day</vt:lpstr>
      <vt:lpstr>Dropdowns</vt:lpstr>
      <vt:lpstr>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Hutchins (WPP)</dc:creator>
  <cp:lastModifiedBy>Ben Hutchins (WPP)</cp:lastModifiedBy>
  <dcterms:created xsi:type="dcterms:W3CDTF">2023-10-26T15:11:54Z</dcterms:created>
  <dcterms:modified xsi:type="dcterms:W3CDTF">2023-10-30T15:22:51Z</dcterms:modified>
</cp:coreProperties>
</file>