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FW3\Documents\GitHub\ECE4078-G2\milestone5\calibration\Fruit Calib\"/>
    </mc:Choice>
  </mc:AlternateContent>
  <xr:revisionPtr revIDLastSave="0" documentId="13_ncr:1_{A296E552-7D1B-4B53-83F1-F0C04BA0B70F}" xr6:coauthVersionLast="47" xr6:coauthVersionMax="47" xr10:uidLastSave="{00000000-0000-0000-0000-000000000000}"/>
  <bookViews>
    <workbookView xWindow="-108" yWindow="-108" windowWidth="23256" windowHeight="12456" activeTab="6" xr2:uid="{D04F01B4-17BB-483B-99CC-4F362FDFDB09}"/>
  </bookViews>
  <sheets>
    <sheet name="Steps" sheetId="2" r:id="rId1"/>
    <sheet name="Redapple" sheetId="3" r:id="rId2"/>
    <sheet name="Mango" sheetId="1" r:id="rId3"/>
    <sheet name="Greenapple" sheetId="4" r:id="rId4"/>
    <sheet name="Orange" sheetId="7" r:id="rId5"/>
    <sheet name="Capsicum" sheetId="8" r:id="rId6"/>
    <sheet name="Aruco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0" l="1"/>
  <c r="B5" i="10"/>
  <c r="B6" i="10"/>
  <c r="B7" i="10"/>
  <c r="B3" i="10"/>
  <c r="A4" i="10"/>
  <c r="A5" i="10"/>
  <c r="A6" i="10"/>
  <c r="A7" i="10"/>
  <c r="A3" i="10"/>
  <c r="L4" i="10"/>
  <c r="L5" i="10"/>
  <c r="L6" i="10"/>
  <c r="L7" i="10"/>
  <c r="L3" i="10"/>
  <c r="T5" i="10"/>
  <c r="S5" i="10"/>
  <c r="Q5" i="10"/>
  <c r="P5" i="10"/>
  <c r="G4" i="10" s="1"/>
  <c r="D7" i="10"/>
  <c r="C7" i="10"/>
  <c r="D6" i="10"/>
  <c r="C6" i="10"/>
  <c r="D5" i="10"/>
  <c r="C5" i="10"/>
  <c r="D4" i="10"/>
  <c r="C4" i="10"/>
  <c r="D3" i="10"/>
  <c r="C3" i="10"/>
  <c r="O5" i="4"/>
  <c r="O5" i="8"/>
  <c r="N5" i="8"/>
  <c r="O5" i="7"/>
  <c r="N5" i="7"/>
  <c r="N5" i="4"/>
  <c r="C3" i="4"/>
  <c r="C3" i="3"/>
  <c r="F7" i="8"/>
  <c r="E7" i="8"/>
  <c r="C7" i="8"/>
  <c r="B7" i="8"/>
  <c r="F6" i="8"/>
  <c r="E6" i="8"/>
  <c r="C6" i="8"/>
  <c r="B6" i="8"/>
  <c r="F5" i="8"/>
  <c r="E5" i="8"/>
  <c r="C5" i="8"/>
  <c r="B5" i="8"/>
  <c r="F4" i="8"/>
  <c r="E4" i="8"/>
  <c r="C4" i="8"/>
  <c r="B4" i="8"/>
  <c r="F3" i="8"/>
  <c r="E3" i="8"/>
  <c r="C3" i="8"/>
  <c r="B3" i="8"/>
  <c r="F7" i="7"/>
  <c r="E7" i="7"/>
  <c r="C7" i="7"/>
  <c r="B7" i="7"/>
  <c r="F6" i="7"/>
  <c r="E6" i="7"/>
  <c r="C6" i="7"/>
  <c r="B6" i="7"/>
  <c r="F5" i="7"/>
  <c r="E5" i="7"/>
  <c r="C5" i="7"/>
  <c r="B5" i="7"/>
  <c r="F4" i="7"/>
  <c r="E4" i="7"/>
  <c r="C4" i="7"/>
  <c r="B4" i="7"/>
  <c r="D4" i="7" s="1"/>
  <c r="F3" i="7"/>
  <c r="E3" i="7"/>
  <c r="C3" i="7"/>
  <c r="B3" i="7"/>
  <c r="F7" i="4"/>
  <c r="E7" i="4"/>
  <c r="C7" i="4"/>
  <c r="B7" i="4"/>
  <c r="F6" i="4"/>
  <c r="E6" i="4"/>
  <c r="C6" i="4"/>
  <c r="B6" i="4"/>
  <c r="F5" i="4"/>
  <c r="E5" i="4"/>
  <c r="C5" i="4"/>
  <c r="B5" i="4"/>
  <c r="F4" i="4"/>
  <c r="E4" i="4"/>
  <c r="C4" i="4"/>
  <c r="B4" i="4"/>
  <c r="F3" i="4"/>
  <c r="E3" i="4"/>
  <c r="B3" i="4"/>
  <c r="O5" i="3"/>
  <c r="N5" i="3"/>
  <c r="F7" i="3"/>
  <c r="E7" i="3"/>
  <c r="C7" i="3"/>
  <c r="B7" i="3"/>
  <c r="F6" i="3"/>
  <c r="E6" i="3"/>
  <c r="C6" i="3"/>
  <c r="B6" i="3"/>
  <c r="F5" i="3"/>
  <c r="E5" i="3"/>
  <c r="C5" i="3"/>
  <c r="B5" i="3"/>
  <c r="F4" i="3"/>
  <c r="E4" i="3"/>
  <c r="C4" i="3"/>
  <c r="B4" i="3"/>
  <c r="F3" i="3"/>
  <c r="E3" i="3"/>
  <c r="B3" i="3"/>
  <c r="E4" i="1"/>
  <c r="E5" i="1"/>
  <c r="E6" i="1"/>
  <c r="E7" i="1"/>
  <c r="E3" i="1"/>
  <c r="N5" i="1"/>
  <c r="D3" i="1" s="1"/>
  <c r="O5" i="1"/>
  <c r="C4" i="1"/>
  <c r="C5" i="1"/>
  <c r="C6" i="1"/>
  <c r="C7" i="1"/>
  <c r="C3" i="1"/>
  <c r="B4" i="1"/>
  <c r="B5" i="1"/>
  <c r="B6" i="1"/>
  <c r="B7" i="1"/>
  <c r="B3" i="1"/>
  <c r="F4" i="1"/>
  <c r="F5" i="1"/>
  <c r="F6" i="1"/>
  <c r="F7" i="1"/>
  <c r="F3" i="1"/>
  <c r="G3" i="10" l="1"/>
  <c r="G7" i="10"/>
  <c r="G6" i="10"/>
  <c r="G5" i="10"/>
  <c r="D7" i="8"/>
  <c r="D6" i="8"/>
  <c r="D4" i="8"/>
  <c r="D3" i="8"/>
  <c r="D5" i="8"/>
  <c r="D6" i="7"/>
  <c r="D3" i="7"/>
  <c r="D3" i="4"/>
  <c r="D4" i="4"/>
  <c r="D7" i="4"/>
  <c r="D5" i="4"/>
  <c r="D5" i="7"/>
  <c r="D7" i="7"/>
  <c r="D6" i="4"/>
  <c r="D5" i="3"/>
  <c r="D7" i="3"/>
  <c r="D6" i="3"/>
  <c r="D4" i="3"/>
  <c r="D3" i="3"/>
  <c r="D7" i="1"/>
  <c r="D6" i="1"/>
  <c r="D5" i="1"/>
  <c r="D4" i="1"/>
</calcChain>
</file>

<file path=xl/sharedStrings.xml><?xml version="1.0" encoding="utf-8"?>
<sst xmlns="http://schemas.openxmlformats.org/spreadsheetml/2006/main" count="118" uniqueCount="34">
  <si>
    <t>1/px_height</t>
  </si>
  <si>
    <t>Px_height</t>
  </si>
  <si>
    <t>Dist.</t>
  </si>
  <si>
    <t>Actual Dist.</t>
  </si>
  <si>
    <t>Rel. x</t>
  </si>
  <si>
    <t>Actual Rel. x</t>
  </si>
  <si>
    <t>Rel. y</t>
  </si>
  <si>
    <t>Actual Rel. y</t>
  </si>
  <si>
    <t>Mod. Dist.</t>
  </si>
  <si>
    <t>Mango</t>
  </si>
  <si>
    <t>m</t>
  </si>
  <si>
    <t>c</t>
  </si>
  <si>
    <t>focal length</t>
  </si>
  <si>
    <t>true height</t>
  </si>
  <si>
    <t>New Rel. x</t>
  </si>
  <si>
    <t>New Rel. y</t>
  </si>
  <si>
    <t>New Dist.</t>
  </si>
  <si>
    <t>Calc. Dist.</t>
  </si>
  <si>
    <t>Place the fruit at position "Actual Rel. x" and "Actual Rel. y" away from robot</t>
  </si>
  <si>
    <t>Press "P" to cpture Bounding box and "N" to save prediction</t>
  </si>
  <si>
    <t>Write down "px_height", "Rel. x" and "Rel. y" from GUI, then "1/px_h", "Dist." will calculate automatically</t>
  </si>
  <si>
    <t>Fill up "m" with (m from dark orange box/m from blue box)</t>
  </si>
  <si>
    <t>Fill up "c" with (c from dark orange box - c from blue box)</t>
  </si>
  <si>
    <t>Focal length is fixed, fill up "true height" with true height for particular fruit from TargetPoseEst.py</t>
  </si>
  <si>
    <t>"Calc. Dist" will auto-fill</t>
  </si>
  <si>
    <t>Do step 2-4 for all 5 positions</t>
  </si>
  <si>
    <t>Copy "c" and "m" into TargetPoseEst.py</t>
  </si>
  <si>
    <t>Redo steps 2-4 for all 5 positions and record "New Rel. x" and "New Rel. y", "New Dist." will auto-calculate</t>
  </si>
  <si>
    <t>Redapple</t>
  </si>
  <si>
    <t>Calc. Rel. x</t>
  </si>
  <si>
    <t>Calc. Rel. y</t>
  </si>
  <si>
    <t>Aruco 8</t>
  </si>
  <si>
    <t>rel x</t>
  </si>
  <si>
    <t>rel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</si>
</sst>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Before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6678069507521271E-2"/>
                  <c:y val="0.21014071157771946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Redapple!$B$3:$B$7</c:f>
              <c:numCache>
                <c:formatCode>General</c:formatCode>
                <c:ptCount val="5"/>
                <c:pt idx="0">
                  <c:v>7.6493536296182978E-3</c:v>
                </c:pt>
                <c:pt idx="1">
                  <c:v>1.1246063877642825E-2</c:v>
                </c:pt>
                <c:pt idx="2">
                  <c:v>1.4777597162701344E-2</c:v>
                </c:pt>
                <c:pt idx="3">
                  <c:v>1.811922449719152E-2</c:v>
                </c:pt>
                <c:pt idx="4">
                  <c:v>2.0964360587002094E-2</c:v>
                </c:pt>
              </c:numCache>
            </c:numRef>
          </c:xVal>
          <c:yVal>
            <c:numRef>
              <c:f>Redapple!$C$3:$C$7</c:f>
              <c:numCache>
                <c:formatCode>General</c:formatCode>
                <c:ptCount val="5"/>
                <c:pt idx="0">
                  <c:v>0.70688966607243586</c:v>
                </c:pt>
                <c:pt idx="1">
                  <c:v>1.0395431688967995</c:v>
                </c:pt>
                <c:pt idx="2">
                  <c:v>1.3660695443497743</c:v>
                </c:pt>
                <c:pt idx="3">
                  <c:v>1.6754954491134852</c:v>
                </c:pt>
                <c:pt idx="4">
                  <c:v>1.9384220386695978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70-45E6-81A5-C2391CF66016}"/>
            </c:ext>
          </c:extLst>
        </c:ser>
        <c:ser>
          <c:idx val="1"/>
          <c:order val="1"/>
          <c:tx>
            <c:v>Actual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127822824180962"/>
                  <c:y val="0.1327342940092893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Redapple!$B$3:$B$7</c:f>
              <c:numCache>
                <c:formatCode>General</c:formatCode>
                <c:ptCount val="5"/>
                <c:pt idx="0">
                  <c:v>7.6493536296182978E-3</c:v>
                </c:pt>
                <c:pt idx="1">
                  <c:v>1.1246063877642825E-2</c:v>
                </c:pt>
                <c:pt idx="2">
                  <c:v>1.4777597162701344E-2</c:v>
                </c:pt>
                <c:pt idx="3">
                  <c:v>1.811922449719152E-2</c:v>
                </c:pt>
                <c:pt idx="4">
                  <c:v>2.0964360587002094E-2</c:v>
                </c:pt>
              </c:numCache>
            </c:numRef>
          </c:xVal>
          <c:yVal>
            <c:numRef>
              <c:f>Redapple!$F$3:$F$7</c:f>
              <c:numCache>
                <c:formatCode>General</c:formatCode>
                <c:ptCount val="5"/>
                <c:pt idx="0">
                  <c:v>0.80622577482985502</c:v>
                </c:pt>
                <c:pt idx="1">
                  <c:v>1.2165525060596438</c:v>
                </c:pt>
                <c:pt idx="2">
                  <c:v>1.6278820596099708</c:v>
                </c:pt>
                <c:pt idx="3">
                  <c:v>2.0396078054371141</c:v>
                </c:pt>
                <c:pt idx="4">
                  <c:v>2.4515301344262523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70-45E6-81A5-C2391CF66016}"/>
            </c:ext>
          </c:extLst>
        </c:ser>
        <c:ser>
          <c:idx val="2"/>
          <c:order val="2"/>
          <c:tx>
            <c:v>After Calc.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9539472533831E-2"/>
                  <c:y val="-7.4866214639836684E-2"/>
                </c:manualLayout>
              </c:layout>
              <c:numFmt formatCode="General" sourceLinked="0"/>
              <c:spPr>
                <a:noFill/>
                <a:ln>
                  <a:solidFill>
                    <a:schemeClr val="bg2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Redapple!$B$3:$B$7</c:f>
              <c:numCache>
                <c:formatCode>General</c:formatCode>
                <c:ptCount val="5"/>
                <c:pt idx="0">
                  <c:v>7.6493536296182978E-3</c:v>
                </c:pt>
                <c:pt idx="1">
                  <c:v>1.1246063877642825E-2</c:v>
                </c:pt>
                <c:pt idx="2">
                  <c:v>1.4777597162701344E-2</c:v>
                </c:pt>
                <c:pt idx="3">
                  <c:v>1.811922449719152E-2</c:v>
                </c:pt>
                <c:pt idx="4">
                  <c:v>2.0964360587002094E-2</c:v>
                </c:pt>
              </c:numCache>
            </c:numRef>
          </c:xVal>
          <c:yVal>
            <c:numRef>
              <c:f>Redapple!$D$3:$D$7</c:f>
              <c:numCache>
                <c:formatCode>General</c:formatCode>
                <c:ptCount val="5"/>
                <c:pt idx="0">
                  <c:v>0.7828538422901592</c:v>
                </c:pt>
                <c:pt idx="1">
                  <c:v>1.2233605803260517</c:v>
                </c:pt>
                <c:pt idx="2">
                  <c:v>1.6558847761577136</c:v>
                </c:pt>
                <c:pt idx="3">
                  <c:v>2.0651502591518844</c:v>
                </c:pt>
                <c:pt idx="4">
                  <c:v>2.4136080252115826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70-45E6-81A5-C2391CF66016}"/>
            </c:ext>
          </c:extLst>
        </c:ser>
        <c:ser>
          <c:idx val="3"/>
          <c:order val="3"/>
          <c:tx>
            <c:v>After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528045802853513E-2"/>
                  <c:y val="2.0460166685259809E-2"/>
                </c:manualLayout>
              </c:layout>
              <c:numFmt formatCode="General" sourceLinked="0"/>
              <c:spPr>
                <a:noFill/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Redapple!$B$3:$B$7</c:f>
              <c:numCache>
                <c:formatCode>General</c:formatCode>
                <c:ptCount val="5"/>
                <c:pt idx="0">
                  <c:v>7.6493536296182978E-3</c:v>
                </c:pt>
                <c:pt idx="1">
                  <c:v>1.1246063877642825E-2</c:v>
                </c:pt>
                <c:pt idx="2">
                  <c:v>1.4777597162701344E-2</c:v>
                </c:pt>
                <c:pt idx="3">
                  <c:v>1.811922449719152E-2</c:v>
                </c:pt>
                <c:pt idx="4">
                  <c:v>2.0964360587002094E-2</c:v>
                </c:pt>
              </c:numCache>
            </c:numRef>
          </c:xVal>
          <c:yVal>
            <c:numRef>
              <c:f>Redapple!$E$3:$E$7</c:f>
              <c:numCache>
                <c:formatCode>General</c:formatCode>
                <c:ptCount val="5"/>
                <c:pt idx="0">
                  <c:v>0.78365808870961062</c:v>
                </c:pt>
                <c:pt idx="1">
                  <c:v>1.2157804078039753</c:v>
                </c:pt>
                <c:pt idx="2">
                  <c:v>1.649976060432393</c:v>
                </c:pt>
                <c:pt idx="3">
                  <c:v>2.0487386363321209</c:v>
                </c:pt>
                <c:pt idx="4">
                  <c:v>2.4163602794285457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70-45E6-81A5-C2391CF66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71024"/>
        <c:axId val="1447857888"/>
      </c:scatterChart>
      <c:valAx>
        <c:axId val="18020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1/px_h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57888"/>
        <c:crosses val="autoZero"/>
        <c:crossBetween val="midCat"/>
      </c:valAx>
      <c:valAx>
        <c:axId val="14478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Dist.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Before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6678069507521271E-2"/>
                  <c:y val="0.21014071157771946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Mango!$B$3:$B$7</c:f>
              <c:numCache>
                <c:formatCode>General</c:formatCode>
                <c:ptCount val="5"/>
                <c:pt idx="0">
                  <c:v>1.2291052114060964E-2</c:v>
                </c:pt>
                <c:pt idx="1">
                  <c:v>1.7943656917279744E-2</c:v>
                </c:pt>
                <c:pt idx="2">
                  <c:v>2.3315458148752622E-2</c:v>
                </c:pt>
                <c:pt idx="3">
                  <c:v>2.860411899313501E-2</c:v>
                </c:pt>
                <c:pt idx="4">
                  <c:v>3.2520325203252036E-2</c:v>
                </c:pt>
              </c:numCache>
            </c:numRef>
          </c:xVal>
          <c:yVal>
            <c:numRef>
              <c:f>Mango!$C$3:$C$7</c:f>
              <c:numCache>
                <c:formatCode>General</c:formatCode>
                <c:ptCount val="5"/>
                <c:pt idx="0">
                  <c:v>0.77547662762974356</c:v>
                </c:pt>
                <c:pt idx="1">
                  <c:v>1.132053443968084</c:v>
                </c:pt>
                <c:pt idx="2">
                  <c:v>1.4714271983350045</c:v>
                </c:pt>
                <c:pt idx="3">
                  <c:v>1.8040789894015175</c:v>
                </c:pt>
                <c:pt idx="4">
                  <c:v>2.0521598378294028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A-4BF1-B7E0-B32507AA1D05}"/>
            </c:ext>
          </c:extLst>
        </c:ser>
        <c:ser>
          <c:idx val="1"/>
          <c:order val="1"/>
          <c:tx>
            <c:v>Actual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127822824180962"/>
                  <c:y val="0.1327342940092893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Mango!$B$3:$B$7</c:f>
              <c:numCache>
                <c:formatCode>General</c:formatCode>
                <c:ptCount val="5"/>
                <c:pt idx="0">
                  <c:v>1.2291052114060964E-2</c:v>
                </c:pt>
                <c:pt idx="1">
                  <c:v>1.7943656917279744E-2</c:v>
                </c:pt>
                <c:pt idx="2">
                  <c:v>2.3315458148752622E-2</c:v>
                </c:pt>
                <c:pt idx="3">
                  <c:v>2.860411899313501E-2</c:v>
                </c:pt>
                <c:pt idx="4">
                  <c:v>3.2520325203252036E-2</c:v>
                </c:pt>
              </c:numCache>
            </c:numRef>
          </c:xVal>
          <c:yVal>
            <c:numRef>
              <c:f>Mango!$F$3:$F$7</c:f>
              <c:numCache>
                <c:formatCode>General</c:formatCode>
                <c:ptCount val="5"/>
                <c:pt idx="0">
                  <c:v>0.80622577482985502</c:v>
                </c:pt>
                <c:pt idx="1">
                  <c:v>1.2165525060596438</c:v>
                </c:pt>
                <c:pt idx="2">
                  <c:v>1.6278820596099708</c:v>
                </c:pt>
                <c:pt idx="3">
                  <c:v>2.0396078054371141</c:v>
                </c:pt>
                <c:pt idx="4">
                  <c:v>2.4515301344262523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2A-4BF1-B7E0-B32507AA1D05}"/>
            </c:ext>
          </c:extLst>
        </c:ser>
        <c:ser>
          <c:idx val="2"/>
          <c:order val="2"/>
          <c:tx>
            <c:v>After Calc.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9539472533831E-2"/>
                  <c:y val="-7.4866214639836684E-2"/>
                </c:manualLayout>
              </c:layout>
              <c:numFmt formatCode="General" sourceLinked="0"/>
              <c:spPr>
                <a:noFill/>
                <a:ln>
                  <a:solidFill>
                    <a:schemeClr val="bg2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Mango!$B$3:$B$7</c:f>
              <c:numCache>
                <c:formatCode>General</c:formatCode>
                <c:ptCount val="5"/>
                <c:pt idx="0">
                  <c:v>1.2291052114060964E-2</c:v>
                </c:pt>
                <c:pt idx="1">
                  <c:v>1.7943656917279744E-2</c:v>
                </c:pt>
                <c:pt idx="2">
                  <c:v>2.3315458148752622E-2</c:v>
                </c:pt>
                <c:pt idx="3">
                  <c:v>2.860411899313501E-2</c:v>
                </c:pt>
                <c:pt idx="4">
                  <c:v>3.2520325203252036E-2</c:v>
                </c:pt>
              </c:numCache>
            </c:numRef>
          </c:xVal>
          <c:yVal>
            <c:numRef>
              <c:f>Mango!$D$3:$D$7</c:f>
              <c:numCache>
                <c:formatCode>General</c:formatCode>
                <c:ptCount val="5"/>
                <c:pt idx="0">
                  <c:v>0.77513371178452539</c:v>
                </c:pt>
                <c:pt idx="1">
                  <c:v>1.2280915160737302</c:v>
                </c:pt>
                <c:pt idx="2">
                  <c:v>1.6585478058006289</c:v>
                </c:pt>
                <c:pt idx="3">
                  <c:v>2.0823418418417901</c:v>
                </c:pt>
                <c:pt idx="4">
                  <c:v>2.3961575476679347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2A-4BF1-B7E0-B32507AA1D05}"/>
            </c:ext>
          </c:extLst>
        </c:ser>
        <c:ser>
          <c:idx val="3"/>
          <c:order val="3"/>
          <c:tx>
            <c:v>After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528045802853513E-2"/>
                  <c:y val="2.0460166685259809E-2"/>
                </c:manualLayout>
              </c:layout>
              <c:numFmt formatCode="General" sourceLinked="0"/>
              <c:spPr>
                <a:noFill/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Mango!$B$3:$B$7</c:f>
              <c:numCache>
                <c:formatCode>General</c:formatCode>
                <c:ptCount val="5"/>
                <c:pt idx="0">
                  <c:v>1.2291052114060964E-2</c:v>
                </c:pt>
                <c:pt idx="1">
                  <c:v>1.7943656917279744E-2</c:v>
                </c:pt>
                <c:pt idx="2">
                  <c:v>2.3315458148752622E-2</c:v>
                </c:pt>
                <c:pt idx="3">
                  <c:v>2.860411899313501E-2</c:v>
                </c:pt>
                <c:pt idx="4">
                  <c:v>3.2520325203252036E-2</c:v>
                </c:pt>
              </c:numCache>
            </c:numRef>
          </c:xVal>
          <c:yVal>
            <c:numRef>
              <c:f>Mango!$E$3:$E$7</c:f>
              <c:numCache>
                <c:formatCode>General</c:formatCode>
                <c:ptCount val="5"/>
                <c:pt idx="0">
                  <c:v>0.76970773674168047</c:v>
                </c:pt>
                <c:pt idx="1">
                  <c:v>1.22680234756867</c:v>
                </c:pt>
                <c:pt idx="2">
                  <c:v>1.6751793933785122</c:v>
                </c:pt>
                <c:pt idx="3">
                  <c:v>2.0812496246245908</c:v>
                </c:pt>
                <c:pt idx="4">
                  <c:v>2.3533941446345104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2A-4BF1-B7E0-B32507AA1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71024"/>
        <c:axId val="1447857888"/>
      </c:scatterChart>
      <c:valAx>
        <c:axId val="18020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1/px_h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57888"/>
        <c:crosses val="autoZero"/>
        <c:crossBetween val="midCat"/>
      </c:valAx>
      <c:valAx>
        <c:axId val="14478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Dist.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Before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6678069507521271E-2"/>
                  <c:y val="0.21014071157771946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Greenapple!$B$3:$B$7</c:f>
              <c:numCache>
                <c:formatCode>General</c:formatCode>
                <c:ptCount val="5"/>
                <c:pt idx="0">
                  <c:v>8.7873462214411256E-3</c:v>
                </c:pt>
                <c:pt idx="1">
                  <c:v>1.2817226352217381E-2</c:v>
                </c:pt>
                <c:pt idx="2">
                  <c:v>1.6733601070950468E-2</c:v>
                </c:pt>
                <c:pt idx="3">
                  <c:v>2.1326508850501174E-2</c:v>
                </c:pt>
                <c:pt idx="4">
                  <c:v>2.3912003825920611E-2</c:v>
                </c:pt>
              </c:numCache>
            </c:numRef>
          </c:xVal>
          <c:yVal>
            <c:numRef>
              <c:f>Greenapple!$C$3:$C$7</c:f>
              <c:numCache>
                <c:formatCode>General</c:formatCode>
                <c:ptCount val="5"/>
                <c:pt idx="0">
                  <c:v>0.73593477971896393</c:v>
                </c:pt>
                <c:pt idx="1">
                  <c:v>1.0736712718518642</c:v>
                </c:pt>
                <c:pt idx="2">
                  <c:v>1.4010082083985089</c:v>
                </c:pt>
                <c:pt idx="3">
                  <c:v>1.7858219396121215</c:v>
                </c:pt>
                <c:pt idx="4">
                  <c:v>2.0021813104711574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D-44C1-B62D-27F0529ACEF3}"/>
            </c:ext>
          </c:extLst>
        </c:ser>
        <c:ser>
          <c:idx val="1"/>
          <c:order val="1"/>
          <c:tx>
            <c:v>Actual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127822824180962"/>
                  <c:y val="0.1327342940092893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Greenapple!$B$3:$B$7</c:f>
              <c:numCache>
                <c:formatCode>General</c:formatCode>
                <c:ptCount val="5"/>
                <c:pt idx="0">
                  <c:v>8.7873462214411256E-3</c:v>
                </c:pt>
                <c:pt idx="1">
                  <c:v>1.2817226352217381E-2</c:v>
                </c:pt>
                <c:pt idx="2">
                  <c:v>1.6733601070950468E-2</c:v>
                </c:pt>
                <c:pt idx="3">
                  <c:v>2.1326508850501174E-2</c:v>
                </c:pt>
                <c:pt idx="4">
                  <c:v>2.3912003825920611E-2</c:v>
                </c:pt>
              </c:numCache>
            </c:numRef>
          </c:xVal>
          <c:yVal>
            <c:numRef>
              <c:f>Greenapple!$F$3:$F$7</c:f>
              <c:numCache>
                <c:formatCode>General</c:formatCode>
                <c:ptCount val="5"/>
                <c:pt idx="0">
                  <c:v>0.80622577482985502</c:v>
                </c:pt>
                <c:pt idx="1">
                  <c:v>1.2165525060596438</c:v>
                </c:pt>
                <c:pt idx="2">
                  <c:v>1.6278820596099708</c:v>
                </c:pt>
                <c:pt idx="3">
                  <c:v>2.0396078054371141</c:v>
                </c:pt>
                <c:pt idx="4">
                  <c:v>2.4515301344262523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2D-44C1-B62D-27F0529ACEF3}"/>
            </c:ext>
          </c:extLst>
        </c:ser>
        <c:ser>
          <c:idx val="2"/>
          <c:order val="2"/>
          <c:tx>
            <c:v>After Calc.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9539472533831E-2"/>
                  <c:y val="-7.4866214639836684E-2"/>
                </c:manualLayout>
              </c:layout>
              <c:numFmt formatCode="General" sourceLinked="0"/>
              <c:spPr>
                <a:noFill/>
                <a:ln>
                  <a:solidFill>
                    <a:schemeClr val="bg2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Greenapple!$B$3:$B$7</c:f>
              <c:numCache>
                <c:formatCode>General</c:formatCode>
                <c:ptCount val="5"/>
                <c:pt idx="0">
                  <c:v>8.7873462214411256E-3</c:v>
                </c:pt>
                <c:pt idx="1">
                  <c:v>1.2817226352217381E-2</c:v>
                </c:pt>
                <c:pt idx="2">
                  <c:v>1.6733601070950468E-2</c:v>
                </c:pt>
                <c:pt idx="3">
                  <c:v>2.1326508850501174E-2</c:v>
                </c:pt>
                <c:pt idx="4">
                  <c:v>2.3912003825920611E-2</c:v>
                </c:pt>
              </c:numCache>
            </c:numRef>
          </c:xVal>
          <c:yVal>
            <c:numRef>
              <c:f>Greenapple!$D$3:$D$7</c:f>
              <c:numCache>
                <c:formatCode>General</c:formatCode>
                <c:ptCount val="5"/>
                <c:pt idx="0">
                  <c:v>0.88819245922992562</c:v>
                </c:pt>
                <c:pt idx="1">
                  <c:v>1.3577499084896893</c:v>
                </c:pt>
                <c:pt idx="2">
                  <c:v>1.8140818249726498</c:v>
                </c:pt>
                <c:pt idx="3">
                  <c:v>2.3492426713662944</c:v>
                </c:pt>
                <c:pt idx="4">
                  <c:v>2.650501861797359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2D-44C1-B62D-27F0529ACEF3}"/>
            </c:ext>
          </c:extLst>
        </c:ser>
        <c:ser>
          <c:idx val="3"/>
          <c:order val="3"/>
          <c:tx>
            <c:v>After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528045802853513E-2"/>
                  <c:y val="2.0460166685259809E-2"/>
                </c:manualLayout>
              </c:layout>
              <c:numFmt formatCode="General" sourceLinked="0"/>
              <c:spPr>
                <a:noFill/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Greenapple!$B$3:$B$7</c:f>
              <c:numCache>
                <c:formatCode>General</c:formatCode>
                <c:ptCount val="5"/>
                <c:pt idx="0">
                  <c:v>8.7873462214411256E-3</c:v>
                </c:pt>
                <c:pt idx="1">
                  <c:v>1.2817226352217381E-2</c:v>
                </c:pt>
                <c:pt idx="2">
                  <c:v>1.6733601070950468E-2</c:v>
                </c:pt>
                <c:pt idx="3">
                  <c:v>2.1326508850501174E-2</c:v>
                </c:pt>
                <c:pt idx="4">
                  <c:v>2.3912003825920611E-2</c:v>
                </c:pt>
              </c:numCache>
            </c:numRef>
          </c:xVal>
          <c:yVal>
            <c:numRef>
              <c:f>Greenapple!$E$3:$E$7</c:f>
              <c:numCache>
                <c:formatCode>General</c:formatCode>
                <c:ptCount val="5"/>
                <c:pt idx="0">
                  <c:v>0.79503521934565891</c:v>
                </c:pt>
                <c:pt idx="1">
                  <c:v>1.225558648127457</c:v>
                </c:pt>
                <c:pt idx="2">
                  <c:v>1.6428420496201088</c:v>
                </c:pt>
                <c:pt idx="3">
                  <c:v>2.1153250341259615</c:v>
                </c:pt>
                <c:pt idx="4">
                  <c:v>2.3976071404631742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2D-44C1-B62D-27F0529AC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71024"/>
        <c:axId val="1447857888"/>
      </c:scatterChart>
      <c:valAx>
        <c:axId val="18020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1/px_h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57888"/>
        <c:crosses val="autoZero"/>
        <c:crossBetween val="midCat"/>
      </c:valAx>
      <c:valAx>
        <c:axId val="14478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Dist.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Before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6678069507521271E-2"/>
                  <c:y val="0.21014071157771946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Orange!$B$3:$B$7</c:f>
              <c:numCache>
                <c:formatCode>General</c:formatCode>
                <c:ptCount val="5"/>
                <c:pt idx="0">
                  <c:v>9.7618117922686452E-3</c:v>
                </c:pt>
                <c:pt idx="1">
                  <c:v>1.4176353841791891E-2</c:v>
                </c:pt>
                <c:pt idx="2">
                  <c:v>1.8754688672168042E-2</c:v>
                </c:pt>
                <c:pt idx="3">
                  <c:v>2.2507314877335136E-2</c:v>
                </c:pt>
                <c:pt idx="4">
                  <c:v>2.6788106080900081E-2</c:v>
                </c:pt>
              </c:numCache>
            </c:numRef>
          </c:xVal>
          <c:yVal>
            <c:numRef>
              <c:f>Orange!$C$3:$C$7</c:f>
              <c:numCache>
                <c:formatCode>General</c:formatCode>
                <c:ptCount val="5"/>
                <c:pt idx="0">
                  <c:v>0.76004423555474721</c:v>
                </c:pt>
                <c:pt idx="1">
                  <c:v>1.1097409607651689</c:v>
                </c:pt>
                <c:pt idx="2">
                  <c:v>1.4684141105287705</c:v>
                </c:pt>
                <c:pt idx="3">
                  <c:v>1.7621262724333917</c:v>
                </c:pt>
                <c:pt idx="4">
                  <c:v>2.0978179139286612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D-4C45-8B2B-FE0E46271AC3}"/>
            </c:ext>
          </c:extLst>
        </c:ser>
        <c:ser>
          <c:idx val="1"/>
          <c:order val="1"/>
          <c:tx>
            <c:v>Actual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127822824180962"/>
                  <c:y val="0.1327342940092893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Orange!$B$3:$B$7</c:f>
              <c:numCache>
                <c:formatCode>General</c:formatCode>
                <c:ptCount val="5"/>
                <c:pt idx="0">
                  <c:v>9.7618117922686452E-3</c:v>
                </c:pt>
                <c:pt idx="1">
                  <c:v>1.4176353841791891E-2</c:v>
                </c:pt>
                <c:pt idx="2">
                  <c:v>1.8754688672168042E-2</c:v>
                </c:pt>
                <c:pt idx="3">
                  <c:v>2.2507314877335136E-2</c:v>
                </c:pt>
                <c:pt idx="4">
                  <c:v>2.6788106080900081E-2</c:v>
                </c:pt>
              </c:numCache>
            </c:numRef>
          </c:xVal>
          <c:yVal>
            <c:numRef>
              <c:f>Orange!$F$3:$F$7</c:f>
              <c:numCache>
                <c:formatCode>General</c:formatCode>
                <c:ptCount val="5"/>
                <c:pt idx="0">
                  <c:v>0.80622577482985502</c:v>
                </c:pt>
                <c:pt idx="1">
                  <c:v>1.2165525060596438</c:v>
                </c:pt>
                <c:pt idx="2">
                  <c:v>1.6278820596099708</c:v>
                </c:pt>
                <c:pt idx="3">
                  <c:v>2.0396078054371141</c:v>
                </c:pt>
                <c:pt idx="4">
                  <c:v>2.4515301344262523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CD-4C45-8B2B-FE0E46271AC3}"/>
            </c:ext>
          </c:extLst>
        </c:ser>
        <c:ser>
          <c:idx val="2"/>
          <c:order val="2"/>
          <c:tx>
            <c:v>After Calc.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9539472533831E-2"/>
                  <c:y val="-7.4866214639836684E-2"/>
                </c:manualLayout>
              </c:layout>
              <c:numFmt formatCode="General" sourceLinked="0"/>
              <c:spPr>
                <a:noFill/>
                <a:ln>
                  <a:solidFill>
                    <a:schemeClr val="bg2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Orange!$B$3:$B$7</c:f>
              <c:numCache>
                <c:formatCode>General</c:formatCode>
                <c:ptCount val="5"/>
                <c:pt idx="0">
                  <c:v>9.7618117922686452E-3</c:v>
                </c:pt>
                <c:pt idx="1">
                  <c:v>1.4176353841791891E-2</c:v>
                </c:pt>
                <c:pt idx="2">
                  <c:v>1.8754688672168042E-2</c:v>
                </c:pt>
                <c:pt idx="3">
                  <c:v>2.2507314877335136E-2</c:v>
                </c:pt>
                <c:pt idx="4">
                  <c:v>2.6788106080900081E-2</c:v>
                </c:pt>
              </c:numCache>
            </c:numRef>
          </c:xVal>
          <c:yVal>
            <c:numRef>
              <c:f>Orange!$D$3:$D$7</c:f>
              <c:numCache>
                <c:formatCode>General</c:formatCode>
                <c:ptCount val="5"/>
                <c:pt idx="0">
                  <c:v>0.96388920791900412</c:v>
                </c:pt>
                <c:pt idx="1">
                  <c:v>1.4678446336719986</c:v>
                </c:pt>
                <c:pt idx="2">
                  <c:v>1.9904983206906</c:v>
                </c:pt>
                <c:pt idx="3">
                  <c:v>2.4188907373221422</c:v>
                </c:pt>
                <c:pt idx="4">
                  <c:v>2.9075774299282831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CD-4C45-8B2B-FE0E46271AC3}"/>
            </c:ext>
          </c:extLst>
        </c:ser>
        <c:ser>
          <c:idx val="3"/>
          <c:order val="3"/>
          <c:tx>
            <c:v>After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528045802853513E-2"/>
                  <c:y val="2.0460166685259809E-2"/>
                </c:manualLayout>
              </c:layout>
              <c:numFmt formatCode="General" sourceLinked="0"/>
              <c:spPr>
                <a:noFill/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Orange!$B$3:$B$7</c:f>
              <c:numCache>
                <c:formatCode>General</c:formatCode>
                <c:ptCount val="5"/>
                <c:pt idx="0">
                  <c:v>9.7618117922686452E-3</c:v>
                </c:pt>
                <c:pt idx="1">
                  <c:v>1.4176353841791891E-2</c:v>
                </c:pt>
                <c:pt idx="2">
                  <c:v>1.8754688672168042E-2</c:v>
                </c:pt>
                <c:pt idx="3">
                  <c:v>2.2507314877335136E-2</c:v>
                </c:pt>
                <c:pt idx="4">
                  <c:v>2.6788106080900081E-2</c:v>
                </c:pt>
              </c:numCache>
            </c:numRef>
          </c:xVal>
          <c:yVal>
            <c:numRef>
              <c:f>Orange!$E$3:$E$7</c:f>
              <c:numCache>
                <c:formatCode>General</c:formatCode>
                <c:ptCount val="5"/>
                <c:pt idx="0">
                  <c:v>0.79002911338760162</c:v>
                </c:pt>
                <c:pt idx="1">
                  <c:v>1.2104267842376919</c:v>
                </c:pt>
                <c:pt idx="2">
                  <c:v>1.6660240094308365</c:v>
                </c:pt>
                <c:pt idx="3">
                  <c:v>2.0286591630927067</c:v>
                </c:pt>
                <c:pt idx="4">
                  <c:v>2.4343906835181568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CD-4C45-8B2B-FE0E46271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71024"/>
        <c:axId val="1447857888"/>
      </c:scatterChart>
      <c:valAx>
        <c:axId val="18020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1/px_h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57888"/>
        <c:crosses val="autoZero"/>
        <c:crossBetween val="midCat"/>
      </c:valAx>
      <c:valAx>
        <c:axId val="14478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Dist.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Before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6678069507521271E-2"/>
                  <c:y val="0.21014071157771946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Capsicum!$B$3:$B$7</c:f>
              <c:numCache>
                <c:formatCode>General</c:formatCode>
                <c:ptCount val="5"/>
                <c:pt idx="0">
                  <c:v>7.3308408474452025E-3</c:v>
                </c:pt>
                <c:pt idx="1">
                  <c:v>1.0843634786380394E-2</c:v>
                </c:pt>
                <c:pt idx="2">
                  <c:v>1.426330052774212E-2</c:v>
                </c:pt>
                <c:pt idx="3">
                  <c:v>1.70590242238144E-2</c:v>
                </c:pt>
                <c:pt idx="4">
                  <c:v>1.9833399444664813E-2</c:v>
                </c:pt>
              </c:numCache>
            </c:numRef>
          </c:xVal>
          <c:yVal>
            <c:numRef>
              <c:f>Capsicum!$C$3:$C$7</c:f>
              <c:numCache>
                <c:formatCode>General</c:formatCode>
                <c:ptCount val="5"/>
                <c:pt idx="0">
                  <c:v>0.70180695351357125</c:v>
                </c:pt>
                <c:pt idx="1">
                  <c:v>1.0376092713541065</c:v>
                </c:pt>
                <c:pt idx="2">
                  <c:v>1.3653343912756317</c:v>
                </c:pt>
                <c:pt idx="3">
                  <c:v>1.6328870138500093</c:v>
                </c:pt>
                <c:pt idx="4">
                  <c:v>1.8981728056212375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78-46E8-B9CE-B703782619BD}"/>
            </c:ext>
          </c:extLst>
        </c:ser>
        <c:ser>
          <c:idx val="1"/>
          <c:order val="1"/>
          <c:tx>
            <c:v>Actual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127822824180962"/>
                  <c:y val="0.1327342940092893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Capsicum!$B$3:$B$7</c:f>
              <c:numCache>
                <c:formatCode>General</c:formatCode>
                <c:ptCount val="5"/>
                <c:pt idx="0">
                  <c:v>7.3308408474452025E-3</c:v>
                </c:pt>
                <c:pt idx="1">
                  <c:v>1.0843634786380394E-2</c:v>
                </c:pt>
                <c:pt idx="2">
                  <c:v>1.426330052774212E-2</c:v>
                </c:pt>
                <c:pt idx="3">
                  <c:v>1.70590242238144E-2</c:v>
                </c:pt>
                <c:pt idx="4">
                  <c:v>1.9833399444664813E-2</c:v>
                </c:pt>
              </c:numCache>
            </c:numRef>
          </c:xVal>
          <c:yVal>
            <c:numRef>
              <c:f>Capsicum!$F$3:$F$7</c:f>
              <c:numCache>
                <c:formatCode>General</c:formatCode>
                <c:ptCount val="5"/>
                <c:pt idx="0">
                  <c:v>0.80622577482985502</c:v>
                </c:pt>
                <c:pt idx="1">
                  <c:v>1.2165525060596438</c:v>
                </c:pt>
                <c:pt idx="2">
                  <c:v>1.6278820596099708</c:v>
                </c:pt>
                <c:pt idx="3">
                  <c:v>2.0396078054371141</c:v>
                </c:pt>
                <c:pt idx="4">
                  <c:v>2.4515301344262523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78-46E8-B9CE-B703782619BD}"/>
            </c:ext>
          </c:extLst>
        </c:ser>
        <c:ser>
          <c:idx val="2"/>
          <c:order val="2"/>
          <c:tx>
            <c:v>After Calc.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9539472533831E-2"/>
                  <c:y val="-7.4866214639836684E-2"/>
                </c:manualLayout>
              </c:layout>
              <c:numFmt formatCode="General" sourceLinked="0"/>
              <c:spPr>
                <a:noFill/>
                <a:ln>
                  <a:solidFill>
                    <a:schemeClr val="bg2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Capsicum!$B$3:$B$7</c:f>
              <c:numCache>
                <c:formatCode>General</c:formatCode>
                <c:ptCount val="5"/>
                <c:pt idx="0">
                  <c:v>7.3308408474452025E-3</c:v>
                </c:pt>
                <c:pt idx="1">
                  <c:v>1.0843634786380394E-2</c:v>
                </c:pt>
                <c:pt idx="2">
                  <c:v>1.426330052774212E-2</c:v>
                </c:pt>
                <c:pt idx="3">
                  <c:v>1.70590242238144E-2</c:v>
                </c:pt>
                <c:pt idx="4">
                  <c:v>1.9833399444664813E-2</c:v>
                </c:pt>
              </c:numCache>
            </c:numRef>
          </c:xVal>
          <c:yVal>
            <c:numRef>
              <c:f>Capsicum!$D$3:$D$7</c:f>
              <c:numCache>
                <c:formatCode>General</c:formatCode>
                <c:ptCount val="5"/>
                <c:pt idx="0">
                  <c:v>0.73747269542357308</c:v>
                </c:pt>
                <c:pt idx="1">
                  <c:v>1.1830397157094947</c:v>
                </c:pt>
                <c:pt idx="2">
                  <c:v>1.6167942430855744</c:v>
                </c:pt>
                <c:pt idx="3">
                  <c:v>1.9714072088490213</c:v>
                </c:pt>
                <c:pt idx="4">
                  <c:v>2.3233123082651645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78-46E8-B9CE-B703782619BD}"/>
            </c:ext>
          </c:extLst>
        </c:ser>
        <c:ser>
          <c:idx val="3"/>
          <c:order val="3"/>
          <c:tx>
            <c:v>After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528045802853513E-2"/>
                  <c:y val="2.0460166685259809E-2"/>
                </c:manualLayout>
              </c:layout>
              <c:numFmt formatCode="General" sourceLinked="0"/>
              <c:spPr>
                <a:noFill/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Capsicum!$B$3:$B$7</c:f>
              <c:numCache>
                <c:formatCode>General</c:formatCode>
                <c:ptCount val="5"/>
                <c:pt idx="0">
                  <c:v>7.3308408474452025E-3</c:v>
                </c:pt>
                <c:pt idx="1">
                  <c:v>1.0843634786380394E-2</c:v>
                </c:pt>
                <c:pt idx="2">
                  <c:v>1.426330052774212E-2</c:v>
                </c:pt>
                <c:pt idx="3">
                  <c:v>1.70590242238144E-2</c:v>
                </c:pt>
                <c:pt idx="4">
                  <c:v>1.9833399444664813E-2</c:v>
                </c:pt>
              </c:numCache>
            </c:numRef>
          </c:xVal>
          <c:yVal>
            <c:numRef>
              <c:f>Capsicum!$E$3:$E$7</c:f>
              <c:numCache>
                <c:formatCode>General</c:formatCode>
                <c:ptCount val="5"/>
                <c:pt idx="0">
                  <c:v>0.76797135363241253</c:v>
                </c:pt>
                <c:pt idx="1">
                  <c:v>1.2316399636257342</c:v>
                </c:pt>
                <c:pt idx="2">
                  <c:v>1.6785329904413557</c:v>
                </c:pt>
                <c:pt idx="3">
                  <c:v>2.0613257869633319</c:v>
                </c:pt>
                <c:pt idx="4">
                  <c:v>2.4475369251555739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978-46E8-B9CE-B70378261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71024"/>
        <c:axId val="1447857888"/>
      </c:scatterChart>
      <c:valAx>
        <c:axId val="18020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1/px_h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57888"/>
        <c:crosses val="autoZero"/>
        <c:crossBetween val="midCat"/>
      </c:valAx>
      <c:valAx>
        <c:axId val="14478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Dist.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Before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193991593429636E-2"/>
                  <c:y val="9.2898279235718807E-4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Aruco!$E$3:$E$7</c:f>
              <c:numCache>
                <c:formatCode>General</c:formatCode>
                <c:ptCount val="5"/>
                <c:pt idx="0">
                  <c:v>0.10668999999999999</c:v>
                </c:pt>
                <c:pt idx="1">
                  <c:v>0.21077000000000001</c:v>
                </c:pt>
                <c:pt idx="2">
                  <c:v>0.31703999999999999</c:v>
                </c:pt>
                <c:pt idx="3">
                  <c:v>0.42159000000000002</c:v>
                </c:pt>
                <c:pt idx="4">
                  <c:v>0.52937999999999996</c:v>
                </c:pt>
              </c:numCache>
            </c:numRef>
          </c:xVal>
          <c:yVal>
            <c:numRef>
              <c:f>Aruco!$F$3:$F$7</c:f>
              <c:numCache>
                <c:formatCode>General</c:formatCode>
                <c:ptCount val="5"/>
                <c:pt idx="0">
                  <c:v>0.10668999999999999</c:v>
                </c:pt>
                <c:pt idx="1">
                  <c:v>0.21077000000000001</c:v>
                </c:pt>
                <c:pt idx="2">
                  <c:v>0.31703999999999999</c:v>
                </c:pt>
                <c:pt idx="3">
                  <c:v>0.42159000000000002</c:v>
                </c:pt>
                <c:pt idx="4">
                  <c:v>0.52937999999999996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A5-4E0B-B0F3-AD8AC920444E}"/>
            </c:ext>
          </c:extLst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9061690696841103E-2"/>
                  <c:y val="0.14444526820588657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Aruco!$E$3:$E$7</c:f>
              <c:numCache>
                <c:formatCode>General</c:formatCode>
                <c:ptCount val="5"/>
                <c:pt idx="0">
                  <c:v>0.10668999999999999</c:v>
                </c:pt>
                <c:pt idx="1">
                  <c:v>0.21077000000000001</c:v>
                </c:pt>
                <c:pt idx="2">
                  <c:v>0.31703999999999999</c:v>
                </c:pt>
                <c:pt idx="3">
                  <c:v>0.42159000000000002</c:v>
                </c:pt>
                <c:pt idx="4">
                  <c:v>0.52937999999999996</c:v>
                </c:pt>
              </c:numCache>
            </c:numRef>
          </c:xVal>
          <c:yVal>
            <c:numRef>
              <c:f>Aruco!$I$3:$I$7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7A5-4E0B-B0F3-AD8AC920444E}"/>
            </c:ext>
          </c:extLst>
        </c:ser>
        <c:ser>
          <c:idx val="2"/>
          <c:order val="2"/>
          <c:tx>
            <c:v>After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Aruco!$E$3:$E$7</c:f>
              <c:numCache>
                <c:formatCode>General</c:formatCode>
                <c:ptCount val="5"/>
                <c:pt idx="0">
                  <c:v>0.10668999999999999</c:v>
                </c:pt>
                <c:pt idx="1">
                  <c:v>0.21077000000000001</c:v>
                </c:pt>
                <c:pt idx="2">
                  <c:v>0.31703999999999999</c:v>
                </c:pt>
                <c:pt idx="3">
                  <c:v>0.42159000000000002</c:v>
                </c:pt>
                <c:pt idx="4">
                  <c:v>0.52937999999999996</c:v>
                </c:pt>
              </c:numCache>
            </c:numRef>
          </c:xVal>
          <c:yVal>
            <c:numRef>
              <c:f>Aruco!$H$3:$H$7</c:f>
              <c:numCache>
                <c:formatCode>General</c:formatCode>
                <c:ptCount val="5"/>
                <c:pt idx="0">
                  <c:v>9.8507999999999998E-2</c:v>
                </c:pt>
                <c:pt idx="1">
                  <c:v>0.19858000000000001</c:v>
                </c:pt>
                <c:pt idx="2">
                  <c:v>0.29713000000000001</c:v>
                </c:pt>
                <c:pt idx="3">
                  <c:v>0.39624999999999999</c:v>
                </c:pt>
                <c:pt idx="4">
                  <c:v>0.50102000000000002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7A5-4E0B-B0F3-AD8AC9204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71024"/>
        <c:axId val="1447857888"/>
      </c:scatterChart>
      <c:valAx>
        <c:axId val="18020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lm_bff2d[1,0]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57888"/>
        <c:crosses val="autoZero"/>
        <c:crossBetween val="midCat"/>
      </c:valAx>
      <c:valAx>
        <c:axId val="14478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rel.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Before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8802804045906192E-2"/>
                  <c:y val="-6.7344764233964434E-3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Aruco!$J$3:$J$7</c:f>
              <c:numCache>
                <c:formatCode>General</c:formatCode>
                <c:ptCount val="5"/>
                <c:pt idx="0">
                  <c:v>0.77753000000000005</c:v>
                </c:pt>
                <c:pt idx="1">
                  <c:v>1.1869000000000001</c:v>
                </c:pt>
                <c:pt idx="2">
                  <c:v>1.6048</c:v>
                </c:pt>
                <c:pt idx="3">
                  <c:v>2.0028000000000001</c:v>
                </c:pt>
                <c:pt idx="4">
                  <c:v>2.4571999999999998</c:v>
                </c:pt>
              </c:numCache>
            </c:numRef>
          </c:xVal>
          <c:yVal>
            <c:numRef>
              <c:f>Aruco!$K$3:$K$7</c:f>
              <c:numCache>
                <c:formatCode>General</c:formatCode>
                <c:ptCount val="5"/>
                <c:pt idx="0">
                  <c:v>0.77753000000000005</c:v>
                </c:pt>
                <c:pt idx="1">
                  <c:v>1.1869000000000001</c:v>
                </c:pt>
                <c:pt idx="2">
                  <c:v>1.6048</c:v>
                </c:pt>
                <c:pt idx="3">
                  <c:v>2.0028000000000001</c:v>
                </c:pt>
                <c:pt idx="4">
                  <c:v>2.4571999999999998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A5-4E0B-B0F3-AD8AC920444E}"/>
            </c:ext>
          </c:extLst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715832075261346"/>
                  <c:y val="0.18247997316894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Aruco!$J$3:$J$7</c:f>
              <c:numCache>
                <c:formatCode>General</c:formatCode>
                <c:ptCount val="5"/>
                <c:pt idx="0">
                  <c:v>0.77753000000000005</c:v>
                </c:pt>
                <c:pt idx="1">
                  <c:v>1.1869000000000001</c:v>
                </c:pt>
                <c:pt idx="2">
                  <c:v>1.6048</c:v>
                </c:pt>
                <c:pt idx="3">
                  <c:v>2.0028000000000001</c:v>
                </c:pt>
                <c:pt idx="4">
                  <c:v>2.4571999999999998</c:v>
                </c:pt>
              </c:numCache>
            </c:numRef>
          </c:xVal>
          <c:yVal>
            <c:numRef>
              <c:f>Aruco!$N$3:$N$7</c:f>
              <c:numCache>
                <c:formatCode>General</c:formatCode>
                <c:ptCount val="5"/>
                <c:pt idx="0">
                  <c:v>0.8</c:v>
                </c:pt>
                <c:pt idx="1">
                  <c:v>1.2</c:v>
                </c:pt>
                <c:pt idx="2">
                  <c:v>1.6</c:v>
                </c:pt>
                <c:pt idx="3">
                  <c:v>2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F8-48F3-B983-F4A242A38506}"/>
            </c:ext>
          </c:extLst>
        </c:ser>
        <c:ser>
          <c:idx val="2"/>
          <c:order val="2"/>
          <c:tx>
            <c:v>After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Aruco!$J$3:$J$7</c:f>
              <c:numCache>
                <c:formatCode>General</c:formatCode>
                <c:ptCount val="5"/>
                <c:pt idx="0">
                  <c:v>0.77753000000000005</c:v>
                </c:pt>
                <c:pt idx="1">
                  <c:v>1.1869000000000001</c:v>
                </c:pt>
                <c:pt idx="2">
                  <c:v>1.6048</c:v>
                </c:pt>
                <c:pt idx="3">
                  <c:v>2.0028000000000001</c:v>
                </c:pt>
                <c:pt idx="4">
                  <c:v>2.4571999999999998</c:v>
                </c:pt>
              </c:numCache>
            </c:numRef>
          </c:xVal>
          <c:yVal>
            <c:numRef>
              <c:f>Aruco!$M$3:$M$7</c:f>
              <c:numCache>
                <c:formatCode>General</c:formatCode>
                <c:ptCount val="5"/>
                <c:pt idx="0">
                  <c:v>0.81049000000000004</c:v>
                </c:pt>
                <c:pt idx="1">
                  <c:v>1.2037</c:v>
                </c:pt>
                <c:pt idx="2">
                  <c:v>1.5974999999999999</c:v>
                </c:pt>
                <c:pt idx="3">
                  <c:v>1.9804999999999999</c:v>
                </c:pt>
                <c:pt idx="4">
                  <c:v>2.4152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F8-48F3-B983-F4A242A38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71024"/>
        <c:axId val="1447857888"/>
      </c:scatterChart>
      <c:valAx>
        <c:axId val="18020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lm_bff2d[1,0]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57888"/>
        <c:crosses val="autoZero"/>
        <c:crossBetween val="midCat"/>
      </c:valAx>
      <c:valAx>
        <c:axId val="14478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rel.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272760</xdr:colOff>
      <xdr:row>8</xdr:row>
      <xdr:rowOff>26844</xdr:rowOff>
    </xdr:from>
    <xdr:to>
      <xdr:col>11</xdr:col>
      <xdr:colOff>739140</xdr:colOff>
      <xdr:row>25</xdr:row>
      <xdr:rowOff>105080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6F3DD-E890-4998-B958-0ED5C09C9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272761</xdr:colOff>
      <xdr:row>8</xdr:row>
      <xdr:rowOff>26842</xdr:rowOff>
    </xdr:from>
    <xdr:to>
      <xdr:col>12</xdr:col>
      <xdr:colOff>9293</xdr:colOff>
      <xdr:row>26</xdr:row>
      <xdr:rowOff>83633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875C6-5D2D-D6B6-D49B-47D1EB256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272760</xdr:colOff>
      <xdr:row>8</xdr:row>
      <xdr:rowOff>26843</xdr:rowOff>
    </xdr:from>
    <xdr:to>
      <xdr:col>13</xdr:col>
      <xdr:colOff>84666</xdr:colOff>
      <xdr:row>27</xdr:row>
      <xdr:rowOff>28222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5259A-B278-4198-BE90-1A2D28098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272760</xdr:colOff>
      <xdr:row>8</xdr:row>
      <xdr:rowOff>26843</xdr:rowOff>
    </xdr:from>
    <xdr:to>
      <xdr:col>13</xdr:col>
      <xdr:colOff>84666</xdr:colOff>
      <xdr:row>27</xdr:row>
      <xdr:rowOff>28222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89724-5E2E-4265-9A3E-EA681DAB6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272760</xdr:colOff>
      <xdr:row>8</xdr:row>
      <xdr:rowOff>26843</xdr:rowOff>
    </xdr:from>
    <xdr:to>
      <xdr:col>13</xdr:col>
      <xdr:colOff>84666</xdr:colOff>
      <xdr:row>27</xdr:row>
      <xdr:rowOff>28222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B6160-85A1-4E86-967A-2E4D464FD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26843</xdr:rowOff>
    </xdr:from>
    <xdr:to>
      <xdr:col>13</xdr:col>
      <xdr:colOff>159926</xdr:colOff>
      <xdr:row>26</xdr:row>
      <xdr:rowOff>141111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97A80-8552-418A-A222-B3BAF76D1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235185</xdr:colOff>
      <xdr:row>7</xdr:row>
      <xdr:rowOff>139734</xdr:rowOff>
    </xdr:from>
    <xdr:to>
      <xdr:col>23</xdr:col>
      <xdr:colOff>366753</xdr:colOff>
      <xdr:row>26</xdr:row>
      <xdr:rowOff>112890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E3F60-C867-BAC1-ACD0-E2B05BD53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37CC-1421-450B-8926-ADA83537CC62}">
  <dimension ref="A1:B10"/>
  <sheetViews>
    <sheetView workbookViewId="0">
      <selection activeCell="G20" sqref="G20"/>
    </sheetView>
  </sheetViews>
  <sheetFormatPr defaultRowHeight="14.4" x14ac:dyDescent="0.3"/>
  <sheetData>
    <row r="1" spans="1:2" x14ac:dyDescent="0.3">
      <c r="A1">
        <v>1</v>
      </c>
      <c r="B1" t="s">
        <v>23</v>
      </c>
    </row>
    <row r="2" spans="1:2" x14ac:dyDescent="0.3">
      <c r="A2">
        <v>2</v>
      </c>
      <c r="B2" t="s">
        <v>18</v>
      </c>
    </row>
    <row r="3" spans="1:2" x14ac:dyDescent="0.3">
      <c r="A3">
        <v>3</v>
      </c>
      <c r="B3" t="s">
        <v>19</v>
      </c>
    </row>
    <row r="4" spans="1:2" x14ac:dyDescent="0.3">
      <c r="A4">
        <v>4</v>
      </c>
      <c r="B4" t="s">
        <v>20</v>
      </c>
    </row>
    <row r="5" spans="1:2" x14ac:dyDescent="0.3">
      <c r="A5">
        <v>5</v>
      </c>
      <c r="B5" t="s">
        <v>25</v>
      </c>
    </row>
    <row r="6" spans="1:2" x14ac:dyDescent="0.3">
      <c r="A6">
        <v>6</v>
      </c>
      <c r="B6" t="s">
        <v>21</v>
      </c>
    </row>
    <row r="7" spans="1:2" x14ac:dyDescent="0.3">
      <c r="A7">
        <v>7</v>
      </c>
      <c r="B7" t="s">
        <v>22</v>
      </c>
    </row>
    <row r="8" spans="1:2" x14ac:dyDescent="0.3">
      <c r="A8">
        <v>8</v>
      </c>
      <c r="B8" t="s">
        <v>24</v>
      </c>
    </row>
    <row r="9" spans="1:2" x14ac:dyDescent="0.3">
      <c r="A9">
        <v>9</v>
      </c>
      <c r="B9" t="s">
        <v>26</v>
      </c>
    </row>
    <row r="10" spans="1:2" x14ac:dyDescent="0.3">
      <c r="A10">
        <v>10</v>
      </c>
      <c r="B10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9DBD-A5B7-4B73-B636-EAC2C18C9FC2}">
  <dimension ref="A1:O7"/>
  <sheetViews>
    <sheetView zoomScale="85" zoomScaleNormal="85" workbookViewId="0">
      <selection activeCell="I30" sqref="I30"/>
    </sheetView>
  </sheetViews>
  <sheetFormatPr defaultRowHeight="14.4" x14ac:dyDescent="0.3"/>
  <cols>
    <col min="2" max="2" width="10.6640625" bestFit="1" customWidth="1"/>
    <col min="3" max="3" width="8.77734375" customWidth="1"/>
    <col min="4" max="5" width="9.77734375" customWidth="1"/>
    <col min="6" max="6" width="10.21875" bestFit="1" customWidth="1"/>
    <col min="8" max="8" width="10.21875" bestFit="1" customWidth="1"/>
    <col min="9" max="9" width="11" bestFit="1" customWidth="1"/>
    <col min="11" max="11" width="10.21875" bestFit="1" customWidth="1"/>
    <col min="12" max="12" width="11" bestFit="1" customWidth="1"/>
    <col min="14" max="14" width="12" bestFit="1" customWidth="1"/>
    <col min="15" max="15" width="9.88671875" bestFit="1" customWidth="1"/>
    <col min="16" max="16" width="10.33203125" bestFit="1" customWidth="1"/>
  </cols>
  <sheetData>
    <row r="1" spans="1:15" x14ac:dyDescent="0.3">
      <c r="A1" s="6" t="s">
        <v>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N1" s="4" t="s">
        <v>12</v>
      </c>
      <c r="O1" s="4" t="s">
        <v>13</v>
      </c>
    </row>
    <row r="2" spans="1:15" x14ac:dyDescent="0.3">
      <c r="A2" s="2" t="s">
        <v>1</v>
      </c>
      <c r="B2" s="2" t="s">
        <v>0</v>
      </c>
      <c r="C2" s="2" t="s">
        <v>2</v>
      </c>
      <c r="D2" s="2" t="s">
        <v>17</v>
      </c>
      <c r="E2" s="2" t="s">
        <v>16</v>
      </c>
      <c r="F2" s="3" t="s">
        <v>3</v>
      </c>
      <c r="G2" s="2" t="s">
        <v>4</v>
      </c>
      <c r="H2" s="2" t="s">
        <v>14</v>
      </c>
      <c r="I2" s="3" t="s">
        <v>5</v>
      </c>
      <c r="J2" s="2" t="s">
        <v>6</v>
      </c>
      <c r="K2" s="2" t="s">
        <v>15</v>
      </c>
      <c r="L2" s="3" t="s">
        <v>7</v>
      </c>
      <c r="N2" s="5">
        <v>1087.64543</v>
      </c>
      <c r="O2" s="5">
        <v>8.5000000000000006E-2</v>
      </c>
    </row>
    <row r="3" spans="1:15" x14ac:dyDescent="0.3">
      <c r="A3" s="2">
        <v>130.72999999999999</v>
      </c>
      <c r="B3" s="2">
        <f>1/A3</f>
        <v>7.6493536296182978E-3</v>
      </c>
      <c r="C3" s="2">
        <f>SQRT(G3^2+J3^2)</f>
        <v>0.70688966607243586</v>
      </c>
      <c r="D3" s="2">
        <f>$N$5*($O$2*$B3)*$N$2+$O$5</f>
        <v>0.7828538422901592</v>
      </c>
      <c r="E3" s="2">
        <f>SQRT(H3^2+K3^2)</f>
        <v>0.78365808870961062</v>
      </c>
      <c r="F3" s="3">
        <f>SQRT(I3^2+L3^2)</f>
        <v>0.80622577482985502</v>
      </c>
      <c r="G3" s="2">
        <v>8.3000000000000004E-2</v>
      </c>
      <c r="H3" s="2">
        <v>9.4E-2</v>
      </c>
      <c r="I3" s="3">
        <v>0.1</v>
      </c>
      <c r="J3" s="2">
        <v>0.70199999999999996</v>
      </c>
      <c r="K3" s="2">
        <v>0.77800000000000002</v>
      </c>
      <c r="L3" s="3">
        <v>0.8</v>
      </c>
    </row>
    <row r="4" spans="1:15" x14ac:dyDescent="0.3">
      <c r="A4" s="2">
        <v>88.92</v>
      </c>
      <c r="B4" s="2">
        <f t="shared" ref="B4:B7" si="0">1/A4</f>
        <v>1.1246063877642825E-2</v>
      </c>
      <c r="C4" s="2">
        <f t="shared" ref="C4:C7" si="1">SQRT(G4^2+J4^2)</f>
        <v>1.0395431688967995</v>
      </c>
      <c r="D4" s="2">
        <f t="shared" ref="D4:D7" si="2">$N$5*($O$2*$B4)*$N$2+$O$5</f>
        <v>1.2233605803260517</v>
      </c>
      <c r="E4" s="2">
        <f t="shared" ref="E4:F7" si="3">SQRT(H4^2+K4^2)</f>
        <v>1.2157804078039753</v>
      </c>
      <c r="F4" s="3">
        <f t="shared" si="3"/>
        <v>1.2165525060596438</v>
      </c>
      <c r="G4" s="2">
        <v>0.161</v>
      </c>
      <c r="H4" s="2">
        <v>0.189</v>
      </c>
      <c r="I4" s="3">
        <v>0.2</v>
      </c>
      <c r="J4" s="2">
        <v>1.0269999999999999</v>
      </c>
      <c r="K4" s="2">
        <v>1.2010000000000001</v>
      </c>
      <c r="L4" s="3">
        <v>1.2</v>
      </c>
      <c r="N4" s="1" t="s">
        <v>10</v>
      </c>
      <c r="O4" s="1" t="s">
        <v>11</v>
      </c>
    </row>
    <row r="5" spans="1:15" x14ac:dyDescent="0.3">
      <c r="A5" s="2">
        <v>67.67</v>
      </c>
      <c r="B5" s="2">
        <f t="shared" si="0"/>
        <v>1.4777597162701344E-2</v>
      </c>
      <c r="C5" s="2">
        <f t="shared" si="1"/>
        <v>1.3660695443497743</v>
      </c>
      <c r="D5" s="2">
        <f t="shared" si="2"/>
        <v>1.6558847761577136</v>
      </c>
      <c r="E5" s="2">
        <f t="shared" si="3"/>
        <v>1.649976060432393</v>
      </c>
      <c r="F5" s="3">
        <f t="shared" si="3"/>
        <v>1.6278820596099708</v>
      </c>
      <c r="G5" s="2">
        <v>0.23899999999999999</v>
      </c>
      <c r="H5" s="2">
        <v>0.28599999999999998</v>
      </c>
      <c r="I5" s="3">
        <v>0.3</v>
      </c>
      <c r="J5" s="2">
        <v>1.345</v>
      </c>
      <c r="K5" s="2">
        <v>1.625</v>
      </c>
      <c r="L5" s="3">
        <v>1.6</v>
      </c>
      <c r="N5" s="2">
        <f>122.54/92.499</f>
        <v>1.3247710786062554</v>
      </c>
      <c r="O5" s="1">
        <f>-0.1547-(-0.0007)</f>
        <v>-0.154</v>
      </c>
    </row>
    <row r="6" spans="1:15" x14ac:dyDescent="0.3">
      <c r="A6" s="2">
        <v>55.19</v>
      </c>
      <c r="B6" s="2">
        <f t="shared" si="0"/>
        <v>1.811922449719152E-2</v>
      </c>
      <c r="C6" s="2">
        <f t="shared" si="1"/>
        <v>1.6754954491134852</v>
      </c>
      <c r="D6" s="2">
        <f t="shared" si="2"/>
        <v>2.0651502591518844</v>
      </c>
      <c r="E6" s="2">
        <f t="shared" si="3"/>
        <v>2.0487386363321209</v>
      </c>
      <c r="F6" s="3">
        <f t="shared" si="3"/>
        <v>2.0396078054371141</v>
      </c>
      <c r="G6" s="2">
        <v>0.313</v>
      </c>
      <c r="H6" s="2">
        <v>0.38100000000000001</v>
      </c>
      <c r="I6" s="3">
        <v>0.4</v>
      </c>
      <c r="J6" s="2">
        <v>1.6459999999999999</v>
      </c>
      <c r="K6" s="2">
        <v>2.0129999999999999</v>
      </c>
      <c r="L6" s="3">
        <v>2</v>
      </c>
    </row>
    <row r="7" spans="1:15" x14ac:dyDescent="0.3">
      <c r="A7" s="2">
        <v>47.7</v>
      </c>
      <c r="B7" s="2">
        <f t="shared" si="0"/>
        <v>2.0964360587002094E-2</v>
      </c>
      <c r="C7" s="2">
        <f t="shared" si="1"/>
        <v>1.9384220386695978</v>
      </c>
      <c r="D7" s="2">
        <f t="shared" si="2"/>
        <v>2.4136080252115826</v>
      </c>
      <c r="E7" s="2">
        <f t="shared" si="3"/>
        <v>2.4163602794285457</v>
      </c>
      <c r="F7" s="3">
        <f t="shared" si="3"/>
        <v>2.4515301344262523</v>
      </c>
      <c r="G7" s="2">
        <v>0.374</v>
      </c>
      <c r="H7" s="2">
        <v>0.46600000000000003</v>
      </c>
      <c r="I7" s="3">
        <v>0.5</v>
      </c>
      <c r="J7" s="2">
        <v>1.9019999999999999</v>
      </c>
      <c r="K7" s="2">
        <v>2.371</v>
      </c>
      <c r="L7" s="3">
        <v>2.4</v>
      </c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C8FF-FBD0-43F2-B512-8C5BBD0BE557}">
  <dimension ref="A1:O7"/>
  <sheetViews>
    <sheetView zoomScaleNormal="100" workbookViewId="0">
      <selection activeCell="O5" sqref="O5"/>
    </sheetView>
  </sheetViews>
  <sheetFormatPr defaultRowHeight="14.4" x14ac:dyDescent="0.3"/>
  <cols>
    <col min="2" max="2" width="10.6640625" bestFit="1" customWidth="1"/>
    <col min="3" max="3" width="8.77734375" customWidth="1"/>
    <col min="4" max="5" width="9.77734375" customWidth="1"/>
    <col min="6" max="6" width="10.21875" bestFit="1" customWidth="1"/>
    <col min="8" max="8" width="10.21875" bestFit="1" customWidth="1"/>
    <col min="9" max="9" width="11" bestFit="1" customWidth="1"/>
    <col min="11" max="11" width="10.21875" bestFit="1" customWidth="1"/>
    <col min="12" max="12" width="11" bestFit="1" customWidth="1"/>
    <col min="14" max="14" width="12" bestFit="1" customWidth="1"/>
    <col min="15" max="15" width="9.88671875" bestFit="1" customWidth="1"/>
    <col min="16" max="16" width="10.33203125" bestFit="1" customWidth="1"/>
  </cols>
  <sheetData>
    <row r="1" spans="1:15" x14ac:dyDescent="0.3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N1" s="4" t="s">
        <v>12</v>
      </c>
      <c r="O1" s="4" t="s">
        <v>13</v>
      </c>
    </row>
    <row r="2" spans="1:15" x14ac:dyDescent="0.3">
      <c r="A2" s="2" t="s">
        <v>1</v>
      </c>
      <c r="B2" s="2" t="s">
        <v>0</v>
      </c>
      <c r="C2" s="2" t="s">
        <v>2</v>
      </c>
      <c r="D2" s="2" t="s">
        <v>8</v>
      </c>
      <c r="E2" s="2" t="s">
        <v>16</v>
      </c>
      <c r="F2" s="3" t="s">
        <v>3</v>
      </c>
      <c r="G2" s="2" t="s">
        <v>4</v>
      </c>
      <c r="H2" s="2" t="s">
        <v>14</v>
      </c>
      <c r="I2" s="3" t="s">
        <v>5</v>
      </c>
      <c r="J2" s="2" t="s">
        <v>6</v>
      </c>
      <c r="K2" s="2" t="s">
        <v>15</v>
      </c>
      <c r="L2" s="3" t="s">
        <v>7</v>
      </c>
      <c r="N2" s="5">
        <v>1087.64543</v>
      </c>
      <c r="O2" s="5">
        <v>5.8000000000000003E-2</v>
      </c>
    </row>
    <row r="3" spans="1:15" x14ac:dyDescent="0.3">
      <c r="A3" s="2">
        <v>81.36</v>
      </c>
      <c r="B3" s="2">
        <f>1/A3</f>
        <v>1.2291052114060964E-2</v>
      </c>
      <c r="C3" s="2">
        <f>SQRT(G3^2+J3^2)</f>
        <v>0.77547662762974356</v>
      </c>
      <c r="D3" s="2">
        <f>$N$5*($O$2*$B3)*$N$2+$O$5</f>
        <v>0.77513371178452539</v>
      </c>
      <c r="E3" s="2">
        <f>SQRT(H3^2+K3^2)</f>
        <v>0.76970773674168047</v>
      </c>
      <c r="F3" s="3">
        <f>SQRT(I3^2+L3^2)</f>
        <v>0.80622577482985502</v>
      </c>
      <c r="G3" s="2">
        <v>9.1999999999999998E-2</v>
      </c>
      <c r="H3" s="2">
        <v>8.5000000000000006E-2</v>
      </c>
      <c r="I3" s="3">
        <v>0.1</v>
      </c>
      <c r="J3" s="2">
        <v>0.77</v>
      </c>
      <c r="K3" s="2">
        <v>0.76500000000000001</v>
      </c>
      <c r="L3" s="3">
        <v>0.8</v>
      </c>
    </row>
    <row r="4" spans="1:15" x14ac:dyDescent="0.3">
      <c r="A4" s="2">
        <v>55.73</v>
      </c>
      <c r="B4" s="2">
        <f t="shared" ref="B4:B7" si="0">1/A4</f>
        <v>1.7943656917279744E-2</v>
      </c>
      <c r="C4" s="2">
        <f t="shared" ref="C4:C7" si="1">SQRT(G4^2+J4^2)</f>
        <v>1.132053443968084</v>
      </c>
      <c r="D4" s="2">
        <f t="shared" ref="D4:D7" si="2">$N$5*($O$2*$B4)*$N$2+$O$5</f>
        <v>1.2280915160737302</v>
      </c>
      <c r="E4" s="2">
        <f t="shared" ref="E4:E7" si="3">SQRT(H4^2+K4^2)</f>
        <v>1.22680234756867</v>
      </c>
      <c r="F4" s="3">
        <f t="shared" ref="F4:F7" si="4">SQRT(I4^2+L4^2)</f>
        <v>1.2165525060596438</v>
      </c>
      <c r="G4" s="2">
        <v>0.184</v>
      </c>
      <c r="H4" s="2">
        <v>0.19</v>
      </c>
      <c r="I4" s="3">
        <v>0.2</v>
      </c>
      <c r="J4" s="2">
        <v>1.117</v>
      </c>
      <c r="K4" s="2">
        <v>1.212</v>
      </c>
      <c r="L4" s="3">
        <v>1.2</v>
      </c>
      <c r="N4" s="1" t="s">
        <v>10</v>
      </c>
      <c r="O4" s="1" t="s">
        <v>11</v>
      </c>
    </row>
    <row r="5" spans="1:15" x14ac:dyDescent="0.3">
      <c r="A5" s="2">
        <v>42.89</v>
      </c>
      <c r="B5" s="2">
        <f t="shared" si="0"/>
        <v>2.3315458148752622E-2</v>
      </c>
      <c r="C5" s="2">
        <f t="shared" si="1"/>
        <v>1.4714271983350045</v>
      </c>
      <c r="D5" s="2">
        <f t="shared" si="2"/>
        <v>1.6585478058006289</v>
      </c>
      <c r="E5" s="2">
        <f t="shared" si="3"/>
        <v>1.6751793933785122</v>
      </c>
      <c r="F5" s="3">
        <f t="shared" si="4"/>
        <v>1.6278820596099708</v>
      </c>
      <c r="G5" s="2">
        <v>0.26700000000000002</v>
      </c>
      <c r="H5" s="2">
        <v>0.29499999999999998</v>
      </c>
      <c r="I5" s="3">
        <v>0.3</v>
      </c>
      <c r="J5" s="2">
        <v>1.4470000000000001</v>
      </c>
      <c r="K5" s="2">
        <v>1.649</v>
      </c>
      <c r="L5" s="3">
        <v>1.6</v>
      </c>
      <c r="N5" s="2">
        <f>80.146/63.094</f>
        <v>1.270263416489682</v>
      </c>
      <c r="O5" s="1">
        <f>-0.2098-(-0.00002)</f>
        <v>-0.20977999999999999</v>
      </c>
    </row>
    <row r="6" spans="1:15" x14ac:dyDescent="0.3">
      <c r="A6" s="2">
        <v>34.96</v>
      </c>
      <c r="B6" s="2">
        <f t="shared" si="0"/>
        <v>2.860411899313501E-2</v>
      </c>
      <c r="C6" s="2">
        <f t="shared" si="1"/>
        <v>1.8040789894015175</v>
      </c>
      <c r="D6" s="2">
        <f t="shared" si="2"/>
        <v>2.0823418418417901</v>
      </c>
      <c r="E6" s="2">
        <f t="shared" si="3"/>
        <v>2.0812496246245908</v>
      </c>
      <c r="F6" s="3">
        <f t="shared" si="4"/>
        <v>2.0396078054371141</v>
      </c>
      <c r="G6" s="2">
        <v>0.34899999999999998</v>
      </c>
      <c r="H6" s="2">
        <v>0.39200000000000002</v>
      </c>
      <c r="I6" s="3">
        <v>0.4</v>
      </c>
      <c r="J6" s="2">
        <v>1.77</v>
      </c>
      <c r="K6" s="2">
        <v>2.044</v>
      </c>
      <c r="L6" s="3">
        <v>2</v>
      </c>
    </row>
    <row r="7" spans="1:15" x14ac:dyDescent="0.3">
      <c r="A7" s="2">
        <v>30.75</v>
      </c>
      <c r="B7" s="2">
        <f t="shared" si="0"/>
        <v>3.2520325203252036E-2</v>
      </c>
      <c r="C7" s="2">
        <f t="shared" si="1"/>
        <v>2.0521598378294028</v>
      </c>
      <c r="D7" s="2">
        <f t="shared" si="2"/>
        <v>2.3961575476679347</v>
      </c>
      <c r="E7" s="2">
        <f t="shared" si="3"/>
        <v>2.3533941446345104</v>
      </c>
      <c r="F7" s="3">
        <f t="shared" si="4"/>
        <v>2.4515301344262523</v>
      </c>
      <c r="G7" s="2">
        <v>0.40400000000000003</v>
      </c>
      <c r="H7" s="2">
        <v>0.46</v>
      </c>
      <c r="I7" s="3">
        <v>0.5</v>
      </c>
      <c r="J7" s="2">
        <v>2.012</v>
      </c>
      <c r="K7" s="2">
        <v>2.3079999999999998</v>
      </c>
      <c r="L7" s="3">
        <v>2.4</v>
      </c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4ACC7-181C-4921-92BA-3A61EE8F60CA}">
  <dimension ref="A1:O7"/>
  <sheetViews>
    <sheetView topLeftCell="C1" zoomScaleNormal="100" workbookViewId="0">
      <selection activeCell="O6" sqref="O6"/>
    </sheetView>
  </sheetViews>
  <sheetFormatPr defaultRowHeight="14.4" x14ac:dyDescent="0.3"/>
  <cols>
    <col min="2" max="2" width="10.6640625" bestFit="1" customWidth="1"/>
    <col min="3" max="3" width="8.77734375" customWidth="1"/>
    <col min="4" max="5" width="9.77734375" customWidth="1"/>
    <col min="6" max="6" width="10.21875" bestFit="1" customWidth="1"/>
    <col min="8" max="8" width="10.21875" bestFit="1" customWidth="1"/>
    <col min="9" max="9" width="11" bestFit="1" customWidth="1"/>
    <col min="11" max="11" width="10.21875" bestFit="1" customWidth="1"/>
    <col min="12" max="12" width="11" bestFit="1" customWidth="1"/>
    <col min="14" max="14" width="12" bestFit="1" customWidth="1"/>
    <col min="15" max="15" width="9.88671875" bestFit="1" customWidth="1"/>
    <col min="16" max="16" width="10.33203125" bestFit="1" customWidth="1"/>
  </cols>
  <sheetData>
    <row r="1" spans="1:15" x14ac:dyDescent="0.3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N1" s="4" t="s">
        <v>12</v>
      </c>
      <c r="O1" s="4" t="s">
        <v>13</v>
      </c>
    </row>
    <row r="2" spans="1:15" x14ac:dyDescent="0.3">
      <c r="A2" s="2" t="s">
        <v>1</v>
      </c>
      <c r="B2" s="2" t="s">
        <v>0</v>
      </c>
      <c r="C2" s="2" t="s">
        <v>2</v>
      </c>
      <c r="D2" s="2" t="s">
        <v>17</v>
      </c>
      <c r="E2" s="2" t="s">
        <v>16</v>
      </c>
      <c r="F2" s="3" t="s">
        <v>3</v>
      </c>
      <c r="G2" s="2" t="s">
        <v>4</v>
      </c>
      <c r="H2" s="2" t="s">
        <v>14</v>
      </c>
      <c r="I2" s="3" t="s">
        <v>5</v>
      </c>
      <c r="J2" s="2" t="s">
        <v>6</v>
      </c>
      <c r="K2" s="2" t="s">
        <v>15</v>
      </c>
      <c r="L2" s="3" t="s">
        <v>7</v>
      </c>
      <c r="N2" s="5">
        <v>1087.64543</v>
      </c>
      <c r="O2" s="5">
        <v>8.5000000000000006E-2</v>
      </c>
    </row>
    <row r="3" spans="1:15" x14ac:dyDescent="0.3">
      <c r="A3" s="2">
        <v>113.8</v>
      </c>
      <c r="B3" s="2">
        <f>1/A3</f>
        <v>8.7873462214411256E-3</v>
      </c>
      <c r="C3" s="2">
        <f>SQRT(G3^2+J3^2)</f>
        <v>0.73593477971896393</v>
      </c>
      <c r="D3" s="2">
        <f>$N$5*($O$2*$B3)*$N$2+$O$5</f>
        <v>0.88819245922992562</v>
      </c>
      <c r="E3" s="2">
        <f>SQRT(H3^2+K3^2)</f>
        <v>0.79503521934565891</v>
      </c>
      <c r="F3" s="3">
        <f>SQRT(I3^2+L3^2)</f>
        <v>0.80622577482985502</v>
      </c>
      <c r="G3" s="2">
        <v>7.5999999999999998E-2</v>
      </c>
      <c r="H3" s="2">
        <v>0.08</v>
      </c>
      <c r="I3" s="3">
        <v>0.1</v>
      </c>
      <c r="J3" s="2">
        <v>0.73199999999999998</v>
      </c>
      <c r="K3" s="2">
        <v>0.79100000000000004</v>
      </c>
      <c r="L3" s="3">
        <v>0.8</v>
      </c>
    </row>
    <row r="4" spans="1:15" x14ac:dyDescent="0.3">
      <c r="A4" s="2">
        <v>78.02</v>
      </c>
      <c r="B4" s="2">
        <f t="shared" ref="B4:B7" si="0">1/A4</f>
        <v>1.2817226352217381E-2</v>
      </c>
      <c r="C4" s="2">
        <f t="shared" ref="C4:C7" si="1">SQRT(G4^2+J4^2)</f>
        <v>1.0736712718518642</v>
      </c>
      <c r="D4" s="2">
        <f t="shared" ref="D4:D7" si="2">$N$5*($O$2*$B4)*$N$2+$O$5</f>
        <v>1.3577499084896893</v>
      </c>
      <c r="E4" s="2">
        <f t="shared" ref="E4:F7" si="3">SQRT(H4^2+K4^2)</f>
        <v>1.225558648127457</v>
      </c>
      <c r="F4" s="3">
        <f t="shared" si="3"/>
        <v>1.2165525060596438</v>
      </c>
      <c r="G4" s="2">
        <v>0.151</v>
      </c>
      <c r="H4" s="2">
        <v>0.17499999999999999</v>
      </c>
      <c r="I4" s="3">
        <v>0.2</v>
      </c>
      <c r="J4" s="2">
        <v>1.0629999999999999</v>
      </c>
      <c r="K4" s="2">
        <v>1.2130000000000001</v>
      </c>
      <c r="L4" s="3">
        <v>1.2</v>
      </c>
      <c r="N4" s="1" t="s">
        <v>10</v>
      </c>
      <c r="O4" s="1" t="s">
        <v>11</v>
      </c>
    </row>
    <row r="5" spans="1:15" x14ac:dyDescent="0.3">
      <c r="A5" s="2">
        <v>59.76</v>
      </c>
      <c r="B5" s="2">
        <f t="shared" si="0"/>
        <v>1.6733601070950468E-2</v>
      </c>
      <c r="C5" s="2">
        <f t="shared" si="1"/>
        <v>1.4010082083985089</v>
      </c>
      <c r="D5" s="2">
        <f t="shared" si="2"/>
        <v>1.8140818249726498</v>
      </c>
      <c r="E5" s="2">
        <f t="shared" si="3"/>
        <v>1.6428420496201088</v>
      </c>
      <c r="F5" s="3">
        <f t="shared" si="3"/>
        <v>1.6278820596099708</v>
      </c>
      <c r="G5" s="2">
        <v>0.23</v>
      </c>
      <c r="H5" s="2">
        <v>0.26700000000000002</v>
      </c>
      <c r="I5" s="3">
        <v>0.3</v>
      </c>
      <c r="J5" s="2">
        <v>1.3819999999999999</v>
      </c>
      <c r="K5" s="2">
        <v>1.621</v>
      </c>
      <c r="L5" s="3">
        <v>1.6</v>
      </c>
      <c r="N5" s="2">
        <f>105.51/83.715</f>
        <v>1.2603476079555636</v>
      </c>
      <c r="O5" s="1">
        <f>-0.1353-(0.0004)</f>
        <v>-0.13570000000000002</v>
      </c>
    </row>
    <row r="6" spans="1:15" x14ac:dyDescent="0.3">
      <c r="A6" s="2">
        <v>46.89</v>
      </c>
      <c r="B6" s="2">
        <f t="shared" si="0"/>
        <v>2.1326508850501174E-2</v>
      </c>
      <c r="C6" s="2">
        <f t="shared" si="1"/>
        <v>1.7858219396121215</v>
      </c>
      <c r="D6" s="2">
        <f t="shared" si="2"/>
        <v>2.3492426713662944</v>
      </c>
      <c r="E6" s="2">
        <f t="shared" si="3"/>
        <v>2.1153250341259615</v>
      </c>
      <c r="F6" s="3">
        <f t="shared" si="3"/>
        <v>2.0396078054371141</v>
      </c>
      <c r="G6" s="2">
        <v>0.314</v>
      </c>
      <c r="H6" s="2">
        <v>0.374</v>
      </c>
      <c r="I6" s="3">
        <v>0.4</v>
      </c>
      <c r="J6" s="2">
        <v>1.758</v>
      </c>
      <c r="K6" s="2">
        <v>2.0819999999999999</v>
      </c>
      <c r="L6" s="3">
        <v>2</v>
      </c>
    </row>
    <row r="7" spans="1:15" x14ac:dyDescent="0.3">
      <c r="A7" s="2">
        <v>41.82</v>
      </c>
      <c r="B7" s="2">
        <f t="shared" si="0"/>
        <v>2.3912003825920611E-2</v>
      </c>
      <c r="C7" s="2">
        <f t="shared" si="1"/>
        <v>2.0021813104711574</v>
      </c>
      <c r="D7" s="2">
        <f t="shared" si="2"/>
        <v>2.650501861797359</v>
      </c>
      <c r="E7" s="2">
        <f t="shared" si="3"/>
        <v>2.3976071404631742</v>
      </c>
      <c r="F7" s="3">
        <f t="shared" si="3"/>
        <v>2.4515301344262523</v>
      </c>
      <c r="G7" s="2">
        <v>0.36299999999999999</v>
      </c>
      <c r="H7" s="2">
        <v>0.434</v>
      </c>
      <c r="I7" s="3">
        <v>0.5</v>
      </c>
      <c r="J7" s="2">
        <v>1.9690000000000001</v>
      </c>
      <c r="K7" s="2">
        <v>2.3580000000000001</v>
      </c>
      <c r="L7" s="3">
        <v>2.4</v>
      </c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BBDA-2747-4D1F-943B-72D383F0C5B7}">
  <dimension ref="A1:O7"/>
  <sheetViews>
    <sheetView topLeftCell="C1" zoomScaleNormal="100" workbookViewId="0">
      <selection activeCell="E4" sqref="E4"/>
    </sheetView>
  </sheetViews>
  <sheetFormatPr defaultRowHeight="14.4" x14ac:dyDescent="0.3"/>
  <cols>
    <col min="2" max="2" width="10.6640625" bestFit="1" customWidth="1"/>
    <col min="3" max="3" width="8.77734375" customWidth="1"/>
    <col min="4" max="5" width="9.77734375" customWidth="1"/>
    <col min="6" max="6" width="10.21875" bestFit="1" customWidth="1"/>
    <col min="8" max="8" width="10.21875" bestFit="1" customWidth="1"/>
    <col min="9" max="9" width="11" bestFit="1" customWidth="1"/>
    <col min="11" max="11" width="10.21875" bestFit="1" customWidth="1"/>
    <col min="12" max="12" width="11" bestFit="1" customWidth="1"/>
    <col min="14" max="14" width="12" bestFit="1" customWidth="1"/>
    <col min="15" max="15" width="9.88671875" bestFit="1" customWidth="1"/>
    <col min="16" max="16" width="10.33203125" bestFit="1" customWidth="1"/>
  </cols>
  <sheetData>
    <row r="1" spans="1:15" x14ac:dyDescent="0.3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N1" s="4" t="s">
        <v>12</v>
      </c>
      <c r="O1" s="4" t="s">
        <v>13</v>
      </c>
    </row>
    <row r="2" spans="1:15" x14ac:dyDescent="0.3">
      <c r="A2" s="2" t="s">
        <v>1</v>
      </c>
      <c r="B2" s="2" t="s">
        <v>0</v>
      </c>
      <c r="C2" s="2" t="s">
        <v>2</v>
      </c>
      <c r="D2" s="2" t="s">
        <v>17</v>
      </c>
      <c r="E2" s="2" t="s">
        <v>16</v>
      </c>
      <c r="F2" s="3" t="s">
        <v>3</v>
      </c>
      <c r="G2" s="2" t="s">
        <v>4</v>
      </c>
      <c r="H2" s="2" t="s">
        <v>14</v>
      </c>
      <c r="I2" s="3" t="s">
        <v>5</v>
      </c>
      <c r="J2" s="2" t="s">
        <v>6</v>
      </c>
      <c r="K2" s="2" t="s">
        <v>15</v>
      </c>
      <c r="L2" s="3" t="s">
        <v>7</v>
      </c>
      <c r="N2" s="5">
        <v>1087.64543</v>
      </c>
      <c r="O2" s="5">
        <v>8.5000000000000006E-2</v>
      </c>
    </row>
    <row r="3" spans="1:15" x14ac:dyDescent="0.3">
      <c r="A3" s="2">
        <v>102.44</v>
      </c>
      <c r="B3" s="2">
        <f>1/A3</f>
        <v>9.7618117922686452E-3</v>
      </c>
      <c r="C3" s="2">
        <f>SQRT(G3^2+J3^2)</f>
        <v>0.76004423555474721</v>
      </c>
      <c r="D3" s="2">
        <f>$N$5*($O$2*$B3)*$N$2+$O$5</f>
        <v>0.96388920791900412</v>
      </c>
      <c r="E3" s="2">
        <f>SQRT(H3^2+K3^2)</f>
        <v>0.79002911338760162</v>
      </c>
      <c r="F3" s="3">
        <f>SQRT(I3^2+L3^2)</f>
        <v>0.80622577482985502</v>
      </c>
      <c r="G3" s="2">
        <v>8.2000000000000007E-3</v>
      </c>
      <c r="H3" s="2">
        <v>8.8999999999999996E-2</v>
      </c>
      <c r="I3" s="3">
        <v>0.1</v>
      </c>
      <c r="J3" s="2">
        <v>0.76</v>
      </c>
      <c r="K3" s="2">
        <v>0.78500000000000003</v>
      </c>
      <c r="L3" s="3">
        <v>0.8</v>
      </c>
    </row>
    <row r="4" spans="1:15" x14ac:dyDescent="0.3">
      <c r="A4" s="2">
        <v>70.540000000000006</v>
      </c>
      <c r="B4" s="2">
        <f t="shared" ref="B4:B7" si="0">1/A4</f>
        <v>1.4176353841791891E-2</v>
      </c>
      <c r="C4" s="2">
        <f t="shared" ref="C4:C7" si="1">SQRT(G4^2+J4^2)</f>
        <v>1.1097409607651689</v>
      </c>
      <c r="D4" s="2">
        <f t="shared" ref="D4:D7" si="2">$N$5*($O$2*$B4)*$N$2+$O$5</f>
        <v>1.4678446336719986</v>
      </c>
      <c r="E4" s="2">
        <f t="shared" ref="E4:F7" si="3">SQRT(H4^2+K4^2)</f>
        <v>1.2104267842376919</v>
      </c>
      <c r="F4" s="3">
        <f t="shared" si="3"/>
        <v>1.2165525060596438</v>
      </c>
      <c r="G4" s="2">
        <v>0.161</v>
      </c>
      <c r="H4" s="2">
        <v>0.17299999999999999</v>
      </c>
      <c r="I4" s="3">
        <v>0.2</v>
      </c>
      <c r="J4" s="2">
        <v>1.0980000000000001</v>
      </c>
      <c r="K4" s="2">
        <v>1.198</v>
      </c>
      <c r="L4" s="3">
        <v>1.2</v>
      </c>
      <c r="N4" s="1" t="s">
        <v>10</v>
      </c>
      <c r="O4" s="1" t="s">
        <v>11</v>
      </c>
    </row>
    <row r="5" spans="1:15" x14ac:dyDescent="0.3">
      <c r="A5" s="2">
        <v>53.32</v>
      </c>
      <c r="B5" s="2">
        <f t="shared" si="0"/>
        <v>1.8754688672168042E-2</v>
      </c>
      <c r="C5" s="2">
        <f t="shared" si="1"/>
        <v>1.4684141105287705</v>
      </c>
      <c r="D5" s="2">
        <f t="shared" si="2"/>
        <v>1.9904983206906</v>
      </c>
      <c r="E5" s="2">
        <f t="shared" si="3"/>
        <v>1.6660240094308365</v>
      </c>
      <c r="F5" s="3">
        <f t="shared" si="3"/>
        <v>1.6278820596099708</v>
      </c>
      <c r="G5" s="2">
        <v>0.24399999999999999</v>
      </c>
      <c r="H5" s="2">
        <v>0.27</v>
      </c>
      <c r="I5" s="3">
        <v>0.3</v>
      </c>
      <c r="J5" s="2">
        <v>1.448</v>
      </c>
      <c r="K5" s="2">
        <v>1.6439999999999999</v>
      </c>
      <c r="L5" s="3">
        <v>1.6</v>
      </c>
      <c r="N5" s="2">
        <f>96.961/78.523</f>
        <v>1.2348101830037059</v>
      </c>
      <c r="O5" s="1">
        <f>-0.1555-(-0.005)</f>
        <v>-0.15049999999999999</v>
      </c>
    </row>
    <row r="6" spans="1:15" x14ac:dyDescent="0.3">
      <c r="A6" s="2">
        <v>44.43</v>
      </c>
      <c r="B6" s="2">
        <f t="shared" si="0"/>
        <v>2.2507314877335136E-2</v>
      </c>
      <c r="C6" s="2">
        <f t="shared" si="1"/>
        <v>1.7621262724333917</v>
      </c>
      <c r="D6" s="2">
        <f t="shared" si="2"/>
        <v>2.4188907373221422</v>
      </c>
      <c r="E6" s="2">
        <f t="shared" si="3"/>
        <v>2.0286591630927067</v>
      </c>
      <c r="F6" s="3">
        <f t="shared" si="3"/>
        <v>2.0396078054371141</v>
      </c>
      <c r="G6" s="2">
        <v>0.308</v>
      </c>
      <c r="H6" s="2">
        <v>0.35699999999999998</v>
      </c>
      <c r="I6" s="3">
        <v>0.4</v>
      </c>
      <c r="J6" s="2">
        <v>1.7350000000000001</v>
      </c>
      <c r="K6" s="2">
        <v>1.9970000000000001</v>
      </c>
      <c r="L6" s="3">
        <v>2</v>
      </c>
    </row>
    <row r="7" spans="1:15" x14ac:dyDescent="0.3">
      <c r="A7" s="2">
        <v>37.33</v>
      </c>
      <c r="B7" s="2">
        <f t="shared" si="0"/>
        <v>2.6788106080900081E-2</v>
      </c>
      <c r="C7" s="2">
        <f t="shared" si="1"/>
        <v>2.0978179139286612</v>
      </c>
      <c r="D7" s="2">
        <f t="shared" si="2"/>
        <v>2.9075774299282831</v>
      </c>
      <c r="E7" s="2">
        <f t="shared" si="3"/>
        <v>2.4343906835181568</v>
      </c>
      <c r="F7" s="3">
        <f t="shared" si="3"/>
        <v>2.4515301344262523</v>
      </c>
      <c r="G7" s="2">
        <v>0.38600000000000001</v>
      </c>
      <c r="H7" s="2">
        <v>0.44700000000000001</v>
      </c>
      <c r="I7" s="3">
        <v>0.5</v>
      </c>
      <c r="J7" s="2">
        <v>2.0619999999999998</v>
      </c>
      <c r="K7" s="2">
        <v>2.3929999999999998</v>
      </c>
      <c r="L7" s="3">
        <v>2.4</v>
      </c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6787-D1E7-4A17-B293-A26F7F567CDB}">
  <dimension ref="A1:O7"/>
  <sheetViews>
    <sheetView zoomScale="81" zoomScaleNormal="85" workbookViewId="0">
      <selection activeCell="H3" sqref="H3"/>
    </sheetView>
  </sheetViews>
  <sheetFormatPr defaultRowHeight="14.4" x14ac:dyDescent="0.3"/>
  <cols>
    <col min="2" max="2" width="10.6640625" bestFit="1" customWidth="1"/>
    <col min="3" max="3" width="8.77734375" customWidth="1"/>
    <col min="4" max="5" width="9.77734375" customWidth="1"/>
    <col min="6" max="6" width="10.21875" bestFit="1" customWidth="1"/>
    <col min="8" max="8" width="10.21875" bestFit="1" customWidth="1"/>
    <col min="9" max="9" width="11" bestFit="1" customWidth="1"/>
    <col min="11" max="11" width="10.21875" bestFit="1" customWidth="1"/>
    <col min="12" max="12" width="11" bestFit="1" customWidth="1"/>
    <col min="14" max="14" width="12" bestFit="1" customWidth="1"/>
    <col min="15" max="15" width="9.88671875" bestFit="1" customWidth="1"/>
    <col min="16" max="16" width="10.33203125" bestFit="1" customWidth="1"/>
  </cols>
  <sheetData>
    <row r="1" spans="1:15" x14ac:dyDescent="0.3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N1" s="4" t="s">
        <v>12</v>
      </c>
      <c r="O1" s="4" t="s">
        <v>13</v>
      </c>
    </row>
    <row r="2" spans="1:15" x14ac:dyDescent="0.3">
      <c r="A2" s="2" t="s">
        <v>1</v>
      </c>
      <c r="B2" s="2" t="s">
        <v>0</v>
      </c>
      <c r="C2" s="2" t="s">
        <v>2</v>
      </c>
      <c r="D2" s="2" t="s">
        <v>17</v>
      </c>
      <c r="E2" s="2" t="s">
        <v>16</v>
      </c>
      <c r="F2" s="3" t="s">
        <v>3</v>
      </c>
      <c r="G2" s="2" t="s">
        <v>4</v>
      </c>
      <c r="H2" s="2" t="s">
        <v>14</v>
      </c>
      <c r="I2" s="3" t="s">
        <v>5</v>
      </c>
      <c r="J2" s="2" t="s">
        <v>6</v>
      </c>
      <c r="K2" s="2" t="s">
        <v>15</v>
      </c>
      <c r="L2" s="3" t="s">
        <v>7</v>
      </c>
      <c r="N2" s="5">
        <v>1087.64543</v>
      </c>
      <c r="O2" s="5">
        <v>8.5000000000000006E-2</v>
      </c>
    </row>
    <row r="3" spans="1:15" x14ac:dyDescent="0.3">
      <c r="A3" s="2">
        <v>136.41</v>
      </c>
      <c r="B3" s="2">
        <f>1/A3</f>
        <v>7.3308408474452025E-3</v>
      </c>
      <c r="C3" s="2">
        <f>SQRT(G3^2+J3^2)</f>
        <v>0.70180695351357125</v>
      </c>
      <c r="D3" s="2">
        <f>$N$5*($O$2*$B3)*$N$2+$O$5</f>
        <v>0.73747269542357308</v>
      </c>
      <c r="E3" s="2">
        <f>SQRT(H3^2+K3^2)</f>
        <v>0.76797135363241253</v>
      </c>
      <c r="F3" s="3">
        <f>SQRT(I3^2+L3^2)</f>
        <v>0.80622577482985502</v>
      </c>
      <c r="G3" s="2">
        <v>7.2999999999999995E-2</v>
      </c>
      <c r="H3" s="2">
        <v>7.8E-2</v>
      </c>
      <c r="I3" s="3">
        <v>0.1</v>
      </c>
      <c r="J3" s="2">
        <v>0.69799999999999995</v>
      </c>
      <c r="K3" s="2">
        <v>0.76400000000000001</v>
      </c>
      <c r="L3" s="3">
        <v>0.8</v>
      </c>
    </row>
    <row r="4" spans="1:15" x14ac:dyDescent="0.3">
      <c r="A4" s="2">
        <v>92.22</v>
      </c>
      <c r="B4" s="2">
        <f t="shared" ref="B4:B7" si="0">1/A4</f>
        <v>1.0843634786380394E-2</v>
      </c>
      <c r="C4" s="2">
        <f t="shared" ref="C4:C7" si="1">SQRT(G4^2+J4^2)</f>
        <v>1.0376092713541065</v>
      </c>
      <c r="D4" s="2">
        <f t="shared" ref="D4:D7" si="2">$N$5*($O$2*$B4)*$N$2+$O$5</f>
        <v>1.1830397157094947</v>
      </c>
      <c r="E4" s="2">
        <f t="shared" ref="E4:F7" si="3">SQRT(H4^2+K4^2)</f>
        <v>1.2316399636257342</v>
      </c>
      <c r="F4" s="3">
        <f t="shared" si="3"/>
        <v>1.2165525060596438</v>
      </c>
      <c r="G4" s="2">
        <v>0.14799999999999999</v>
      </c>
      <c r="H4" s="2">
        <v>0.17599999999999999</v>
      </c>
      <c r="I4" s="3">
        <v>0.2</v>
      </c>
      <c r="J4" s="2">
        <v>1.0269999999999999</v>
      </c>
      <c r="K4" s="2">
        <v>1.2190000000000001</v>
      </c>
      <c r="L4" s="3">
        <v>1.2</v>
      </c>
      <c r="N4" s="1" t="s">
        <v>10</v>
      </c>
      <c r="O4" s="1" t="s">
        <v>11</v>
      </c>
    </row>
    <row r="5" spans="1:15" x14ac:dyDescent="0.3">
      <c r="A5" s="2">
        <v>70.11</v>
      </c>
      <c r="B5" s="2">
        <f t="shared" si="0"/>
        <v>1.426330052774212E-2</v>
      </c>
      <c r="C5" s="2">
        <f t="shared" si="1"/>
        <v>1.3653343912756317</v>
      </c>
      <c r="D5" s="2">
        <f t="shared" si="2"/>
        <v>1.6167942430855744</v>
      </c>
      <c r="E5" s="2">
        <f t="shared" si="3"/>
        <v>1.6785329904413557</v>
      </c>
      <c r="F5" s="3">
        <f t="shared" si="3"/>
        <v>1.6278820596099708</v>
      </c>
      <c r="G5" s="2">
        <v>0.223</v>
      </c>
      <c r="H5" s="2">
        <v>0.26800000000000002</v>
      </c>
      <c r="I5" s="3">
        <v>0.3</v>
      </c>
      <c r="J5" s="2">
        <v>1.347</v>
      </c>
      <c r="K5" s="2">
        <v>1.657</v>
      </c>
      <c r="L5" s="3">
        <v>1.6</v>
      </c>
      <c r="N5" s="2">
        <f>131.31/95.707</f>
        <v>1.371999958205774</v>
      </c>
      <c r="O5" s="1">
        <f>-0.1923-(0.00008)</f>
        <v>-0.19238</v>
      </c>
    </row>
    <row r="6" spans="1:15" x14ac:dyDescent="0.3">
      <c r="A6" s="2">
        <v>58.62</v>
      </c>
      <c r="B6" s="2">
        <f t="shared" si="0"/>
        <v>1.70590242238144E-2</v>
      </c>
      <c r="C6" s="2">
        <f t="shared" si="1"/>
        <v>1.6328870138500093</v>
      </c>
      <c r="D6" s="2">
        <f t="shared" si="2"/>
        <v>1.9714072088490213</v>
      </c>
      <c r="E6" s="2">
        <f t="shared" si="3"/>
        <v>2.0613257869633319</v>
      </c>
      <c r="F6" s="3">
        <f t="shared" si="3"/>
        <v>2.0396078054371141</v>
      </c>
      <c r="G6" s="2">
        <v>0.28399999999999997</v>
      </c>
      <c r="H6" s="2">
        <v>0.35799999999999998</v>
      </c>
      <c r="I6" s="3">
        <v>0.4</v>
      </c>
      <c r="J6" s="2">
        <v>1.6080000000000001</v>
      </c>
      <c r="K6" s="2">
        <v>2.0299999999999998</v>
      </c>
      <c r="L6" s="3">
        <v>2</v>
      </c>
    </row>
    <row r="7" spans="1:15" x14ac:dyDescent="0.3">
      <c r="A7" s="2">
        <v>50.42</v>
      </c>
      <c r="B7" s="2">
        <f t="shared" si="0"/>
        <v>1.9833399444664813E-2</v>
      </c>
      <c r="C7" s="2">
        <f t="shared" si="1"/>
        <v>1.8981728056212375</v>
      </c>
      <c r="D7" s="2">
        <f t="shared" si="2"/>
        <v>2.3233123082651645</v>
      </c>
      <c r="E7" s="2">
        <f t="shared" si="3"/>
        <v>2.4475369251555739</v>
      </c>
      <c r="F7" s="3">
        <f t="shared" si="3"/>
        <v>2.4515301344262523</v>
      </c>
      <c r="G7" s="2">
        <v>0.34799999999999998</v>
      </c>
      <c r="H7" s="2">
        <v>0.44900000000000001</v>
      </c>
      <c r="I7" s="3">
        <v>0.5</v>
      </c>
      <c r="J7" s="2">
        <v>1.8660000000000001</v>
      </c>
      <c r="K7" s="2">
        <v>2.4060000000000001</v>
      </c>
      <c r="L7" s="3">
        <v>2.4</v>
      </c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58B3-130C-4906-87F5-5D8439386DCB}">
  <dimension ref="A1:T7"/>
  <sheetViews>
    <sheetView tabSelected="1" zoomScale="81" zoomScaleNormal="81" workbookViewId="0">
      <selection activeCell="M32" sqref="M32"/>
    </sheetView>
  </sheetViews>
  <sheetFormatPr defaultRowHeight="14.4" x14ac:dyDescent="0.3"/>
  <cols>
    <col min="1" max="1" width="12" customWidth="1"/>
    <col min="2" max="2" width="9.109375" bestFit="1" customWidth="1"/>
    <col min="3" max="3" width="9.77734375" customWidth="1"/>
    <col min="4" max="4" width="10.21875" bestFit="1" customWidth="1"/>
    <col min="7" max="7" width="10" bestFit="1" customWidth="1"/>
    <col min="8" max="8" width="10.21875" bestFit="1" customWidth="1"/>
    <col min="9" max="9" width="11" bestFit="1" customWidth="1"/>
    <col min="12" max="12" width="10" bestFit="1" customWidth="1"/>
    <col min="13" max="13" width="10.21875" bestFit="1" customWidth="1"/>
    <col min="14" max="14" width="11" bestFit="1" customWidth="1"/>
    <col min="16" max="16" width="12" bestFit="1" customWidth="1"/>
    <col min="17" max="17" width="9.88671875" bestFit="1" customWidth="1"/>
    <col min="18" max="18" width="10.33203125" bestFit="1" customWidth="1"/>
  </cols>
  <sheetData>
    <row r="1" spans="1:20" x14ac:dyDescent="0.3">
      <c r="A1" s="6" t="s">
        <v>31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P1" s="4" t="s">
        <v>12</v>
      </c>
      <c r="Q1" s="4" t="s">
        <v>13</v>
      </c>
    </row>
    <row r="2" spans="1:20" ht="15" thickBot="1" x14ac:dyDescent="0.35">
      <c r="A2" s="2" t="s">
        <v>2</v>
      </c>
      <c r="B2" s="2" t="s">
        <v>17</v>
      </c>
      <c r="C2" s="2" t="s">
        <v>16</v>
      </c>
      <c r="D2" s="3" t="s">
        <v>3</v>
      </c>
      <c r="E2" s="3" t="s">
        <v>4</v>
      </c>
      <c r="F2" s="3" t="s">
        <v>4</v>
      </c>
      <c r="G2" s="2" t="s">
        <v>29</v>
      </c>
      <c r="H2" s="2" t="s">
        <v>14</v>
      </c>
      <c r="I2" s="3" t="s">
        <v>5</v>
      </c>
      <c r="J2" s="3" t="s">
        <v>6</v>
      </c>
      <c r="K2" s="3" t="s">
        <v>6</v>
      </c>
      <c r="L2" s="2" t="s">
        <v>30</v>
      </c>
      <c r="M2" s="2" t="s">
        <v>15</v>
      </c>
      <c r="N2" s="3" t="s">
        <v>7</v>
      </c>
      <c r="P2" s="8">
        <v>1087.64543</v>
      </c>
      <c r="Q2" s="8">
        <v>8.5000000000000006E-2</v>
      </c>
    </row>
    <row r="3" spans="1:20" x14ac:dyDescent="0.3">
      <c r="A3" s="2">
        <f>SQRT(E3^2+J3^2)</f>
        <v>0.7848156834569503</v>
      </c>
      <c r="B3" s="2">
        <f>SQRT(G3^2+L3^2)</f>
        <v>0.81303725648692537</v>
      </c>
      <c r="C3" s="2">
        <f>SQRT(H3^2+M3^2)</f>
        <v>0.81645444830927349</v>
      </c>
      <c r="D3" s="3">
        <f>SQRT(I3^2+N3^2)</f>
        <v>0.80622577482985502</v>
      </c>
      <c r="E3" s="7">
        <v>0.10668999999999999</v>
      </c>
      <c r="F3" s="7">
        <v>0.10668999999999999</v>
      </c>
      <c r="G3" s="2">
        <f>$P$5*$E3+$Q$5</f>
        <v>0.10081409199999998</v>
      </c>
      <c r="H3" s="2">
        <v>9.8507999999999998E-2</v>
      </c>
      <c r="I3" s="3">
        <v>0.1</v>
      </c>
      <c r="J3" s="3">
        <v>0.77753000000000005</v>
      </c>
      <c r="K3" s="3">
        <v>0.77753000000000005</v>
      </c>
      <c r="L3" s="2">
        <f>$S$5*$J3+$T$5</f>
        <v>0.80676272800000004</v>
      </c>
      <c r="M3" s="2">
        <v>0.81049000000000004</v>
      </c>
      <c r="N3" s="3">
        <v>0.8</v>
      </c>
      <c r="P3" s="9" t="s">
        <v>32</v>
      </c>
      <c r="Q3" s="10"/>
      <c r="S3" s="9" t="s">
        <v>33</v>
      </c>
      <c r="T3" s="10"/>
    </row>
    <row r="4" spans="1:20" x14ac:dyDescent="0.3">
      <c r="A4" s="2">
        <f t="shared" ref="A4:A7" si="0">SQRT(E4^2+J4^2)</f>
        <v>1.2054690385488962</v>
      </c>
      <c r="B4" s="2">
        <f t="shared" ref="B4:B7" si="1">SQRT(G4^2+L4^2)</f>
        <v>1.2152389819907436</v>
      </c>
      <c r="C4" s="2">
        <f>SQRT(H4^2+M4^2)</f>
        <v>1.2199703711156267</v>
      </c>
      <c r="D4" s="3">
        <f>SQRT(I4^2+N4^2)</f>
        <v>1.2165525060596438</v>
      </c>
      <c r="E4" s="3">
        <v>0.21077000000000001</v>
      </c>
      <c r="F4" s="3">
        <v>0.21077000000000001</v>
      </c>
      <c r="G4" s="2">
        <f t="shared" ref="G4:G7" si="2">$P$5*$E4+$Q$5</f>
        <v>0.19935703599999999</v>
      </c>
      <c r="H4" s="2">
        <v>0.19858000000000001</v>
      </c>
      <c r="I4" s="3">
        <v>0.2</v>
      </c>
      <c r="J4" s="3">
        <v>1.1869000000000001</v>
      </c>
      <c r="K4" s="3">
        <v>1.1869000000000001</v>
      </c>
      <c r="L4" s="2">
        <f t="shared" ref="L4:L7" si="3">$S$5*$J4+$T$5</f>
        <v>1.1987754400000001</v>
      </c>
      <c r="M4" s="2">
        <v>1.2037</v>
      </c>
      <c r="N4" s="3">
        <v>1.2</v>
      </c>
      <c r="P4" s="11" t="s">
        <v>10</v>
      </c>
      <c r="Q4" s="12" t="s">
        <v>11</v>
      </c>
      <c r="S4" s="11" t="s">
        <v>10</v>
      </c>
      <c r="T4" s="12" t="s">
        <v>11</v>
      </c>
    </row>
    <row r="5" spans="1:20" ht="15" thickBot="1" x14ac:dyDescent="0.35">
      <c r="A5" s="2">
        <f t="shared" si="0"/>
        <v>1.6358170440486308</v>
      </c>
      <c r="B5" s="2">
        <f t="shared" si="1"/>
        <v>1.6268515325123327</v>
      </c>
      <c r="C5" s="2">
        <f>SQRT(H5^2+M5^2)</f>
        <v>1.6248976850558929</v>
      </c>
      <c r="D5" s="3">
        <f>SQRT(I5^2+N5^2)</f>
        <v>1.6278820596099708</v>
      </c>
      <c r="E5" s="3">
        <v>0.31703999999999999</v>
      </c>
      <c r="F5" s="3">
        <v>0.31703999999999999</v>
      </c>
      <c r="G5" s="2">
        <f t="shared" si="2"/>
        <v>0.29997347200000002</v>
      </c>
      <c r="H5" s="2">
        <v>0.29713000000000001</v>
      </c>
      <c r="I5" s="3">
        <v>0.3</v>
      </c>
      <c r="J5" s="3">
        <v>1.6048</v>
      </c>
      <c r="K5" s="3">
        <v>1.6048</v>
      </c>
      <c r="L5" s="2">
        <f t="shared" si="3"/>
        <v>1.59895648</v>
      </c>
      <c r="M5" s="2">
        <v>1.5974999999999999</v>
      </c>
      <c r="N5" s="3">
        <v>1.6</v>
      </c>
      <c r="P5" s="13">
        <f>0.9468/1</f>
        <v>0.94679999999999997</v>
      </c>
      <c r="Q5" s="14">
        <f>-0.0002-0</f>
        <v>-2.0000000000000001E-4</v>
      </c>
      <c r="S5" s="13">
        <f>0.9576/1</f>
        <v>0.95760000000000001</v>
      </c>
      <c r="T5" s="14">
        <f>0.0622-0</f>
        <v>6.2199999999999998E-2</v>
      </c>
    </row>
    <row r="6" spans="1:20" x14ac:dyDescent="0.3">
      <c r="A6" s="2">
        <f t="shared" si="0"/>
        <v>2.0466914687123707</v>
      </c>
      <c r="B6" s="2">
        <f t="shared" si="1"/>
        <v>2.0198742742238869</v>
      </c>
      <c r="C6" s="2">
        <f>SQRT(H6^2+M6^2)</f>
        <v>2.0197510521101356</v>
      </c>
      <c r="D6" s="3">
        <f>SQRT(I6^2+N6^2)</f>
        <v>2.0396078054371141</v>
      </c>
      <c r="E6" s="3">
        <v>0.42159000000000002</v>
      </c>
      <c r="F6" s="3">
        <v>0.42159000000000002</v>
      </c>
      <c r="G6" s="2">
        <f t="shared" si="2"/>
        <v>0.39896141200000002</v>
      </c>
      <c r="H6" s="2">
        <v>0.39624999999999999</v>
      </c>
      <c r="I6" s="3">
        <v>0.4</v>
      </c>
      <c r="J6" s="3">
        <v>2.0028000000000001</v>
      </c>
      <c r="K6" s="3">
        <v>2.0028000000000001</v>
      </c>
      <c r="L6" s="2">
        <f t="shared" si="3"/>
        <v>1.9800812800000003</v>
      </c>
      <c r="M6" s="2">
        <v>1.9804999999999999</v>
      </c>
      <c r="N6" s="3">
        <v>2</v>
      </c>
    </row>
    <row r="7" spans="1:20" x14ac:dyDescent="0.3">
      <c r="A7" s="2">
        <f t="shared" si="0"/>
        <v>2.5135781317476487</v>
      </c>
      <c r="B7" s="2">
        <f t="shared" si="1"/>
        <v>2.4666333659385082</v>
      </c>
      <c r="C7" s="2">
        <f>SQRT(H7^2+M7^2)</f>
        <v>2.4666195653971448</v>
      </c>
      <c r="D7" s="3">
        <f>SQRT(I7^2+N7^2)</f>
        <v>2.4515301344262523</v>
      </c>
      <c r="E7" s="3">
        <v>0.52937999999999996</v>
      </c>
      <c r="F7" s="3">
        <v>0.52937999999999996</v>
      </c>
      <c r="G7" s="2">
        <f t="shared" si="2"/>
        <v>0.50101698399999994</v>
      </c>
      <c r="H7" s="2">
        <v>0.50102000000000002</v>
      </c>
      <c r="I7" s="3">
        <v>0.5</v>
      </c>
      <c r="J7" s="3">
        <v>2.4571999999999998</v>
      </c>
      <c r="K7" s="3">
        <v>2.4571999999999998</v>
      </c>
      <c r="L7" s="2">
        <f t="shared" si="3"/>
        <v>2.4152147199999998</v>
      </c>
      <c r="M7" s="2">
        <v>2.4152</v>
      </c>
      <c r="N7" s="3">
        <v>2.4</v>
      </c>
    </row>
  </sheetData>
  <mergeCells count="3">
    <mergeCell ref="A1:N1"/>
    <mergeCell ref="P3:Q3"/>
    <mergeCell ref="S3:T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Steps</vt:lpstr>
      <vt:lpstr>Redapple</vt:lpstr>
      <vt:lpstr>Mango</vt:lpstr>
      <vt:lpstr>Greenapple</vt:lpstr>
      <vt:lpstr>Orange</vt:lpstr>
      <vt:lpstr>Capsicum</vt:lpstr>
      <vt:lpstr>Aruco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Lam</dc:creator>
  <cp:lastModifiedBy>Ben Lam</cp:lastModifiedBy>
  <dcterms:created xsi:type="dcterms:W3CDTF">2023-10-20T04:35:01Z</dcterms:created>
  <dcterms:modified xsi:type="dcterms:W3CDTF">2023-10-22T15:35:33Z</dcterms:modified>
</cp:coreProperties>
</file>