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7055" yWindow="2760" windowWidth="19440" windowHeight="12240" tabRatio="500"/>
  </bookViews>
  <sheets>
    <sheet name="Facts" sheetId="2" r:id="rId1"/>
    <sheet name="descrStats" sheetId="5" r:id="rId2"/>
    <sheet name="GeochemicalClassification" sheetId="4" r:id="rId3"/>
    <sheet name="Density" sheetId="3" r:id="rId4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7" i="2"/>
  <c r="J31"/>
  <c r="J33"/>
  <c r="B34"/>
  <c r="B33"/>
  <c r="I29"/>
  <c r="L27"/>
  <c r="L31" s="1"/>
  <c r="I27"/>
  <c r="I31" s="1"/>
  <c r="F27"/>
  <c r="G31" s="1"/>
  <c r="F33"/>
  <c r="K33"/>
  <c r="I33"/>
  <c r="H33"/>
  <c r="L33"/>
  <c r="E31"/>
  <c r="H31"/>
  <c r="K31"/>
  <c r="M31"/>
  <c r="D31"/>
  <c r="E26"/>
  <c r="F26"/>
  <c r="E30"/>
  <c r="F30"/>
  <c r="G26"/>
  <c r="G30"/>
  <c r="H26"/>
  <c r="H30"/>
  <c r="I26"/>
  <c r="I30"/>
  <c r="J26"/>
  <c r="J30"/>
  <c r="K26"/>
  <c r="K30"/>
  <c r="L26"/>
  <c r="L30"/>
  <c r="M26"/>
  <c r="M30"/>
  <c r="D26"/>
  <c r="D30"/>
  <c r="E25"/>
  <c r="F25"/>
  <c r="F29" s="1"/>
  <c r="G25"/>
  <c r="H25"/>
  <c r="I25"/>
  <c r="J25"/>
  <c r="K25"/>
  <c r="L25"/>
  <c r="M25"/>
  <c r="D25"/>
  <c r="G54"/>
  <c r="I40"/>
  <c r="F9" i="5"/>
  <c r="C9"/>
  <c r="D48" i="2"/>
  <c r="E48"/>
  <c r="E43"/>
  <c r="E44"/>
  <c r="F48"/>
  <c r="F43"/>
  <c r="F44"/>
  <c r="G48"/>
  <c r="G43"/>
  <c r="H48"/>
  <c r="H43"/>
  <c r="H44"/>
  <c r="I48"/>
  <c r="I43"/>
  <c r="I44"/>
  <c r="J48"/>
  <c r="J43"/>
  <c r="J44"/>
  <c r="K48"/>
  <c r="K43"/>
  <c r="L48"/>
  <c r="L43"/>
  <c r="L44"/>
  <c r="M48"/>
  <c r="M43"/>
  <c r="M44"/>
  <c r="D43"/>
  <c r="D27"/>
  <c r="E27"/>
  <c r="K27"/>
  <c r="M27"/>
  <c r="G27"/>
  <c r="H27"/>
  <c r="G28"/>
  <c r="L32" l="1"/>
  <c r="D44"/>
  <c r="K44"/>
  <c r="G44"/>
  <c r="M29"/>
  <c r="K29"/>
  <c r="G29"/>
  <c r="M49"/>
  <c r="K49"/>
  <c r="I49"/>
  <c r="G49"/>
  <c r="F49"/>
  <c r="F55"/>
  <c r="D49"/>
  <c r="E29"/>
  <c r="F32"/>
  <c r="I32" s="1"/>
  <c r="H32" s="1"/>
  <c r="K32"/>
  <c r="L49"/>
  <c r="J49"/>
  <c r="H49"/>
  <c r="E49"/>
  <c r="D29"/>
  <c r="L29"/>
  <c r="J29"/>
  <c r="H29"/>
  <c r="F31"/>
</calcChain>
</file>

<file path=xl/comments1.xml><?xml version="1.0" encoding="utf-8"?>
<comments xmlns="http://schemas.openxmlformats.org/spreadsheetml/2006/main">
  <authors>
    <author>Microsoft Office User</author>
  </authors>
  <commentList>
    <comment ref="G10" authorId="0">
      <text>
        <r>
          <rPr>
            <b/>
            <sz val="10"/>
            <color indexed="81"/>
            <rFont val="Calibri"/>
            <family val="2"/>
          </rPr>
          <t>distanse to Earth</t>
        </r>
      </text>
    </comment>
  </commentList>
</comments>
</file>

<file path=xl/sharedStrings.xml><?xml version="1.0" encoding="utf-8"?>
<sst xmlns="http://schemas.openxmlformats.org/spreadsheetml/2006/main" count="335" uniqueCount="255">
  <si>
    <t>g</t>
  </si>
  <si>
    <t>Radius</t>
  </si>
  <si>
    <t>Volume</t>
  </si>
  <si>
    <t>cm</t>
  </si>
  <si>
    <t>cm3</t>
  </si>
  <si>
    <t>Density</t>
  </si>
  <si>
    <t>Mass</t>
  </si>
  <si>
    <t>http://nssdc.gsfc.nasa.gov/planetary/factsheet/</t>
  </si>
  <si>
    <t xml:space="preserve"> MERCURY </t>
  </si>
  <si>
    <t xml:space="preserve"> VENUS </t>
  </si>
  <si>
    <t xml:space="preserve"> EARTH </t>
  </si>
  <si>
    <t xml:space="preserve"> MOON </t>
  </si>
  <si>
    <t xml:space="preserve"> MARS </t>
  </si>
  <si>
    <t xml:space="preserve"> JUPITER </t>
  </si>
  <si>
    <t xml:space="preserve"> SATURN </t>
  </si>
  <si>
    <t xml:space="preserve"> URANUS </t>
  </si>
  <si>
    <t xml:space="preserve"> NEPTUNE </t>
  </si>
  <si>
    <t xml:space="preserve"> PLUTO </t>
  </si>
  <si>
    <t>10^24 kg</t>
  </si>
  <si>
    <t>km</t>
  </si>
  <si>
    <t>kg/m3</t>
  </si>
  <si>
    <t>Diameter</t>
  </si>
  <si>
    <t>Gravity</t>
  </si>
  <si>
    <t xml:space="preserve"> m/s2</t>
  </si>
  <si>
    <t>km/s</t>
  </si>
  <si>
    <t>Escape Velocity</t>
  </si>
  <si>
    <t>Orbital Eccentricity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</si>
  <si>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</si>
  <si>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</si>
  <si>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</si>
  <si>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</si>
  <si>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</si>
  <si>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</si>
  <si>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</si>
  <si>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Rotation Period</t>
  </si>
  <si>
    <t>hours</t>
  </si>
  <si>
    <t>Length of Day</t>
  </si>
  <si>
    <t>Distance from Sun</t>
  </si>
  <si>
    <t>10^6 km</t>
  </si>
  <si>
    <t xml:space="preserve">Perihelion </t>
  </si>
  <si>
    <t>Aphelion</t>
  </si>
  <si>
    <t>Orbital Period</t>
  </si>
  <si>
    <t>days</t>
  </si>
  <si>
    <t>Orbital Inclination</t>
  </si>
  <si>
    <t>degrees</t>
  </si>
  <si>
    <t>Obliquity to Orbit</t>
  </si>
  <si>
    <t>Mean Temperature</t>
  </si>
  <si>
    <t>C</t>
  </si>
  <si>
    <t>bars</t>
  </si>
  <si>
    <t>Surface Pressure</t>
  </si>
  <si>
    <t>Source:</t>
  </si>
  <si>
    <t>Orbital Velocity</t>
  </si>
  <si>
    <t>Jupiter mass</t>
  </si>
  <si>
    <t>Earth mass</t>
  </si>
  <si>
    <t>Jupiter radius</t>
  </si>
  <si>
    <t>Earth radius</t>
  </si>
  <si>
    <t>g/cm3</t>
  </si>
  <si>
    <t>Earth radii</t>
  </si>
  <si>
    <t>Jup mass</t>
  </si>
  <si>
    <t>Jup radii</t>
  </si>
  <si>
    <t>Cluster</t>
  </si>
  <si>
    <t>k-medains clusterization</t>
  </si>
  <si>
    <t>k-means clusterization</t>
  </si>
  <si>
    <t>heavy Jup</t>
  </si>
  <si>
    <t>norm Jup</t>
  </si>
  <si>
    <t>sup.heavy J</t>
  </si>
  <si>
    <t>heavy Earth</t>
  </si>
  <si>
    <t>Cluster size</t>
  </si>
  <si>
    <t>Percentage of within cluster heterogeneity accounted for by each cluster:</t>
  </si>
  <si>
    <t>light Jupiter</t>
  </si>
  <si>
    <t>Between cluster heterogenity accounts for ... of the total heterogeneity in the data:</t>
  </si>
  <si>
    <t>Hydrogen 0.00008988</t>
  </si>
  <si>
    <t>Helium 0.0001785</t>
  </si>
  <si>
    <t>Neon 0.0008999</t>
  </si>
  <si>
    <t>Nitrogen 0.0012506</t>
  </si>
  <si>
    <t>Oxygen 0.001429</t>
  </si>
  <si>
    <t>Fluorine 0.001696</t>
  </si>
  <si>
    <t>Argon 0.0017837</t>
  </si>
  <si>
    <t>Chlorine 0.003214</t>
  </si>
  <si>
    <t>Krypton 0.003733</t>
  </si>
  <si>
    <t>Xenon 0.005887</t>
  </si>
  <si>
    <t>Radon 0.00973</t>
  </si>
  <si>
    <t>Lithium 0.534</t>
  </si>
  <si>
    <t>Potassium 0.862</t>
  </si>
  <si>
    <t>Sodium 0.971</t>
  </si>
  <si>
    <t>Rubidium 1.532</t>
  </si>
  <si>
    <t>Calcium 1.54</t>
  </si>
  <si>
    <t>Magnesium 1.738</t>
  </si>
  <si>
    <t>Phosphorus 1.82</t>
  </si>
  <si>
    <t>Beryllium 1.85</t>
  </si>
  <si>
    <t>Francium 1.87</t>
  </si>
  <si>
    <t>Caesium 1.873</t>
  </si>
  <si>
    <t>Sulfur 2.067</t>
  </si>
  <si>
    <t>Carbon 2.267</t>
  </si>
  <si>
    <t>Silicon 2.3296</t>
  </si>
  <si>
    <t>Boron 2.34</t>
  </si>
  <si>
    <t>Strontium 2.64</t>
  </si>
  <si>
    <t>Aluminium 2.698</t>
  </si>
  <si>
    <t>Scandium 2.989</t>
  </si>
  <si>
    <t>Bromine 3.122</t>
  </si>
  <si>
    <t>Barium 3.594</t>
  </si>
  <si>
    <t>Yttrium 4.469</t>
  </si>
  <si>
    <t>Titanium 4.540</t>
  </si>
  <si>
    <t>Selenium 4.809</t>
  </si>
  <si>
    <t>Iodine 4.93</t>
  </si>
  <si>
    <t>Europium 5.243</t>
  </si>
  <si>
    <t>Germanium 5.323</t>
  </si>
  <si>
    <t>Radium 5.50</t>
  </si>
  <si>
    <t>Arsenic 5.776</t>
  </si>
  <si>
    <t>Gallium 5.907</t>
  </si>
  <si>
    <t>Vanadium 6.11</t>
  </si>
  <si>
    <t>Lanthanum 6.145</t>
  </si>
  <si>
    <t>Tellurium 6.232</t>
  </si>
  <si>
    <t>Zirconium 6.506</t>
  </si>
  <si>
    <t>Antimony 6.685</t>
  </si>
  <si>
    <t>Cerium 6.770</t>
  </si>
  <si>
    <t>Praseodymium 6.773</t>
  </si>
  <si>
    <t>Ytterbium 6.965</t>
  </si>
  <si>
    <t>Astatine ~7</t>
  </si>
  <si>
    <t>Neodymium 7.007</t>
  </si>
  <si>
    <t>Zinc 7.134</t>
  </si>
  <si>
    <t>Chromium 7.15</t>
  </si>
  <si>
    <t>Promethium 7.26</t>
  </si>
  <si>
    <t>Tin 7.287</t>
  </si>
  <si>
    <t>Ununseptium (Element 117) 7.1-7.3 (predicted)</t>
  </si>
  <si>
    <t>Indium 7.310</t>
  </si>
  <si>
    <t>Manganese 7.44</t>
  </si>
  <si>
    <t>Samarium 7.52</t>
  </si>
  <si>
    <t>Iron 7.874</t>
  </si>
  <si>
    <t>Gadolinium 7.895</t>
  </si>
  <si>
    <t>Terbium 8.229</t>
  </si>
  <si>
    <t>Dysprosium 8.55</t>
  </si>
  <si>
    <t>Niobium 8.570</t>
  </si>
  <si>
    <t>Cadmium 8.69</t>
  </si>
  <si>
    <t>Holmium 8.795</t>
  </si>
  <si>
    <t>Cobalt 8.86</t>
  </si>
  <si>
    <t>Nickel 8.912</t>
  </si>
  <si>
    <t>Copper 8.933</t>
  </si>
  <si>
    <t>Erbium 9.066</t>
  </si>
  <si>
    <t>Polonium 9.32</t>
  </si>
  <si>
    <t>Ununhexium &gt;9.32</t>
  </si>
  <si>
    <t>Thulium 9.321</t>
  </si>
  <si>
    <t>Bismuth 9.807</t>
  </si>
  <si>
    <t>Ununpentium &gt;9.807</t>
  </si>
  <si>
    <t>Lutetium 9.84</t>
  </si>
  <si>
    <t>Lawrencium &gt;9.84</t>
  </si>
  <si>
    <t>Actinium 10.07</t>
  </si>
  <si>
    <t>Molybdenum 10.22</t>
  </si>
  <si>
    <t>Silver 10.501</t>
  </si>
  <si>
    <t>Lead 11.342</t>
  </si>
  <si>
    <t>Technetium 11.50</t>
  </si>
  <si>
    <t>Thorium 11.72</t>
  </si>
  <si>
    <t>Thallium 11.85</t>
  </si>
  <si>
    <t>Ununtrium &gt;11.85</t>
  </si>
  <si>
    <t>Palladium 12.020</t>
  </si>
  <si>
    <t>Ruthenium 12.37</t>
  </si>
  <si>
    <t>Rhodium 12.41</t>
  </si>
  <si>
    <t>Livermorium 12.9 (predicted)</t>
  </si>
  <si>
    <t>Hafnium 13.31</t>
  </si>
  <si>
    <t>Einsteinium 13.5 (Estimate)</t>
  </si>
  <si>
    <t>Curium 13.51</t>
  </si>
  <si>
    <t>Mercury 13.5336</t>
  </si>
  <si>
    <t>Ununbium &gt;13.5336</t>
  </si>
  <si>
    <t>Americium 13.69</t>
  </si>
  <si>
    <t>Flerovium 14 (predicted)</t>
  </si>
  <si>
    <t>Berkelium 14.79</t>
  </si>
  <si>
    <t>Californium 15.10</t>
  </si>
  <si>
    <t>Protactinium 15.37</t>
  </si>
  <si>
    <t>Tantalum 16.654</t>
  </si>
  <si>
    <t>Rutherfordium 18.1</t>
  </si>
  <si>
    <t>Uranium 18.95</t>
  </si>
  <si>
    <t>Tungsten 19.25</t>
  </si>
  <si>
    <t>Gold 19.282</t>
  </si>
  <si>
    <t>Roentgenium &gt;19.282</t>
  </si>
  <si>
    <t>Plutonium 19.84</t>
  </si>
  <si>
    <t>Neptunium 20.25</t>
  </si>
  <si>
    <t>Rhenium 21.02</t>
  </si>
  <si>
    <t>Platinum 21.46</t>
  </si>
  <si>
    <t>Darmstadtium &gt;21.46</t>
  </si>
  <si>
    <t>Osmium 22.610</t>
  </si>
  <si>
    <t>Iridium 22.650</t>
  </si>
  <si>
    <t>Seaborgium 35 (Estimate)</t>
  </si>
  <si>
    <t>Meitnerium 35 (Estimate)</t>
  </si>
  <si>
    <t>Bohrium 37 (Estimate)</t>
  </si>
  <si>
    <t>Dubnium 39 (Estimate)</t>
  </si>
  <si>
    <t>Hassium 41 (Estimate)</t>
  </si>
  <si>
    <t>Fermium Unknown</t>
  </si>
  <si>
    <t>Mendelevium Unknown</t>
  </si>
  <si>
    <t>Nobelium Unknown</t>
  </si>
  <si>
    <t>Copernicium (Element 112) unknown</t>
  </si>
  <si>
    <t>http://chemistry.about.com/od/elementfacts/a/elementdensity.htm</t>
  </si>
  <si>
    <t xml:space="preserve">Hydrogen </t>
  </si>
  <si>
    <t>Robitaille P.-M. Liquid Metallic Hydrogen: A Building Block for the Liquid Sun. PROGRESS IN PHYSICS Volume 3. July, 2011</t>
  </si>
  <si>
    <t>Liquid Hydrogen</t>
  </si>
  <si>
    <t>4/3pi*r^3</t>
  </si>
  <si>
    <t>r=(K*Re)</t>
  </si>
  <si>
    <t xml:space="preserve">Геохімічна класифікація елементів — класифікація хімічних елементів на основі спільних закономірностей поведінки в геологічних процесах. </t>
  </si>
  <si>
    <t>Таких класифікацій існує декілька. Загальноприйнятими є класифікації В. І. Вернадського (1922, 1927) і В. М. Гольдшмідта (1924).</t>
  </si>
  <si>
    <t>В основу своєї класифікації Вернадський поклав 4 принципи, що визначають історію елементів у земній корі:</t>
  </si>
  <si>
    <t>хімічну активність,</t>
  </si>
  <si>
    <t>участь в циклічних процесах у біосфері,</t>
  </si>
  <si>
    <t>перевага розсіяного стану,</t>
  </si>
  <si>
    <t>висока радіоактивність.</t>
  </si>
  <si>
    <t>Ним були виділені групи:</t>
  </si>
  <si>
    <t>благородних металів (Ru, Rh, Pd, Os, lr, Pt, Au, Ag);</t>
  </si>
  <si>
    <t>…</t>
  </si>
  <si>
    <t>За Вернадським</t>
  </si>
  <si>
    <t>Відповідно виділені:</t>
  </si>
  <si>
    <t>сидерофільні елементи, що збагачують металічну фазу (Ni, Со, Р, С, Ru, Rh, Pd, Os, lr, Pt, Au, Mo).</t>
  </si>
  <si>
    <t>Ряд елементів з проміжними властивостями потрапили в декілька груп: Ga, Ge, Sn, Nb, Та, W.</t>
  </si>
  <si>
    <t>За Гольдшмідтом</t>
  </si>
  <si>
    <t xml:space="preserve">Гольдшмідт поділив всі елементи на групи відповідно до стійкості різних типів їхніх сполук у природі. </t>
  </si>
  <si>
    <t xml:space="preserve">У основу були покладені закони розподілу елементів за трьома принциповими фазами метеоритів: силікатною (кисневою), сульфідною і металевою. </t>
  </si>
  <si>
    <t>«Еталоном», відносно якого класифікують всі елементи, є Fe — елемент з високою поширеністю, що входить до складу всіх принципових фаз метеоритів.</t>
  </si>
  <si>
    <t>Siderophile (from sideron, "iron", and philia, "love") elements are the high-density transition metals which tend to sink into the core because they dissolve readily in iron either as solid solutions or in the molten state.</t>
  </si>
  <si>
    <t>The siderophile elements include: gold, cobalt, iron, iridium, molybdenum, nickel, osmium, palladium, platinum, rhenium, rhodium, ruthenium, germanium, silver and tungsten.</t>
  </si>
  <si>
    <t>https://www.ncbi.nlm.nih.gov/pmc/articles/PMC4128271/</t>
  </si>
  <si>
    <t>Кількість планет за радіусом (Землі)</t>
  </si>
  <si>
    <t>Кількість планет за масою (Землі)</t>
  </si>
  <si>
    <t>R ≤ 1.25 R_Землі</t>
  </si>
  <si>
    <t>1.25 &lt; R ≤ 2 R_Землі</t>
  </si>
  <si>
    <t>2 &lt; R ≤ 6 R_Землі</t>
  </si>
  <si>
    <t>6 &lt; R ≤ 15 R_Землі</t>
  </si>
  <si>
    <t>15 R_Землі &lt; R</t>
  </si>
  <si>
    <t>M ≤ 3 M_Землі</t>
  </si>
  <si>
    <t>3 &lt; M ≤ 10 M_Землі</t>
  </si>
  <si>
    <t>10 &lt; M ≤ 30 M_Землі</t>
  </si>
  <si>
    <t>30 &lt; M ≤ 100 M_Землі</t>
  </si>
  <si>
    <t>100 &lt; M ≤ 300 M_Землі</t>
  </si>
  <si>
    <t>300 M_Землі &lt; M</t>
  </si>
  <si>
    <t>радіус (р. Землі)</t>
  </si>
  <si>
    <t>радіус (р. Юпітера)</t>
  </si>
  <si>
    <t>густина</t>
  </si>
  <si>
    <t>маса (мас Землі)</t>
  </si>
  <si>
    <t>маса (мас Юпітера)</t>
  </si>
  <si>
    <t>max</t>
  </si>
  <si>
    <t>min</t>
  </si>
  <si>
    <t>ст.відх.</t>
  </si>
  <si>
    <t>середнє</t>
  </si>
  <si>
    <t>характеристика</t>
  </si>
  <si>
    <t>median_radius</t>
  </si>
  <si>
    <t>max_radius</t>
  </si>
  <si>
    <t>min_radius</t>
  </si>
  <si>
    <t>median_mass</t>
  </si>
  <si>
    <t>max_mass</t>
  </si>
  <si>
    <t>min_mass</t>
  </si>
  <si>
    <t>count</t>
  </si>
  <si>
    <t>cluster</t>
  </si>
  <si>
    <t>min_density</t>
  </si>
  <si>
    <t>max_density</t>
  </si>
  <si>
    <t>median_density</t>
  </si>
  <si>
    <t>Earth M</t>
  </si>
  <si>
    <t>Earth R</t>
  </si>
  <si>
    <t>Earth V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</si>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</sst>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_-* #,##0.00_-;\-* #,##0.00_-;_-* &quot;-&quot;??_-;_-@_-"/>
    <numFmt numFmtId="165" formatCode="0.0000E+00"/>
    <numFmt numFmtId="166" formatCode="_-* #,##0.0000_-;\-* #,##0.0000_-;_-* &quot;-&quot;??_-;_-@_-"/>
    <numFmt numFmtId="167" formatCode="0.0000"/>
    <numFmt numFmtId="168" formatCode="0.000E+00"/>
    <numFmt numFmtId="169" formatCode="_-* #,##0.000_-;\-* #,##0.000_-;_-* &quot;-&quot;??_-;_-@_-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0"/>
      <color indexed="81"/>
      <name val="Calibri"/>
      <family val="2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12"/>
      <color theme="5" tint="0.59999389629810485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8"/>
      <name val="Calibri"/>
      <family val="2"/>
      <scheme val="minor"/>
    </font>
    <font>
      <u/>
      <sz val="1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0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65" fontId="4" fillId="0" borderId="0" xfId="1" applyNumberFormat="1" applyFont="1"/>
    <xf numFmtId="164" fontId="4" fillId="0" borderId="0" xfId="1" applyFont="1"/>
    <xf numFmtId="0" fontId="5" fillId="0" borderId="0" xfId="0" applyFont="1"/>
    <xf numFmtId="2" fontId="0" fillId="0" borderId="0" xfId="0" applyNumberFormat="1" applyFont="1"/>
    <xf numFmtId="2" fontId="4" fillId="0" borderId="0" xfId="1" applyNumberFormat="1" applyFont="1"/>
    <xf numFmtId="2" fontId="0" fillId="0" borderId="0" xfId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2" fontId="9" fillId="0" borderId="0" xfId="0" applyNumberFormat="1" applyFont="1"/>
    <xf numFmtId="165" fontId="9" fillId="0" borderId="0" xfId="1" applyNumberFormat="1" applyFont="1"/>
    <xf numFmtId="164" fontId="9" fillId="0" borderId="0" xfId="1" applyFont="1"/>
    <xf numFmtId="0" fontId="8" fillId="0" borderId="1" xfId="0" applyFont="1" applyBorder="1"/>
    <xf numFmtId="0" fontId="10" fillId="0" borderId="0" xfId="0" applyFont="1"/>
    <xf numFmtId="2" fontId="8" fillId="0" borderId="1" xfId="0" applyNumberFormat="1" applyFont="1" applyBorder="1"/>
    <xf numFmtId="166" fontId="0" fillId="0" borderId="0" xfId="1" applyNumberFormat="1" applyFont="1"/>
    <xf numFmtId="0" fontId="11" fillId="0" borderId="0" xfId="0" applyFont="1"/>
    <xf numFmtId="2" fontId="11" fillId="0" borderId="1" xfId="0" applyNumberFormat="1" applyFont="1" applyBorder="1"/>
    <xf numFmtId="10" fontId="10" fillId="0" borderId="0" xfId="2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center"/>
    </xf>
    <xf numFmtId="0" fontId="11" fillId="0" borderId="4" xfId="0" applyFont="1" applyBorder="1"/>
    <xf numFmtId="10" fontId="11" fillId="0" borderId="1" xfId="0" applyNumberFormat="1" applyFont="1" applyBorder="1"/>
    <xf numFmtId="10" fontId="11" fillId="0" borderId="1" xfId="2" applyNumberFormat="1" applyFont="1" applyBorder="1"/>
    <xf numFmtId="10" fontId="11" fillId="0" borderId="0" xfId="2" applyNumberFormat="1" applyFont="1"/>
    <xf numFmtId="10" fontId="8" fillId="0" borderId="1" xfId="2" applyNumberFormat="1" applyFont="1" applyBorder="1"/>
    <xf numFmtId="10" fontId="8" fillId="0" borderId="3" xfId="0" applyNumberFormat="1" applyFont="1" applyBorder="1"/>
    <xf numFmtId="11" fontId="0" fillId="0" borderId="0" xfId="0" applyNumberForma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7" fillId="0" borderId="5" xfId="0" applyFont="1" applyBorder="1"/>
    <xf numFmtId="0" fontId="18" fillId="0" borderId="5" xfId="0" applyFont="1" applyBorder="1"/>
    <xf numFmtId="167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vertical="center"/>
    </xf>
    <xf numFmtId="168" fontId="4" fillId="0" borderId="0" xfId="1" applyNumberFormat="1" applyFont="1"/>
    <xf numFmtId="168" fontId="9" fillId="0" borderId="0" xfId="1" applyNumberFormat="1" applyFont="1"/>
    <xf numFmtId="165" fontId="0" fillId="0" borderId="0" xfId="0" applyNumberFormat="1"/>
    <xf numFmtId="169" fontId="0" fillId="0" borderId="0" xfId="1" applyNumberFormat="1" applyFont="1"/>
    <xf numFmtId="169" fontId="9" fillId="0" borderId="0" xfId="1" applyNumberFormat="1" applyFont="1"/>
    <xf numFmtId="0" fontId="21" fillId="0" borderId="0" xfId="0" applyFont="1"/>
    <xf numFmtId="165" fontId="21" fillId="0" borderId="0" xfId="1" applyNumberFormat="1" applyFont="1"/>
    <xf numFmtId="169" fontId="21" fillId="0" borderId="0" xfId="1" applyNumberFormat="1" applyFont="1"/>
    <xf numFmtId="3" fontId="21" fillId="0" borderId="0" xfId="0" applyNumberFormat="1" applyFont="1"/>
    <xf numFmtId="2" fontId="21" fillId="0" borderId="0" xfId="0" applyNumberFormat="1" applyFont="1"/>
    <xf numFmtId="166" fontId="4" fillId="0" borderId="0" xfId="1" applyNumberFormat="1" applyFont="1"/>
    <xf numFmtId="166" fontId="9" fillId="0" borderId="0" xfId="1" applyNumberFormat="1" applyFont="1"/>
    <xf numFmtId="166" fontId="21" fillId="0" borderId="0" xfId="1" applyNumberFormat="1" applyFont="1"/>
    <xf numFmtId="0" fontId="22" fillId="0" borderId="0" xfId="8" applyAlignment="1" applyProtection="1"/>
    <xf numFmtId="0" fontId="19" fillId="0" borderId="0" xfId="0" applyFont="1"/>
    <xf numFmtId="0" fontId="17" fillId="0" borderId="0" xfId="0" applyFont="1"/>
    <xf numFmtId="0" fontId="17" fillId="0" borderId="5" xfId="0" applyFont="1" applyBorder="1"/>
  </cellXfs>
  <cellStyles count="9">
    <cellStyle name="Comma" xfId="1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14</xdr:col>
      <xdr:colOff>330200</xdr:colOff>
      <xdr:row>59</xdr:row>
      <xdr:rowOff>80374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25500" y="5689600"/>
          <a:ext cx="11061700" cy="6379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nssdc.gsfc.nasa.gov/planetary/factshe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9"/>
  <sheetViews>
    <sheetView tabSelected="1" showRuler="0" topLeftCell="A7" zoomScaleNormal="100" zoomScalePageLayoutView="125" workbookViewId="0">
      <selection activeCell="J29" sqref="J29:J30"/>
    </sheetView>
  </sheetViews>
  <sheetFormatPr defaultColWidth="11" defaultRowHeight="15.75"/>
  <cols>
    <col min="1" max="1" width="3.875" customWidth="1"/>
    <col min="2" max="2" width="16.875" customWidth="1"/>
    <col min="3" max="3" width="10.5" customWidth="1"/>
    <col min="4" max="5" width="11.125" bestFit="1" customWidth="1"/>
    <col min="6" max="6" width="11" style="8" bestFit="1"/>
    <col min="7" max="8" width="11.125" bestFit="1" customWidth="1"/>
    <col min="9" max="9" width="11.125" style="12" bestFit="1" customWidth="1"/>
    <col min="10" max="12" width="11.125" bestFit="1" customWidth="1"/>
  </cols>
  <sheetData>
    <row r="2" spans="2:14" ht="19.5">
      <c r="B2" t="s">
        <v>50</v>
      </c>
      <c r="C2" s="68" t="s">
        <v>7</v>
      </c>
      <c r="D2" t="s">
        <v>8</v>
      </c>
      <c r="E2" t="s">
        <v>9</v>
      </c>
      <c r="F2" s="8" t="s">
        <v>10</v>
      </c>
      <c r="G2" t="s">
        <v>11</v>
      </c>
      <c r="H2" t="s">
        <v>12</v>
      </c>
      <c r="I2" s="18" t="s">
        <v>13</v>
      </c>
      <c r="J2" t="s">
        <v>14</v>
      </c>
      <c r="K2" t="s">
        <v>15</v>
      </c>
      <c r="L2" s="60" t="s">
        <v>16</v>
      </c>
      <c r="M2" t="s">
        <v>17</v>
      </c>
    </row>
    <row r="3" spans="2:14">
      <c r="B3" t="s">
        <v>6</v>
      </c>
      <c r="C3" t="s">
        <v>18</v>
      </c>
      <c r="D3">
        <v>0.33</v>
      </c>
      <c r="E3">
        <v>4.87</v>
      </c>
      <c r="F3" s="8">
        <v>5.9722999999999997</v>
      </c>
      <c r="G3">
        <v>7.2999999999999995E-2</v>
      </c>
      <c r="H3">
        <v>0.64200000000000002</v>
      </c>
      <c r="I3" s="18">
        <v>1898.19</v>
      </c>
      <c r="J3">
        <v>568.34</v>
      </c>
      <c r="K3">
        <v>86.8</v>
      </c>
      <c r="L3" s="60">
        <v>102.413</v>
      </c>
      <c r="M3">
        <v>1.46E-2</v>
      </c>
    </row>
    <row r="4" spans="2:14">
      <c r="B4" t="s">
        <v>21</v>
      </c>
      <c r="C4" t="s">
        <v>19</v>
      </c>
      <c r="D4">
        <v>4879</v>
      </c>
      <c r="E4" s="6">
        <v>12104</v>
      </c>
      <c r="F4" s="9">
        <v>12756</v>
      </c>
      <c r="G4">
        <v>3475</v>
      </c>
      <c r="H4">
        <v>6792</v>
      </c>
      <c r="I4" s="19">
        <v>142984</v>
      </c>
      <c r="J4" s="6">
        <v>120536</v>
      </c>
      <c r="K4" s="6">
        <v>51118</v>
      </c>
      <c r="L4" s="63">
        <v>49528</v>
      </c>
      <c r="M4">
        <v>2370</v>
      </c>
    </row>
    <row r="5" spans="2:14">
      <c r="B5" t="s">
        <v>5</v>
      </c>
      <c r="C5" t="s">
        <v>20</v>
      </c>
      <c r="D5">
        <v>5427</v>
      </c>
      <c r="E5">
        <v>5243</v>
      </c>
      <c r="F5" s="8">
        <v>5514</v>
      </c>
      <c r="G5">
        <v>3340</v>
      </c>
      <c r="H5">
        <v>3933</v>
      </c>
      <c r="I5" s="18">
        <v>1326</v>
      </c>
      <c r="J5">
        <v>687</v>
      </c>
      <c r="K5">
        <v>1271</v>
      </c>
      <c r="L5" s="60">
        <v>1638</v>
      </c>
      <c r="M5">
        <v>2095</v>
      </c>
    </row>
    <row r="6" spans="2:14">
      <c r="B6" t="s">
        <v>22</v>
      </c>
      <c r="C6" t="s">
        <v>23</v>
      </c>
      <c r="D6">
        <v>3.7</v>
      </c>
      <c r="E6">
        <v>8.9</v>
      </c>
      <c r="F6" s="8">
        <v>9.8000000000000007</v>
      </c>
      <c r="G6">
        <v>1.6</v>
      </c>
      <c r="H6">
        <v>3.7</v>
      </c>
      <c r="I6" s="18">
        <v>23.1</v>
      </c>
      <c r="J6">
        <v>9</v>
      </c>
      <c r="K6">
        <v>8.6999999999999993</v>
      </c>
      <c r="L6" s="60">
        <v>11</v>
      </c>
      <c r="M6">
        <v>0.7</v>
      </c>
    </row>
    <row r="7" spans="2:14">
      <c r="B7" t="s">
        <v>25</v>
      </c>
      <c r="C7" t="s">
        <v>24</v>
      </c>
      <c r="D7">
        <v>4.3</v>
      </c>
      <c r="E7">
        <v>10.4</v>
      </c>
      <c r="F7" s="8">
        <v>11.2</v>
      </c>
      <c r="G7">
        <v>2.4</v>
      </c>
      <c r="H7">
        <v>5</v>
      </c>
      <c r="I7" s="18">
        <v>59.5</v>
      </c>
      <c r="J7">
        <v>35.5</v>
      </c>
      <c r="K7">
        <v>21.3</v>
      </c>
      <c r="L7" s="60">
        <v>23.5</v>
      </c>
      <c r="M7">
        <v>1.3</v>
      </c>
    </row>
    <row r="8" spans="2:14">
      <c r="B8" t="s">
        <v>34</v>
      </c>
      <c r="C8" t="s">
        <v>35</v>
      </c>
      <c r="D8">
        <v>1407.6</v>
      </c>
      <c r="E8">
        <v>-5832.5</v>
      </c>
      <c r="F8" s="8">
        <v>23.9</v>
      </c>
      <c r="G8">
        <v>655.7</v>
      </c>
      <c r="H8">
        <v>24.6</v>
      </c>
      <c r="I8" s="18">
        <v>9.9</v>
      </c>
      <c r="J8">
        <v>10.7</v>
      </c>
      <c r="K8">
        <v>-17.2</v>
      </c>
      <c r="L8" s="60">
        <v>16.100000000000001</v>
      </c>
      <c r="M8">
        <v>-153.30000000000001</v>
      </c>
    </row>
    <row r="9" spans="2:14">
      <c r="B9" t="s">
        <v>36</v>
      </c>
      <c r="C9" t="s">
        <v>35</v>
      </c>
      <c r="D9">
        <v>4222.6000000000004</v>
      </c>
      <c r="E9">
        <v>2802</v>
      </c>
      <c r="F9" s="8">
        <v>24</v>
      </c>
      <c r="G9">
        <v>708.7</v>
      </c>
      <c r="H9">
        <v>24.7</v>
      </c>
      <c r="I9" s="18">
        <v>9.9</v>
      </c>
      <c r="J9">
        <v>10.7</v>
      </c>
      <c r="K9">
        <v>17.2</v>
      </c>
      <c r="L9" s="60">
        <v>16.100000000000001</v>
      </c>
      <c r="M9">
        <v>153.30000000000001</v>
      </c>
    </row>
    <row r="10" spans="2:14">
      <c r="B10" t="s">
        <v>37</v>
      </c>
      <c r="C10" t="s">
        <v>38</v>
      </c>
      <c r="D10">
        <v>57.9</v>
      </c>
      <c r="E10">
        <v>108.2</v>
      </c>
      <c r="F10" s="8">
        <v>149.6</v>
      </c>
      <c r="G10" s="16">
        <v>0.38400000000000001</v>
      </c>
      <c r="H10">
        <v>227.9</v>
      </c>
      <c r="I10" s="18">
        <v>778.6</v>
      </c>
      <c r="J10">
        <v>1433.5</v>
      </c>
      <c r="K10">
        <v>2872.5</v>
      </c>
      <c r="L10" s="60">
        <v>4495.1000000000004</v>
      </c>
      <c r="M10">
        <v>5906.4</v>
      </c>
    </row>
    <row r="11" spans="2:14">
      <c r="B11" t="s">
        <v>39</v>
      </c>
      <c r="C11" t="s">
        <v>38</v>
      </c>
      <c r="D11">
        <v>46</v>
      </c>
      <c r="E11">
        <v>107.5</v>
      </c>
      <c r="F11" s="8">
        <v>147.1</v>
      </c>
      <c r="G11" s="16">
        <v>0.36299999999999999</v>
      </c>
      <c r="H11">
        <v>206.6</v>
      </c>
      <c r="I11" s="18">
        <v>740.5</v>
      </c>
      <c r="J11">
        <v>1352.6</v>
      </c>
      <c r="K11">
        <v>2741.3</v>
      </c>
      <c r="L11" s="60">
        <v>4444.5</v>
      </c>
      <c r="M11">
        <v>4436.8</v>
      </c>
      <c r="N11" s="3"/>
    </row>
    <row r="12" spans="2:14">
      <c r="B12" t="s">
        <v>40</v>
      </c>
      <c r="C12" t="s">
        <v>38</v>
      </c>
      <c r="D12">
        <v>69.8</v>
      </c>
      <c r="E12">
        <v>108.9</v>
      </c>
      <c r="F12" s="8">
        <v>152.1</v>
      </c>
      <c r="G12" s="16">
        <v>0.40600000000000003</v>
      </c>
      <c r="H12">
        <v>249.2</v>
      </c>
      <c r="I12" s="18">
        <v>816.6</v>
      </c>
      <c r="J12">
        <v>1514.5</v>
      </c>
      <c r="K12">
        <v>3003.6</v>
      </c>
      <c r="L12" s="60">
        <v>4545.7</v>
      </c>
      <c r="M12">
        <v>7375.9</v>
      </c>
      <c r="N12" s="3"/>
    </row>
    <row r="13" spans="2:14">
      <c r="B13" t="s">
        <v>41</v>
      </c>
      <c r="C13" t="s">
        <v>42</v>
      </c>
      <c r="D13">
        <v>88</v>
      </c>
      <c r="E13">
        <v>224.7</v>
      </c>
      <c r="F13" s="8">
        <v>365.2</v>
      </c>
      <c r="G13">
        <v>27.3</v>
      </c>
      <c r="H13">
        <v>687</v>
      </c>
      <c r="I13" s="18">
        <v>4331</v>
      </c>
      <c r="J13" s="6">
        <v>10747</v>
      </c>
      <c r="K13" s="6">
        <v>30589</v>
      </c>
      <c r="L13" s="63">
        <v>59800</v>
      </c>
      <c r="M13" s="6">
        <v>90560</v>
      </c>
      <c r="N13" s="3"/>
    </row>
    <row r="14" spans="2:14">
      <c r="B14" t="s">
        <v>51</v>
      </c>
      <c r="C14" t="s">
        <v>24</v>
      </c>
      <c r="D14">
        <v>47.4</v>
      </c>
      <c r="E14">
        <v>35</v>
      </c>
      <c r="F14" s="8">
        <v>29.8</v>
      </c>
      <c r="G14">
        <v>1</v>
      </c>
      <c r="H14">
        <v>24.1</v>
      </c>
      <c r="I14" s="18">
        <v>13.1</v>
      </c>
      <c r="J14">
        <v>9.6999999999999993</v>
      </c>
      <c r="K14">
        <v>6.8</v>
      </c>
      <c r="L14" s="60">
        <v>5.4</v>
      </c>
      <c r="M14">
        <v>4.7</v>
      </c>
      <c r="N14" s="3"/>
    </row>
    <row r="15" spans="2:14">
      <c r="B15" t="s">
        <v>43</v>
      </c>
      <c r="C15" t="s">
        <v>44</v>
      </c>
      <c r="D15" s="13">
        <v>7</v>
      </c>
      <c r="E15" s="13">
        <v>3.4</v>
      </c>
      <c r="F15" s="14">
        <v>0</v>
      </c>
      <c r="G15" s="15">
        <v>5.0999999999999996</v>
      </c>
      <c r="H15" s="3">
        <v>1.9</v>
      </c>
      <c r="I15" s="20">
        <v>1.3</v>
      </c>
      <c r="J15" s="3">
        <v>2.5</v>
      </c>
      <c r="K15" s="3">
        <v>0.8</v>
      </c>
      <c r="L15" s="64">
        <v>1.8</v>
      </c>
      <c r="M15" s="3">
        <v>17.2</v>
      </c>
    </row>
    <row r="16" spans="2:14">
      <c r="B16" t="s">
        <v>26</v>
      </c>
      <c r="D16">
        <v>0.20499999999999999</v>
      </c>
      <c r="E16">
        <v>7.0000000000000001E-3</v>
      </c>
      <c r="F16" s="8">
        <v>1.7000000000000001E-2</v>
      </c>
      <c r="G16">
        <v>5.5E-2</v>
      </c>
      <c r="H16">
        <v>9.4E-2</v>
      </c>
      <c r="I16" s="18">
        <v>4.9000000000000002E-2</v>
      </c>
      <c r="J16">
        <v>5.7000000000000002E-2</v>
      </c>
      <c r="K16">
        <v>4.5999999999999999E-2</v>
      </c>
      <c r="L16" s="60">
        <v>1.0999999999999999E-2</v>
      </c>
      <c r="M16">
        <v>0.24399999999999999</v>
      </c>
    </row>
    <row r="17" spans="2:13">
      <c r="B17" t="s">
        <v>45</v>
      </c>
      <c r="C17" t="s">
        <v>44</v>
      </c>
      <c r="D17">
        <v>0.01</v>
      </c>
      <c r="E17">
        <v>177.4</v>
      </c>
      <c r="F17" s="8">
        <v>23.4</v>
      </c>
      <c r="G17">
        <v>6.7</v>
      </c>
      <c r="H17">
        <v>25.2</v>
      </c>
      <c r="I17" s="18">
        <v>3.1</v>
      </c>
      <c r="J17">
        <v>26.7</v>
      </c>
      <c r="K17">
        <v>97.8</v>
      </c>
      <c r="L17" s="60">
        <v>28.3</v>
      </c>
      <c r="M17">
        <v>122.5</v>
      </c>
    </row>
    <row r="18" spans="2:13">
      <c r="B18" t="s">
        <v>46</v>
      </c>
      <c r="C18" t="s">
        <v>47</v>
      </c>
      <c r="D18">
        <v>167</v>
      </c>
      <c r="E18">
        <v>464</v>
      </c>
      <c r="F18" s="8">
        <v>15</v>
      </c>
      <c r="G18">
        <v>-20</v>
      </c>
      <c r="H18">
        <v>-65</v>
      </c>
      <c r="I18" s="18">
        <v>-110</v>
      </c>
      <c r="J18">
        <v>-140</v>
      </c>
      <c r="K18">
        <v>-195</v>
      </c>
      <c r="L18" s="60">
        <v>-200</v>
      </c>
      <c r="M18">
        <v>-225</v>
      </c>
    </row>
    <row r="19" spans="2:13">
      <c r="B19" t="s">
        <v>49</v>
      </c>
      <c r="C19" t="s">
        <v>48</v>
      </c>
      <c r="D19">
        <v>0</v>
      </c>
      <c r="E19">
        <v>92</v>
      </c>
      <c r="F19" s="8">
        <v>1</v>
      </c>
      <c r="G19">
        <v>0</v>
      </c>
      <c r="H19">
        <v>0.01</v>
      </c>
      <c r="I19" s="18" t="s">
        <v>27</v>
      </c>
      <c r="J19" t="s">
        <v>27</v>
      </c>
      <c r="K19" t="s">
        <v>27</v>
      </c>
      <c r="L19" s="60" t="s">
        <v>27</v>
      </c>
      <c r="M19">
        <v>1.0000000000000001E-5</v>
      </c>
    </row>
    <row r="20" spans="2:13">
      <c r="B20" t="s">
        <v>28</v>
      </c>
      <c r="D20">
        <v>0</v>
      </c>
      <c r="E20">
        <v>0</v>
      </c>
      <c r="F20" s="8">
        <v>1</v>
      </c>
      <c r="G20">
        <v>0</v>
      </c>
      <c r="H20">
        <v>2</v>
      </c>
      <c r="I20" s="18">
        <v>67</v>
      </c>
      <c r="J20">
        <v>62</v>
      </c>
      <c r="K20">
        <v>27</v>
      </c>
      <c r="L20" s="60">
        <v>14</v>
      </c>
      <c r="M20">
        <v>5</v>
      </c>
    </row>
    <row r="21" spans="2:13">
      <c r="B21" t="s">
        <v>29</v>
      </c>
      <c r="D21" t="s">
        <v>30</v>
      </c>
      <c r="E21" t="s">
        <v>30</v>
      </c>
      <c r="F21" s="8" t="s">
        <v>30</v>
      </c>
      <c r="G21" t="s">
        <v>30</v>
      </c>
      <c r="H21" t="s">
        <v>30</v>
      </c>
      <c r="I21" s="18" t="s">
        <v>31</v>
      </c>
      <c r="J21" t="s">
        <v>31</v>
      </c>
      <c r="K21" t="s">
        <v>31</v>
      </c>
      <c r="L21" s="60" t="s">
        <v>31</v>
      </c>
      <c r="M21" t="s">
        <v>30</v>
      </c>
    </row>
    <row r="22" spans="2:13">
      <c r="B22" t="s">
        <v>32</v>
      </c>
      <c r="D22" t="s">
        <v>31</v>
      </c>
      <c r="E22" t="s">
        <v>30</v>
      </c>
      <c r="F22" s="8" t="s">
        <v>31</v>
      </c>
      <c r="G22" t="s">
        <v>30</v>
      </c>
      <c r="H22" t="s">
        <v>30</v>
      </c>
      <c r="I22" s="18" t="s">
        <v>31</v>
      </c>
      <c r="J22" t="s">
        <v>31</v>
      </c>
      <c r="K22" t="s">
        <v>31</v>
      </c>
      <c r="L22" s="60" t="s">
        <v>31</v>
      </c>
      <c r="M22" t="s">
        <v>33</v>
      </c>
    </row>
    <row r="23" spans="2:13">
      <c r="I23" s="18"/>
      <c r="L23" s="60"/>
    </row>
    <row r="24" spans="2:13">
      <c r="B24" t="s">
        <v>254</v>
      </c>
      <c r="D24" t="s">
        <v>8</v>
      </c>
      <c r="E24" t="s">
        <v>9</v>
      </c>
      <c r="F24" s="8" t="s">
        <v>10</v>
      </c>
      <c r="G24" t="s">
        <v>11</v>
      </c>
      <c r="H24" t="s">
        <v>12</v>
      </c>
      <c r="I24" s="18" t="s">
        <v>13</v>
      </c>
      <c r="J24" t="s">
        <v>14</v>
      </c>
      <c r="K24" t="s">
        <v>15</v>
      </c>
      <c r="L24" s="60" t="s">
        <v>16</v>
      </c>
      <c r="M24" t="s">
        <v>17</v>
      </c>
    </row>
    <row r="25" spans="2:13">
      <c r="B25" s="2" t="s">
        <v>6</v>
      </c>
      <c r="C25" s="1" t="s">
        <v>0</v>
      </c>
      <c r="D25" s="5">
        <f t="shared" ref="D25:M25" si="0">D3*10^27</f>
        <v>3.2999999999999999E+26</v>
      </c>
      <c r="E25" s="5">
        <f t="shared" si="0"/>
        <v>4.87E+27</v>
      </c>
      <c r="F25" s="10">
        <f t="shared" si="0"/>
        <v>5.9722999999999997E+27</v>
      </c>
      <c r="G25" s="5">
        <f t="shared" si="0"/>
        <v>7.2999999999999996E+25</v>
      </c>
      <c r="H25" s="5">
        <f t="shared" si="0"/>
        <v>6.4200000000000008E+26</v>
      </c>
      <c r="I25" s="21">
        <f t="shared" si="0"/>
        <v>1.89819E+30</v>
      </c>
      <c r="J25" s="5">
        <f t="shared" si="0"/>
        <v>5.6834000000000001E+29</v>
      </c>
      <c r="K25" s="5">
        <f t="shared" si="0"/>
        <v>8.6800000000000005E+28</v>
      </c>
      <c r="L25" s="61">
        <f t="shared" si="0"/>
        <v>1.02413E+29</v>
      </c>
      <c r="M25" s="5">
        <f t="shared" si="0"/>
        <v>1.46E+25</v>
      </c>
    </row>
    <row r="26" spans="2:13">
      <c r="B26" s="1" t="s">
        <v>1</v>
      </c>
      <c r="C26" s="1" t="s">
        <v>3</v>
      </c>
      <c r="D26" s="5">
        <f t="shared" ref="D26:M26" si="1">D4/2*10^5</f>
        <v>243950000</v>
      </c>
      <c r="E26" s="5">
        <f t="shared" si="1"/>
        <v>605200000</v>
      </c>
      <c r="F26" s="10">
        <f t="shared" si="1"/>
        <v>637800000</v>
      </c>
      <c r="G26" s="5">
        <f t="shared" si="1"/>
        <v>173750000</v>
      </c>
      <c r="H26" s="5">
        <f t="shared" si="1"/>
        <v>339600000</v>
      </c>
      <c r="I26" s="21">
        <f t="shared" si="1"/>
        <v>7149200000</v>
      </c>
      <c r="J26" s="5">
        <f t="shared" si="1"/>
        <v>6026800000</v>
      </c>
      <c r="K26" s="5">
        <f t="shared" si="1"/>
        <v>2555900000</v>
      </c>
      <c r="L26" s="61">
        <f t="shared" si="1"/>
        <v>2476400000</v>
      </c>
      <c r="M26" s="5">
        <f t="shared" si="1"/>
        <v>118500000</v>
      </c>
    </row>
    <row r="27" spans="2:13">
      <c r="B27" s="1" t="s">
        <v>2</v>
      </c>
      <c r="C27" s="1" t="s">
        <v>4</v>
      </c>
      <c r="D27" s="5">
        <f t="shared" ref="D27" si="2">PI()*4/3*D26^3</f>
        <v>6.0812250619165314E+25</v>
      </c>
      <c r="E27" s="5">
        <f t="shared" ref="E27" si="3">PI()*4/3*E26^3</f>
        <v>9.2850739579820107E+26</v>
      </c>
      <c r="F27" s="10">
        <f>1.08321*10^27</f>
        <v>1.08321E+27</v>
      </c>
      <c r="G27" s="5">
        <f t="shared" ref="G27:H27" si="4">PI()*4/3*G26^3</f>
        <v>2.1971669064430123E+25</v>
      </c>
      <c r="H27" s="5">
        <f t="shared" si="4"/>
        <v>1.6405582457419517E+26</v>
      </c>
      <c r="I27" s="21">
        <f>1.43128*10^30</f>
        <v>1.43128E+30</v>
      </c>
      <c r="J27" s="5">
        <f>82.713*10^28</f>
        <v>8.2712999999999991E+29</v>
      </c>
      <c r="K27" s="5">
        <f t="shared" ref="K27" si="5">PI()*4/3*K26^3</f>
        <v>6.9939123169377486E+28</v>
      </c>
      <c r="L27" s="61">
        <f>6.254*10^28</f>
        <v>6.2539999999999996E+28</v>
      </c>
      <c r="M27" s="5">
        <f t="shared" ref="M27" si="6">PI()*4/3*M26^3</f>
        <v>6.9701746514996599E+24</v>
      </c>
    </row>
    <row r="28" spans="2:13">
      <c r="B28" s="1" t="s">
        <v>5</v>
      </c>
      <c r="C28" s="1" t="s">
        <v>56</v>
      </c>
      <c r="D28" s="26">
        <v>5.4269999999999996</v>
      </c>
      <c r="E28" s="26">
        <v>5.2430000000000003</v>
      </c>
      <c r="F28" s="65">
        <v>5.5140000000000002</v>
      </c>
      <c r="G28" s="26">
        <f t="shared" ref="G28" si="7">G25/G27</f>
        <v>3.3224603823193162</v>
      </c>
      <c r="H28" s="26">
        <v>3.9329999999999998</v>
      </c>
      <c r="I28" s="66">
        <v>1.3260000000000001</v>
      </c>
      <c r="J28" s="26">
        <v>0.68700000000000006</v>
      </c>
      <c r="K28" s="26">
        <v>1.2709999999999999</v>
      </c>
      <c r="L28" s="67">
        <v>1.6379999999999999</v>
      </c>
      <c r="M28" s="58">
        <v>2.37</v>
      </c>
    </row>
    <row r="29" spans="2:13">
      <c r="B29" s="2" t="s">
        <v>6</v>
      </c>
      <c r="C29" s="1" t="s">
        <v>251</v>
      </c>
      <c r="D29" s="26">
        <f>D25/$F$25</f>
        <v>5.5255094352259601E-2</v>
      </c>
      <c r="E29" s="26">
        <f t="shared" ref="E29:M29" si="8">E25/$F$25</f>
        <v>0.81543124089546748</v>
      </c>
      <c r="F29" s="26">
        <f t="shared" si="8"/>
        <v>1</v>
      </c>
      <c r="G29" s="26">
        <f t="shared" si="8"/>
        <v>1.2223096629439245E-2</v>
      </c>
      <c r="H29" s="26">
        <f t="shared" si="8"/>
        <v>0.10749627446712323</v>
      </c>
      <c r="I29" s="26">
        <f>I25/$F$25</f>
        <v>317.83232590459289</v>
      </c>
      <c r="J29" s="26">
        <f t="shared" si="8"/>
        <v>95.162667648979465</v>
      </c>
      <c r="K29" s="26">
        <f t="shared" si="8"/>
        <v>14.533764211442829</v>
      </c>
      <c r="L29" s="67">
        <f t="shared" si="8"/>
        <v>17.147999933024128</v>
      </c>
      <c r="M29" s="58">
        <f t="shared" si="8"/>
        <v>2.4446193258878491E-3</v>
      </c>
    </row>
    <row r="30" spans="2:13">
      <c r="B30" s="1" t="s">
        <v>1</v>
      </c>
      <c r="C30" t="s">
        <v>252</v>
      </c>
      <c r="D30" s="26">
        <f>D26/$F$26</f>
        <v>0.38248667293822514</v>
      </c>
      <c r="E30" s="26">
        <f t="shared" ref="E30:M30" si="9">E26/$F$26</f>
        <v>0.94888679836939482</v>
      </c>
      <c r="F30" s="26">
        <f t="shared" si="9"/>
        <v>1</v>
      </c>
      <c r="G30" s="26">
        <f t="shared" si="9"/>
        <v>0.2724208215741612</v>
      </c>
      <c r="H30" s="26">
        <f t="shared" si="9"/>
        <v>0.53245531514581379</v>
      </c>
      <c r="I30" s="26">
        <f t="shared" si="9"/>
        <v>11.209156475384132</v>
      </c>
      <c r="J30" s="26">
        <f t="shared" si="9"/>
        <v>9.4493571652555666</v>
      </c>
      <c r="K30" s="26">
        <f t="shared" si="9"/>
        <v>4.007369081216682</v>
      </c>
      <c r="L30" s="67">
        <f t="shared" si="9"/>
        <v>3.8827218563813108</v>
      </c>
      <c r="M30" s="58">
        <f t="shared" si="9"/>
        <v>0.18579492003762935</v>
      </c>
    </row>
    <row r="31" spans="2:13">
      <c r="B31" s="1" t="s">
        <v>2</v>
      </c>
      <c r="C31" t="s">
        <v>253</v>
      </c>
      <c r="D31" s="26">
        <f>D27/$F$27</f>
        <v>5.614077659841149E-2</v>
      </c>
      <c r="E31" s="26">
        <f t="shared" ref="E31:M31" si="10">E27/$F$27</f>
        <v>0.85718133676590968</v>
      </c>
      <c r="F31" s="26">
        <f t="shared" si="10"/>
        <v>1</v>
      </c>
      <c r="G31" s="26">
        <f t="shared" si="10"/>
        <v>2.028384991315638E-2</v>
      </c>
      <c r="H31" s="26">
        <f t="shared" si="10"/>
        <v>0.15145338814652298</v>
      </c>
      <c r="I31" s="26">
        <f t="shared" si="10"/>
        <v>1321.331967023938</v>
      </c>
      <c r="J31" s="26">
        <f t="shared" si="10"/>
        <v>763.59154734538993</v>
      </c>
      <c r="K31" s="26">
        <f t="shared" si="10"/>
        <v>64.566541270277682</v>
      </c>
      <c r="L31" s="67">
        <f t="shared" si="10"/>
        <v>57.735803768429015</v>
      </c>
      <c r="M31" s="58">
        <f t="shared" si="10"/>
        <v>6.4347399410083547E-3</v>
      </c>
    </row>
    <row r="32" spans="2:13">
      <c r="B32" s="1"/>
      <c r="D32" s="58"/>
      <c r="E32" s="58"/>
      <c r="F32" s="10">
        <f>F25</f>
        <v>5.9722999999999997E+27</v>
      </c>
      <c r="G32" s="58"/>
      <c r="H32" s="58">
        <f>1/I32</f>
        <v>317.83232590459289</v>
      </c>
      <c r="I32" s="59">
        <f>F32/I25</f>
        <v>3.1463130666582375E-3</v>
      </c>
      <c r="J32" s="58"/>
      <c r="K32" s="58">
        <f>L25/F25</f>
        <v>17.147999933024128</v>
      </c>
      <c r="L32" s="62">
        <f>L25/I25</f>
        <v>5.3952976256328396E-2</v>
      </c>
      <c r="M32" s="58"/>
    </row>
    <row r="33" spans="2:13">
      <c r="B33" s="1">
        <f>3439-1995</f>
        <v>1444</v>
      </c>
      <c r="D33" s="4"/>
      <c r="E33" s="4"/>
      <c r="F33" s="10">
        <f>F26</f>
        <v>637800000</v>
      </c>
      <c r="G33" s="4"/>
      <c r="H33" s="58">
        <f>1/I33</f>
        <v>11.209156475384132</v>
      </c>
      <c r="I33" s="59">
        <f>F33/I26</f>
        <v>8.9212779052201652E-2</v>
      </c>
      <c r="J33" s="58">
        <f>J28/0.0046</f>
        <v>149.34782608695653</v>
      </c>
      <c r="K33" s="58">
        <f>L26/F26</f>
        <v>3.8827218563813108</v>
      </c>
      <c r="L33" s="62">
        <f>L26/I26</f>
        <v>0.34638840709450008</v>
      </c>
      <c r="M33" s="4"/>
    </row>
    <row r="34" spans="2:13">
      <c r="B34" s="1">
        <f>B33/3439</f>
        <v>0.41988950276243092</v>
      </c>
      <c r="C34" s="1"/>
      <c r="D34" s="4"/>
      <c r="E34" s="4"/>
      <c r="F34" s="11"/>
      <c r="G34" s="4"/>
      <c r="H34" s="4"/>
      <c r="I34" s="22"/>
      <c r="J34" s="4"/>
      <c r="K34" s="4"/>
      <c r="L34" s="62"/>
      <c r="M34" s="4"/>
    </row>
    <row r="35" spans="2:13">
      <c r="B35" s="1"/>
      <c r="C35" s="1"/>
      <c r="D35" s="34"/>
      <c r="E35" s="35"/>
      <c r="F35" s="36" t="s">
        <v>61</v>
      </c>
      <c r="G35" s="35"/>
      <c r="H35" s="37"/>
      <c r="I35" s="38"/>
      <c r="J35" s="39"/>
      <c r="K35" s="40" t="s">
        <v>62</v>
      </c>
      <c r="L35" s="39"/>
      <c r="M35" s="41"/>
    </row>
    <row r="36" spans="2:13" s="24" customFormat="1">
      <c r="B36" s="24" t="s">
        <v>60</v>
      </c>
      <c r="D36" s="23">
        <v>1</v>
      </c>
      <c r="E36" s="23">
        <v>2</v>
      </c>
      <c r="F36" s="23">
        <v>3</v>
      </c>
      <c r="G36" s="23">
        <v>4</v>
      </c>
      <c r="H36" s="23">
        <v>5</v>
      </c>
      <c r="I36" s="33">
        <v>1</v>
      </c>
      <c r="J36" s="33">
        <v>2</v>
      </c>
      <c r="K36" s="33">
        <v>3</v>
      </c>
      <c r="L36" s="33">
        <v>4</v>
      </c>
      <c r="M36" s="33">
        <v>5</v>
      </c>
    </row>
    <row r="37" spans="2:13" s="24" customFormat="1">
      <c r="B37" s="24" t="s">
        <v>67</v>
      </c>
      <c r="D37" s="23">
        <v>183</v>
      </c>
      <c r="E37" s="23">
        <v>27</v>
      </c>
      <c r="F37" s="23">
        <v>14</v>
      </c>
      <c r="G37" s="23">
        <v>132</v>
      </c>
      <c r="H37" s="23">
        <v>175</v>
      </c>
      <c r="I37" s="33">
        <v>29</v>
      </c>
      <c r="J37" s="33">
        <v>183</v>
      </c>
      <c r="K37" s="33">
        <v>174</v>
      </c>
      <c r="L37" s="33">
        <v>12</v>
      </c>
      <c r="M37" s="33">
        <v>133</v>
      </c>
    </row>
    <row r="38" spans="2:13" s="24" customFormat="1">
      <c r="B38" s="24" t="s">
        <v>68</v>
      </c>
      <c r="D38" s="17"/>
      <c r="E38" s="17"/>
      <c r="F38" s="17"/>
      <c r="G38" s="17"/>
      <c r="H38" s="17"/>
      <c r="I38" s="27"/>
      <c r="J38" s="27"/>
      <c r="K38" s="27"/>
      <c r="L38" s="27"/>
      <c r="M38" s="27"/>
    </row>
    <row r="39" spans="2:13" s="24" customFormat="1">
      <c r="D39" s="45">
        <v>0.1318</v>
      </c>
      <c r="E39" s="45">
        <v>0.16689999999999999</v>
      </c>
      <c r="F39" s="45">
        <v>0.34360000000000002</v>
      </c>
      <c r="G39" s="45">
        <v>0.1162</v>
      </c>
      <c r="H39" s="45">
        <v>0.2414</v>
      </c>
      <c r="I39" s="42">
        <v>0.22559999999999999</v>
      </c>
      <c r="J39" s="43">
        <v>0.1358</v>
      </c>
      <c r="K39" s="43">
        <v>0.16950000000000001</v>
      </c>
      <c r="L39" s="43">
        <v>0.2838</v>
      </c>
      <c r="M39" s="43">
        <v>0.18529999999999999</v>
      </c>
    </row>
    <row r="40" spans="2:13" s="24" customFormat="1">
      <c r="B40" s="1" t="s">
        <v>70</v>
      </c>
      <c r="D40" s="17"/>
      <c r="E40" s="17"/>
      <c r="F40" s="17"/>
      <c r="G40" s="17"/>
      <c r="H40" s="46">
        <v>0.872</v>
      </c>
      <c r="I40" s="56">
        <f>I41*I54</f>
        <v>1.31911E+31</v>
      </c>
      <c r="J40" s="29"/>
      <c r="K40" s="44"/>
      <c r="L40" s="44"/>
      <c r="M40" s="44"/>
    </row>
    <row r="41" spans="2:13">
      <c r="B41" t="s">
        <v>52</v>
      </c>
      <c r="C41" s="1" t="s">
        <v>58</v>
      </c>
      <c r="D41" s="25">
        <v>0.27537978142076502</v>
      </c>
      <c r="E41" s="25">
        <v>8.8893466666666701</v>
      </c>
      <c r="F41" s="25">
        <v>21.13205</v>
      </c>
      <c r="G41" s="25">
        <v>1.14541242424242</v>
      </c>
      <c r="H41" s="25">
        <v>1.23079485714286</v>
      </c>
      <c r="I41" s="28">
        <v>6.95</v>
      </c>
      <c r="J41" s="28">
        <v>0.27537978142076502</v>
      </c>
      <c r="K41" s="28">
        <v>1.09967494252874</v>
      </c>
      <c r="L41" s="28">
        <v>22.184058333333301</v>
      </c>
      <c r="M41" s="28">
        <v>1.3175947368421099</v>
      </c>
    </row>
    <row r="42" spans="2:13">
      <c r="B42" t="s">
        <v>54</v>
      </c>
      <c r="C42" s="1" t="s">
        <v>59</v>
      </c>
      <c r="D42" s="25">
        <v>0.25833333333333303</v>
      </c>
      <c r="E42" s="25">
        <v>0.95781481481481501</v>
      </c>
      <c r="F42" s="25">
        <v>1.083</v>
      </c>
      <c r="G42" s="25">
        <v>1.01073484848485</v>
      </c>
      <c r="H42" s="25">
        <v>1.4087885714285699</v>
      </c>
      <c r="I42" s="28">
        <v>0.13800000000000001</v>
      </c>
      <c r="J42" s="28">
        <v>0.25833333333333303</v>
      </c>
      <c r="K42" s="28">
        <v>1.06213218390805</v>
      </c>
      <c r="L42" s="28">
        <v>1.11991666666667</v>
      </c>
      <c r="M42" s="28">
        <v>1.4672481203007499</v>
      </c>
    </row>
    <row r="43" spans="2:13">
      <c r="B43" s="1" t="s">
        <v>2</v>
      </c>
      <c r="C43" s="1" t="s">
        <v>4</v>
      </c>
      <c r="D43" s="5">
        <f>IF(D42, PI()*4/3*(D42*$I$26)^3, "-")</f>
        <v>2.6387745859770961E+28</v>
      </c>
      <c r="E43" s="5">
        <f t="shared" ref="E43:M43" si="11">IF(E42, PI()*4/3*(E42*$I$26)^3, "-")</f>
        <v>1.3449483292175463E+30</v>
      </c>
      <c r="F43" s="5">
        <f t="shared" si="11"/>
        <v>1.9442240867905744E+30</v>
      </c>
      <c r="G43" s="5">
        <f t="shared" si="11"/>
        <v>1.5804205515593016E+30</v>
      </c>
      <c r="H43" s="5">
        <f t="shared" si="11"/>
        <v>4.2795529962055011E+30</v>
      </c>
      <c r="I43" s="5">
        <f t="shared" si="11"/>
        <v>4.0225199675152739E+27</v>
      </c>
      <c r="J43" s="5">
        <f t="shared" si="11"/>
        <v>2.6387745859770961E+28</v>
      </c>
      <c r="K43" s="5">
        <f t="shared" si="11"/>
        <v>1.8339886999911962E+30</v>
      </c>
      <c r="L43" s="5">
        <f t="shared" si="11"/>
        <v>2.1498990760207498E+30</v>
      </c>
      <c r="M43" s="5">
        <f t="shared" si="11"/>
        <v>4.8347234240165344E+30</v>
      </c>
    </row>
    <row r="44" spans="2:13">
      <c r="B44" s="1" t="s">
        <v>5</v>
      </c>
      <c r="C44" s="1" t="s">
        <v>56</v>
      </c>
      <c r="D44" s="15">
        <f>IF(D42, $I$25*D41/D43, "-")</f>
        <v>19.80931414425935</v>
      </c>
      <c r="E44" s="15">
        <f t="shared" ref="E44:M44" si="12">IF(E42, $I$25*E41/E43, "-")</f>
        <v>12.545960750043564</v>
      </c>
      <c r="F44" s="15">
        <f t="shared" si="12"/>
        <v>20.631698918881259</v>
      </c>
      <c r="G44" s="15">
        <f t="shared" si="12"/>
        <v>1.3757163607038407</v>
      </c>
      <c r="H44" s="15">
        <f t="shared" si="12"/>
        <v>0.54591741052196063</v>
      </c>
      <c r="I44" s="15">
        <f t="shared" si="12"/>
        <v>3279.6407740765076</v>
      </c>
      <c r="J44" s="15">
        <f t="shared" si="12"/>
        <v>19.80931414425935</v>
      </c>
      <c r="K44" s="15">
        <f t="shared" si="12"/>
        <v>1.1381705782421936</v>
      </c>
      <c r="L44" s="15">
        <f t="shared" si="12"/>
        <v>19.586760214665777</v>
      </c>
      <c r="M44" s="15">
        <f t="shared" si="12"/>
        <v>0.51730883737885802</v>
      </c>
    </row>
    <row r="45" spans="2:13">
      <c r="B45" s="24" t="s">
        <v>60</v>
      </c>
      <c r="C45" s="24"/>
    </row>
    <row r="46" spans="2:13">
      <c r="B46" t="s">
        <v>53</v>
      </c>
      <c r="C46" s="1" t="s">
        <v>53</v>
      </c>
      <c r="D46" s="25">
        <v>87.519982404371603</v>
      </c>
      <c r="E46" s="25">
        <v>2803.6752851851902</v>
      </c>
      <c r="F46" s="25">
        <v>6716.0997857142902</v>
      </c>
      <c r="G46" s="25">
        <v>364.01786666666698</v>
      </c>
      <c r="H46" s="25">
        <v>391.17235479999999</v>
      </c>
      <c r="I46" s="28">
        <v>2935.1551620689702</v>
      </c>
      <c r="J46" s="28">
        <v>87.519982404371603</v>
      </c>
      <c r="K46" s="28">
        <v>349.48724603448301</v>
      </c>
      <c r="L46" s="28">
        <v>7050.4274999999998</v>
      </c>
      <c r="M46" s="28">
        <v>418.75744120300698</v>
      </c>
    </row>
    <row r="47" spans="2:13">
      <c r="B47" t="s">
        <v>55</v>
      </c>
      <c r="C47" s="1" t="s">
        <v>57</v>
      </c>
      <c r="D47" s="25">
        <v>2.8961693989070998</v>
      </c>
      <c r="E47" s="25">
        <v>10.686370370370399</v>
      </c>
      <c r="F47" s="25">
        <v>12.137857142857101</v>
      </c>
      <c r="G47" s="25">
        <v>11.309075757575799</v>
      </c>
      <c r="H47" s="25">
        <v>15.7910342857143</v>
      </c>
      <c r="I47" s="28">
        <v>10.615275862069</v>
      </c>
      <c r="J47" s="28">
        <v>2.8961693989070998</v>
      </c>
      <c r="K47" s="28">
        <v>11.8900229885057</v>
      </c>
      <c r="L47" s="28">
        <v>12.5515833333333</v>
      </c>
      <c r="M47" s="28">
        <v>16.4463533834586</v>
      </c>
    </row>
    <row r="48" spans="2:13">
      <c r="B48" s="1" t="s">
        <v>2</v>
      </c>
      <c r="C48" s="1" t="s">
        <v>4</v>
      </c>
      <c r="D48" s="5">
        <f>IF(D47, PI()*4/3*(D47*$F$26)^3, "-")</f>
        <v>2.6400614484625611E+28</v>
      </c>
      <c r="E48" s="5">
        <f t="shared" ref="E48:M48" si="13">IF(E47, PI()*4/3*(E47*$F$26)^3, "-")</f>
        <v>1.3262726686782141E+30</v>
      </c>
      <c r="F48" s="5">
        <f t="shared" si="13"/>
        <v>1.943426942453499E+30</v>
      </c>
      <c r="G48" s="5">
        <f t="shared" si="13"/>
        <v>1.5718948607965538E+30</v>
      </c>
      <c r="H48" s="5">
        <f t="shared" si="13"/>
        <v>4.2793113289789049E+30</v>
      </c>
      <c r="I48" s="5">
        <f t="shared" si="13"/>
        <v>1.2999780170947447E+30</v>
      </c>
      <c r="J48" s="5">
        <f t="shared" si="13"/>
        <v>2.6400614484625611E+28</v>
      </c>
      <c r="K48" s="5">
        <f t="shared" si="13"/>
        <v>1.8267967778383166E+30</v>
      </c>
      <c r="L48" s="5">
        <f t="shared" si="13"/>
        <v>2.1490063338773864E+30</v>
      </c>
      <c r="M48" s="5">
        <f t="shared" si="13"/>
        <v>4.8344937954971848E+30</v>
      </c>
    </row>
    <row r="49" spans="2:13">
      <c r="B49" s="1" t="s">
        <v>5</v>
      </c>
      <c r="C49" s="1" t="s">
        <v>56</v>
      </c>
      <c r="D49" s="15">
        <f>IF(D47, $F$25*D46/D48, "-")</f>
        <v>19.798614582172704</v>
      </c>
      <c r="E49" s="15">
        <f t="shared" ref="E49:M49" si="14">IF(E47, $F$25*E46/E48, "-")</f>
        <v>12.625148886163245</v>
      </c>
      <c r="F49" s="15">
        <f t="shared" si="14"/>
        <v>20.639089576263395</v>
      </c>
      <c r="G49" s="15">
        <f t="shared" si="14"/>
        <v>1.3830593631381005</v>
      </c>
      <c r="H49" s="15">
        <f t="shared" si="14"/>
        <v>0.54592864948890851</v>
      </c>
      <c r="I49" s="15">
        <f t="shared" si="14"/>
        <v>13.48455661858082</v>
      </c>
      <c r="J49" s="15">
        <f t="shared" si="14"/>
        <v>19.798614582172704</v>
      </c>
      <c r="K49" s="15">
        <f t="shared" si="14"/>
        <v>1.1425697181060372</v>
      </c>
      <c r="L49" s="15">
        <f t="shared" si="14"/>
        <v>19.593831574370999</v>
      </c>
      <c r="M49" s="15">
        <f t="shared" si="14"/>
        <v>0.51731270571204002</v>
      </c>
    </row>
    <row r="50" spans="2:13">
      <c r="B50" s="24" t="s">
        <v>60</v>
      </c>
      <c r="C50" s="24"/>
      <c r="D50" s="7" t="s">
        <v>66</v>
      </c>
      <c r="E50" s="30" t="s">
        <v>63</v>
      </c>
      <c r="F50" s="18" t="s">
        <v>65</v>
      </c>
      <c r="G50" s="31" t="s">
        <v>64</v>
      </c>
      <c r="H50" s="32" t="s">
        <v>69</v>
      </c>
      <c r="I50" s="30" t="s">
        <v>63</v>
      </c>
      <c r="J50" s="7" t="s">
        <v>66</v>
      </c>
      <c r="K50" s="31" t="s">
        <v>64</v>
      </c>
      <c r="L50" s="18" t="s">
        <v>65</v>
      </c>
      <c r="M50" s="32" t="s">
        <v>69</v>
      </c>
    </row>
    <row r="52" spans="2:13">
      <c r="B52" t="s">
        <v>171</v>
      </c>
      <c r="D52" s="26"/>
      <c r="E52" s="26"/>
      <c r="F52" t="s">
        <v>128</v>
      </c>
      <c r="G52" s="26"/>
      <c r="I52" s="26" t="s">
        <v>194</v>
      </c>
      <c r="J52" s="12" t="s">
        <v>195</v>
      </c>
      <c r="K52" s="26"/>
      <c r="L52" s="26"/>
      <c r="M52" s="26"/>
    </row>
    <row r="53" spans="2:13">
      <c r="B53" t="s">
        <v>172</v>
      </c>
    </row>
    <row r="54" spans="2:13">
      <c r="B54" t="s">
        <v>174</v>
      </c>
      <c r="F54" s="8">
        <v>5.9699999999999994E+27</v>
      </c>
      <c r="G54" s="57">
        <f>15*F26/I26</f>
        <v>1.3381916857830247</v>
      </c>
      <c r="I54" s="12">
        <v>1.8980000000000001E+30</v>
      </c>
    </row>
    <row r="55" spans="2:13">
      <c r="B55" t="s">
        <v>176</v>
      </c>
      <c r="F55" s="55">
        <f>F28/2*10^5</f>
        <v>275700</v>
      </c>
      <c r="I55" s="56">
        <v>7149200000</v>
      </c>
    </row>
    <row r="56" spans="2:13">
      <c r="B56" t="s">
        <v>179</v>
      </c>
    </row>
    <row r="57" spans="2:13">
      <c r="B57" t="s">
        <v>180</v>
      </c>
      <c r="E57" t="s">
        <v>191</v>
      </c>
      <c r="F57" s="8" t="s">
        <v>56</v>
      </c>
      <c r="G57" s="47">
        <v>8.988E-5</v>
      </c>
    </row>
    <row r="58" spans="2:13">
      <c r="B58" t="s">
        <v>177</v>
      </c>
      <c r="E58" t="s">
        <v>193</v>
      </c>
      <c r="G58" s="47">
        <v>0.8</v>
      </c>
    </row>
    <row r="59" spans="2:13">
      <c r="E59" t="s">
        <v>192</v>
      </c>
    </row>
  </sheetData>
  <hyperlinks>
    <hyperlink ref="C2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M34"/>
  <sheetViews>
    <sheetView showRuler="0" workbookViewId="0">
      <selection activeCell="F22" sqref="F22"/>
    </sheetView>
  </sheetViews>
  <sheetFormatPr defaultColWidth="11" defaultRowHeight="15.75"/>
  <cols>
    <col min="1" max="1" width="2.5" customWidth="1"/>
    <col min="2" max="2" width="25.375" customWidth="1"/>
    <col min="3" max="4" width="11.375" customWidth="1"/>
    <col min="5" max="5" width="14.875" customWidth="1"/>
    <col min="6" max="6" width="11.375" customWidth="1"/>
    <col min="7" max="7" width="12.625" customWidth="1"/>
    <col min="8" max="8" width="11.125" customWidth="1"/>
  </cols>
  <sheetData>
    <row r="2" spans="2:6" ht="18.75">
      <c r="B2" s="69" t="s">
        <v>217</v>
      </c>
      <c r="C2" s="70"/>
      <c r="D2" s="49"/>
      <c r="E2" s="69" t="s">
        <v>218</v>
      </c>
      <c r="F2" s="70"/>
    </row>
    <row r="3" spans="2:6">
      <c r="B3" s="49" t="s">
        <v>219</v>
      </c>
      <c r="C3" s="50">
        <v>364</v>
      </c>
      <c r="D3" s="49"/>
      <c r="E3" s="49" t="s">
        <v>224</v>
      </c>
      <c r="F3" s="50">
        <v>17</v>
      </c>
    </row>
    <row r="4" spans="2:6">
      <c r="B4" s="49" t="s">
        <v>220</v>
      </c>
      <c r="C4" s="50">
        <v>743</v>
      </c>
      <c r="D4" s="49"/>
      <c r="E4" s="49" t="s">
        <v>225</v>
      </c>
      <c r="F4" s="50">
        <v>80</v>
      </c>
    </row>
    <row r="5" spans="2:6">
      <c r="B5" s="49" t="s">
        <v>221</v>
      </c>
      <c r="C5" s="50">
        <v>1172</v>
      </c>
      <c r="D5" s="49"/>
      <c r="E5" s="49" t="s">
        <v>226</v>
      </c>
      <c r="F5" s="50">
        <v>57</v>
      </c>
    </row>
    <row r="6" spans="2:6">
      <c r="B6" s="49" t="s">
        <v>222</v>
      </c>
      <c r="C6" s="50">
        <v>346</v>
      </c>
      <c r="D6" s="49"/>
      <c r="E6" s="49" t="s">
        <v>227</v>
      </c>
      <c r="F6" s="50">
        <v>61</v>
      </c>
    </row>
    <row r="7" spans="2:6">
      <c r="B7" s="49" t="s">
        <v>223</v>
      </c>
      <c r="C7" s="50">
        <v>107</v>
      </c>
      <c r="D7" s="49"/>
      <c r="E7" s="49" t="s">
        <v>228</v>
      </c>
      <c r="F7" s="50">
        <v>156</v>
      </c>
    </row>
    <row r="8" spans="2:6">
      <c r="B8" s="71"/>
      <c r="C8" s="71"/>
      <c r="D8" s="49"/>
      <c r="E8" s="51" t="s">
        <v>229</v>
      </c>
      <c r="F8" s="52">
        <v>271</v>
      </c>
    </row>
    <row r="9" spans="2:6">
      <c r="B9" s="49"/>
      <c r="C9" s="49">
        <f>SUM(C3:C7)</f>
        <v>2732</v>
      </c>
      <c r="D9" s="49"/>
      <c r="E9" s="49"/>
      <c r="F9" s="49">
        <f>SUM(F3:F8)</f>
        <v>642</v>
      </c>
    </row>
    <row r="12" spans="2:6" ht="18.75">
      <c r="B12" s="54" t="s">
        <v>239</v>
      </c>
      <c r="C12" s="54" t="s">
        <v>238</v>
      </c>
      <c r="D12" s="54" t="s">
        <v>237</v>
      </c>
      <c r="E12" s="54" t="s">
        <v>236</v>
      </c>
      <c r="F12" s="54" t="s">
        <v>235</v>
      </c>
    </row>
    <row r="13" spans="2:6" ht="18.75">
      <c r="B13" s="54" t="s">
        <v>234</v>
      </c>
      <c r="C13" s="53">
        <v>2.6278896330000001</v>
      </c>
      <c r="D13" s="53">
        <v>4.2668434050000004</v>
      </c>
      <c r="E13" s="53">
        <v>6.0000000000000002E-5</v>
      </c>
      <c r="F13" s="53">
        <v>30</v>
      </c>
    </row>
    <row r="14" spans="2:6" ht="18.75">
      <c r="B14" s="54" t="s">
        <v>233</v>
      </c>
      <c r="C14" s="53">
        <v>834.93605109999999</v>
      </c>
      <c r="D14" s="53">
        <v>1355.557114</v>
      </c>
      <c r="E14" s="53">
        <v>0.02</v>
      </c>
      <c r="F14" s="53">
        <v>9534.9</v>
      </c>
    </row>
    <row r="15" spans="2:6" ht="18.75">
      <c r="B15" s="54" t="s">
        <v>232</v>
      </c>
      <c r="C15" s="53">
        <v>2.313176699</v>
      </c>
      <c r="D15" s="53">
        <v>5.148883841</v>
      </c>
      <c r="E15" s="53">
        <v>0.02</v>
      </c>
      <c r="F15" s="53">
        <v>77.7</v>
      </c>
    </row>
    <row r="16" spans="2:6" ht="18.75">
      <c r="B16" s="54" t="s">
        <v>231</v>
      </c>
      <c r="C16" s="53">
        <v>0.35260212299999999</v>
      </c>
      <c r="D16" s="53">
        <v>0.40280334899999998</v>
      </c>
      <c r="E16" s="53">
        <v>2.9000000000000001E-2</v>
      </c>
      <c r="F16" s="53">
        <v>6.9</v>
      </c>
    </row>
    <row r="17" spans="2:13" ht="18.75">
      <c r="B17" s="54" t="s">
        <v>230</v>
      </c>
      <c r="C17" s="53">
        <v>3.9508060029999998</v>
      </c>
      <c r="D17" s="53">
        <v>4.512497947</v>
      </c>
      <c r="E17" s="53">
        <v>0.32</v>
      </c>
      <c r="F17" s="53">
        <v>77.341999999999999</v>
      </c>
    </row>
    <row r="19" spans="2:13" ht="18.75">
      <c r="D19" s="54" t="s">
        <v>234</v>
      </c>
      <c r="G19" s="54" t="s">
        <v>231</v>
      </c>
    </row>
    <row r="21" spans="2:13">
      <c r="C21" t="s">
        <v>247</v>
      </c>
      <c r="D21" t="s">
        <v>246</v>
      </c>
      <c r="E21" t="s">
        <v>245</v>
      </c>
      <c r="F21" t="s">
        <v>244</v>
      </c>
      <c r="G21" t="s">
        <v>243</v>
      </c>
      <c r="H21" t="s">
        <v>242</v>
      </c>
      <c r="I21" t="s">
        <v>241</v>
      </c>
      <c r="J21" t="s">
        <v>240</v>
      </c>
      <c r="K21" t="s">
        <v>248</v>
      </c>
      <c r="L21" t="s">
        <v>249</v>
      </c>
      <c r="M21" t="s">
        <v>250</v>
      </c>
    </row>
    <row r="22" spans="2:13">
      <c r="B22">
        <v>1</v>
      </c>
      <c r="C22">
        <v>1</v>
      </c>
      <c r="D22">
        <v>15</v>
      </c>
      <c r="E22">
        <v>13.8</v>
      </c>
      <c r="F22">
        <v>30</v>
      </c>
      <c r="G22">
        <v>20.100000000000001</v>
      </c>
      <c r="H22">
        <v>0.19500000000000001</v>
      </c>
      <c r="I22">
        <v>3</v>
      </c>
      <c r="J22">
        <v>1.01</v>
      </c>
      <c r="K22">
        <v>0.91862432039900699</v>
      </c>
      <c r="L22">
        <v>3154.3476891625401</v>
      </c>
      <c r="M22">
        <v>27.203452522032499</v>
      </c>
    </row>
    <row r="23" spans="2:13">
      <c r="B23">
        <v>2</v>
      </c>
      <c r="C23">
        <v>2</v>
      </c>
      <c r="D23">
        <v>162</v>
      </c>
      <c r="E23">
        <v>2.1000000000000001E-4</v>
      </c>
      <c r="F23">
        <v>0.53400000000000003</v>
      </c>
      <c r="G23">
        <v>3.0599999999999999E-2</v>
      </c>
      <c r="H23">
        <v>2.9000000000000001E-2</v>
      </c>
      <c r="I23">
        <v>0.63900000000000001</v>
      </c>
      <c r="J23">
        <v>0.23400000000000001</v>
      </c>
      <c r="K23">
        <v>4.61994561462142E-3</v>
      </c>
      <c r="L23">
        <v>1599.6922182814501</v>
      </c>
      <c r="M23">
        <v>3.7349933325637301</v>
      </c>
    </row>
    <row r="24" spans="2:13">
      <c r="B24">
        <v>3</v>
      </c>
      <c r="C24">
        <v>3</v>
      </c>
      <c r="D24">
        <v>235</v>
      </c>
      <c r="E24">
        <v>1.2999999999999999E-2</v>
      </c>
      <c r="F24">
        <v>1.58</v>
      </c>
      <c r="G24">
        <v>0.72</v>
      </c>
      <c r="H24">
        <v>0.71899999999999997</v>
      </c>
      <c r="I24">
        <v>2.09</v>
      </c>
      <c r="J24">
        <v>1.22</v>
      </c>
      <c r="K24">
        <v>3.1136401877393301E-2</v>
      </c>
      <c r="L24">
        <v>3.5372419314362902</v>
      </c>
      <c r="M24">
        <v>0.46270453070721701</v>
      </c>
    </row>
    <row r="25" spans="2:13">
      <c r="B25">
        <v>4</v>
      </c>
      <c r="C25">
        <v>4</v>
      </c>
      <c r="D25">
        <v>93</v>
      </c>
      <c r="E25">
        <v>0.72</v>
      </c>
      <c r="F25">
        <v>4.8499999999999996</v>
      </c>
      <c r="G25">
        <v>2.1709999999999998</v>
      </c>
      <c r="H25">
        <v>9.8000000000000004E-2</v>
      </c>
      <c r="I25">
        <v>2.0699999999999998</v>
      </c>
      <c r="J25">
        <v>1.1599999999999999</v>
      </c>
      <c r="K25">
        <v>0.52156402916574496</v>
      </c>
      <c r="L25">
        <v>2701.1415382878799</v>
      </c>
      <c r="M25">
        <v>1.9141999273646599</v>
      </c>
    </row>
    <row r="26" spans="2:13">
      <c r="B26">
        <v>5</v>
      </c>
      <c r="C26">
        <v>5</v>
      </c>
      <c r="D26">
        <v>26</v>
      </c>
      <c r="E26">
        <v>5.41</v>
      </c>
      <c r="F26">
        <v>11.79</v>
      </c>
      <c r="G26">
        <v>9.1</v>
      </c>
      <c r="H26">
        <v>0.13800000000000001</v>
      </c>
      <c r="I26">
        <v>1.512</v>
      </c>
      <c r="J26">
        <v>1.133</v>
      </c>
      <c r="K26">
        <v>3.3293872366459101</v>
      </c>
      <c r="L26">
        <v>3279.58773052781</v>
      </c>
      <c r="M26">
        <v>7.6950643224261297</v>
      </c>
    </row>
    <row r="28" spans="2:13">
      <c r="C28" t="s">
        <v>247</v>
      </c>
      <c r="D28" t="s">
        <v>246</v>
      </c>
      <c r="E28" t="s">
        <v>245</v>
      </c>
      <c r="F28" t="s">
        <v>244</v>
      </c>
      <c r="G28" t="s">
        <v>243</v>
      </c>
      <c r="H28" t="s">
        <v>242</v>
      </c>
      <c r="I28" t="s">
        <v>241</v>
      </c>
      <c r="J28" t="s">
        <v>240</v>
      </c>
      <c r="K28" t="s">
        <v>248</v>
      </c>
      <c r="L28" t="s">
        <v>249</v>
      </c>
      <c r="M28" t="s">
        <v>250</v>
      </c>
    </row>
    <row r="29" spans="2:13">
      <c r="B29">
        <v>2</v>
      </c>
      <c r="C29">
        <v>2</v>
      </c>
      <c r="D29">
        <v>7</v>
      </c>
      <c r="E29">
        <v>18.41</v>
      </c>
      <c r="F29">
        <v>22</v>
      </c>
      <c r="G29">
        <v>20.95</v>
      </c>
      <c r="H29">
        <v>0.19500000000000001</v>
      </c>
      <c r="I29">
        <v>1.24</v>
      </c>
      <c r="J29">
        <v>0.93400000000000005</v>
      </c>
      <c r="K29">
        <v>13.073826267804799</v>
      </c>
      <c r="L29">
        <v>3154.3476891625401</v>
      </c>
      <c r="M29">
        <v>33.365086326853501</v>
      </c>
    </row>
    <row r="30" spans="2:13">
      <c r="B30">
        <v>3</v>
      </c>
      <c r="C30">
        <v>3</v>
      </c>
      <c r="D30">
        <v>162</v>
      </c>
      <c r="E30">
        <v>2.1000000000000001E-4</v>
      </c>
      <c r="F30">
        <v>0.53400000000000003</v>
      </c>
      <c r="G30">
        <v>3.0599999999999999E-2</v>
      </c>
      <c r="H30">
        <v>2.9000000000000001E-2</v>
      </c>
      <c r="I30">
        <v>0.63900000000000001</v>
      </c>
      <c r="J30">
        <v>0.23400000000000001</v>
      </c>
      <c r="K30">
        <v>4.61994561462142E-3</v>
      </c>
      <c r="L30">
        <v>1599.6922182814501</v>
      </c>
      <c r="M30">
        <v>3.7349933325637301</v>
      </c>
    </row>
    <row r="31" spans="2:13">
      <c r="B31">
        <v>4</v>
      </c>
      <c r="C31">
        <v>4</v>
      </c>
      <c r="D31">
        <v>234</v>
      </c>
      <c r="E31">
        <v>1.2999999999999999E-2</v>
      </c>
      <c r="F31">
        <v>1.58</v>
      </c>
      <c r="G31">
        <v>0.72</v>
      </c>
      <c r="H31">
        <v>0.71899999999999997</v>
      </c>
      <c r="I31">
        <v>1.9910000000000001</v>
      </c>
      <c r="J31">
        <v>1.22</v>
      </c>
      <c r="K31">
        <v>3.1136401877393301E-2</v>
      </c>
      <c r="L31">
        <v>3.5372419314362902</v>
      </c>
      <c r="M31">
        <v>0.46332384645873498</v>
      </c>
    </row>
    <row r="32" spans="2:13">
      <c r="B32">
        <v>5</v>
      </c>
      <c r="C32">
        <v>5</v>
      </c>
      <c r="D32">
        <v>38</v>
      </c>
      <c r="E32">
        <v>2.69</v>
      </c>
      <c r="F32">
        <v>7.6</v>
      </c>
      <c r="G32">
        <v>3.9750000000000001</v>
      </c>
      <c r="H32">
        <v>0.13800000000000001</v>
      </c>
      <c r="I32">
        <v>1.61</v>
      </c>
      <c r="J32">
        <v>1.115</v>
      </c>
      <c r="K32">
        <v>1.14714101857691</v>
      </c>
      <c r="L32">
        <v>3279.58773052781</v>
      </c>
      <c r="M32">
        <v>3.4188871065290201</v>
      </c>
    </row>
    <row r="33" spans="2:13">
      <c r="B33">
        <v>6</v>
      </c>
      <c r="C33">
        <v>6</v>
      </c>
      <c r="D33">
        <v>64</v>
      </c>
      <c r="E33">
        <v>0.72</v>
      </c>
      <c r="F33">
        <v>2.7</v>
      </c>
      <c r="G33">
        <v>1.9175</v>
      </c>
      <c r="H33">
        <v>9.8000000000000004E-2</v>
      </c>
      <c r="I33">
        <v>1.69</v>
      </c>
      <c r="J33">
        <v>1.155</v>
      </c>
      <c r="K33">
        <v>0.52156402916574496</v>
      </c>
      <c r="L33">
        <v>2701.1415382878799</v>
      </c>
      <c r="M33">
        <v>1.70660461917661</v>
      </c>
    </row>
    <row r="34" spans="2:13">
      <c r="B34">
        <v>1</v>
      </c>
      <c r="C34">
        <v>1</v>
      </c>
      <c r="D34">
        <v>19</v>
      </c>
      <c r="E34">
        <v>8.4</v>
      </c>
      <c r="F34">
        <v>15.74</v>
      </c>
      <c r="G34">
        <v>10.1</v>
      </c>
      <c r="H34">
        <v>0.16400000000000001</v>
      </c>
      <c r="I34">
        <v>1.512</v>
      </c>
      <c r="J34">
        <v>1.1359999999999999</v>
      </c>
      <c r="K34">
        <v>3.3293872366459101</v>
      </c>
      <c r="L34">
        <v>2926.78548780656</v>
      </c>
      <c r="M34">
        <v>8.1804696915755901</v>
      </c>
    </row>
  </sheetData>
  <mergeCells count="3">
    <mergeCell ref="B2:C2"/>
    <mergeCell ref="B8:C8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27"/>
  <sheetViews>
    <sheetView showRuler="0" topLeftCell="A3" workbookViewId="0">
      <selection activeCell="H10" sqref="H10"/>
    </sheetView>
  </sheetViews>
  <sheetFormatPr defaultColWidth="11" defaultRowHeight="15.75"/>
  <sheetData>
    <row r="2" spans="2:2">
      <c r="B2" t="s">
        <v>196</v>
      </c>
    </row>
    <row r="3" spans="2:2">
      <c r="B3" t="s">
        <v>197</v>
      </c>
    </row>
    <row r="5" spans="2:2">
      <c r="B5" s="48" t="s">
        <v>206</v>
      </c>
    </row>
    <row r="6" spans="2:2">
      <c r="B6" t="s">
        <v>198</v>
      </c>
    </row>
    <row r="7" spans="2:2">
      <c r="B7" t="s">
        <v>199</v>
      </c>
    </row>
    <row r="8" spans="2:2">
      <c r="B8" t="s">
        <v>200</v>
      </c>
    </row>
    <row r="9" spans="2:2">
      <c r="B9" t="s">
        <v>201</v>
      </c>
    </row>
    <row r="10" spans="2:2">
      <c r="B10" t="s">
        <v>202</v>
      </c>
    </row>
    <row r="11" spans="2:2">
      <c r="B11" t="s">
        <v>203</v>
      </c>
    </row>
    <row r="12" spans="2:2">
      <c r="B12" t="s">
        <v>205</v>
      </c>
    </row>
    <row r="13" spans="2:2">
      <c r="B13" t="s">
        <v>204</v>
      </c>
    </row>
    <row r="14" spans="2:2">
      <c r="B14" t="s">
        <v>205</v>
      </c>
    </row>
    <row r="16" spans="2:2">
      <c r="B16" s="48" t="s">
        <v>210</v>
      </c>
    </row>
    <row r="17" spans="2:2">
      <c r="B17" t="s">
        <v>211</v>
      </c>
    </row>
    <row r="18" spans="2:2">
      <c r="B18" t="s">
        <v>212</v>
      </c>
    </row>
    <row r="19" spans="2:2">
      <c r="B19" t="s">
        <v>213</v>
      </c>
    </row>
    <row r="20" spans="2:2">
      <c r="B20" t="s">
        <v>207</v>
      </c>
    </row>
    <row r="21" spans="2:2">
      <c r="B21" t="s">
        <v>205</v>
      </c>
    </row>
    <row r="22" spans="2:2">
      <c r="B22" t="s">
        <v>208</v>
      </c>
    </row>
    <row r="23" spans="2:2">
      <c r="B23" t="s">
        <v>209</v>
      </c>
    </row>
    <row r="25" spans="2:2">
      <c r="B25" t="s">
        <v>214</v>
      </c>
    </row>
    <row r="26" spans="2:2">
      <c r="B26" t="s">
        <v>215</v>
      </c>
    </row>
    <row r="27" spans="2:2">
      <c r="B27" t="s">
        <v>216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0"/>
  <sheetViews>
    <sheetView showRuler="0" topLeftCell="A83" workbookViewId="0">
      <selection activeCell="A104" sqref="A104"/>
    </sheetView>
  </sheetViews>
  <sheetFormatPr defaultColWidth="11" defaultRowHeight="15.75"/>
  <sheetData>
    <row r="1" spans="1:1">
      <c r="A1" t="s">
        <v>71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t="s">
        <v>75</v>
      </c>
    </row>
    <row r="6" spans="1:1">
      <c r="A6" t="s">
        <v>76</v>
      </c>
    </row>
    <row r="7" spans="1:1">
      <c r="A7" t="s">
        <v>77</v>
      </c>
    </row>
    <row r="8" spans="1:1">
      <c r="A8" t="s">
        <v>78</v>
      </c>
    </row>
    <row r="9" spans="1:1">
      <c r="A9" t="s">
        <v>79</v>
      </c>
    </row>
    <row r="10" spans="1:1">
      <c r="A10" t="s">
        <v>80</v>
      </c>
    </row>
    <row r="11" spans="1:1">
      <c r="A11" t="s">
        <v>81</v>
      </c>
    </row>
    <row r="12" spans="1:1">
      <c r="A12" t="s">
        <v>82</v>
      </c>
    </row>
    <row r="13" spans="1:1">
      <c r="A13" t="s">
        <v>83</v>
      </c>
    </row>
    <row r="14" spans="1:1">
      <c r="A14" t="s">
        <v>84</v>
      </c>
    </row>
    <row r="15" spans="1:1">
      <c r="A15" t="s">
        <v>85</v>
      </c>
    </row>
    <row r="16" spans="1:1">
      <c r="A16" t="s">
        <v>86</v>
      </c>
    </row>
    <row r="17" spans="1:1">
      <c r="A17" t="s">
        <v>87</v>
      </c>
    </row>
    <row r="18" spans="1:1">
      <c r="A18" t="s">
        <v>88</v>
      </c>
    </row>
    <row r="19" spans="1:1">
      <c r="A19" t="s">
        <v>89</v>
      </c>
    </row>
    <row r="20" spans="1:1">
      <c r="A20" t="s">
        <v>90</v>
      </c>
    </row>
    <row r="21" spans="1:1">
      <c r="A21" t="s">
        <v>91</v>
      </c>
    </row>
    <row r="22" spans="1:1">
      <c r="A22" t="s">
        <v>92</v>
      </c>
    </row>
    <row r="23" spans="1:1">
      <c r="A23" t="s">
        <v>93</v>
      </c>
    </row>
    <row r="24" spans="1:1">
      <c r="A24" t="s">
        <v>94</v>
      </c>
    </row>
    <row r="25" spans="1:1">
      <c r="A25" t="s">
        <v>95</v>
      </c>
    </row>
    <row r="26" spans="1:1">
      <c r="A26" t="s">
        <v>96</v>
      </c>
    </row>
    <row r="27" spans="1:1">
      <c r="A27" t="s">
        <v>97</v>
      </c>
    </row>
    <row r="28" spans="1:1">
      <c r="A28" t="s">
        <v>98</v>
      </c>
    </row>
    <row r="29" spans="1:1">
      <c r="A29" t="s">
        <v>99</v>
      </c>
    </row>
    <row r="30" spans="1:1">
      <c r="A30" t="s">
        <v>100</v>
      </c>
    </row>
    <row r="31" spans="1:1">
      <c r="A31" t="s">
        <v>101</v>
      </c>
    </row>
    <row r="32" spans="1:1">
      <c r="A32" t="s">
        <v>102</v>
      </c>
    </row>
    <row r="33" spans="1:1">
      <c r="A33" t="s">
        <v>103</v>
      </c>
    </row>
    <row r="34" spans="1:1">
      <c r="A34" t="s">
        <v>104</v>
      </c>
    </row>
    <row r="35" spans="1:1">
      <c r="A35" t="s">
        <v>105</v>
      </c>
    </row>
    <row r="36" spans="1:1">
      <c r="A36" t="s">
        <v>106</v>
      </c>
    </row>
    <row r="37" spans="1:1">
      <c r="A37" t="s">
        <v>107</v>
      </c>
    </row>
    <row r="38" spans="1:1">
      <c r="A38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5" spans="1:1">
      <c r="A45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118</v>
      </c>
    </row>
    <row r="49" spans="1:1">
      <c r="A49" t="s">
        <v>119</v>
      </c>
    </row>
    <row r="50" spans="1:1">
      <c r="A50" t="s">
        <v>120</v>
      </c>
    </row>
    <row r="51" spans="1:1">
      <c r="A51" t="s">
        <v>121</v>
      </c>
    </row>
    <row r="52" spans="1:1">
      <c r="A52" t="s">
        <v>122</v>
      </c>
    </row>
    <row r="53" spans="1:1">
      <c r="A53" t="s">
        <v>123</v>
      </c>
    </row>
    <row r="54" spans="1:1">
      <c r="A54" t="s">
        <v>124</v>
      </c>
    </row>
    <row r="55" spans="1:1">
      <c r="A55" t="s">
        <v>125</v>
      </c>
    </row>
    <row r="56" spans="1:1">
      <c r="A56" t="s">
        <v>126</v>
      </c>
    </row>
    <row r="57" spans="1:1">
      <c r="A57" t="s">
        <v>127</v>
      </c>
    </row>
    <row r="58" spans="1:1">
      <c r="A58" t="s">
        <v>128</v>
      </c>
    </row>
    <row r="59" spans="1:1">
      <c r="A59" t="s">
        <v>129</v>
      </c>
    </row>
    <row r="60" spans="1:1">
      <c r="A60" t="s">
        <v>130</v>
      </c>
    </row>
    <row r="61" spans="1:1">
      <c r="A61" t="s">
        <v>131</v>
      </c>
    </row>
    <row r="62" spans="1:1">
      <c r="A62" t="s">
        <v>132</v>
      </c>
    </row>
    <row r="63" spans="1:1">
      <c r="A63" t="s">
        <v>133</v>
      </c>
    </row>
    <row r="64" spans="1:1">
      <c r="A64" t="s">
        <v>134</v>
      </c>
    </row>
    <row r="65" spans="1:1">
      <c r="A65" t="s">
        <v>135</v>
      </c>
    </row>
    <row r="66" spans="1:1">
      <c r="A66" t="s">
        <v>136</v>
      </c>
    </row>
    <row r="67" spans="1:1">
      <c r="A67" t="s">
        <v>137</v>
      </c>
    </row>
    <row r="68" spans="1:1">
      <c r="A68" t="s">
        <v>138</v>
      </c>
    </row>
    <row r="69" spans="1:1">
      <c r="A69" t="s">
        <v>139</v>
      </c>
    </row>
    <row r="70" spans="1:1">
      <c r="A70" t="s">
        <v>140</v>
      </c>
    </row>
    <row r="71" spans="1:1">
      <c r="A71" t="s">
        <v>141</v>
      </c>
    </row>
    <row r="72" spans="1:1">
      <c r="A72" t="s">
        <v>142</v>
      </c>
    </row>
    <row r="73" spans="1:1">
      <c r="A73" t="s">
        <v>143</v>
      </c>
    </row>
    <row r="74" spans="1:1">
      <c r="A74" t="s">
        <v>144</v>
      </c>
    </row>
    <row r="75" spans="1:1">
      <c r="A75" t="s">
        <v>145</v>
      </c>
    </row>
    <row r="76" spans="1:1">
      <c r="A76" t="s">
        <v>146</v>
      </c>
    </row>
    <row r="77" spans="1:1">
      <c r="A77" t="s">
        <v>147</v>
      </c>
    </row>
    <row r="78" spans="1:1">
      <c r="A78" t="s">
        <v>148</v>
      </c>
    </row>
    <row r="79" spans="1:1">
      <c r="A79" t="s">
        <v>149</v>
      </c>
    </row>
    <row r="80" spans="1:1">
      <c r="A80" t="s">
        <v>150</v>
      </c>
    </row>
    <row r="81" spans="1:1">
      <c r="A81" t="s">
        <v>151</v>
      </c>
    </row>
    <row r="82" spans="1:1">
      <c r="A82" t="s">
        <v>152</v>
      </c>
    </row>
    <row r="83" spans="1:1">
      <c r="A83" t="s">
        <v>153</v>
      </c>
    </row>
    <row r="84" spans="1:1">
      <c r="A84" t="s">
        <v>154</v>
      </c>
    </row>
    <row r="85" spans="1:1">
      <c r="A85" t="s">
        <v>155</v>
      </c>
    </row>
    <row r="86" spans="1:1">
      <c r="A86" t="s">
        <v>156</v>
      </c>
    </row>
    <row r="87" spans="1:1">
      <c r="A87" t="s">
        <v>157</v>
      </c>
    </row>
    <row r="88" spans="1:1">
      <c r="A88" t="s">
        <v>158</v>
      </c>
    </row>
    <row r="89" spans="1:1">
      <c r="A89" t="s">
        <v>159</v>
      </c>
    </row>
    <row r="90" spans="1:1">
      <c r="A90" t="s">
        <v>160</v>
      </c>
    </row>
    <row r="91" spans="1:1">
      <c r="A91" t="s">
        <v>161</v>
      </c>
    </row>
    <row r="92" spans="1:1">
      <c r="A92" t="s">
        <v>162</v>
      </c>
    </row>
    <row r="93" spans="1:1">
      <c r="A93" t="s">
        <v>163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168</v>
      </c>
    </row>
    <row r="99" spans="1:1">
      <c r="A99" t="s">
        <v>169</v>
      </c>
    </row>
    <row r="100" spans="1:1">
      <c r="A100" t="s">
        <v>170</v>
      </c>
    </row>
    <row r="101" spans="1:1">
      <c r="A101" t="s">
        <v>171</v>
      </c>
    </row>
    <row r="102" spans="1:1">
      <c r="A102" t="s">
        <v>172</v>
      </c>
    </row>
    <row r="103" spans="1:1">
      <c r="A103" t="s">
        <v>173</v>
      </c>
    </row>
    <row r="104" spans="1:1">
      <c r="A104" t="s">
        <v>174</v>
      </c>
    </row>
    <row r="105" spans="1:1">
      <c r="A105" t="s">
        <v>175</v>
      </c>
    </row>
    <row r="106" spans="1:1">
      <c r="A106" t="s">
        <v>176</v>
      </c>
    </row>
    <row r="107" spans="1:1">
      <c r="A107" t="s">
        <v>177</v>
      </c>
    </row>
    <row r="108" spans="1:1">
      <c r="A108" t="s">
        <v>178</v>
      </c>
    </row>
    <row r="109" spans="1:1">
      <c r="A109" t="s">
        <v>179</v>
      </c>
    </row>
    <row r="110" spans="1:1">
      <c r="A110" t="s">
        <v>180</v>
      </c>
    </row>
    <row r="111" spans="1:1">
      <c r="A111" t="s">
        <v>181</v>
      </c>
    </row>
    <row r="112" spans="1:1">
      <c r="A112" t="s">
        <v>182</v>
      </c>
    </row>
    <row r="113" spans="1:1">
      <c r="A113" t="s">
        <v>183</v>
      </c>
    </row>
    <row r="114" spans="1:1">
      <c r="A114" t="s">
        <v>184</v>
      </c>
    </row>
    <row r="115" spans="1:1">
      <c r="A115" t="s">
        <v>185</v>
      </c>
    </row>
    <row r="116" spans="1:1">
      <c r="A116" t="s">
        <v>186</v>
      </c>
    </row>
    <row r="117" spans="1:1">
      <c r="A117" t="s">
        <v>187</v>
      </c>
    </row>
    <row r="118" spans="1:1">
      <c r="A118" t="s">
        <v>188</v>
      </c>
    </row>
    <row r="119" spans="1:1">
      <c r="A119" t="s">
        <v>189</v>
      </c>
    </row>
    <row r="120" spans="1:1">
      <c r="A12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descrStats</vt:lpstr>
      <vt:lpstr>GeochemicalClassification</vt:lpstr>
      <vt:lpstr>Density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</cp:lastModifiedBy>
  <dcterms:created xsi:type="dcterms:W3CDTF">2017-01-05T04:18:57Z</dcterms:created>
  <dcterms:modified xsi:type="dcterms:W3CDTF">2017-01-29T17:12:29Z</dcterms:modified>
</cp:coreProperties>
</file>