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play" sheetId="1" r:id="rId4"/>
    <sheet state="hidden" name="Scores" sheetId="2" r:id="rId5"/>
    <sheet state="hidden" name="Validation" sheetId="3" r:id="rId6"/>
    <sheet state="hidden" name="Sheet1" sheetId="4" r:id="rId7"/>
    <sheet state="hidden" name="Sheet2" sheetId="5" r:id="rId8"/>
    <sheet state="hidden" name="Sheet3" sheetId="6" r:id="rId9"/>
    <sheet state="hidden" name="PDGA #s" sheetId="7" r:id="rId10"/>
  </sheets>
  <definedNames>
    <definedName hidden="1" localSheetId="1" name="_xlnm._FilterDatabase">Scores!$A$1:$AA$162</definedName>
    <definedName hidden="1" localSheetId="2" name="_xlnm._FilterDatabase">Validation!$A$1:$A$162</definedName>
  </definedNames>
  <calcPr/>
</workbook>
</file>

<file path=xl/sharedStrings.xml><?xml version="1.0" encoding="utf-8"?>
<sst xmlns="http://schemas.openxmlformats.org/spreadsheetml/2006/main" count="1854" uniqueCount="252">
  <si>
    <t>Enter/Select Name:</t>
  </si>
  <si>
    <t>Benjamin Petock</t>
  </si>
  <si>
    <t>Hole:</t>
  </si>
  <si>
    <t>TOTAL</t>
  </si>
  <si>
    <t>Enter/Select Division:</t>
  </si>
  <si>
    <t>Open</t>
  </si>
  <si>
    <t>Par:</t>
  </si>
  <si>
    <t>Rating</t>
  </si>
  <si>
    <t>Score:</t>
  </si>
  <si>
    <t>Avg. Division Rating</t>
  </si>
  <si>
    <t>Division Average</t>
  </si>
  <si>
    <t>Round Rating</t>
  </si>
  <si>
    <t>Overall Average</t>
  </si>
  <si>
    <t>Projected Score (Trending)</t>
  </si>
  <si>
    <t>Overall Average ±</t>
  </si>
  <si>
    <t>Division Rank</t>
  </si>
  <si>
    <t>Pro Masters</t>
  </si>
  <si>
    <t>Advanced</t>
  </si>
  <si>
    <t>Advanced Women</t>
  </si>
  <si>
    <t>Amateur Masters 40</t>
  </si>
  <si>
    <t>Amateur Masters 60</t>
  </si>
  <si>
    <t>Intermediate</t>
  </si>
  <si>
    <t>Intermediate Women</t>
  </si>
  <si>
    <t>Recreational</t>
  </si>
  <si>
    <t>Recreational Women</t>
  </si>
  <si>
    <t>Novice Women</t>
  </si>
  <si>
    <t>Junior &lt;= 15</t>
  </si>
  <si>
    <t>Overall</t>
  </si>
  <si>
    <t>Divison</t>
  </si>
  <si>
    <t>Place</t>
  </si>
  <si>
    <t>Name</t>
  </si>
  <si>
    <t>Round</t>
  </si>
  <si>
    <t>Thru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</si>
  <si>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</si>
  <si>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</si>
  <si>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</si>
  <si>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</si>
  <si>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</si>
  <si>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</si>
  <si>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</si>
  <si>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</si>
  <si>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Hole 9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</si>
  <si>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</si>
  <si>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</si>
  <si>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</si>
  <si>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</si>
  <si>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</si>
  <si>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</si>
  <si>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</si>
  <si>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</si>
  <si>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</si>
  <si>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Score</t>
  </si>
  <si>
    <t>Joseph Bruno</t>
  </si>
  <si>
    <t>F</t>
  </si>
  <si>
    <t>Brandon Koppenjan</t>
  </si>
  <si>
    <t>Zachary Tesone</t>
  </si>
  <si>
    <t>Chris Szanto</t>
  </si>
  <si>
    <t>Andrew Stocklin</t>
  </si>
  <si>
    <t>T2</t>
  </si>
  <si>
    <t>Bo Li</t>
  </si>
  <si>
    <t>Michael Tentilucci</t>
  </si>
  <si>
    <t>Cory Snyder</t>
  </si>
  <si>
    <t>E</t>
  </si>
  <si>
    <t>Jordan Mundell</t>
  </si>
  <si>
    <t>Ryan Coughlan</t>
  </si>
  <si>
    <t>Thomas Baldowski</t>
  </si>
  <si>
    <t>Christopher Costleigh</t>
  </si>
  <si>
    <t>David Highley</t>
  </si>
  <si>
    <t>T3</t>
  </si>
  <si>
    <t>Dean Klimek</t>
  </si>
  <si>
    <t>T5</t>
  </si>
  <si>
    <t>Derrick Laurion</t>
  </si>
  <si>
    <t>Kyle Petermann</t>
  </si>
  <si>
    <t>Michael Udzinski</t>
  </si>
  <si>
    <t>Mike Marcionese</t>
  </si>
  <si>
    <t>Nick Caputo</t>
  </si>
  <si>
    <t>Ryan Belline</t>
  </si>
  <si>
    <t>Ryan Kirk</t>
  </si>
  <si>
    <t>T10</t>
  </si>
  <si>
    <t>Adam Johannsen</t>
  </si>
  <si>
    <t>Daniel Ruth</t>
  </si>
  <si>
    <t>Drew Minko</t>
  </si>
  <si>
    <t>Frank Gualtieri</t>
  </si>
  <si>
    <t>James O'Reilly</t>
  </si>
  <si>
    <t>Jay Spangler</t>
  </si>
  <si>
    <t>Michael Kump</t>
  </si>
  <si>
    <t>T14</t>
  </si>
  <si>
    <t>Chas Edinger</t>
  </si>
  <si>
    <t>Christopher Burch</t>
  </si>
  <si>
    <t>Curvin Stine</t>
  </si>
  <si>
    <t>Gavin Abrahamsson</t>
  </si>
  <si>
    <t>Jonathan Pfancook</t>
  </si>
  <si>
    <t>Matt Ward</t>
  </si>
  <si>
    <t>Michael Kovalcik</t>
  </si>
  <si>
    <t>Robert Bennett</t>
  </si>
  <si>
    <t>Robert McNamara</t>
  </si>
  <si>
    <t>Shea Stevens</t>
  </si>
  <si>
    <t>Asher Panik</t>
  </si>
  <si>
    <t>T8</t>
  </si>
  <si>
    <t>Drew Hopkins</t>
  </si>
  <si>
    <t>James Schubert</t>
  </si>
  <si>
    <t>John Petrick</t>
  </si>
  <si>
    <t>Kaibo Yang</t>
  </si>
  <si>
    <t>Otto Gomez</t>
  </si>
  <si>
    <t>Robert Staas</t>
  </si>
  <si>
    <t>Chris Simon</t>
  </si>
  <si>
    <t>T19</t>
  </si>
  <si>
    <t>Howard Van Salisbury</t>
  </si>
  <si>
    <t>Joanna Latini</t>
  </si>
  <si>
    <t>Joshua Snyder</t>
  </si>
  <si>
    <t>Nathan Faucette</t>
  </si>
  <si>
    <t>Peter Morris</t>
  </si>
  <si>
    <t>T13</t>
  </si>
  <si>
    <t>Daniel Burton</t>
  </si>
  <si>
    <t>Evan Bedser</t>
  </si>
  <si>
    <t>T21</t>
  </si>
  <si>
    <t>James Manchester</t>
  </si>
  <si>
    <t>Jenifer Salvetti</t>
  </si>
  <si>
    <t>Joe Giambrone</t>
  </si>
  <si>
    <t>Joseph Ax</t>
  </si>
  <si>
    <t>Joshua Filzer</t>
  </si>
  <si>
    <t>Mark Pasierb</t>
  </si>
  <si>
    <t>Matt Delgado</t>
  </si>
  <si>
    <t>Rick Hansen</t>
  </si>
  <si>
    <t>T18</t>
  </si>
  <si>
    <t>Anthony Chiavarone</t>
  </si>
  <si>
    <t>Bryan Walsh</t>
  </si>
  <si>
    <t>Dave Oster</t>
  </si>
  <si>
    <t>·</t>
  </si>
  <si>
    <t>Jon Henning</t>
  </si>
  <si>
    <t>Matthew Pressler</t>
  </si>
  <si>
    <t>Michael Kratzer</t>
  </si>
  <si>
    <t>William Bogen</t>
  </si>
  <si>
    <t>Anthony Pinto</t>
  </si>
  <si>
    <t>T24</t>
  </si>
  <si>
    <t>Ben Kriss</t>
  </si>
  <si>
    <t>Sean Williams</t>
  </si>
  <si>
    <t>Tony Tenaglia</t>
  </si>
  <si>
    <t>Zach Miller</t>
  </si>
  <si>
    <t>Amanda Dice</t>
  </si>
  <si>
    <t>T25</t>
  </si>
  <si>
    <t>Brent Sheppard</t>
  </si>
  <si>
    <t>Brett Keeler</t>
  </si>
  <si>
    <t>T27</t>
  </si>
  <si>
    <t>Dan Pinho</t>
  </si>
  <si>
    <t>Egil Quam</t>
  </si>
  <si>
    <t>Elya Beer</t>
  </si>
  <si>
    <t>Jayden Key</t>
  </si>
  <si>
    <t>Joe Finney</t>
  </si>
  <si>
    <t>Matt Reenstra</t>
  </si>
  <si>
    <t>Matt Sardanis</t>
  </si>
  <si>
    <t>Megan Panik</t>
  </si>
  <si>
    <t>Peter Morgan</t>
  </si>
  <si>
    <t>Thomas Chainz-Machete Nosenzo</t>
  </si>
  <si>
    <t>Timothy Apgar</t>
  </si>
  <si>
    <t>T31</t>
  </si>
  <si>
    <t>Benjamin Cohen</t>
  </si>
  <si>
    <t>Bill Ganley</t>
  </si>
  <si>
    <t>Daniel Huang</t>
  </si>
  <si>
    <t>James Otis</t>
  </si>
  <si>
    <t>Noah Toth</t>
  </si>
  <si>
    <t>Oliver Gordon</t>
  </si>
  <si>
    <t>Ray Swartz</t>
  </si>
  <si>
    <t>Roger Reg Waters Vranak</t>
  </si>
  <si>
    <t>Wesley Davis</t>
  </si>
  <si>
    <t>T35</t>
  </si>
  <si>
    <t>Chester Williams</t>
  </si>
  <si>
    <t>James Brittan</t>
  </si>
  <si>
    <t>Michael Faust</t>
  </si>
  <si>
    <t>Ryan Amaya</t>
  </si>
  <si>
    <t>Ryan Jackson</t>
  </si>
  <si>
    <t>Sarah Coyne</t>
  </si>
  <si>
    <t>T40</t>
  </si>
  <si>
    <t>Andrew Hansen</t>
  </si>
  <si>
    <t>David Rivera</t>
  </si>
  <si>
    <t>Jay Edson</t>
  </si>
  <si>
    <t>Rocco Manochio</t>
  </si>
  <si>
    <t>Ryan Manley</t>
  </si>
  <si>
    <t>Teresa Wirtemburg</t>
  </si>
  <si>
    <t>T44</t>
  </si>
  <si>
    <t>Austin Baron</t>
  </si>
  <si>
    <t>Billy McCrystal</t>
  </si>
  <si>
    <t>Damian Wentzel</t>
  </si>
  <si>
    <t>Emily Apgar</t>
  </si>
  <si>
    <t>Eugene Southon</t>
  </si>
  <si>
    <t>Joe Walsh</t>
  </si>
  <si>
    <t>John Rithianos</t>
  </si>
  <si>
    <t>Liam McGinley</t>
  </si>
  <si>
    <t>Robert Hedges-Goettl</t>
  </si>
  <si>
    <t>T52</t>
  </si>
  <si>
    <t>Anton Edson</t>
  </si>
  <si>
    <t>Christopher Villeda</t>
  </si>
  <si>
    <t>David Beal</t>
  </si>
  <si>
    <t>John Efkowitz</t>
  </si>
  <si>
    <t>Kirsten Edinger</t>
  </si>
  <si>
    <t>Kyle Kaminskas</t>
  </si>
  <si>
    <t>Matt Chiavarone</t>
  </si>
  <si>
    <t>Michael Fenlon</t>
  </si>
  <si>
    <t>Micheal McCourt</t>
  </si>
  <si>
    <t>Sean Peterson</t>
  </si>
  <si>
    <t>Tyler Mahool</t>
  </si>
  <si>
    <t>Michael Vadola</t>
  </si>
  <si>
    <t>Emily Allison</t>
  </si>
  <si>
    <t>T62</t>
  </si>
  <si>
    <t>John Morris Jr.</t>
  </si>
  <si>
    <t>Nathan Johnson</t>
  </si>
  <si>
    <t>Kate Douthat</t>
  </si>
  <si>
    <t>T64</t>
  </si>
  <si>
    <t>Patrick Bolehala</t>
  </si>
  <si>
    <t>Westley Borsos</t>
  </si>
  <si>
    <t>Albert Bonne</t>
  </si>
  <si>
    <t>Molly Jaffe</t>
  </si>
  <si>
    <t>T66</t>
  </si>
  <si>
    <t>Dan Kirshner</t>
  </si>
  <si>
    <t>John Birkrem</t>
  </si>
  <si>
    <t>Matt Mingle</t>
  </si>
  <si>
    <t>T69</t>
  </si>
  <si>
    <t>Cody Spencer</t>
  </si>
  <si>
    <t>Katie Marcionese</t>
  </si>
  <si>
    <t>Matteo Liccardo</t>
  </si>
  <si>
    <t>Nicole Hover</t>
  </si>
  <si>
    <t>Brent Kosling</t>
  </si>
  <si>
    <t>T72</t>
  </si>
  <si>
    <t>Robert Bibeault</t>
  </si>
  <si>
    <t>Steve Stillman</t>
  </si>
  <si>
    <t>Christopher Ernst</t>
  </si>
  <si>
    <t>Michelle Dice</t>
  </si>
  <si>
    <t>T75</t>
  </si>
  <si>
    <t>Chris Smith</t>
  </si>
  <si>
    <t>Peter Besegai</t>
  </si>
  <si>
    <t>Lana Christensen</t>
  </si>
  <si>
    <t>Aaron Steinberg</t>
  </si>
  <si>
    <t>Maya Manchester</t>
  </si>
  <si>
    <t>Trevor Donahue</t>
  </si>
  <si>
    <t>Kelly Mulholland</t>
  </si>
  <si>
    <t>Rebecca Heineman</t>
  </si>
  <si>
    <t>Constance Carpenter</t>
  </si>
  <si>
    <t>Krystal Kosling</t>
  </si>
  <si>
    <t>Andrew Katz</t>
  </si>
  <si>
    <t>DNF</t>
  </si>
  <si>
    <t>PAR</t>
  </si>
  <si>
    <t>Names</t>
  </si>
  <si>
    <t>Divisions</t>
  </si>
  <si>
    <t>OPEN</t>
  </si>
  <si>
    <t>Pro Masters 50+</t>
  </si>
  <si>
    <t>Amateur Masters 40+</t>
  </si>
  <si>
    <t>Amateur Masters 60+</t>
  </si>
  <si>
    <t>Division</t>
  </si>
  <si>
    <t>Division Place</t>
  </si>
  <si>
    <t>PDGA#</t>
  </si>
  <si>
    <t>Par</t>
  </si>
  <si>
    <t>Payout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</si>
</sst>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Inconsolata"/>
    </font>
    <font>
      <color rgb="FF777777"/>
      <name val="-apple-system"/>
    </font>
    <font>
      <color rgb="FF212529"/>
      <name val="-apple-system"/>
    </font>
    <font>
      <b/>
      <color rgb="FFFFFFFF"/>
      <name val="-apple-system"/>
    </font>
    <font>
      <sz val="9.0"/>
      <color rgb="FF000000"/>
      <name val="Arial"/>
    </font>
    <font>
      <u/>
      <sz val="9.0"/>
      <color rgb="FF136AA6"/>
      <name val="Arial"/>
    </font>
    <font>
      <b/>
      <sz val="9.0"/>
      <color rgb="FF000000"/>
      <name val="Arial"/>
    </font>
    <font>
      <sz val="9.0"/>
      <color rgb="FFFF0000"/>
      <name val="Arial"/>
    </font>
    <font>
      <u/>
      <sz val="9.0"/>
      <color rgb="FF136AA6"/>
      <name val="Arial"/>
    </font>
    <font>
      <u/>
      <sz val="9.0"/>
      <color rgb="FF136AA6"/>
      <name val="Arial"/>
    </font>
    <font>
      <u/>
      <sz val="9.0"/>
      <color rgb="FF136AA6"/>
      <name val="Arial"/>
    </font>
    <font>
      <u/>
      <sz val="9.0"/>
      <color rgb="FF136AA6"/>
      <name val="Arial"/>
    </font>
    <font>
      <u/>
      <sz val="9.0"/>
      <color rgb="FF136AA6"/>
      <name val="Arial"/>
    </font>
    <font>
      <u/>
      <sz val="9.0"/>
      <color rgb="FF136AA6"/>
      <name val="Arial"/>
    </font>
    <font>
      <u/>
      <sz val="9.0"/>
      <color rgb="FF136AA6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AAD9CF"/>
        <bgColor rgb="FFAAD9CF"/>
      </patternFill>
    </fill>
    <fill>
      <patternFill patternType="solid">
        <fgColor rgb="FFCCCCCC"/>
        <bgColor rgb="FFCCCCCC"/>
      </patternFill>
    </fill>
    <fill>
      <patternFill patternType="solid">
        <fgColor rgb="FFDDDDDD"/>
        <bgColor rgb="FFDDDDDD"/>
      </patternFill>
    </fill>
    <fill>
      <patternFill patternType="solid">
        <fgColor rgb="FFBBBBBB"/>
        <bgColor rgb="FFBBBBBB"/>
      </patternFill>
    </fill>
    <fill>
      <patternFill patternType="solid">
        <fgColor rgb="FFAAAAAA"/>
        <bgColor rgb="FFAAAAAA"/>
      </patternFill>
    </fill>
    <fill>
      <patternFill patternType="solid">
        <fgColor rgb="FF55B39E"/>
        <bgColor rgb="FF55B39E"/>
      </patternFill>
    </fill>
    <fill>
      <patternFill patternType="solid">
        <fgColor rgb="FFF6F8F9"/>
        <bgColor rgb="FFF6F8F9"/>
      </patternFill>
    </fill>
    <fill>
      <patternFill patternType="solid">
        <fgColor rgb="FFE7EDF3"/>
        <bgColor rgb="FFE7EDF3"/>
      </patternFill>
    </fill>
    <fill>
      <patternFill patternType="solid">
        <fgColor rgb="FFE0EEF9"/>
        <bgColor rgb="FFE0EEF9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B5CBDE"/>
      </top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2" numFmtId="1" xfId="0" applyAlignment="1" applyBorder="1" applyFont="1" applyNumberFormat="1">
      <alignment horizontal="center"/>
    </xf>
    <xf borderId="3" fillId="0" fontId="2" numFmtId="2" xfId="0" applyAlignment="1" applyBorder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6" fillId="0" fontId="2" numFmtId="2" xfId="0" applyAlignment="1" applyBorder="1" applyFont="1" applyNumberFormat="1">
      <alignment horizontal="center" vertical="center"/>
    </xf>
    <xf borderId="7" fillId="0" fontId="1" numFmtId="2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shrinkToFit="0" wrapText="1"/>
    </xf>
    <xf borderId="1" fillId="0" fontId="2" numFmtId="1" xfId="0" applyAlignment="1" applyBorder="1" applyFont="1" applyNumberFormat="1">
      <alignment horizontal="center" vertical="center"/>
    </xf>
    <xf borderId="4" fillId="0" fontId="1" numFmtId="2" xfId="0" applyAlignment="1" applyBorder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9" fillId="0" fontId="3" numFmtId="0" xfId="0" applyBorder="1" applyFont="1"/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2" xfId="0" applyFont="1" applyNumberFormat="1"/>
    <xf borderId="0" fillId="3" fontId="4" numFmtId="0" xfId="0" applyAlignment="1" applyFill="1" applyFont="1">
      <alignment readingOrder="0"/>
    </xf>
    <xf borderId="10" fillId="0" fontId="1" numFmtId="0" xfId="0" applyAlignment="1" applyBorder="1" applyFont="1">
      <alignment horizontal="center" readingOrder="0"/>
    </xf>
    <xf borderId="10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3" fontId="5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 shrinkToFit="0" wrapText="0"/>
    </xf>
    <xf borderId="15" fillId="3" fontId="5" numFmtId="0" xfId="0" applyAlignment="1" applyBorder="1" applyFont="1">
      <alignment horizontal="center" readingOrder="0" shrinkToFit="0" wrapText="0"/>
    </xf>
    <xf borderId="16" fillId="3" fontId="5" numFmtId="0" xfId="0" applyAlignment="1" applyBorder="1" applyFont="1">
      <alignment horizontal="center" readingOrder="0"/>
    </xf>
    <xf borderId="14" fillId="3" fontId="6" numFmtId="0" xfId="0" applyAlignment="1" applyBorder="1" applyFont="1">
      <alignment horizontal="left" readingOrder="0" shrinkToFit="0" wrapText="0"/>
    </xf>
    <xf borderId="0" fillId="3" fontId="5" numFmtId="0" xfId="0" applyAlignment="1" applyFont="1">
      <alignment horizontal="left" readingOrder="0" shrinkToFit="0" wrapText="0"/>
    </xf>
    <xf borderId="15" fillId="3" fontId="5" numFmtId="0" xfId="0" applyAlignment="1" applyBorder="1" applyFont="1">
      <alignment horizontal="left" readingOrder="0" shrinkToFit="0" wrapText="0"/>
    </xf>
    <xf borderId="14" fillId="3" fontId="5" numFmtId="0" xfId="0" applyAlignment="1" applyBorder="1" applyFont="1">
      <alignment horizontal="left" readingOrder="0" shrinkToFit="0" wrapText="0"/>
    </xf>
    <xf borderId="16" fillId="3" fontId="6" numFmtId="0" xfId="0" applyAlignment="1" applyBorder="1" applyFont="1">
      <alignment horizontal="left" readingOrder="0" shrinkToFit="0" wrapText="0"/>
    </xf>
    <xf borderId="14" fillId="3" fontId="6" numFmtId="0" xfId="0" applyAlignment="1" applyBorder="1" applyFont="1">
      <alignment horizontal="center" readingOrder="0" shrinkToFit="0" wrapText="0"/>
    </xf>
    <xf borderId="0" fillId="3" fontId="5" numFmtId="0" xfId="0" applyAlignment="1" applyFont="1">
      <alignment horizontal="center" readingOrder="0" shrinkToFit="0" wrapText="0"/>
    </xf>
    <xf borderId="15" fillId="3" fontId="5" numFmtId="0" xfId="0" applyAlignment="1" applyBorder="1" applyFont="1">
      <alignment horizontal="center" shrinkToFit="0" wrapText="0"/>
    </xf>
    <xf borderId="14" fillId="3" fontId="5" numFmtId="0" xfId="0" applyAlignment="1" applyBorder="1" applyFont="1">
      <alignment horizontal="center" readingOrder="0" shrinkToFit="0" wrapText="0"/>
    </xf>
    <xf borderId="0" fillId="3" fontId="5" numFmtId="0" xfId="0" applyAlignment="1" applyFont="1">
      <alignment horizontal="center" shrinkToFit="0" wrapText="0"/>
    </xf>
    <xf borderId="14" fillId="3" fontId="5" numFmtId="0" xfId="0" applyAlignment="1" applyBorder="1" applyFont="1">
      <alignment horizontal="center" shrinkToFit="0" wrapText="0"/>
    </xf>
    <xf borderId="16" fillId="3" fontId="6" numFmtId="0" xfId="0" applyAlignment="1" applyBorder="1" applyFont="1">
      <alignment horizontal="center" shrinkToFit="0" wrapText="0"/>
    </xf>
    <xf borderId="15" fillId="3" fontId="5" numFmtId="0" xfId="0" applyAlignment="1" applyBorder="1" applyFont="1">
      <alignment horizontal="center" readingOrder="0" shrinkToFit="0" wrapText="0"/>
    </xf>
    <xf borderId="16" fillId="3" fontId="6" numFmtId="0" xfId="0" applyAlignment="1" applyBorder="1" applyFont="1">
      <alignment horizontal="center" readingOrder="0" shrinkToFit="0" wrapText="0"/>
    </xf>
    <xf borderId="0" fillId="4" fontId="5" numFmtId="0" xfId="0" applyAlignment="1" applyFill="1" applyFont="1">
      <alignment horizontal="center" readingOrder="0" shrinkToFit="0" wrapText="0"/>
    </xf>
    <xf borderId="0" fillId="5" fontId="5" numFmtId="0" xfId="0" applyAlignment="1" applyFill="1" applyFont="1">
      <alignment horizontal="center" readingOrder="0" shrinkToFit="0" wrapText="0"/>
    </xf>
    <xf borderId="0" fillId="6" fontId="5" numFmtId="0" xfId="0" applyAlignment="1" applyFill="1" applyFont="1">
      <alignment horizontal="center" readingOrder="0" shrinkToFit="0" wrapText="0"/>
    </xf>
    <xf borderId="15" fillId="4" fontId="5" numFmtId="0" xfId="0" applyAlignment="1" applyBorder="1" applyFont="1">
      <alignment horizontal="center" readingOrder="0" shrinkToFit="0" wrapText="0"/>
    </xf>
    <xf borderId="16" fillId="6" fontId="6" numFmtId="0" xfId="0" applyAlignment="1" applyBorder="1" applyFont="1">
      <alignment horizontal="center" readingOrder="0" shrinkToFit="0" wrapText="0"/>
    </xf>
    <xf borderId="14" fillId="5" fontId="5" numFmtId="0" xfId="0" applyAlignment="1" applyBorder="1" applyFont="1">
      <alignment horizontal="center" readingOrder="0" shrinkToFit="0" wrapText="0"/>
    </xf>
    <xf borderId="15" fillId="5" fontId="5" numFmtId="0" xfId="0" applyAlignment="1" applyBorder="1" applyFont="1">
      <alignment horizontal="center" readingOrder="0" shrinkToFit="0" wrapText="0"/>
    </xf>
    <xf borderId="14" fillId="6" fontId="5" numFmtId="0" xfId="0" applyAlignment="1" applyBorder="1" applyFont="1">
      <alignment horizontal="center" readingOrder="0" shrinkToFit="0" wrapText="0"/>
    </xf>
    <xf borderId="15" fillId="7" fontId="5" numFmtId="0" xfId="0" applyAlignment="1" applyBorder="1" applyFill="1" applyFont="1">
      <alignment horizontal="center" readingOrder="0" shrinkToFit="0" wrapText="0"/>
    </xf>
    <xf borderId="15" fillId="6" fontId="5" numFmtId="0" xfId="0" applyAlignment="1" applyBorder="1" applyFont="1">
      <alignment horizontal="center" readingOrder="0" shrinkToFit="0" wrapText="0"/>
    </xf>
    <xf borderId="0" fillId="7" fontId="5" numFmtId="0" xfId="0" applyAlignment="1" applyFont="1">
      <alignment horizontal="center" readingOrder="0" shrinkToFit="0" wrapText="0"/>
    </xf>
    <xf borderId="0" fillId="8" fontId="5" numFmtId="0" xfId="0" applyAlignment="1" applyFill="1" applyFont="1">
      <alignment horizontal="center" readingOrder="0" shrinkToFit="0" wrapText="0"/>
    </xf>
    <xf borderId="14" fillId="4" fontId="6" numFmtId="0" xfId="0" applyAlignment="1" applyBorder="1" applyFont="1">
      <alignment horizontal="center" readingOrder="0" shrinkToFit="0" wrapText="0"/>
    </xf>
    <xf borderId="15" fillId="8" fontId="5" numFmtId="0" xfId="0" applyAlignment="1" applyBorder="1" applyFont="1">
      <alignment horizontal="center" readingOrder="0" shrinkToFit="0" wrapText="0"/>
    </xf>
    <xf borderId="14" fillId="4" fontId="5" numFmtId="0" xfId="0" applyAlignment="1" applyBorder="1" applyFont="1">
      <alignment horizontal="center" readingOrder="0" shrinkToFit="0" wrapText="0"/>
    </xf>
    <xf borderId="16" fillId="7" fontId="6" numFmtId="0" xfId="0" applyAlignment="1" applyBorder="1" applyFont="1">
      <alignment horizontal="center" readingOrder="0" shrinkToFit="0" wrapText="0"/>
    </xf>
    <xf borderId="14" fillId="7" fontId="5" numFmtId="0" xfId="0" applyAlignment="1" applyBorder="1" applyFont="1">
      <alignment horizontal="center" readingOrder="0" shrinkToFit="0" wrapText="0"/>
    </xf>
    <xf borderId="16" fillId="4" fontId="6" numFmtId="0" xfId="0" applyAlignment="1" applyBorder="1" applyFont="1">
      <alignment horizontal="center" readingOrder="0" shrinkToFit="0" wrapText="0"/>
    </xf>
    <xf borderId="0" fillId="9" fontId="7" numFmtId="0" xfId="0" applyAlignment="1" applyFill="1" applyFont="1">
      <alignment horizontal="center" readingOrder="0" shrinkToFit="0" wrapText="0"/>
    </xf>
    <xf borderId="0" fillId="4" fontId="7" numFmtId="0" xfId="0" applyAlignment="1" applyFont="1">
      <alignment horizontal="center" readingOrder="0" shrinkToFit="0" wrapText="0"/>
    </xf>
    <xf borderId="16" fillId="5" fontId="6" numFmtId="0" xfId="0" applyAlignment="1" applyBorder="1" applyFont="1">
      <alignment horizontal="center" readingOrder="0" shrinkToFit="0" wrapText="0"/>
    </xf>
    <xf borderId="14" fillId="6" fontId="6" numFmtId="0" xfId="0" applyAlignment="1" applyBorder="1" applyFont="1">
      <alignment horizontal="center" readingOrder="0" shrinkToFit="0" wrapText="0"/>
    </xf>
    <xf borderId="14" fillId="0" fontId="2" numFmtId="0" xfId="0" applyBorder="1" applyFont="1"/>
    <xf borderId="15" fillId="0" fontId="2" numFmtId="0" xfId="0" applyBorder="1" applyFont="1"/>
    <xf borderId="0" fillId="0" fontId="2" numFmtId="0" xfId="0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6" fontId="7" numFmtId="0" xfId="0" applyAlignment="1" applyFont="1">
      <alignment horizontal="center" readingOrder="0" shrinkToFit="0" wrapText="0"/>
    </xf>
    <xf borderId="0" fillId="5" fontId="7" numFmtId="0" xfId="0" applyAlignment="1" applyFont="1">
      <alignment horizontal="center" readingOrder="0" shrinkToFit="0" wrapText="0"/>
    </xf>
    <xf borderId="0" fillId="10" fontId="8" numFmtId="0" xfId="0" applyAlignment="1" applyFill="1" applyFont="1">
      <alignment horizontal="center" readingOrder="0"/>
    </xf>
    <xf borderId="0" fillId="10" fontId="9" numFmtId="0" xfId="0" applyAlignment="1" applyFont="1">
      <alignment readingOrder="0"/>
    </xf>
    <xf borderId="0" fillId="10" fontId="10" numFmtId="0" xfId="0" applyAlignment="1" applyFont="1">
      <alignment horizontal="center" readingOrder="0"/>
    </xf>
    <xf borderId="0" fillId="10" fontId="11" numFmtId="0" xfId="0" applyAlignment="1" applyFont="1">
      <alignment horizontal="center" readingOrder="0"/>
    </xf>
    <xf borderId="0" fillId="10" fontId="12" numFmtId="0" xfId="0" applyAlignment="1" applyFont="1">
      <alignment horizontal="center" readingOrder="0"/>
    </xf>
    <xf borderId="0" fillId="10" fontId="8" numFmtId="164" xfId="0" applyAlignment="1" applyFont="1" applyNumberFormat="1">
      <alignment horizontal="center" readingOrder="0"/>
    </xf>
    <xf borderId="0" fillId="11" fontId="8" numFmtId="0" xfId="0" applyAlignment="1" applyFill="1" applyFont="1">
      <alignment horizontal="center" readingOrder="0"/>
    </xf>
    <xf borderId="0" fillId="11" fontId="13" numFmtId="0" xfId="0" applyAlignment="1" applyFont="1">
      <alignment readingOrder="0"/>
    </xf>
    <xf borderId="0" fillId="11" fontId="10" numFmtId="0" xfId="0" applyAlignment="1" applyFont="1">
      <alignment horizontal="center" readingOrder="0"/>
    </xf>
    <xf borderId="0" fillId="11" fontId="11" numFmtId="0" xfId="0" applyAlignment="1" applyFont="1">
      <alignment horizontal="center" readingOrder="0"/>
    </xf>
    <xf borderId="0" fillId="11" fontId="14" numFmtId="0" xfId="0" applyAlignment="1" applyFont="1">
      <alignment horizontal="center" readingOrder="0"/>
    </xf>
    <xf borderId="0" fillId="11" fontId="8" numFmtId="164" xfId="0" applyAlignment="1" applyFont="1" applyNumberFormat="1">
      <alignment horizontal="center" readingOrder="0"/>
    </xf>
    <xf borderId="0" fillId="10" fontId="8" numFmtId="0" xfId="0" applyAlignment="1" applyFont="1">
      <alignment horizontal="center"/>
    </xf>
    <xf borderId="20" fillId="12" fontId="8" numFmtId="0" xfId="0" applyAlignment="1" applyBorder="1" applyFill="1" applyFont="1">
      <alignment horizontal="center" readingOrder="0"/>
    </xf>
    <xf borderId="20" fillId="12" fontId="15" numFmtId="0" xfId="0" applyAlignment="1" applyBorder="1" applyFont="1">
      <alignment readingOrder="0"/>
    </xf>
    <xf borderId="20" fillId="12" fontId="8" numFmtId="0" xfId="0" applyAlignment="1" applyBorder="1" applyFont="1">
      <alignment horizontal="center"/>
    </xf>
    <xf borderId="20" fillId="12" fontId="16" numFmtId="0" xfId="0" applyAlignment="1" applyBorder="1" applyFont="1">
      <alignment horizontal="center" readingOrder="0"/>
    </xf>
    <xf borderId="0" fillId="3" fontId="8" numFmtId="0" xfId="0" applyFont="1"/>
    <xf borderId="0" fillId="11" fontId="8" numFmtId="0" xfId="0" applyAlignment="1" applyFont="1">
      <alignment horizontal="center"/>
    </xf>
    <xf borderId="20" fillId="12" fontId="8" numFmtId="0" xfId="0" applyAlignment="1" applyBorder="1" applyFont="1">
      <alignment readingOrder="0"/>
    </xf>
    <xf borderId="20" fillId="12" fontId="10" numFmtId="0" xfId="0" applyAlignment="1" applyBorder="1" applyFont="1">
      <alignment horizontal="center" readingOrder="0"/>
    </xf>
    <xf borderId="0" fillId="12" fontId="8" numFmtId="0" xfId="0" applyAlignment="1" applyFont="1">
      <alignment horizontal="center" readingOrder="0"/>
    </xf>
    <xf borderId="0" fillId="12" fontId="17" numFmtId="0" xfId="0" applyAlignment="1" applyFont="1">
      <alignment readingOrder="0"/>
    </xf>
    <xf borderId="0" fillId="12" fontId="10" numFmtId="0" xfId="0" applyAlignment="1" applyFont="1">
      <alignment horizontal="center" readingOrder="0"/>
    </xf>
    <xf borderId="0" fillId="12" fontId="8" numFmtId="0" xfId="0" applyAlignment="1" applyFont="1">
      <alignment horizontal="center"/>
    </xf>
    <xf borderId="0" fillId="12" fontId="18" numFmtId="0" xfId="0" applyAlignment="1" applyFont="1">
      <alignment horizontal="center" readingOrder="0"/>
    </xf>
    <xf borderId="0" fillId="10" fontId="8" numFmtId="0" xfId="0" applyAlignment="1" applyFont="1">
      <alignment readingOrder="0"/>
    </xf>
    <xf borderId="0" fillId="11" fontId="8" numFmtId="0" xfId="0" applyAlignment="1" applyFont="1">
      <alignment readingOrder="0"/>
    </xf>
    <xf borderId="20" fillId="12" fontId="8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Scores!$Z$1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Scores!$E$2:$E$162</c:f>
            </c:numRef>
          </c:xVal>
          <c:yVal>
            <c:numRef>
              <c:f>Scores!$Z$2:$Z$162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71005"/>
        <c:axId val="1559124293"/>
      </c:scatterChart>
      <c:valAx>
        <c:axId val="559071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PDGA Ratings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124293"/>
      </c:valAx>
      <c:valAx>
        <c:axId val="1559124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071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6</xdr:row>
      <xdr:rowOff>85725</xdr:rowOff>
    </xdr:from>
    <xdr:ext cx="5667375" cy="3086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dga.com/tour/live?eventId=48107&amp;round=1&amp;division=MA1" TargetMode="External"/><Relationship Id="rId190" Type="http://schemas.openxmlformats.org/officeDocument/2006/relationships/hyperlink" Target="https://www.pdga.com/player/155152" TargetMode="External"/><Relationship Id="rId42" Type="http://schemas.openxmlformats.org/officeDocument/2006/relationships/hyperlink" Target="https://www.pdga.com/tour/live?eventId=48107&amp;round=1&amp;division=MA1" TargetMode="External"/><Relationship Id="rId41" Type="http://schemas.openxmlformats.org/officeDocument/2006/relationships/hyperlink" Target="https://www.pdga.com/player/144089" TargetMode="External"/><Relationship Id="rId44" Type="http://schemas.openxmlformats.org/officeDocument/2006/relationships/hyperlink" Target="https://www.pdga.com/player/144414" TargetMode="External"/><Relationship Id="rId194" Type="http://schemas.openxmlformats.org/officeDocument/2006/relationships/hyperlink" Target="https://www.pdga.com/player/145388" TargetMode="External"/><Relationship Id="rId43" Type="http://schemas.openxmlformats.org/officeDocument/2006/relationships/hyperlink" Target="https://www.pdga.com/tour/live?eventId=48107&amp;round=1&amp;division=MA1" TargetMode="External"/><Relationship Id="rId193" Type="http://schemas.openxmlformats.org/officeDocument/2006/relationships/hyperlink" Target="https://www.pdga.com/tour/live?eventId=48107&amp;round=1&amp;division=MA3" TargetMode="External"/><Relationship Id="rId46" Type="http://schemas.openxmlformats.org/officeDocument/2006/relationships/hyperlink" Target="https://www.pdga.com/player/71514" TargetMode="External"/><Relationship Id="rId192" Type="http://schemas.openxmlformats.org/officeDocument/2006/relationships/hyperlink" Target="https://www.pdga.com/player/155861" TargetMode="External"/><Relationship Id="rId45" Type="http://schemas.openxmlformats.org/officeDocument/2006/relationships/hyperlink" Target="https://www.pdga.com/tour/live?eventId=48107&amp;round=1&amp;division=FA1" TargetMode="External"/><Relationship Id="rId191" Type="http://schemas.openxmlformats.org/officeDocument/2006/relationships/hyperlink" Target="https://www.pdga.com/tour/live?eventId=48107&amp;round=1&amp;division=MA3" TargetMode="External"/><Relationship Id="rId48" Type="http://schemas.openxmlformats.org/officeDocument/2006/relationships/hyperlink" Target="https://www.pdga.com/player/171412" TargetMode="External"/><Relationship Id="rId187" Type="http://schemas.openxmlformats.org/officeDocument/2006/relationships/hyperlink" Target="https://www.pdga.com/tour/live?eventId=48107&amp;round=1&amp;division=MA3" TargetMode="External"/><Relationship Id="rId47" Type="http://schemas.openxmlformats.org/officeDocument/2006/relationships/hyperlink" Target="https://www.pdga.com/tour/live?eventId=48107&amp;round=1&amp;division=FA1" TargetMode="External"/><Relationship Id="rId186" Type="http://schemas.openxmlformats.org/officeDocument/2006/relationships/hyperlink" Target="https://www.pdga.com/player/131282" TargetMode="External"/><Relationship Id="rId185" Type="http://schemas.openxmlformats.org/officeDocument/2006/relationships/hyperlink" Target="https://www.pdga.com/tour/live?eventId=48107&amp;round=1&amp;division=MA3" TargetMode="External"/><Relationship Id="rId49" Type="http://schemas.openxmlformats.org/officeDocument/2006/relationships/hyperlink" Target="https://www.pdga.com/tour/live?eventId=48107&amp;round=1&amp;division=FA1" TargetMode="External"/><Relationship Id="rId184" Type="http://schemas.openxmlformats.org/officeDocument/2006/relationships/hyperlink" Target="https://www.pdga.com/player/105116" TargetMode="External"/><Relationship Id="rId189" Type="http://schemas.openxmlformats.org/officeDocument/2006/relationships/hyperlink" Target="https://www.pdga.com/tour/live?eventId=48107&amp;round=1&amp;division=MA3" TargetMode="External"/><Relationship Id="rId188" Type="http://schemas.openxmlformats.org/officeDocument/2006/relationships/hyperlink" Target="https://www.pdga.com/player/152728" TargetMode="External"/><Relationship Id="rId31" Type="http://schemas.openxmlformats.org/officeDocument/2006/relationships/hyperlink" Target="https://www.pdga.com/player/136610" TargetMode="External"/><Relationship Id="rId30" Type="http://schemas.openxmlformats.org/officeDocument/2006/relationships/hyperlink" Target="https://www.pdga.com/tour/live?eventId=48107&amp;round=1&amp;division=MA1" TargetMode="External"/><Relationship Id="rId33" Type="http://schemas.openxmlformats.org/officeDocument/2006/relationships/hyperlink" Target="https://www.pdga.com/player/96297" TargetMode="External"/><Relationship Id="rId183" Type="http://schemas.openxmlformats.org/officeDocument/2006/relationships/hyperlink" Target="https://www.pdga.com/tour/live?eventId=48107&amp;round=1&amp;division=MA3" TargetMode="External"/><Relationship Id="rId32" Type="http://schemas.openxmlformats.org/officeDocument/2006/relationships/hyperlink" Target="https://www.pdga.com/tour/live?eventId=48107&amp;round=1&amp;division=MA1" TargetMode="External"/><Relationship Id="rId182" Type="http://schemas.openxmlformats.org/officeDocument/2006/relationships/hyperlink" Target="https://www.pdga.com/tour/live?eventId=48107&amp;round=1&amp;division=MA3" TargetMode="External"/><Relationship Id="rId35" Type="http://schemas.openxmlformats.org/officeDocument/2006/relationships/hyperlink" Target="https://www.pdga.com/player/106886" TargetMode="External"/><Relationship Id="rId181" Type="http://schemas.openxmlformats.org/officeDocument/2006/relationships/hyperlink" Target="https://www.pdga.com/player/140829" TargetMode="External"/><Relationship Id="rId34" Type="http://schemas.openxmlformats.org/officeDocument/2006/relationships/hyperlink" Target="https://www.pdga.com/tour/live?eventId=48107&amp;round=1&amp;division=MA1" TargetMode="External"/><Relationship Id="rId180" Type="http://schemas.openxmlformats.org/officeDocument/2006/relationships/hyperlink" Target="https://www.pdga.com/tour/live?eventId=48107&amp;round=1&amp;division=MA3" TargetMode="External"/><Relationship Id="rId37" Type="http://schemas.openxmlformats.org/officeDocument/2006/relationships/hyperlink" Target="https://www.pdga.com/player/112969" TargetMode="External"/><Relationship Id="rId176" Type="http://schemas.openxmlformats.org/officeDocument/2006/relationships/hyperlink" Target="https://www.pdga.com/tour/live?eventId=48107&amp;round=1&amp;division=MA3" TargetMode="External"/><Relationship Id="rId297" Type="http://schemas.openxmlformats.org/officeDocument/2006/relationships/hyperlink" Target="https://www.pdga.com/player/157150" TargetMode="External"/><Relationship Id="rId36" Type="http://schemas.openxmlformats.org/officeDocument/2006/relationships/hyperlink" Target="https://www.pdga.com/tour/live?eventId=48107&amp;round=1&amp;division=MA1" TargetMode="External"/><Relationship Id="rId175" Type="http://schemas.openxmlformats.org/officeDocument/2006/relationships/hyperlink" Target="https://www.pdga.com/player/167477" TargetMode="External"/><Relationship Id="rId296" Type="http://schemas.openxmlformats.org/officeDocument/2006/relationships/hyperlink" Target="https://www.pdga.com/tour/live?eventId=48107&amp;round=1&amp;division=FA4" TargetMode="External"/><Relationship Id="rId39" Type="http://schemas.openxmlformats.org/officeDocument/2006/relationships/hyperlink" Target="https://www.pdga.com/player/156584" TargetMode="External"/><Relationship Id="rId174" Type="http://schemas.openxmlformats.org/officeDocument/2006/relationships/hyperlink" Target="https://www.pdga.com/tour/live?eventId=48107&amp;round=1&amp;division=MA3" TargetMode="External"/><Relationship Id="rId295" Type="http://schemas.openxmlformats.org/officeDocument/2006/relationships/hyperlink" Target="https://www.pdga.com/player/165179" TargetMode="External"/><Relationship Id="rId38" Type="http://schemas.openxmlformats.org/officeDocument/2006/relationships/hyperlink" Target="https://www.pdga.com/tour/live?eventId=48107&amp;round=1&amp;division=MA1" TargetMode="External"/><Relationship Id="rId173" Type="http://schemas.openxmlformats.org/officeDocument/2006/relationships/hyperlink" Target="https://www.pdga.com/player/155506" TargetMode="External"/><Relationship Id="rId294" Type="http://schemas.openxmlformats.org/officeDocument/2006/relationships/hyperlink" Target="https://www.pdga.com/tour/live?eventId=48107&amp;round=1&amp;division=FA4" TargetMode="External"/><Relationship Id="rId179" Type="http://schemas.openxmlformats.org/officeDocument/2006/relationships/hyperlink" Target="https://www.pdga.com/player/161242" TargetMode="External"/><Relationship Id="rId178" Type="http://schemas.openxmlformats.org/officeDocument/2006/relationships/hyperlink" Target="https://www.pdga.com/tour/live?eventId=48107&amp;round=1&amp;division=MA3" TargetMode="External"/><Relationship Id="rId299" Type="http://schemas.openxmlformats.org/officeDocument/2006/relationships/drawing" Target="../drawings/drawing7.xml"/><Relationship Id="rId177" Type="http://schemas.openxmlformats.org/officeDocument/2006/relationships/hyperlink" Target="https://www.pdga.com/player/170264" TargetMode="External"/><Relationship Id="rId298" Type="http://schemas.openxmlformats.org/officeDocument/2006/relationships/hyperlink" Target="https://www.pdga.com/tour/live?eventId=48107&amp;round=1&amp;division=MJ15" TargetMode="External"/><Relationship Id="rId20" Type="http://schemas.openxmlformats.org/officeDocument/2006/relationships/hyperlink" Target="https://www.pdga.com/tour/live?eventId=48107&amp;round=1&amp;division=MA1" TargetMode="External"/><Relationship Id="rId22" Type="http://schemas.openxmlformats.org/officeDocument/2006/relationships/hyperlink" Target="https://www.pdga.com/tour/live?eventId=48107&amp;round=1&amp;division=MA1" TargetMode="External"/><Relationship Id="rId21" Type="http://schemas.openxmlformats.org/officeDocument/2006/relationships/hyperlink" Target="https://www.pdga.com/player/79186" TargetMode="External"/><Relationship Id="rId24" Type="http://schemas.openxmlformats.org/officeDocument/2006/relationships/hyperlink" Target="https://www.pdga.com/tour/live?eventId=48107&amp;round=1&amp;division=MA1" TargetMode="External"/><Relationship Id="rId23" Type="http://schemas.openxmlformats.org/officeDocument/2006/relationships/hyperlink" Target="https://www.pdga.com/player/53694" TargetMode="External"/><Relationship Id="rId26" Type="http://schemas.openxmlformats.org/officeDocument/2006/relationships/hyperlink" Target="https://www.pdga.com/tour/live?eventId=48107&amp;round=1&amp;division=MA1" TargetMode="External"/><Relationship Id="rId25" Type="http://schemas.openxmlformats.org/officeDocument/2006/relationships/hyperlink" Target="https://www.pdga.com/player/41869" TargetMode="External"/><Relationship Id="rId28" Type="http://schemas.openxmlformats.org/officeDocument/2006/relationships/hyperlink" Target="https://www.pdga.com/tour/live?eventId=48107&amp;round=1&amp;division=MA1" TargetMode="External"/><Relationship Id="rId27" Type="http://schemas.openxmlformats.org/officeDocument/2006/relationships/hyperlink" Target="https://www.pdga.com/player/77522" TargetMode="External"/><Relationship Id="rId29" Type="http://schemas.openxmlformats.org/officeDocument/2006/relationships/hyperlink" Target="https://www.pdga.com/player/123838" TargetMode="External"/><Relationship Id="rId11" Type="http://schemas.openxmlformats.org/officeDocument/2006/relationships/hyperlink" Target="https://www.pdga.com/player/41906" TargetMode="External"/><Relationship Id="rId10" Type="http://schemas.openxmlformats.org/officeDocument/2006/relationships/hyperlink" Target="https://www.pdga.com/tour/live?eventId=48107&amp;round=1&amp;division=MP50" TargetMode="External"/><Relationship Id="rId13" Type="http://schemas.openxmlformats.org/officeDocument/2006/relationships/hyperlink" Target="https://www.pdga.com/player/63076" TargetMode="External"/><Relationship Id="rId12" Type="http://schemas.openxmlformats.org/officeDocument/2006/relationships/hyperlink" Target="https://www.pdga.com/tour/live?eventId=48107&amp;round=1&amp;division=MP50" TargetMode="External"/><Relationship Id="rId15" Type="http://schemas.openxmlformats.org/officeDocument/2006/relationships/hyperlink" Target="https://www.pdga.com/player/11390" TargetMode="External"/><Relationship Id="rId198" Type="http://schemas.openxmlformats.org/officeDocument/2006/relationships/hyperlink" Target="https://www.pdga.com/player/160050" TargetMode="External"/><Relationship Id="rId14" Type="http://schemas.openxmlformats.org/officeDocument/2006/relationships/hyperlink" Target="https://www.pdga.com/tour/live?eventId=48107&amp;round=1&amp;division=MP50" TargetMode="External"/><Relationship Id="rId197" Type="http://schemas.openxmlformats.org/officeDocument/2006/relationships/hyperlink" Target="https://www.pdga.com/tour/live?eventId=48107&amp;round=1&amp;division=MA3" TargetMode="External"/><Relationship Id="rId17" Type="http://schemas.openxmlformats.org/officeDocument/2006/relationships/hyperlink" Target="https://www.pdga.com/player/153146" TargetMode="External"/><Relationship Id="rId196" Type="http://schemas.openxmlformats.org/officeDocument/2006/relationships/hyperlink" Target="https://www.pdga.com/player/151803" TargetMode="External"/><Relationship Id="rId16" Type="http://schemas.openxmlformats.org/officeDocument/2006/relationships/hyperlink" Target="https://www.pdga.com/tour/live?eventId=48107&amp;round=1&amp;division=MP50" TargetMode="External"/><Relationship Id="rId195" Type="http://schemas.openxmlformats.org/officeDocument/2006/relationships/hyperlink" Target="https://www.pdga.com/tour/live?eventId=48107&amp;round=1&amp;division=MA3" TargetMode="External"/><Relationship Id="rId19" Type="http://schemas.openxmlformats.org/officeDocument/2006/relationships/hyperlink" Target="https://www.pdga.com/player/86078" TargetMode="External"/><Relationship Id="rId18" Type="http://schemas.openxmlformats.org/officeDocument/2006/relationships/hyperlink" Target="https://www.pdga.com/tour/live?eventId=48107&amp;round=1&amp;division=MA1" TargetMode="External"/><Relationship Id="rId199" Type="http://schemas.openxmlformats.org/officeDocument/2006/relationships/hyperlink" Target="https://www.pdga.com/tour/live?eventId=48107&amp;round=1&amp;division=MA3" TargetMode="External"/><Relationship Id="rId84" Type="http://schemas.openxmlformats.org/officeDocument/2006/relationships/hyperlink" Target="https://www.pdga.com/player/127526" TargetMode="External"/><Relationship Id="rId83" Type="http://schemas.openxmlformats.org/officeDocument/2006/relationships/hyperlink" Target="https://www.pdga.com/tour/live?eventId=48107&amp;round=1&amp;division=MA2" TargetMode="External"/><Relationship Id="rId86" Type="http://schemas.openxmlformats.org/officeDocument/2006/relationships/hyperlink" Target="https://www.pdga.com/player/136336" TargetMode="External"/><Relationship Id="rId85" Type="http://schemas.openxmlformats.org/officeDocument/2006/relationships/hyperlink" Target="https://www.pdga.com/tour/live?eventId=48107&amp;round=1&amp;division=MA2" TargetMode="External"/><Relationship Id="rId88" Type="http://schemas.openxmlformats.org/officeDocument/2006/relationships/hyperlink" Target="https://www.pdga.com/player/146297" TargetMode="External"/><Relationship Id="rId150" Type="http://schemas.openxmlformats.org/officeDocument/2006/relationships/hyperlink" Target="https://www.pdga.com/tour/live?eventId=48107&amp;round=1&amp;division=MA3" TargetMode="External"/><Relationship Id="rId271" Type="http://schemas.openxmlformats.org/officeDocument/2006/relationships/hyperlink" Target="https://www.pdga.com/tour/live?eventId=48107&amp;round=1&amp;division=MA3" TargetMode="External"/><Relationship Id="rId87" Type="http://schemas.openxmlformats.org/officeDocument/2006/relationships/hyperlink" Target="https://www.pdga.com/tour/live?eventId=48107&amp;round=1&amp;division=MA2" TargetMode="External"/><Relationship Id="rId270" Type="http://schemas.openxmlformats.org/officeDocument/2006/relationships/hyperlink" Target="https://www.pdga.com/player/92318" TargetMode="External"/><Relationship Id="rId89" Type="http://schemas.openxmlformats.org/officeDocument/2006/relationships/hyperlink" Target="https://www.pdga.com/tour/live?eventId=48107&amp;round=1&amp;division=MA2" TargetMode="External"/><Relationship Id="rId80" Type="http://schemas.openxmlformats.org/officeDocument/2006/relationships/hyperlink" Target="https://www.pdga.com/player/109717" TargetMode="External"/><Relationship Id="rId82" Type="http://schemas.openxmlformats.org/officeDocument/2006/relationships/hyperlink" Target="https://www.pdga.com/player/113949" TargetMode="External"/><Relationship Id="rId81" Type="http://schemas.openxmlformats.org/officeDocument/2006/relationships/hyperlink" Target="https://www.pdga.com/tour/live?eventId=48107&amp;round=1&amp;division=MA2" TargetMode="External"/><Relationship Id="rId1" Type="http://schemas.openxmlformats.org/officeDocument/2006/relationships/hyperlink" Target="https://www.pdga.com/player/55052" TargetMode="External"/><Relationship Id="rId2" Type="http://schemas.openxmlformats.org/officeDocument/2006/relationships/hyperlink" Target="https://www.pdga.com/tour/live?eventId=48107&amp;round=1&amp;division=MPO" TargetMode="External"/><Relationship Id="rId3" Type="http://schemas.openxmlformats.org/officeDocument/2006/relationships/hyperlink" Target="https://www.pdga.com/player/90069" TargetMode="External"/><Relationship Id="rId149" Type="http://schemas.openxmlformats.org/officeDocument/2006/relationships/hyperlink" Target="https://www.pdga.com/player/149886" TargetMode="External"/><Relationship Id="rId4" Type="http://schemas.openxmlformats.org/officeDocument/2006/relationships/hyperlink" Target="https://www.pdga.com/tour/live?eventId=48107&amp;round=1&amp;division=MPO" TargetMode="External"/><Relationship Id="rId148" Type="http://schemas.openxmlformats.org/officeDocument/2006/relationships/hyperlink" Target="https://www.pdga.com/tour/live?eventId=48107&amp;round=1&amp;division=MA3" TargetMode="External"/><Relationship Id="rId269" Type="http://schemas.openxmlformats.org/officeDocument/2006/relationships/hyperlink" Target="https://www.pdga.com/tour/live?eventId=48107&amp;round=1&amp;division=MA3" TargetMode="External"/><Relationship Id="rId9" Type="http://schemas.openxmlformats.org/officeDocument/2006/relationships/hyperlink" Target="https://www.pdga.com/player/88485" TargetMode="External"/><Relationship Id="rId143" Type="http://schemas.openxmlformats.org/officeDocument/2006/relationships/hyperlink" Target="https://www.pdga.com/tour/live?eventId=48107&amp;round=1&amp;division=MA3" TargetMode="External"/><Relationship Id="rId264" Type="http://schemas.openxmlformats.org/officeDocument/2006/relationships/hyperlink" Target="https://www.pdga.com/player/165178" TargetMode="External"/><Relationship Id="rId142" Type="http://schemas.openxmlformats.org/officeDocument/2006/relationships/hyperlink" Target="https://www.pdga.com/player/164020" TargetMode="External"/><Relationship Id="rId263" Type="http://schemas.openxmlformats.org/officeDocument/2006/relationships/hyperlink" Target="https://www.pdga.com/tour/live?eventId=48107&amp;round=1&amp;division=MA3" TargetMode="External"/><Relationship Id="rId141" Type="http://schemas.openxmlformats.org/officeDocument/2006/relationships/hyperlink" Target="https://www.pdga.com/tour/live?eventId=48107&amp;round=1&amp;division=MA3" TargetMode="External"/><Relationship Id="rId262" Type="http://schemas.openxmlformats.org/officeDocument/2006/relationships/hyperlink" Target="https://www.pdga.com/tour/live?eventId=48107&amp;round=1&amp;division=MA3" TargetMode="External"/><Relationship Id="rId140" Type="http://schemas.openxmlformats.org/officeDocument/2006/relationships/hyperlink" Target="https://www.pdga.com/player/111121" TargetMode="External"/><Relationship Id="rId261" Type="http://schemas.openxmlformats.org/officeDocument/2006/relationships/hyperlink" Target="https://www.pdga.com/player/150500" TargetMode="External"/><Relationship Id="rId5" Type="http://schemas.openxmlformats.org/officeDocument/2006/relationships/hyperlink" Target="https://www.pdga.com/player/48278" TargetMode="External"/><Relationship Id="rId147" Type="http://schemas.openxmlformats.org/officeDocument/2006/relationships/hyperlink" Target="https://www.pdga.com/player/152423" TargetMode="External"/><Relationship Id="rId268" Type="http://schemas.openxmlformats.org/officeDocument/2006/relationships/hyperlink" Target="https://www.pdga.com/tour/live?eventId=48107&amp;round=1&amp;division=MA3" TargetMode="External"/><Relationship Id="rId6" Type="http://schemas.openxmlformats.org/officeDocument/2006/relationships/hyperlink" Target="https://www.pdga.com/tour/live?eventId=48107&amp;round=1&amp;division=MPO" TargetMode="External"/><Relationship Id="rId146" Type="http://schemas.openxmlformats.org/officeDocument/2006/relationships/hyperlink" Target="https://www.pdga.com/tour/live?eventId=48107&amp;round=1&amp;division=MA3" TargetMode="External"/><Relationship Id="rId267" Type="http://schemas.openxmlformats.org/officeDocument/2006/relationships/hyperlink" Target="https://www.pdga.com/tour/live?eventId=48107&amp;round=1&amp;division=MA3" TargetMode="External"/><Relationship Id="rId7" Type="http://schemas.openxmlformats.org/officeDocument/2006/relationships/hyperlink" Target="https://www.pdga.com/player/148908" TargetMode="External"/><Relationship Id="rId145" Type="http://schemas.openxmlformats.org/officeDocument/2006/relationships/hyperlink" Target="https://www.pdga.com/player/146039" TargetMode="External"/><Relationship Id="rId266" Type="http://schemas.openxmlformats.org/officeDocument/2006/relationships/hyperlink" Target="https://www.pdga.com/player/115770" TargetMode="External"/><Relationship Id="rId8" Type="http://schemas.openxmlformats.org/officeDocument/2006/relationships/hyperlink" Target="https://www.pdga.com/tour/live?eventId=48107&amp;round=1&amp;division=MPO" TargetMode="External"/><Relationship Id="rId144" Type="http://schemas.openxmlformats.org/officeDocument/2006/relationships/hyperlink" Target="https://www.pdga.com/tour/live?eventId=48107&amp;round=1&amp;division=MA3" TargetMode="External"/><Relationship Id="rId265" Type="http://schemas.openxmlformats.org/officeDocument/2006/relationships/hyperlink" Target="https://www.pdga.com/tour/live?eventId=48107&amp;round=1&amp;division=MA3" TargetMode="External"/><Relationship Id="rId73" Type="http://schemas.openxmlformats.org/officeDocument/2006/relationships/hyperlink" Target="https://www.pdga.com/tour/live?eventId=48107&amp;round=1&amp;division=MA2" TargetMode="External"/><Relationship Id="rId72" Type="http://schemas.openxmlformats.org/officeDocument/2006/relationships/hyperlink" Target="https://www.pdga.com/player/129021" TargetMode="External"/><Relationship Id="rId75" Type="http://schemas.openxmlformats.org/officeDocument/2006/relationships/hyperlink" Target="https://www.pdga.com/tour/live?eventId=48107&amp;round=1&amp;division=MA2" TargetMode="External"/><Relationship Id="rId74" Type="http://schemas.openxmlformats.org/officeDocument/2006/relationships/hyperlink" Target="https://www.pdga.com/player/156116" TargetMode="External"/><Relationship Id="rId77" Type="http://schemas.openxmlformats.org/officeDocument/2006/relationships/hyperlink" Target="https://www.pdga.com/tour/live?eventId=48107&amp;round=1&amp;division=MA2" TargetMode="External"/><Relationship Id="rId260" Type="http://schemas.openxmlformats.org/officeDocument/2006/relationships/hyperlink" Target="https://www.pdga.com/tour/live?eventId=48107&amp;round=1&amp;division=MA3" TargetMode="External"/><Relationship Id="rId76" Type="http://schemas.openxmlformats.org/officeDocument/2006/relationships/hyperlink" Target="https://www.pdga.com/player/160063" TargetMode="External"/><Relationship Id="rId79" Type="http://schemas.openxmlformats.org/officeDocument/2006/relationships/hyperlink" Target="https://www.pdga.com/tour/live?eventId=48107&amp;round=1&amp;division=MA2" TargetMode="External"/><Relationship Id="rId78" Type="http://schemas.openxmlformats.org/officeDocument/2006/relationships/hyperlink" Target="https://www.pdga.com/player/145052" TargetMode="External"/><Relationship Id="rId71" Type="http://schemas.openxmlformats.org/officeDocument/2006/relationships/hyperlink" Target="https://www.pdga.com/tour/live?eventId=48107&amp;round=1&amp;division=MA60" TargetMode="External"/><Relationship Id="rId70" Type="http://schemas.openxmlformats.org/officeDocument/2006/relationships/hyperlink" Target="https://www.pdga.com/player/7569" TargetMode="External"/><Relationship Id="rId139" Type="http://schemas.openxmlformats.org/officeDocument/2006/relationships/hyperlink" Target="https://www.pdga.com/tour/live?eventId=48107&amp;round=1&amp;division=MA3" TargetMode="External"/><Relationship Id="rId138" Type="http://schemas.openxmlformats.org/officeDocument/2006/relationships/hyperlink" Target="https://www.pdga.com/player/64696" TargetMode="External"/><Relationship Id="rId259" Type="http://schemas.openxmlformats.org/officeDocument/2006/relationships/hyperlink" Target="https://www.pdga.com/player/169262" TargetMode="External"/><Relationship Id="rId137" Type="http://schemas.openxmlformats.org/officeDocument/2006/relationships/hyperlink" Target="https://www.pdga.com/tour/live?eventId=48107&amp;round=1&amp;division=MA3" TargetMode="External"/><Relationship Id="rId258" Type="http://schemas.openxmlformats.org/officeDocument/2006/relationships/hyperlink" Target="https://www.pdga.com/tour/live?eventId=48107&amp;round=1&amp;division=MA3" TargetMode="External"/><Relationship Id="rId132" Type="http://schemas.openxmlformats.org/officeDocument/2006/relationships/hyperlink" Target="https://www.pdga.com/tour/live?eventId=48107&amp;round=1&amp;division=MA2" TargetMode="External"/><Relationship Id="rId253" Type="http://schemas.openxmlformats.org/officeDocument/2006/relationships/hyperlink" Target="https://www.pdga.com/tour/live?eventId=48107&amp;round=1&amp;division=MA3" TargetMode="External"/><Relationship Id="rId131" Type="http://schemas.openxmlformats.org/officeDocument/2006/relationships/hyperlink" Target="https://www.pdga.com/tour/live?eventId=48107&amp;round=1&amp;division=MA2" TargetMode="External"/><Relationship Id="rId252" Type="http://schemas.openxmlformats.org/officeDocument/2006/relationships/hyperlink" Target="https://www.pdga.com/player/126149" TargetMode="External"/><Relationship Id="rId130" Type="http://schemas.openxmlformats.org/officeDocument/2006/relationships/hyperlink" Target="https://www.pdga.com/player/156767" TargetMode="External"/><Relationship Id="rId251" Type="http://schemas.openxmlformats.org/officeDocument/2006/relationships/hyperlink" Target="https://www.pdga.com/tour/live?eventId=48107&amp;round=1&amp;division=MA3" TargetMode="External"/><Relationship Id="rId250" Type="http://schemas.openxmlformats.org/officeDocument/2006/relationships/hyperlink" Target="https://www.pdga.com/player/140784" TargetMode="External"/><Relationship Id="rId136" Type="http://schemas.openxmlformats.org/officeDocument/2006/relationships/hyperlink" Target="https://www.pdga.com/player/165828" TargetMode="External"/><Relationship Id="rId257" Type="http://schemas.openxmlformats.org/officeDocument/2006/relationships/hyperlink" Target="https://www.pdga.com/player/145573" TargetMode="External"/><Relationship Id="rId135" Type="http://schemas.openxmlformats.org/officeDocument/2006/relationships/hyperlink" Target="https://www.pdga.com/tour/live?eventId=48107&amp;round=1&amp;division=FA2" TargetMode="External"/><Relationship Id="rId256" Type="http://schemas.openxmlformats.org/officeDocument/2006/relationships/hyperlink" Target="https://www.pdga.com/tour/live?eventId=48107&amp;round=1&amp;division=MA3" TargetMode="External"/><Relationship Id="rId134" Type="http://schemas.openxmlformats.org/officeDocument/2006/relationships/hyperlink" Target="https://www.pdga.com/player/120401" TargetMode="External"/><Relationship Id="rId255" Type="http://schemas.openxmlformats.org/officeDocument/2006/relationships/hyperlink" Target="https://www.pdga.com/player/13399" TargetMode="External"/><Relationship Id="rId133" Type="http://schemas.openxmlformats.org/officeDocument/2006/relationships/hyperlink" Target="https://www.pdga.com/tour/live?eventId=48107&amp;round=1&amp;division=FA2" TargetMode="External"/><Relationship Id="rId254" Type="http://schemas.openxmlformats.org/officeDocument/2006/relationships/hyperlink" Target="https://www.pdga.com/tour/live?eventId=48107&amp;round=1&amp;division=MA3" TargetMode="External"/><Relationship Id="rId62" Type="http://schemas.openxmlformats.org/officeDocument/2006/relationships/hyperlink" Target="https://www.pdga.com/player/144702" TargetMode="External"/><Relationship Id="rId61" Type="http://schemas.openxmlformats.org/officeDocument/2006/relationships/hyperlink" Target="https://www.pdga.com/tour/live?eventId=48107&amp;round=1&amp;division=MA40" TargetMode="External"/><Relationship Id="rId64" Type="http://schemas.openxmlformats.org/officeDocument/2006/relationships/hyperlink" Target="https://www.pdga.com/player/62964" TargetMode="External"/><Relationship Id="rId63" Type="http://schemas.openxmlformats.org/officeDocument/2006/relationships/hyperlink" Target="https://www.pdga.com/tour/live?eventId=48107&amp;round=1&amp;division=MA40" TargetMode="External"/><Relationship Id="rId66" Type="http://schemas.openxmlformats.org/officeDocument/2006/relationships/hyperlink" Target="https://www.pdga.com/player/69183" TargetMode="External"/><Relationship Id="rId172" Type="http://schemas.openxmlformats.org/officeDocument/2006/relationships/hyperlink" Target="https://www.pdga.com/tour/live?eventId=48107&amp;round=1&amp;division=MA3" TargetMode="External"/><Relationship Id="rId293" Type="http://schemas.openxmlformats.org/officeDocument/2006/relationships/hyperlink" Target="https://www.pdga.com/tour/live?eventId=48107&amp;round=1&amp;division=FA4" TargetMode="External"/><Relationship Id="rId65" Type="http://schemas.openxmlformats.org/officeDocument/2006/relationships/hyperlink" Target="https://www.pdga.com/tour/live?eventId=48107&amp;round=1&amp;division=MA40" TargetMode="External"/><Relationship Id="rId171" Type="http://schemas.openxmlformats.org/officeDocument/2006/relationships/hyperlink" Target="https://www.pdga.com/player/147213" TargetMode="External"/><Relationship Id="rId292" Type="http://schemas.openxmlformats.org/officeDocument/2006/relationships/hyperlink" Target="https://www.pdga.com/player/148565" TargetMode="External"/><Relationship Id="rId68" Type="http://schemas.openxmlformats.org/officeDocument/2006/relationships/hyperlink" Target="https://www.pdga.com/player/146879" TargetMode="External"/><Relationship Id="rId170" Type="http://schemas.openxmlformats.org/officeDocument/2006/relationships/hyperlink" Target="https://www.pdga.com/tour/live?eventId=48107&amp;round=1&amp;division=MA3" TargetMode="External"/><Relationship Id="rId291" Type="http://schemas.openxmlformats.org/officeDocument/2006/relationships/hyperlink" Target="https://www.pdga.com/tour/live?eventId=48107&amp;round=1&amp;division=FA4" TargetMode="External"/><Relationship Id="rId67" Type="http://schemas.openxmlformats.org/officeDocument/2006/relationships/hyperlink" Target="https://www.pdga.com/tour/live?eventId=48107&amp;round=1&amp;division=MA40" TargetMode="External"/><Relationship Id="rId290" Type="http://schemas.openxmlformats.org/officeDocument/2006/relationships/hyperlink" Target="https://www.pdga.com/player/162006" TargetMode="External"/><Relationship Id="rId60" Type="http://schemas.openxmlformats.org/officeDocument/2006/relationships/hyperlink" Target="https://www.pdga.com/player/55730" TargetMode="External"/><Relationship Id="rId165" Type="http://schemas.openxmlformats.org/officeDocument/2006/relationships/hyperlink" Target="https://www.pdga.com/player/154154" TargetMode="External"/><Relationship Id="rId286" Type="http://schemas.openxmlformats.org/officeDocument/2006/relationships/hyperlink" Target="https://www.pdga.com/tour/live?eventId=48107&amp;round=1&amp;division=FA3" TargetMode="External"/><Relationship Id="rId69" Type="http://schemas.openxmlformats.org/officeDocument/2006/relationships/hyperlink" Target="https://www.pdga.com/tour/live?eventId=48107&amp;round=1&amp;division=MA40" TargetMode="External"/><Relationship Id="rId164" Type="http://schemas.openxmlformats.org/officeDocument/2006/relationships/hyperlink" Target="https://www.pdga.com/tour/live?eventId=48107&amp;round=1&amp;division=MA3" TargetMode="External"/><Relationship Id="rId285" Type="http://schemas.openxmlformats.org/officeDocument/2006/relationships/hyperlink" Target="https://www.pdga.com/player/150261" TargetMode="External"/><Relationship Id="rId163" Type="http://schemas.openxmlformats.org/officeDocument/2006/relationships/hyperlink" Target="https://www.pdga.com/player/145643" TargetMode="External"/><Relationship Id="rId284" Type="http://schemas.openxmlformats.org/officeDocument/2006/relationships/hyperlink" Target="https://www.pdga.com/tour/live?eventId=48107&amp;round=1&amp;division=FA3" TargetMode="External"/><Relationship Id="rId162" Type="http://schemas.openxmlformats.org/officeDocument/2006/relationships/hyperlink" Target="https://www.pdga.com/tour/live?eventId=48107&amp;round=1&amp;division=MA3" TargetMode="External"/><Relationship Id="rId283" Type="http://schemas.openxmlformats.org/officeDocument/2006/relationships/hyperlink" Target="https://www.pdga.com/tour/live?eventId=48107&amp;round=1&amp;division=FA3" TargetMode="External"/><Relationship Id="rId169" Type="http://schemas.openxmlformats.org/officeDocument/2006/relationships/hyperlink" Target="https://www.pdga.com/player/119932" TargetMode="External"/><Relationship Id="rId168" Type="http://schemas.openxmlformats.org/officeDocument/2006/relationships/hyperlink" Target="https://www.pdga.com/tour/live?eventId=48107&amp;round=1&amp;division=MA3" TargetMode="External"/><Relationship Id="rId289" Type="http://schemas.openxmlformats.org/officeDocument/2006/relationships/hyperlink" Target="https://www.pdga.com/tour/live?eventId=48107&amp;round=1&amp;division=FA4" TargetMode="External"/><Relationship Id="rId167" Type="http://schemas.openxmlformats.org/officeDocument/2006/relationships/hyperlink" Target="https://www.pdga.com/player/160409" TargetMode="External"/><Relationship Id="rId288" Type="http://schemas.openxmlformats.org/officeDocument/2006/relationships/hyperlink" Target="https://www.pdga.com/player/167658" TargetMode="External"/><Relationship Id="rId166" Type="http://schemas.openxmlformats.org/officeDocument/2006/relationships/hyperlink" Target="https://www.pdga.com/tour/live?eventId=48107&amp;round=1&amp;division=MA3" TargetMode="External"/><Relationship Id="rId287" Type="http://schemas.openxmlformats.org/officeDocument/2006/relationships/hyperlink" Target="https://www.pdga.com/tour/live?eventId=48107&amp;round=1&amp;division=FA3" TargetMode="External"/><Relationship Id="rId51" Type="http://schemas.openxmlformats.org/officeDocument/2006/relationships/hyperlink" Target="https://www.pdga.com/tour/live?eventId=48107&amp;round=1&amp;division=FA1" TargetMode="External"/><Relationship Id="rId50" Type="http://schemas.openxmlformats.org/officeDocument/2006/relationships/hyperlink" Target="https://www.pdga.com/player/142452" TargetMode="External"/><Relationship Id="rId53" Type="http://schemas.openxmlformats.org/officeDocument/2006/relationships/hyperlink" Target="https://www.pdga.com/tour/live?eventId=48107&amp;round=1&amp;division=FA1" TargetMode="External"/><Relationship Id="rId52" Type="http://schemas.openxmlformats.org/officeDocument/2006/relationships/hyperlink" Target="https://www.pdga.com/player/104754" TargetMode="External"/><Relationship Id="rId55" Type="http://schemas.openxmlformats.org/officeDocument/2006/relationships/hyperlink" Target="https://www.pdga.com/tour/live?eventId=48107&amp;round=1&amp;division=FA1" TargetMode="External"/><Relationship Id="rId161" Type="http://schemas.openxmlformats.org/officeDocument/2006/relationships/hyperlink" Target="https://www.pdga.com/player/132905" TargetMode="External"/><Relationship Id="rId282" Type="http://schemas.openxmlformats.org/officeDocument/2006/relationships/hyperlink" Target="https://www.pdga.com/player/162060" TargetMode="External"/><Relationship Id="rId54" Type="http://schemas.openxmlformats.org/officeDocument/2006/relationships/hyperlink" Target="https://www.pdga.com/player/62719" TargetMode="External"/><Relationship Id="rId160" Type="http://schemas.openxmlformats.org/officeDocument/2006/relationships/hyperlink" Target="https://www.pdga.com/tour/live?eventId=48107&amp;round=1&amp;division=MA3" TargetMode="External"/><Relationship Id="rId281" Type="http://schemas.openxmlformats.org/officeDocument/2006/relationships/hyperlink" Target="https://www.pdga.com/tour/live?eventId=48107&amp;round=1&amp;division=FA3" TargetMode="External"/><Relationship Id="rId57" Type="http://schemas.openxmlformats.org/officeDocument/2006/relationships/hyperlink" Target="https://www.pdga.com/tour/live?eventId=48107&amp;round=1&amp;division=FA1" TargetMode="External"/><Relationship Id="rId280" Type="http://schemas.openxmlformats.org/officeDocument/2006/relationships/hyperlink" Target="https://www.pdga.com/player/165930" TargetMode="External"/><Relationship Id="rId56" Type="http://schemas.openxmlformats.org/officeDocument/2006/relationships/hyperlink" Target="https://www.pdga.com/player/145540" TargetMode="External"/><Relationship Id="rId159" Type="http://schemas.openxmlformats.org/officeDocument/2006/relationships/hyperlink" Target="https://www.pdga.com/player/102739" TargetMode="External"/><Relationship Id="rId59" Type="http://schemas.openxmlformats.org/officeDocument/2006/relationships/hyperlink" Target="https://www.pdga.com/tour/live?eventId=48107&amp;round=1&amp;division=MA40" TargetMode="External"/><Relationship Id="rId154" Type="http://schemas.openxmlformats.org/officeDocument/2006/relationships/hyperlink" Target="https://www.pdga.com/tour/live?eventId=48107&amp;round=1&amp;division=MA3" TargetMode="External"/><Relationship Id="rId275" Type="http://schemas.openxmlformats.org/officeDocument/2006/relationships/hyperlink" Target="https://www.pdga.com/tour/live?eventId=48107&amp;round=1&amp;division=MA3" TargetMode="External"/><Relationship Id="rId58" Type="http://schemas.openxmlformats.org/officeDocument/2006/relationships/hyperlink" Target="https://www.pdga.com/player/90731" TargetMode="External"/><Relationship Id="rId153" Type="http://schemas.openxmlformats.org/officeDocument/2006/relationships/hyperlink" Target="https://www.pdga.com/player/160634" TargetMode="External"/><Relationship Id="rId274" Type="http://schemas.openxmlformats.org/officeDocument/2006/relationships/hyperlink" Target="https://www.pdga.com/tour/live?eventId=48107&amp;round=1&amp;division=MA3" TargetMode="External"/><Relationship Id="rId152" Type="http://schemas.openxmlformats.org/officeDocument/2006/relationships/hyperlink" Target="https://www.pdga.com/tour/live?eventId=48107&amp;round=1&amp;division=MA3" TargetMode="External"/><Relationship Id="rId273" Type="http://schemas.openxmlformats.org/officeDocument/2006/relationships/hyperlink" Target="https://www.pdga.com/tour/live?eventId=48107&amp;round=1&amp;division=MA3" TargetMode="External"/><Relationship Id="rId151" Type="http://schemas.openxmlformats.org/officeDocument/2006/relationships/hyperlink" Target="https://www.pdga.com/player/153113" TargetMode="External"/><Relationship Id="rId272" Type="http://schemas.openxmlformats.org/officeDocument/2006/relationships/hyperlink" Target="https://www.pdga.com/player/169111" TargetMode="External"/><Relationship Id="rId158" Type="http://schemas.openxmlformats.org/officeDocument/2006/relationships/hyperlink" Target="https://www.pdga.com/tour/live?eventId=48107&amp;round=1&amp;division=MA3" TargetMode="External"/><Relationship Id="rId279" Type="http://schemas.openxmlformats.org/officeDocument/2006/relationships/hyperlink" Target="https://www.pdga.com/tour/live?eventId=48107&amp;round=1&amp;division=FA3" TargetMode="External"/><Relationship Id="rId157" Type="http://schemas.openxmlformats.org/officeDocument/2006/relationships/hyperlink" Target="https://www.pdga.com/player/150962" TargetMode="External"/><Relationship Id="rId278" Type="http://schemas.openxmlformats.org/officeDocument/2006/relationships/hyperlink" Target="https://www.pdga.com/player/162001" TargetMode="External"/><Relationship Id="rId156" Type="http://schemas.openxmlformats.org/officeDocument/2006/relationships/hyperlink" Target="https://www.pdga.com/tour/live?eventId=48107&amp;round=1&amp;division=MA3" TargetMode="External"/><Relationship Id="rId277" Type="http://schemas.openxmlformats.org/officeDocument/2006/relationships/hyperlink" Target="https://www.pdga.com/tour/live?eventId=48107&amp;round=1&amp;division=MA3" TargetMode="External"/><Relationship Id="rId155" Type="http://schemas.openxmlformats.org/officeDocument/2006/relationships/hyperlink" Target="https://www.pdga.com/player/172450" TargetMode="External"/><Relationship Id="rId276" Type="http://schemas.openxmlformats.org/officeDocument/2006/relationships/hyperlink" Target="https://www.pdga.com/player/124086" TargetMode="External"/><Relationship Id="rId107" Type="http://schemas.openxmlformats.org/officeDocument/2006/relationships/hyperlink" Target="https://www.pdga.com/tour/live?eventId=48107&amp;round=1&amp;division=MA2" TargetMode="External"/><Relationship Id="rId228" Type="http://schemas.openxmlformats.org/officeDocument/2006/relationships/hyperlink" Target="https://www.pdga.com/tour/live?eventId=48107&amp;round=1&amp;division=MA3" TargetMode="External"/><Relationship Id="rId106" Type="http://schemas.openxmlformats.org/officeDocument/2006/relationships/hyperlink" Target="https://www.pdga.com/player/66660" TargetMode="External"/><Relationship Id="rId227" Type="http://schemas.openxmlformats.org/officeDocument/2006/relationships/hyperlink" Target="https://www.pdga.com/tour/live?eventId=48107&amp;round=1&amp;division=MA3" TargetMode="External"/><Relationship Id="rId105" Type="http://schemas.openxmlformats.org/officeDocument/2006/relationships/hyperlink" Target="https://www.pdga.com/tour/live?eventId=48107&amp;round=1&amp;division=MA2" TargetMode="External"/><Relationship Id="rId226" Type="http://schemas.openxmlformats.org/officeDocument/2006/relationships/hyperlink" Target="https://www.pdga.com/player/170866" TargetMode="External"/><Relationship Id="rId104" Type="http://schemas.openxmlformats.org/officeDocument/2006/relationships/hyperlink" Target="https://www.pdga.com/player/171411" TargetMode="External"/><Relationship Id="rId225" Type="http://schemas.openxmlformats.org/officeDocument/2006/relationships/hyperlink" Target="https://www.pdga.com/tour/live?eventId=48107&amp;round=1&amp;division=MA3" TargetMode="External"/><Relationship Id="rId109" Type="http://schemas.openxmlformats.org/officeDocument/2006/relationships/hyperlink" Target="https://www.pdga.com/tour/live?eventId=48107&amp;round=1&amp;division=MA2" TargetMode="External"/><Relationship Id="rId108" Type="http://schemas.openxmlformats.org/officeDocument/2006/relationships/hyperlink" Target="https://www.pdga.com/player/156824" TargetMode="External"/><Relationship Id="rId229" Type="http://schemas.openxmlformats.org/officeDocument/2006/relationships/hyperlink" Target="https://www.pdga.com/tour/live?eventId=48107&amp;round=1&amp;division=MA3" TargetMode="External"/><Relationship Id="rId220" Type="http://schemas.openxmlformats.org/officeDocument/2006/relationships/hyperlink" Target="https://www.pdga.com/player/88963" TargetMode="External"/><Relationship Id="rId103" Type="http://schemas.openxmlformats.org/officeDocument/2006/relationships/hyperlink" Target="https://www.pdga.com/tour/live?eventId=48107&amp;round=1&amp;division=MA2" TargetMode="External"/><Relationship Id="rId224" Type="http://schemas.openxmlformats.org/officeDocument/2006/relationships/hyperlink" Target="https://www.pdga.com/player/152451" TargetMode="External"/><Relationship Id="rId102" Type="http://schemas.openxmlformats.org/officeDocument/2006/relationships/hyperlink" Target="https://www.pdga.com/tour/live?eventId=48107&amp;round=1&amp;division=MA2" TargetMode="External"/><Relationship Id="rId223" Type="http://schemas.openxmlformats.org/officeDocument/2006/relationships/hyperlink" Target="https://www.pdga.com/tour/live?eventId=48107&amp;round=1&amp;division=MA3" TargetMode="External"/><Relationship Id="rId101" Type="http://schemas.openxmlformats.org/officeDocument/2006/relationships/hyperlink" Target="https://www.pdga.com/player/146876" TargetMode="External"/><Relationship Id="rId222" Type="http://schemas.openxmlformats.org/officeDocument/2006/relationships/hyperlink" Target="https://www.pdga.com/player/136054" TargetMode="External"/><Relationship Id="rId100" Type="http://schemas.openxmlformats.org/officeDocument/2006/relationships/hyperlink" Target="https://www.pdga.com/tour/live?eventId=48107&amp;round=1&amp;division=MA2" TargetMode="External"/><Relationship Id="rId221" Type="http://schemas.openxmlformats.org/officeDocument/2006/relationships/hyperlink" Target="https://www.pdga.com/tour/live?eventId=48107&amp;round=1&amp;division=MA3" TargetMode="External"/><Relationship Id="rId217" Type="http://schemas.openxmlformats.org/officeDocument/2006/relationships/hyperlink" Target="https://www.pdga.com/tour/live?eventId=48107&amp;round=1&amp;division=MA3" TargetMode="External"/><Relationship Id="rId216" Type="http://schemas.openxmlformats.org/officeDocument/2006/relationships/hyperlink" Target="https://www.pdga.com/player/137633" TargetMode="External"/><Relationship Id="rId215" Type="http://schemas.openxmlformats.org/officeDocument/2006/relationships/hyperlink" Target="https://www.pdga.com/tour/live?eventId=48107&amp;round=1&amp;division=MA3" TargetMode="External"/><Relationship Id="rId214" Type="http://schemas.openxmlformats.org/officeDocument/2006/relationships/hyperlink" Target="https://www.pdga.com/player/158936" TargetMode="External"/><Relationship Id="rId219" Type="http://schemas.openxmlformats.org/officeDocument/2006/relationships/hyperlink" Target="https://www.pdga.com/tour/live?eventId=48107&amp;round=1&amp;division=MA3" TargetMode="External"/><Relationship Id="rId218" Type="http://schemas.openxmlformats.org/officeDocument/2006/relationships/hyperlink" Target="https://www.pdga.com/player/79764" TargetMode="External"/><Relationship Id="rId213" Type="http://schemas.openxmlformats.org/officeDocument/2006/relationships/hyperlink" Target="https://www.pdga.com/tour/live?eventId=48107&amp;round=1&amp;division=MA3" TargetMode="External"/><Relationship Id="rId212" Type="http://schemas.openxmlformats.org/officeDocument/2006/relationships/hyperlink" Target="https://www.pdga.com/player/154432" TargetMode="External"/><Relationship Id="rId211" Type="http://schemas.openxmlformats.org/officeDocument/2006/relationships/hyperlink" Target="https://www.pdga.com/tour/live?eventId=48107&amp;round=1&amp;division=MA3" TargetMode="External"/><Relationship Id="rId210" Type="http://schemas.openxmlformats.org/officeDocument/2006/relationships/hyperlink" Target="https://www.pdga.com/player/149924" TargetMode="External"/><Relationship Id="rId129" Type="http://schemas.openxmlformats.org/officeDocument/2006/relationships/hyperlink" Target="https://www.pdga.com/tour/live?eventId=48107&amp;round=1&amp;division=MA2" TargetMode="External"/><Relationship Id="rId128" Type="http://schemas.openxmlformats.org/officeDocument/2006/relationships/hyperlink" Target="https://www.pdga.com/player/157615" TargetMode="External"/><Relationship Id="rId249" Type="http://schemas.openxmlformats.org/officeDocument/2006/relationships/hyperlink" Target="https://www.pdga.com/tour/live?eventId=48107&amp;round=1&amp;division=MA3" TargetMode="External"/><Relationship Id="rId127" Type="http://schemas.openxmlformats.org/officeDocument/2006/relationships/hyperlink" Target="https://www.pdga.com/tour/live?eventId=48107&amp;round=1&amp;division=MA2" TargetMode="External"/><Relationship Id="rId248" Type="http://schemas.openxmlformats.org/officeDocument/2006/relationships/hyperlink" Target="https://www.pdga.com/tour/live?eventId=48107&amp;round=1&amp;division=MA3" TargetMode="External"/><Relationship Id="rId126" Type="http://schemas.openxmlformats.org/officeDocument/2006/relationships/hyperlink" Target="https://www.pdga.com/player/150452" TargetMode="External"/><Relationship Id="rId247" Type="http://schemas.openxmlformats.org/officeDocument/2006/relationships/hyperlink" Target="https://www.pdga.com/player/152428" TargetMode="External"/><Relationship Id="rId121" Type="http://schemas.openxmlformats.org/officeDocument/2006/relationships/hyperlink" Target="https://www.pdga.com/tour/live?eventId=48107&amp;round=1&amp;division=MA2" TargetMode="External"/><Relationship Id="rId242" Type="http://schemas.openxmlformats.org/officeDocument/2006/relationships/hyperlink" Target="https://www.pdga.com/tour/live?eventId=48107&amp;round=1&amp;division=MA3" TargetMode="External"/><Relationship Id="rId120" Type="http://schemas.openxmlformats.org/officeDocument/2006/relationships/hyperlink" Target="https://www.pdga.com/player/155116" TargetMode="External"/><Relationship Id="rId241" Type="http://schemas.openxmlformats.org/officeDocument/2006/relationships/hyperlink" Target="https://www.pdga.com/player/165216" TargetMode="External"/><Relationship Id="rId240" Type="http://schemas.openxmlformats.org/officeDocument/2006/relationships/hyperlink" Target="https://www.pdga.com/tour/live?eventId=48107&amp;round=1&amp;division=MA3" TargetMode="External"/><Relationship Id="rId125" Type="http://schemas.openxmlformats.org/officeDocument/2006/relationships/hyperlink" Target="https://www.pdga.com/tour/live?eventId=48107&amp;round=1&amp;division=MA2" TargetMode="External"/><Relationship Id="rId246" Type="http://schemas.openxmlformats.org/officeDocument/2006/relationships/hyperlink" Target="https://www.pdga.com/tour/live?eventId=48107&amp;round=1&amp;division=MA3" TargetMode="External"/><Relationship Id="rId124" Type="http://schemas.openxmlformats.org/officeDocument/2006/relationships/hyperlink" Target="https://www.pdga.com/player/134175" TargetMode="External"/><Relationship Id="rId245" Type="http://schemas.openxmlformats.org/officeDocument/2006/relationships/hyperlink" Target="https://www.pdga.com/tour/live?eventId=48107&amp;round=1&amp;division=MA3" TargetMode="External"/><Relationship Id="rId123" Type="http://schemas.openxmlformats.org/officeDocument/2006/relationships/hyperlink" Target="https://www.pdga.com/tour/live?eventId=48107&amp;round=1&amp;division=MA2" TargetMode="External"/><Relationship Id="rId244" Type="http://schemas.openxmlformats.org/officeDocument/2006/relationships/hyperlink" Target="https://www.pdga.com/tour/live?eventId=48107&amp;round=1&amp;division=MA3" TargetMode="External"/><Relationship Id="rId122" Type="http://schemas.openxmlformats.org/officeDocument/2006/relationships/hyperlink" Target="https://www.pdga.com/player/134174" TargetMode="External"/><Relationship Id="rId243" Type="http://schemas.openxmlformats.org/officeDocument/2006/relationships/hyperlink" Target="https://www.pdga.com/player/171322" TargetMode="External"/><Relationship Id="rId95" Type="http://schemas.openxmlformats.org/officeDocument/2006/relationships/hyperlink" Target="https://www.pdga.com/tour/live?eventId=48107&amp;round=1&amp;division=MA2" TargetMode="External"/><Relationship Id="rId94" Type="http://schemas.openxmlformats.org/officeDocument/2006/relationships/hyperlink" Target="https://www.pdga.com/player/171422" TargetMode="External"/><Relationship Id="rId97" Type="http://schemas.openxmlformats.org/officeDocument/2006/relationships/hyperlink" Target="https://www.pdga.com/player/79739" TargetMode="External"/><Relationship Id="rId96" Type="http://schemas.openxmlformats.org/officeDocument/2006/relationships/hyperlink" Target="https://www.pdga.com/tour/live?eventId=48107&amp;round=1&amp;division=MA2" TargetMode="External"/><Relationship Id="rId99" Type="http://schemas.openxmlformats.org/officeDocument/2006/relationships/hyperlink" Target="https://www.pdga.com/player/90086" TargetMode="External"/><Relationship Id="rId98" Type="http://schemas.openxmlformats.org/officeDocument/2006/relationships/hyperlink" Target="https://www.pdga.com/tour/live?eventId=48107&amp;round=1&amp;division=MA2" TargetMode="External"/><Relationship Id="rId91" Type="http://schemas.openxmlformats.org/officeDocument/2006/relationships/hyperlink" Target="https://www.pdga.com/tour/live?eventId=48107&amp;round=1&amp;division=MA2" TargetMode="External"/><Relationship Id="rId90" Type="http://schemas.openxmlformats.org/officeDocument/2006/relationships/hyperlink" Target="https://www.pdga.com/player/16259" TargetMode="External"/><Relationship Id="rId93" Type="http://schemas.openxmlformats.org/officeDocument/2006/relationships/hyperlink" Target="https://www.pdga.com/tour/live?eventId=48107&amp;round=1&amp;division=MA2" TargetMode="External"/><Relationship Id="rId92" Type="http://schemas.openxmlformats.org/officeDocument/2006/relationships/hyperlink" Target="https://www.pdga.com/player/130860" TargetMode="External"/><Relationship Id="rId118" Type="http://schemas.openxmlformats.org/officeDocument/2006/relationships/hyperlink" Target="https://www.pdga.com/player/156945" TargetMode="External"/><Relationship Id="rId239" Type="http://schemas.openxmlformats.org/officeDocument/2006/relationships/hyperlink" Target="https://www.pdga.com/player/158939" TargetMode="External"/><Relationship Id="rId117" Type="http://schemas.openxmlformats.org/officeDocument/2006/relationships/hyperlink" Target="https://www.pdga.com/tour/live?eventId=48107&amp;round=1&amp;division=MA2" TargetMode="External"/><Relationship Id="rId238" Type="http://schemas.openxmlformats.org/officeDocument/2006/relationships/hyperlink" Target="https://www.pdga.com/tour/live?eventId=48107&amp;round=1&amp;division=MA3" TargetMode="External"/><Relationship Id="rId116" Type="http://schemas.openxmlformats.org/officeDocument/2006/relationships/hyperlink" Target="https://www.pdga.com/player/105081" TargetMode="External"/><Relationship Id="rId237" Type="http://schemas.openxmlformats.org/officeDocument/2006/relationships/hyperlink" Target="https://www.pdga.com/player/156169" TargetMode="External"/><Relationship Id="rId115" Type="http://schemas.openxmlformats.org/officeDocument/2006/relationships/hyperlink" Target="https://www.pdga.com/tour/live?eventId=48107&amp;round=1&amp;division=MA2" TargetMode="External"/><Relationship Id="rId236" Type="http://schemas.openxmlformats.org/officeDocument/2006/relationships/hyperlink" Target="https://www.pdga.com/tour/live?eventId=48107&amp;round=1&amp;division=MA3" TargetMode="External"/><Relationship Id="rId119" Type="http://schemas.openxmlformats.org/officeDocument/2006/relationships/hyperlink" Target="https://www.pdga.com/tour/live?eventId=48107&amp;round=1&amp;division=MA2" TargetMode="External"/><Relationship Id="rId110" Type="http://schemas.openxmlformats.org/officeDocument/2006/relationships/hyperlink" Target="https://www.pdga.com/player/127467" TargetMode="External"/><Relationship Id="rId231" Type="http://schemas.openxmlformats.org/officeDocument/2006/relationships/hyperlink" Target="https://www.pdga.com/player/112727" TargetMode="External"/><Relationship Id="rId230" Type="http://schemas.openxmlformats.org/officeDocument/2006/relationships/hyperlink" Target="https://www.pdga.com/tour/live?eventId=48107&amp;round=1&amp;division=MA3" TargetMode="External"/><Relationship Id="rId114" Type="http://schemas.openxmlformats.org/officeDocument/2006/relationships/hyperlink" Target="https://www.pdga.com/player/103108" TargetMode="External"/><Relationship Id="rId235" Type="http://schemas.openxmlformats.org/officeDocument/2006/relationships/hyperlink" Target="https://www.pdga.com/player/147089" TargetMode="External"/><Relationship Id="rId113" Type="http://schemas.openxmlformats.org/officeDocument/2006/relationships/hyperlink" Target="https://www.pdga.com/tour/live?eventId=48107&amp;round=1&amp;division=MA2" TargetMode="External"/><Relationship Id="rId234" Type="http://schemas.openxmlformats.org/officeDocument/2006/relationships/hyperlink" Target="https://www.pdga.com/tour/live?eventId=48107&amp;round=1&amp;division=MA3" TargetMode="External"/><Relationship Id="rId112" Type="http://schemas.openxmlformats.org/officeDocument/2006/relationships/hyperlink" Target="https://www.pdga.com/player/139317" TargetMode="External"/><Relationship Id="rId233" Type="http://schemas.openxmlformats.org/officeDocument/2006/relationships/hyperlink" Target="https://www.pdga.com/player/136095" TargetMode="External"/><Relationship Id="rId111" Type="http://schemas.openxmlformats.org/officeDocument/2006/relationships/hyperlink" Target="https://www.pdga.com/tour/live?eventId=48107&amp;round=1&amp;division=MA2" TargetMode="External"/><Relationship Id="rId232" Type="http://schemas.openxmlformats.org/officeDocument/2006/relationships/hyperlink" Target="https://www.pdga.com/tour/live?eventId=48107&amp;round=1&amp;division=MA3" TargetMode="External"/><Relationship Id="rId206" Type="http://schemas.openxmlformats.org/officeDocument/2006/relationships/hyperlink" Target="https://www.pdga.com/tour/live?eventId=48107&amp;round=1&amp;division=MA3" TargetMode="External"/><Relationship Id="rId205" Type="http://schemas.openxmlformats.org/officeDocument/2006/relationships/hyperlink" Target="https://www.pdga.com/player/147524" TargetMode="External"/><Relationship Id="rId204" Type="http://schemas.openxmlformats.org/officeDocument/2006/relationships/hyperlink" Target="https://www.pdga.com/tour/live?eventId=48107&amp;round=1&amp;division=MA3" TargetMode="External"/><Relationship Id="rId203" Type="http://schemas.openxmlformats.org/officeDocument/2006/relationships/hyperlink" Target="https://www.pdga.com/player/145709" TargetMode="External"/><Relationship Id="rId209" Type="http://schemas.openxmlformats.org/officeDocument/2006/relationships/hyperlink" Target="https://www.pdga.com/tour/live?eventId=48107&amp;round=1&amp;division=MA3" TargetMode="External"/><Relationship Id="rId208" Type="http://schemas.openxmlformats.org/officeDocument/2006/relationships/hyperlink" Target="https://www.pdga.com/tour/live?eventId=48107&amp;round=1&amp;division=MA3" TargetMode="External"/><Relationship Id="rId207" Type="http://schemas.openxmlformats.org/officeDocument/2006/relationships/hyperlink" Target="https://www.pdga.com/player/170442" TargetMode="External"/><Relationship Id="rId202" Type="http://schemas.openxmlformats.org/officeDocument/2006/relationships/hyperlink" Target="https://www.pdga.com/tour/live?eventId=48107&amp;round=1&amp;division=MA3" TargetMode="External"/><Relationship Id="rId201" Type="http://schemas.openxmlformats.org/officeDocument/2006/relationships/hyperlink" Target="https://www.pdga.com/player/133060" TargetMode="External"/><Relationship Id="rId200" Type="http://schemas.openxmlformats.org/officeDocument/2006/relationships/hyperlink" Target="https://www.pdga.com/tour/live?eventId=48107&amp;round=1&amp;division=MA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8.43"/>
    <col customWidth="1" min="4" max="4" width="16.57"/>
    <col customWidth="1" min="5" max="22" width="4.86"/>
    <col customWidth="1" min="23" max="23" width="7.43"/>
    <col customWidth="1" min="24" max="24" width="7.29"/>
  </cols>
  <sheetData>
    <row r="1">
      <c r="A1" s="1" t="s">
        <v>0</v>
      </c>
      <c r="B1" s="2" t="s">
        <v>1</v>
      </c>
      <c r="C1" s="3"/>
      <c r="D1" s="4" t="s">
        <v>2</v>
      </c>
      <c r="E1" s="5">
        <v>1.0</v>
      </c>
      <c r="F1" s="5">
        <v>2.0</v>
      </c>
      <c r="G1" s="5">
        <v>3.0</v>
      </c>
      <c r="H1" s="5">
        <v>4.0</v>
      </c>
      <c r="I1" s="5">
        <v>5.0</v>
      </c>
      <c r="J1" s="5">
        <v>6.0</v>
      </c>
      <c r="K1" s="5">
        <v>7.0</v>
      </c>
      <c r="L1" s="5">
        <v>8.0</v>
      </c>
      <c r="M1" s="5">
        <v>9.0</v>
      </c>
      <c r="N1" s="5">
        <v>10.0</v>
      </c>
      <c r="O1" s="5">
        <v>11.0</v>
      </c>
      <c r="P1" s="5">
        <v>12.0</v>
      </c>
      <c r="Q1" s="5">
        <v>13.0</v>
      </c>
      <c r="R1" s="5">
        <v>14.0</v>
      </c>
      <c r="S1" s="5">
        <v>15.0</v>
      </c>
      <c r="T1" s="5">
        <v>16.0</v>
      </c>
      <c r="U1" s="5">
        <v>17.0</v>
      </c>
      <c r="V1" s="5">
        <v>18.0</v>
      </c>
      <c r="W1" s="6" t="s">
        <v>3</v>
      </c>
      <c r="Y1" s="3"/>
      <c r="Z1" s="3"/>
    </row>
    <row r="2">
      <c r="A2" s="1" t="s">
        <v>4</v>
      </c>
      <c r="B2" s="2" t="s">
        <v>5</v>
      </c>
      <c r="C2" s="3"/>
      <c r="D2" s="4" t="s">
        <v>6</v>
      </c>
      <c r="E2" s="7">
        <v>3.0</v>
      </c>
      <c r="F2" s="7">
        <v>4.0</v>
      </c>
      <c r="G2" s="7">
        <v>4.0</v>
      </c>
      <c r="H2" s="7">
        <v>3.0</v>
      </c>
      <c r="I2" s="7">
        <v>3.0</v>
      </c>
      <c r="J2" s="7">
        <v>3.0</v>
      </c>
      <c r="K2" s="7">
        <v>3.0</v>
      </c>
      <c r="L2" s="7">
        <v>4.0</v>
      </c>
      <c r="M2" s="7">
        <v>4.0</v>
      </c>
      <c r="N2" s="7">
        <v>4.0</v>
      </c>
      <c r="O2" s="7">
        <v>3.0</v>
      </c>
      <c r="P2" s="7">
        <v>3.0</v>
      </c>
      <c r="Q2" s="7">
        <v>3.0</v>
      </c>
      <c r="R2" s="7">
        <v>3.0</v>
      </c>
      <c r="S2" s="7">
        <v>3.0</v>
      </c>
      <c r="T2" s="7">
        <v>3.0</v>
      </c>
      <c r="U2" s="7">
        <v>3.0</v>
      </c>
      <c r="V2" s="7">
        <v>3.0</v>
      </c>
      <c r="W2" s="8">
        <f t="shared" ref="W2:W3" si="1">sum(E2:V2)</f>
        <v>59</v>
      </c>
      <c r="Y2" s="3"/>
      <c r="Z2" s="3"/>
    </row>
    <row r="3">
      <c r="A3" s="1" t="s">
        <v>7</v>
      </c>
      <c r="B3" s="9">
        <v>882.0</v>
      </c>
      <c r="C3" s="3"/>
      <c r="D3" s="4" t="s">
        <v>8</v>
      </c>
      <c r="E3" s="7">
        <f>VLOOKUP($B$1,Scores!$C:$Z,5+E1,0)</f>
        <v>3</v>
      </c>
      <c r="F3" s="7">
        <f>VLOOKUP($B$1,Scores!$C:$Z,5+F1,0)</f>
        <v>5</v>
      </c>
      <c r="G3" s="7">
        <f>VLOOKUP($B$1,Scores!$C:$Z,5+G1,0)</f>
        <v>3</v>
      </c>
      <c r="H3" s="7">
        <f>VLOOKUP($B$1,Scores!$C:$Z,5+H1,0)</f>
        <v>3</v>
      </c>
      <c r="I3" s="7">
        <f>VLOOKUP($B$1,Scores!$C:$Z,5+I1,0)</f>
        <v>4</v>
      </c>
      <c r="J3" s="7">
        <f>VLOOKUP($B$1,Scores!$C:$Z,5+J1,0)</f>
        <v>2</v>
      </c>
      <c r="K3" s="7">
        <f>VLOOKUP($B$1,Scores!$C:$Z,5+K1,0)</f>
        <v>4</v>
      </c>
      <c r="L3" s="7">
        <f>VLOOKUP($B$1,Scores!$C:$Z,5+L1,0)</f>
        <v>5</v>
      </c>
      <c r="M3" s="7">
        <f>VLOOKUP($B$1,Scores!$C:$Z,5+M1,0)</f>
        <v>4</v>
      </c>
      <c r="N3" s="7">
        <f>VLOOKUP($B$1,Scores!$C:$Z,5+N1,0)</f>
        <v>7</v>
      </c>
      <c r="O3" s="7">
        <f>VLOOKUP($B$1,Scores!$C:$Z,5+O1,0)</f>
        <v>2</v>
      </c>
      <c r="P3" s="7">
        <f>VLOOKUP($B$1,Scores!$C:$Z,5+P1,0)</f>
        <v>3</v>
      </c>
      <c r="Q3" s="7">
        <f>VLOOKUP($B$1,Scores!$C:$Z,5+Q1,0)</f>
        <v>3</v>
      </c>
      <c r="R3" s="7">
        <f>VLOOKUP($B$1,Scores!$C:$Z,5+R1,0)</f>
        <v>5</v>
      </c>
      <c r="S3" s="7">
        <f>VLOOKUP($B$1,Scores!$C:$Z,5+S1,0)</f>
        <v>5</v>
      </c>
      <c r="T3" s="7">
        <f>VLOOKUP($B$1,Scores!$C:$Z,5+T1,0)</f>
        <v>3</v>
      </c>
      <c r="U3" s="7">
        <f>VLOOKUP($B$1,Scores!$C:$Z,5+U1,0)</f>
        <v>3</v>
      </c>
      <c r="V3" s="7">
        <f>VLOOKUP($B$1,Scores!$C:$Z,5+V1,0)</f>
        <v>3</v>
      </c>
      <c r="W3" s="8">
        <f t="shared" si="1"/>
        <v>67</v>
      </c>
      <c r="Y3" s="3"/>
      <c r="Z3" s="3"/>
    </row>
    <row r="4">
      <c r="A4" s="10" t="s">
        <v>9</v>
      </c>
      <c r="B4" s="11">
        <f>iferror(averageif(Scores!A:A,B2,Scores!E:E),"Not Available")</f>
        <v>922.5</v>
      </c>
      <c r="C4" s="3"/>
      <c r="D4" s="4" t="s">
        <v>10</v>
      </c>
      <c r="E4" s="12">
        <f>AVERAGEIF(Scores!$A:$A,$B$2,Scores!H:H)</f>
        <v>2.5</v>
      </c>
      <c r="F4" s="12">
        <f>AVERAGEIF(Scores!$A:$A,$B$2,Scores!I:I)</f>
        <v>4.5</v>
      </c>
      <c r="G4" s="12">
        <f>AVERAGEIF(Scores!$A:$A,$B$2,Scores!J:J)</f>
        <v>4.5</v>
      </c>
      <c r="H4" s="12">
        <f>AVERAGEIF(Scores!$A:$A,$B$2,Scores!K:K)</f>
        <v>2.5</v>
      </c>
      <c r="I4" s="12">
        <f>AVERAGEIF(Scores!$A:$A,$B$2,Scores!L:L)</f>
        <v>3.25</v>
      </c>
      <c r="J4" s="12">
        <f>AVERAGEIF(Scores!$A:$A,$B$2,Scores!M:M)</f>
        <v>3.25</v>
      </c>
      <c r="K4" s="12">
        <f>AVERAGEIF(Scores!$A:$A,$B$2,Scores!N:N)</f>
        <v>3.5</v>
      </c>
      <c r="L4" s="12">
        <f>AVERAGEIF(Scores!$A:$A,$B$2,Scores!O:O)</f>
        <v>3.75</v>
      </c>
      <c r="M4" s="12">
        <f>AVERAGEIF(Scores!$A:$A,$B$2,Scores!P:P)</f>
        <v>3</v>
      </c>
      <c r="N4" s="12">
        <f>AVERAGEIF(Scores!$A:$A,$B$2,Scores!Q:Q)</f>
        <v>4.75</v>
      </c>
      <c r="O4" s="12">
        <f>AVERAGEIF(Scores!$A:$A,$B$2,Scores!R:R)</f>
        <v>2.25</v>
      </c>
      <c r="P4" s="12">
        <f>AVERAGEIF(Scores!$A:$A,$B$2,Scores!S:S)</f>
        <v>3</v>
      </c>
      <c r="Q4" s="12">
        <f>AVERAGEIF(Scores!$A:$A,$B$2,Scores!T:T)</f>
        <v>3</v>
      </c>
      <c r="R4" s="12">
        <f>AVERAGEIF(Scores!$A:$A,$B$2,Scores!U:U)</f>
        <v>3</v>
      </c>
      <c r="S4" s="12">
        <f>AVERAGEIF(Scores!$A:$A,$B$2,Scores!V:V)</f>
        <v>3.5</v>
      </c>
      <c r="T4" s="12">
        <f>AVERAGEIF(Scores!$A:$A,$B$2,Scores!W:W)</f>
        <v>3</v>
      </c>
      <c r="U4" s="12">
        <f>AVERAGEIF(Scores!$A:$A,$B$2,Scores!X:X)</f>
        <v>2.75</v>
      </c>
      <c r="V4" s="12">
        <f>AVERAGEIF(Scores!$A:$A,$B$2,Scores!Y:Y)</f>
        <v>2.5</v>
      </c>
      <c r="W4" s="13">
        <f>AVERAGEIF(Scores!$A:$A,$B$2,Scores!Z:Z)</f>
        <v>58.5</v>
      </c>
      <c r="Y4" s="3"/>
      <c r="Z4" s="3"/>
    </row>
    <row r="5">
      <c r="A5" s="1" t="s">
        <v>11</v>
      </c>
      <c r="B5" s="14">
        <f>VLOOKUP($B$1,Scores!$C:$AA,25,0)</f>
        <v>859</v>
      </c>
      <c r="C5" s="3"/>
      <c r="D5" s="15" t="s">
        <v>12</v>
      </c>
      <c r="E5" s="16">
        <f>AVERAGE(Scores!H2:H162)</f>
        <v>3.173076923</v>
      </c>
      <c r="F5" s="16">
        <f>AVERAGE(Scores!I2:I162)</f>
        <v>5.115384615</v>
      </c>
      <c r="G5" s="16">
        <f>AVERAGE(Scores!J2:J162)</f>
        <v>4.871794872</v>
      </c>
      <c r="H5" s="16">
        <f>AVERAGE(Scores!K2:K162)</f>
        <v>3.147435897</v>
      </c>
      <c r="I5" s="16">
        <f>AVERAGE(Scores!L2:L162)</f>
        <v>3.435897436</v>
      </c>
      <c r="J5" s="16">
        <f>AVERAGE(Scores!M2:M162)</f>
        <v>3.75</v>
      </c>
      <c r="K5" s="16">
        <f>AVERAGE(Scores!N2:N162)</f>
        <v>3.871794872</v>
      </c>
      <c r="L5" s="16">
        <f>AVERAGE(Scores!O2:O162)</f>
        <v>4.807692308</v>
      </c>
      <c r="M5" s="16">
        <f>AVERAGE(Scores!P2:P162)</f>
        <v>4.153846154</v>
      </c>
      <c r="N5" s="16">
        <f>AVERAGE(Scores!Q2:Q162)</f>
        <v>5.198717949</v>
      </c>
      <c r="O5" s="16">
        <f>AVERAGE(Scores!R2:R162)</f>
        <v>2.685897436</v>
      </c>
      <c r="P5" s="16">
        <f>AVERAGE(Scores!S2:S162)</f>
        <v>3.737179487</v>
      </c>
      <c r="Q5" s="16">
        <f>AVERAGE(Scores!T2:T162)</f>
        <v>3.621794872</v>
      </c>
      <c r="R5" s="16">
        <f>AVERAGE(Scores!U2:U162)</f>
        <v>3.692307692</v>
      </c>
      <c r="S5" s="16">
        <f>AVERAGE(Scores!V2:V162)</f>
        <v>4.5</v>
      </c>
      <c r="T5" s="16">
        <f>AVERAGE(Scores!W2:W162)</f>
        <v>3.769230769</v>
      </c>
      <c r="U5" s="16">
        <f>AVERAGE(Scores!X2:X162)</f>
        <v>3.391025641</v>
      </c>
      <c r="V5" s="16">
        <f>AVERAGE(Scores!Y2:Y162)</f>
        <v>3.391025641</v>
      </c>
      <c r="W5" s="17">
        <f>AVERAGE(Scores!Z2:Z162)</f>
        <v>70.25625</v>
      </c>
      <c r="Y5" s="3"/>
      <c r="Z5" s="3"/>
    </row>
    <row r="6">
      <c r="A6" s="18" t="s">
        <v>13</v>
      </c>
      <c r="B6" s="19">
        <f>if(B3="","",(-0.0774*$B$3)+133)</f>
        <v>64.7332</v>
      </c>
      <c r="C6" s="3"/>
      <c r="D6" s="4" t="s">
        <v>14</v>
      </c>
      <c r="E6" s="12">
        <f t="shared" ref="E6:W6" si="2">E5-E2</f>
        <v>0.1730769231</v>
      </c>
      <c r="F6" s="12">
        <f t="shared" si="2"/>
        <v>1.115384615</v>
      </c>
      <c r="G6" s="12">
        <f t="shared" si="2"/>
        <v>0.8717948718</v>
      </c>
      <c r="H6" s="12">
        <f t="shared" si="2"/>
        <v>0.1474358974</v>
      </c>
      <c r="I6" s="12">
        <f t="shared" si="2"/>
        <v>0.4358974359</v>
      </c>
      <c r="J6" s="12">
        <f t="shared" si="2"/>
        <v>0.75</v>
      </c>
      <c r="K6" s="12">
        <f t="shared" si="2"/>
        <v>0.8717948718</v>
      </c>
      <c r="L6" s="12">
        <f t="shared" si="2"/>
        <v>0.8076923077</v>
      </c>
      <c r="M6" s="12">
        <f t="shared" si="2"/>
        <v>0.1538461538</v>
      </c>
      <c r="N6" s="12">
        <f t="shared" si="2"/>
        <v>1.198717949</v>
      </c>
      <c r="O6" s="12">
        <f t="shared" si="2"/>
        <v>-0.3141025641</v>
      </c>
      <c r="P6" s="12">
        <f t="shared" si="2"/>
        <v>0.7371794872</v>
      </c>
      <c r="Q6" s="12">
        <f t="shared" si="2"/>
        <v>0.6217948718</v>
      </c>
      <c r="R6" s="12">
        <f t="shared" si="2"/>
        <v>0.6923076923</v>
      </c>
      <c r="S6" s="12">
        <f t="shared" si="2"/>
        <v>1.5</v>
      </c>
      <c r="T6" s="12">
        <f t="shared" si="2"/>
        <v>0.7692307692</v>
      </c>
      <c r="U6" s="12">
        <f t="shared" si="2"/>
        <v>0.391025641</v>
      </c>
      <c r="V6" s="12">
        <f t="shared" si="2"/>
        <v>0.391025641</v>
      </c>
      <c r="W6" s="20">
        <f t="shared" si="2"/>
        <v>11.25625</v>
      </c>
      <c r="X6" s="21"/>
      <c r="Y6" s="3"/>
      <c r="Z6" s="3"/>
    </row>
    <row r="7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22"/>
      <c r="Y7" s="3"/>
      <c r="Z7" s="3"/>
    </row>
    <row r="8">
      <c r="A8" s="23" t="s">
        <v>15</v>
      </c>
      <c r="B8" s="2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2"/>
      <c r="Y8" s="3"/>
      <c r="Z8" s="3"/>
    </row>
    <row r="9">
      <c r="A9" s="25" t="s">
        <v>5</v>
      </c>
      <c r="B9" s="14">
        <f>IFERROR(__xludf.DUMMYFUNCTION("iferror(if($W$3&lt;=MIN(QUERY(Scores!$A:$AA,""select Z where A matches '""&amp;$A9&amp;""' "",0)),1,if($W$3&gt;MAX(QUERY(Scores!$A:$AA,""select Z where A matches '""&amp;$A9&amp;""' "",0)),countif(Scores!$A:$A,$A9)+1,rank($W$3,QUERY(Scores!$A:$AA,""select Z where A matches '"""&amp;"&amp;$A9&amp;""' "",0),1))),index(match($W$3,QUERY(Scores!$A:$AA,""select Z where A matches '""&amp;$A9&amp;""' "",0),1)+1,1))"),4.0)</f>
        <v>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2"/>
      <c r="Y9" s="3"/>
      <c r="Z9" s="3"/>
    </row>
    <row r="10">
      <c r="A10" s="10" t="s">
        <v>16</v>
      </c>
      <c r="B10" s="14">
        <f>IFERROR(__xludf.DUMMYFUNCTION("iferror(if($W$3&lt;=MIN(QUERY(Scores!$A:$AA,""select Z where A matches '""&amp;$A10&amp;""' "",0)),1,if($W$3&gt;MAX(QUERY(Scores!$A:$AA,""select Z where A matches '""&amp;$A10&amp;""' "",0)),countif(Scores!$A:$A,$A10)+1,rank($W$3,QUERY(Scores!$A:$AA,""select Z where A matches "&amp;"'""&amp;$A10&amp;""' "",0),1))),index(match($W$3,QUERY(Scores!$A:$AA,""select Z where A matches '""&amp;$A10&amp;""' "",0),1)+1,1))"),4.0)</f>
        <v>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22"/>
      <c r="Y10" s="3"/>
      <c r="Z10" s="3"/>
    </row>
    <row r="11">
      <c r="A11" s="25" t="s">
        <v>17</v>
      </c>
      <c r="B11" s="14">
        <f>IFERROR(__xludf.DUMMYFUNCTION("iferror(if($W$3&lt;=MIN(QUERY(Scores!$A:$AA,""select Z where A matches '""&amp;$A11&amp;""' "",0)),1,if($W$3&gt;MAX(QUERY(Scores!$A:$AA,""select Z where A matches '""&amp;$A11&amp;""' "",0)),countif(Scores!$A:$A,$A11)+1,rank($W$3,QUERY(Scores!$A:$AA,""select Z where A matches "&amp;"'""&amp;$A11&amp;""' "",0),1))),index(match($W$3,QUERY(Scores!$A:$AA,""select Z where A matches '""&amp;$A11&amp;""' "",0),1)+1,1))"),12.0)</f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22"/>
      <c r="Y11" s="3"/>
      <c r="Z11" s="3"/>
    </row>
    <row r="12">
      <c r="A12" s="25" t="s">
        <v>18</v>
      </c>
      <c r="B12" s="14">
        <f>IFERROR(__xludf.DUMMYFUNCTION("iferror(if($W$3&lt;=MIN(QUERY(Scores!$A:$AA,""select Z where A matches '""&amp;$A12&amp;""' "",0)),1,if($W$3&gt;MAX(QUERY(Scores!$A:$AA,""select Z where A matches '""&amp;$A12&amp;""' "",0)),countif(Scores!$A:$A,$A12)+1,rank($W$3,QUERY(Scores!$A:$AA,""select Z where A matches "&amp;"'""&amp;$A12&amp;""' "",0),1))),index(match($W$3,QUERY(Scores!$A:$AA,""select Z where A matches '""&amp;$A12&amp;""' "",0),1)+1,1))"),3.0)</f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22"/>
      <c r="Y12" s="3"/>
      <c r="Z12" s="3"/>
    </row>
    <row r="13">
      <c r="A13" s="10" t="s">
        <v>19</v>
      </c>
      <c r="B13" s="14">
        <f>IFERROR(__xludf.DUMMYFUNCTION("iferror(if($W$3&lt;=MIN(QUERY(Scores!$A:$AA,""select Z where A matches '""&amp;$A13&amp;""' "",0)),1,if($W$3&gt;MAX(QUERY(Scores!$A:$AA,""select Z where A matches '""&amp;$A13&amp;""' "",0)),countif(Scores!$A:$A,$A13)+1,rank($W$3,QUERY(Scores!$A:$AA,""select Z where A matches "&amp;"'""&amp;$A13&amp;""' "",0),1))),index(match($W$3,QUERY(Scores!$A:$AA,""select Z where A matches '""&amp;$A13&amp;""' "",0),1)+1,1))"),4.0)</f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22"/>
      <c r="Y13" s="3"/>
      <c r="Z13" s="3"/>
    </row>
    <row r="14">
      <c r="A14" s="10" t="s">
        <v>20</v>
      </c>
      <c r="B14" s="14">
        <f>IFERROR(__xludf.DUMMYFUNCTION("iferror(if($W$3&lt;=MIN(QUERY(Scores!$A:$AA,""select Z where A matches '""&amp;$A14&amp;""' "",0)),1,if($W$3&gt;MAX(QUERY(Scores!$A:$AA,""select Z where A matches '""&amp;$A14&amp;""' "",0)),countif(Scores!$A:$A,$A14)+1,rank($W$3,QUERY(Scores!$A:$AA,""select Z where A matches "&amp;"'""&amp;$A14&amp;""' "",0),1))),index(match($W$3,QUERY(Scores!$A:$AA,""select Z where A matches '""&amp;$A14&amp;""' "",0),1)+1,1))"),1.0)</f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22"/>
      <c r="Y14" s="3"/>
      <c r="Z14" s="3"/>
    </row>
    <row r="15">
      <c r="A15" s="25" t="s">
        <v>21</v>
      </c>
      <c r="B15" s="14">
        <f>IFERROR(__xludf.DUMMYFUNCTION("iferror(if($W$3&lt;=MIN(QUERY(Scores!$A:$AA,""select Z where A matches '""&amp;$A15&amp;""' "",0)),1,if($W$3&gt;MAX(QUERY(Scores!$A:$AA,""select Z where A matches '""&amp;$A15&amp;""' "",0)),countif(Scores!$A:$A,$A15)+1,rank($W$3,QUERY(Scores!$A:$AA,""select Z where A matches "&amp;"'""&amp;$A15&amp;""' "",0),1))),index(match($W$3,QUERY(Scores!$A:$AA,""select Z where A matches '""&amp;$A15&amp;""' "",0),1)+1,1))"),23.0)</f>
        <v>23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22"/>
      <c r="Y15" s="3"/>
      <c r="Z15" s="3"/>
    </row>
    <row r="16">
      <c r="A16" s="25" t="s">
        <v>22</v>
      </c>
      <c r="B16" s="14">
        <f>IFERROR(__xludf.DUMMYFUNCTION("iferror(if($W$3&lt;=MIN(QUERY(Scores!$A:$AA,""select Z where A matches '""&amp;$A16&amp;""' "",0)),1,if($W$3&gt;MAX(QUERY(Scores!$A:$AA,""select Z where A matches '""&amp;$A16&amp;""' "",0)),countif(Scores!$A:$A,$A16)+1,rank($W$3,QUERY(Scores!$A:$AA,""select Z where A matches "&amp;"'""&amp;$A16&amp;""' "",0),1))),index(match($W$3,QUERY(Scores!$A:$AA,""select Z where A matches '""&amp;$A16&amp;""' "",0),1)+1,1))"),1.0)</f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22"/>
      <c r="Y16" s="3"/>
      <c r="Z16" s="3"/>
    </row>
    <row r="17">
      <c r="A17" s="25" t="s">
        <v>23</v>
      </c>
      <c r="B17" s="14">
        <f>IFERROR(__xludf.DUMMYFUNCTION("iferror(if($W$3&lt;=MIN(QUERY(Scores!$A:$AA,""select Z where A matches '""&amp;$A17&amp;""' "",0)),1,if($W$3&gt;MAX(QUERY(Scores!$A:$AA,""select Z where A matches '""&amp;$A17&amp;""' "",0)),countif(Scores!$A:$A,$A17)+1,rank($W$3,QUERY(Scores!$A:$AA,""select Z where A matches "&amp;"'""&amp;$A17&amp;""' "",0),1))),index(match($W$3,QUERY(Scores!$A:$AA,""select Z where A matches '""&amp;$A17&amp;""' "",0),1)+1,1))"),18.0)</f>
        <v>18</v>
      </c>
      <c r="C17" s="3"/>
      <c r="D17" s="2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22"/>
      <c r="Y17" s="3"/>
      <c r="Z17" s="3"/>
    </row>
    <row r="18">
      <c r="A18" s="25" t="s">
        <v>24</v>
      </c>
      <c r="B18" s="14">
        <f>IFERROR(__xludf.DUMMYFUNCTION("iferror(if($W$3&lt;=MIN(QUERY(Scores!$A:$AA,""select Z where A matches '""&amp;$A18&amp;""' "",0)),1,if($W$3&gt;MAX(QUERY(Scores!$A:$AA,""select Z where A matches '""&amp;$A18&amp;""' "",0)),countif(Scores!$A:$A,$A18)+1,rank($W$3,QUERY(Scores!$A:$AA,""select Z where A matches "&amp;"'""&amp;$A18&amp;""' "",0),1))),index(match($W$3,QUERY(Scores!$A:$AA,""select Z where A matches '""&amp;$A18&amp;""' "",0),1)+1,1))"),1.0)</f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22"/>
      <c r="Y18" s="3"/>
      <c r="Z18" s="3"/>
    </row>
    <row r="19">
      <c r="A19" s="25" t="s">
        <v>25</v>
      </c>
      <c r="B19" s="14">
        <f>IFERROR(__xludf.DUMMYFUNCTION("iferror(if($W$3&lt;=MIN(QUERY(Scores!$A:$AA,""select Z where A matches '""&amp;$A19&amp;""' "",0)),1,if($W$3&gt;MAX(QUERY(Scores!$A:$AA,""select Z where A matches '""&amp;$A19&amp;""' "",0)),countif(Scores!$A:$A,$A19)+1,rank($W$3,QUERY(Scores!$A:$AA,""select Z where A matches "&amp;"'""&amp;$A19&amp;""' "",0),1))),index(match($W$3,QUERY(Scores!$A:$AA,""select Z where A matches '""&amp;$A19&amp;""' "",0),1)+1,1))"),1.0)</f>
        <v>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22"/>
      <c r="Y19" s="3"/>
      <c r="Z19" s="3"/>
    </row>
    <row r="20">
      <c r="A20" s="25" t="s">
        <v>26</v>
      </c>
      <c r="B20" s="14">
        <f>IFERROR(__xludf.DUMMYFUNCTION("iferror(if($W$3&lt;=MIN(QUERY(Scores!$A:$AA,""select Z where A matches '""&amp;$A20&amp;""' "",0)),1,if($W$3&gt;MAX(QUERY(Scores!$A:$AA,""select Z where A matches '""&amp;$A20&amp;""' "",0)),countif(Scores!$A:$A,$A20)+1,rank($W$3,QUERY(Scores!$A:$AA,""select Z where A matches "&amp;"'""&amp;$A20&amp;""' "",0),1))),index(match($W$3,QUERY(Scores!$A:$AA,""select Z where A matches '""&amp;$A20&amp;""' "",0),1)+1,1))"),1.0)</f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22"/>
      <c r="Y20" s="3"/>
      <c r="Z20" s="3"/>
    </row>
    <row r="21">
      <c r="A21" s="10" t="s">
        <v>27</v>
      </c>
      <c r="B21" s="27">
        <f>rank(W3,Scores!Z:Z,1)</f>
        <v>63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22"/>
      <c r="Y21" s="3"/>
      <c r="Z21" s="3"/>
    </row>
    <row r="2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2"/>
      <c r="Y22" s="3"/>
      <c r="Z22" s="3"/>
    </row>
    <row r="23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2"/>
      <c r="Y23" s="3"/>
      <c r="Z23" s="3"/>
    </row>
    <row r="24">
      <c r="A24" s="3"/>
      <c r="B24" s="2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2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2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2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2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2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2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2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2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2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2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2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2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2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2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2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2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2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2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2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2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2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2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2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2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2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2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2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2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2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2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2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2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2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2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2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2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2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2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2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2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2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2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2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2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2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2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2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2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2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2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2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2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2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2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2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2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2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2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2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2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2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2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2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2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2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2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2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2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2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2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2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2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2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2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2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2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2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2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2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2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2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2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2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2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2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2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2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2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2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2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2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2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2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2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2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2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2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2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2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2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2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2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2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2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2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2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2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2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2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2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2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2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2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2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2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2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2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2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2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2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2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2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2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2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2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2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2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2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2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2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2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2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2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2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2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2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2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2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2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2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2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2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2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2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2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2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2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2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2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2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2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2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2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2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2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2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2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2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2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2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2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2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2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2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2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2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2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2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2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2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2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2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2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2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2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2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2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2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2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2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2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2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2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2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2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2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2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2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2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2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2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2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2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2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2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2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2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2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2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2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2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2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2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2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2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2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2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2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2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2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2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2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2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2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2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2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2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2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2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2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2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2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2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2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2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2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2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2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2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2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2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2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2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2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2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2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2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2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2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2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2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2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2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2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2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2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2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2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2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2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2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2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2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2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2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2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2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2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2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2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2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2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2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2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2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2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2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2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2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2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2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2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2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2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2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2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2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2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2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2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2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2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2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2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2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2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2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2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2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2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2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2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2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2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2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2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2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2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2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2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2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2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2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2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2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2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2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2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2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2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2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2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2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2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2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2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2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2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2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2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2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2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2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2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2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2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2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2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2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2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2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2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2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2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2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2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2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2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2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2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2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2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2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2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2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2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2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2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2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2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2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2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2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2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2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2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2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2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2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2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2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2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2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2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2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2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2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2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2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2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2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2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2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2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2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2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2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2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2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2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2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2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2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2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2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2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2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2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2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2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2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2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2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2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2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2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2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2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2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2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2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2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2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2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2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2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2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2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2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2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2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2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2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2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2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2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2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2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2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2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2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2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2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2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2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2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2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2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2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2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2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2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2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2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2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2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2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2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2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2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2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2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2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2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2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2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2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2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2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2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2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2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2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2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2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2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2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2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2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2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2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2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22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22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22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22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22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22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22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22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22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22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22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22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22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22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22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22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22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22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22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22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22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22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22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22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22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22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22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22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22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22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22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22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22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22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22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22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22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22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22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22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22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22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22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22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22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22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22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22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22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22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22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22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22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22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22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22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22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22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22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22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22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22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22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22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22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22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22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22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22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22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22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22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22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22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22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22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22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22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22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22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22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22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22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22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22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22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22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22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22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22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22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22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22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22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22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22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22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22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22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22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22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22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22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22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22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22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22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22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22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22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22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22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22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22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22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22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22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22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22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22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22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22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22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22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22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22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22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22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22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22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22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22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22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22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22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22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22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22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22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22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22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22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22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22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22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22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22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22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22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22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22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22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22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22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22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22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22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22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22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22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22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22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22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22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22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22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22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22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22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22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22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22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22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22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22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22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22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22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22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22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22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22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22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22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22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22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22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22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22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22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22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22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22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22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22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22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22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22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22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22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22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22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22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22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22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22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22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22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22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22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22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22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22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22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22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22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22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22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22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22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22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22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22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22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22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22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22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22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22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22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22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22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22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22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22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22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22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22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22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22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22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22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22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22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22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22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22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22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22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22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22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22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22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22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22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22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22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22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22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22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22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22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22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22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22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22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22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22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22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22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22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22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22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22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22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22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22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22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22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22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22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22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22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22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22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22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22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22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22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22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22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22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22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22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22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22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22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22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22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22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22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22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22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22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22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22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22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22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22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22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22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22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22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22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22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22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22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22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22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22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22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22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22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22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22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22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22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22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22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22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22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22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22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22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22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22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22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22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22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22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22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22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22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22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22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22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22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22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22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22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22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22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22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22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22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22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22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22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22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22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22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22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22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22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22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22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22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22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22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22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22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22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22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22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22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22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22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22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22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22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22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22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22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22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22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22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22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22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22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22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22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22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22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22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22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22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22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22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22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22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22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22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22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22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22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22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22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22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22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22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22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22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22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22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22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22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22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22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22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22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22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22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22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22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22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22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22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22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22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22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22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22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22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22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22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22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22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22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22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22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22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22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22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22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22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22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22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22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22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22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22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22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22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22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22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22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22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22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22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22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22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22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22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22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22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22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22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22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22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22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22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22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22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22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22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22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22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22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22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22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22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22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22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22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22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22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22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22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22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22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22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22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22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22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22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22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22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22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22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22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22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22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22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22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22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22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22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22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22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22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22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22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22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22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22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22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22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22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22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22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22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22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22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22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22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22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22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22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22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22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22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22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22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22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22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22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22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22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22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22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22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22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22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22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22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22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22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22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22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22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22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22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22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22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22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22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22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22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22"/>
      <c r="Y1044" s="3"/>
      <c r="Z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22"/>
      <c r="Y1045" s="3"/>
      <c r="Z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22"/>
      <c r="Y1046" s="3"/>
      <c r="Z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22"/>
      <c r="Y1047" s="3"/>
      <c r="Z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22"/>
      <c r="Y1048" s="3"/>
      <c r="Z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22"/>
      <c r="Y1049" s="3"/>
      <c r="Z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22"/>
      <c r="Y1050" s="3"/>
      <c r="Z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22"/>
      <c r="Y1051" s="3"/>
      <c r="Z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22"/>
      <c r="Y1052" s="3"/>
      <c r="Z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22"/>
      <c r="Y1053" s="3"/>
      <c r="Z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22"/>
      <c r="Y1054" s="3"/>
      <c r="Z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22"/>
      <c r="Y1055" s="3"/>
      <c r="Z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22"/>
      <c r="Y1056" s="3"/>
      <c r="Z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22"/>
      <c r="Y1057" s="3"/>
      <c r="Z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22"/>
      <c r="Y1058" s="3"/>
      <c r="Z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22"/>
      <c r="Y1059" s="3"/>
      <c r="Z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22"/>
      <c r="Y1060" s="3"/>
      <c r="Z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22"/>
      <c r="Y1061" s="3"/>
      <c r="Z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22"/>
      <c r="Y1062" s="3"/>
      <c r="Z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22"/>
      <c r="Y1063" s="3"/>
      <c r="Z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22"/>
      <c r="Y1064" s="3"/>
      <c r="Z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22"/>
      <c r="Y1065" s="3"/>
      <c r="Z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22"/>
      <c r="Y1066" s="3"/>
      <c r="Z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22"/>
      <c r="Y1067" s="3"/>
      <c r="Z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22"/>
      <c r="Y1068" s="3"/>
      <c r="Z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22"/>
      <c r="Y1069" s="3"/>
      <c r="Z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22"/>
      <c r="Y1070" s="3"/>
      <c r="Z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22"/>
      <c r="Y1071" s="3"/>
      <c r="Z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22"/>
      <c r="Y1072" s="3"/>
      <c r="Z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22"/>
      <c r="Y1073" s="3"/>
      <c r="Z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22"/>
      <c r="Y1074" s="3"/>
      <c r="Z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22"/>
      <c r="Y1075" s="3"/>
      <c r="Z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22"/>
      <c r="Y1076" s="3"/>
      <c r="Z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22"/>
      <c r="Y1077" s="3"/>
      <c r="Z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22"/>
      <c r="Y1078" s="3"/>
      <c r="Z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22"/>
      <c r="Y1079" s="3"/>
      <c r="Z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22"/>
      <c r="Y1080" s="3"/>
      <c r="Z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22"/>
      <c r="Y1081" s="3"/>
      <c r="Z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22"/>
      <c r="Y1082" s="3"/>
      <c r="Z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22"/>
      <c r="Y1083" s="3"/>
      <c r="Z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22"/>
      <c r="Y1084" s="3"/>
      <c r="Z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22"/>
      <c r="Y1085" s="3"/>
      <c r="Z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22"/>
      <c r="Y1086" s="3"/>
      <c r="Z1086" s="3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22"/>
      <c r="Y1087" s="3"/>
      <c r="Z1087" s="3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22"/>
      <c r="Y1088" s="3"/>
      <c r="Z1088" s="3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22"/>
      <c r="Y1089" s="3"/>
      <c r="Z1089" s="3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22"/>
      <c r="Y1090" s="3"/>
      <c r="Z1090" s="3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22"/>
      <c r="Y1091" s="3"/>
      <c r="Z1091" s="3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22"/>
      <c r="Y1092" s="3"/>
      <c r="Z1092" s="3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22"/>
      <c r="Y1093" s="3"/>
      <c r="Z1093" s="3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22"/>
      <c r="Y1094" s="3"/>
      <c r="Z1094" s="3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22"/>
      <c r="Y1095" s="3"/>
      <c r="Z1095" s="3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22"/>
      <c r="Y1096" s="3"/>
      <c r="Z1096" s="3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22"/>
      <c r="Y1097" s="3"/>
      <c r="Z1097" s="3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22"/>
      <c r="Y1098" s="3"/>
      <c r="Z1098" s="3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22"/>
      <c r="Y1099" s="3"/>
      <c r="Z1099" s="3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22"/>
      <c r="Y1100" s="3"/>
      <c r="Z1100" s="3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22"/>
      <c r="Y1101" s="3"/>
      <c r="Z1101" s="3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22"/>
      <c r="Y1102" s="3"/>
      <c r="Z1102" s="3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22"/>
      <c r="Y1103" s="3"/>
      <c r="Z1103" s="3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22"/>
      <c r="Y1104" s="3"/>
      <c r="Z1104" s="3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22"/>
      <c r="Y1105" s="3"/>
      <c r="Z1105" s="3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22"/>
      <c r="Y1106" s="3"/>
      <c r="Z1106" s="3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22"/>
      <c r="Y1107" s="3"/>
      <c r="Z1107" s="3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22"/>
      <c r="Y1108" s="3"/>
      <c r="Z1108" s="3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22"/>
      <c r="Y1109" s="3"/>
      <c r="Z1109" s="3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22"/>
      <c r="Y1110" s="3"/>
      <c r="Z1110" s="3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22"/>
      <c r="Y1111" s="3"/>
      <c r="Z1111" s="3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22"/>
      <c r="Y1112" s="3"/>
      <c r="Z1112" s="3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22"/>
      <c r="Y1113" s="3"/>
      <c r="Z1113" s="3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22"/>
      <c r="Y1114" s="3"/>
      <c r="Z1114" s="3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22"/>
      <c r="Y1115" s="3"/>
      <c r="Z1115" s="3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22"/>
      <c r="Y1116" s="3"/>
      <c r="Z1116" s="3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22"/>
      <c r="Y1117" s="3"/>
      <c r="Z1117" s="3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22"/>
      <c r="Y1118" s="3"/>
      <c r="Z1118" s="3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22"/>
      <c r="Y1119" s="3"/>
      <c r="Z1119" s="3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22"/>
      <c r="Y1120" s="3"/>
      <c r="Z1120" s="3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22"/>
      <c r="Y1121" s="3"/>
      <c r="Z1121" s="3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22"/>
      <c r="Y1122" s="3"/>
      <c r="Z1122" s="3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22"/>
      <c r="Y1123" s="3"/>
      <c r="Z1123" s="3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22"/>
      <c r="Y1124" s="3"/>
      <c r="Z1124" s="3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22"/>
      <c r="Y1125" s="3"/>
      <c r="Z1125" s="3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22"/>
      <c r="Y1126" s="3"/>
      <c r="Z1126" s="3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22"/>
      <c r="Y1127" s="3"/>
      <c r="Z1127" s="3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22"/>
      <c r="Y1128" s="3"/>
      <c r="Z1128" s="3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22"/>
      <c r="Y1129" s="3"/>
      <c r="Z1129" s="3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22"/>
      <c r="Y1130" s="3"/>
      <c r="Z1130" s="3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22"/>
      <c r="Y1131" s="3"/>
      <c r="Z1131" s="3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22"/>
      <c r="Y1132" s="3"/>
      <c r="Z1132" s="3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22"/>
      <c r="Y1133" s="3"/>
      <c r="Z1133" s="3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22"/>
      <c r="Y1134" s="3"/>
      <c r="Z1134" s="3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22"/>
      <c r="Y1135" s="3"/>
      <c r="Z1135" s="3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22"/>
      <c r="Y1136" s="3"/>
      <c r="Z1136" s="3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22"/>
      <c r="Y1137" s="3"/>
      <c r="Z1137" s="3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22"/>
      <c r="Y1138" s="3"/>
      <c r="Z1138" s="3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22"/>
      <c r="Y1139" s="3"/>
      <c r="Z1139" s="3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22"/>
      <c r="Y1140" s="3"/>
      <c r="Z1140" s="3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22"/>
      <c r="Y1141" s="3"/>
      <c r="Z1141" s="3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22"/>
      <c r="Y1142" s="3"/>
      <c r="Z1142" s="3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22"/>
      <c r="Y1143" s="3"/>
      <c r="Z1143" s="3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22"/>
      <c r="Y1144" s="3"/>
      <c r="Z1144" s="3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22"/>
      <c r="Y1145" s="3"/>
      <c r="Z1145" s="3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22"/>
      <c r="Y1146" s="3"/>
      <c r="Z1146" s="3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22"/>
      <c r="Y1147" s="3"/>
      <c r="Z1147" s="3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22"/>
      <c r="Y1148" s="3"/>
      <c r="Z1148" s="3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22"/>
      <c r="Y1149" s="3"/>
      <c r="Z1149" s="3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22"/>
      <c r="Y1150" s="3"/>
      <c r="Z1150" s="3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22"/>
      <c r="Y1151" s="3"/>
      <c r="Z1151" s="3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22"/>
      <c r="Y1152" s="3"/>
      <c r="Z1152" s="3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22"/>
      <c r="Y1153" s="3"/>
      <c r="Z1153" s="3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22"/>
      <c r="Y1154" s="3"/>
      <c r="Z1154" s="3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22"/>
      <c r="Y1155" s="3"/>
      <c r="Z1155" s="3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22"/>
      <c r="Y1156" s="3"/>
      <c r="Z1156" s="3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22"/>
      <c r="Y1157" s="3"/>
      <c r="Z1157" s="3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22"/>
      <c r="Y1158" s="3"/>
      <c r="Z1158" s="3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22"/>
      <c r="Y1159" s="3"/>
      <c r="Z1159" s="3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22"/>
      <c r="Y1160" s="3"/>
      <c r="Z1160" s="3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22"/>
      <c r="Y1161" s="3"/>
      <c r="Z1161" s="3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22"/>
      <c r="Y1162" s="3"/>
      <c r="Z1162" s="3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22"/>
      <c r="Y1163" s="3"/>
      <c r="Z1163" s="3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22"/>
      <c r="Y1164" s="3"/>
      <c r="Z1164" s="3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22"/>
      <c r="Y1165" s="3"/>
      <c r="Z1165" s="3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22"/>
      <c r="Y1166" s="3"/>
      <c r="Z1166" s="3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22"/>
      <c r="Y1167" s="3"/>
      <c r="Z1167" s="3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22"/>
      <c r="Y1168" s="3"/>
      <c r="Z1168" s="3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22"/>
      <c r="Y1169" s="3"/>
      <c r="Z1169" s="3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22"/>
      <c r="Y1170" s="3"/>
      <c r="Z1170" s="3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22"/>
      <c r="Y1171" s="3"/>
      <c r="Z1171" s="3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22"/>
      <c r="Y1172" s="3"/>
      <c r="Z1172" s="3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22"/>
      <c r="Y1173" s="3"/>
      <c r="Z1173" s="3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22"/>
      <c r="Y1174" s="3"/>
      <c r="Z1174" s="3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22"/>
      <c r="Y1175" s="3"/>
      <c r="Z1175" s="3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22"/>
      <c r="Y1176" s="3"/>
      <c r="Z1176" s="3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22"/>
      <c r="Y1177" s="3"/>
      <c r="Z1177" s="3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22"/>
      <c r="Y1178" s="3"/>
      <c r="Z1178" s="3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22"/>
      <c r="Y1179" s="3"/>
      <c r="Z1179" s="3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22"/>
      <c r="Y1180" s="3"/>
      <c r="Z1180" s="3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22"/>
      <c r="Y1181" s="3"/>
      <c r="Z1181" s="3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22"/>
      <c r="Y1182" s="3"/>
      <c r="Z1182" s="3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22"/>
      <c r="Y1183" s="3"/>
      <c r="Z1183" s="3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22"/>
      <c r="Y1184" s="3"/>
      <c r="Z1184" s="3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22"/>
      <c r="Y1185" s="3"/>
      <c r="Z1185" s="3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22"/>
      <c r="Y1186" s="3"/>
      <c r="Z1186" s="3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22"/>
      <c r="Y1187" s="3"/>
      <c r="Z1187" s="3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22"/>
      <c r="Y1188" s="3"/>
      <c r="Z1188" s="3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22"/>
      <c r="Y1189" s="3"/>
      <c r="Z1189" s="3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22"/>
      <c r="Y1190" s="3"/>
      <c r="Z1190" s="3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22"/>
      <c r="Y1191" s="3"/>
      <c r="Z1191" s="3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22"/>
      <c r="Y1192" s="3"/>
      <c r="Z1192" s="3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22"/>
      <c r="Y1193" s="3"/>
      <c r="Z1193" s="3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22"/>
      <c r="Y1194" s="3"/>
      <c r="Z1194" s="3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22"/>
      <c r="Y1195" s="3"/>
      <c r="Z1195" s="3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22"/>
      <c r="Y1196" s="3"/>
      <c r="Z1196" s="3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22"/>
      <c r="Y1197" s="3"/>
      <c r="Z1197" s="3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22"/>
      <c r="Y1198" s="3"/>
      <c r="Z1198" s="3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22"/>
      <c r="Y1199" s="3"/>
      <c r="Z1199" s="3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22"/>
      <c r="Y1200" s="3"/>
      <c r="Z1200" s="3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22"/>
      <c r="Y1201" s="3"/>
      <c r="Z1201" s="3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22"/>
      <c r="Y1202" s="3"/>
      <c r="Z1202" s="3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22"/>
      <c r="Y1203" s="3"/>
      <c r="Z1203" s="3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22"/>
      <c r="Y1204" s="3"/>
      <c r="Z1204" s="3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22"/>
      <c r="Y1205" s="3"/>
      <c r="Z1205" s="3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22"/>
      <c r="Y1206" s="3"/>
      <c r="Z1206" s="3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22"/>
      <c r="Y1207" s="3"/>
      <c r="Z1207" s="3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22"/>
      <c r="Y1208" s="3"/>
      <c r="Z1208" s="3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22"/>
      <c r="Y1209" s="3"/>
      <c r="Z1209" s="3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22"/>
      <c r="Y1210" s="3"/>
      <c r="Z1210" s="3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22"/>
      <c r="Y1211" s="3"/>
      <c r="Z1211" s="3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22"/>
      <c r="Y1212" s="3"/>
      <c r="Z1212" s="3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22"/>
      <c r="Y1213" s="3"/>
      <c r="Z1213" s="3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22"/>
      <c r="Y1214" s="3"/>
      <c r="Z1214" s="3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22"/>
      <c r="Y1215" s="3"/>
      <c r="Z1215" s="3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22"/>
      <c r="Y1216" s="3"/>
      <c r="Z1216" s="3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22"/>
      <c r="Y1217" s="3"/>
      <c r="Z1217" s="3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22"/>
      <c r="Y1218" s="3"/>
      <c r="Z1218" s="3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22"/>
      <c r="Y1219" s="3"/>
      <c r="Z1219" s="3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22"/>
      <c r="Y1220" s="3"/>
      <c r="Z1220" s="3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22"/>
      <c r="Y1221" s="3"/>
      <c r="Z1221" s="3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22"/>
      <c r="Y1222" s="3"/>
      <c r="Z1222" s="3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22"/>
      <c r="Y1223" s="3"/>
      <c r="Z1223" s="3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22"/>
      <c r="Y1224" s="3"/>
      <c r="Z1224" s="3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22"/>
      <c r="Y1225" s="3"/>
      <c r="Z1225" s="3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22"/>
      <c r="Y1226" s="3"/>
      <c r="Z1226" s="3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22"/>
      <c r="Y1227" s="3"/>
      <c r="Z1227" s="3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22"/>
      <c r="Y1228" s="3"/>
      <c r="Z1228" s="3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22"/>
      <c r="Y1229" s="3"/>
      <c r="Z1229" s="3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22"/>
      <c r="Y1230" s="3"/>
      <c r="Z1230" s="3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22"/>
      <c r="Y1231" s="3"/>
      <c r="Z1231" s="3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22"/>
      <c r="Y1232" s="3"/>
      <c r="Z1232" s="3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22"/>
      <c r="Y1233" s="3"/>
      <c r="Z1233" s="3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22"/>
      <c r="Y1234" s="3"/>
      <c r="Z1234" s="3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22"/>
      <c r="Y1235" s="3"/>
      <c r="Z1235" s="3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22"/>
      <c r="Y1236" s="3"/>
      <c r="Z1236" s="3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22"/>
      <c r="Y1237" s="3"/>
      <c r="Z1237" s="3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22"/>
      <c r="Y1238" s="3"/>
      <c r="Z1238" s="3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22"/>
      <c r="Y1239" s="3"/>
      <c r="Z1239" s="3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22"/>
      <c r="Y1240" s="3"/>
      <c r="Z1240" s="3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22"/>
      <c r="Y1241" s="3"/>
      <c r="Z1241" s="3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22"/>
      <c r="Y1242" s="3"/>
      <c r="Z1242" s="3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22"/>
      <c r="Y1243" s="3"/>
      <c r="Z1243" s="3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22"/>
      <c r="Y1244" s="3"/>
      <c r="Z1244" s="3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22"/>
      <c r="Y1245" s="3"/>
      <c r="Z1245" s="3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22"/>
      <c r="Y1246" s="3"/>
      <c r="Z1246" s="3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22"/>
      <c r="Y1247" s="3"/>
      <c r="Z1247" s="3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22"/>
      <c r="Y1248" s="3"/>
      <c r="Z1248" s="3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22"/>
      <c r="Y1249" s="3"/>
      <c r="Z1249" s="3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22"/>
      <c r="Y1250" s="3"/>
      <c r="Z1250" s="3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22"/>
      <c r="Y1251" s="3"/>
      <c r="Z1251" s="3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22"/>
      <c r="Y1252" s="3"/>
      <c r="Z1252" s="3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22"/>
      <c r="Y1253" s="3"/>
      <c r="Z1253" s="3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22"/>
      <c r="Y1254" s="3"/>
      <c r="Z1254" s="3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22"/>
      <c r="Y1255" s="3"/>
      <c r="Z1255" s="3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22"/>
      <c r="Y1256" s="3"/>
      <c r="Z1256" s="3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22"/>
      <c r="Y1257" s="3"/>
      <c r="Z1257" s="3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22"/>
      <c r="Y1258" s="3"/>
      <c r="Z1258" s="3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22"/>
      <c r="Y1259" s="3"/>
      <c r="Z1259" s="3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22"/>
      <c r="Y1260" s="3"/>
      <c r="Z1260" s="3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22"/>
      <c r="Y1261" s="3"/>
      <c r="Z1261" s="3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22"/>
      <c r="Y1262" s="3"/>
      <c r="Z1262" s="3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22"/>
      <c r="Y1263" s="3"/>
      <c r="Z1263" s="3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22"/>
      <c r="Y1264" s="3"/>
      <c r="Z1264" s="3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22"/>
      <c r="Y1265" s="3"/>
      <c r="Z1265" s="3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22"/>
      <c r="Y1266" s="3"/>
      <c r="Z1266" s="3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22"/>
      <c r="Y1267" s="3"/>
      <c r="Z1267" s="3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22"/>
      <c r="Y1268" s="3"/>
      <c r="Z1268" s="3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22"/>
      <c r="Y1269" s="3"/>
      <c r="Z1269" s="3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22"/>
      <c r="Y1270" s="3"/>
      <c r="Z1270" s="3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22"/>
      <c r="Y1271" s="3"/>
      <c r="Z1271" s="3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22"/>
      <c r="Y1272" s="3"/>
      <c r="Z1272" s="3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22"/>
      <c r="Y1273" s="3"/>
      <c r="Z1273" s="3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22"/>
      <c r="Y1274" s="3"/>
      <c r="Z1274" s="3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22"/>
      <c r="Y1275" s="3"/>
      <c r="Z1275" s="3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22"/>
      <c r="Y1276" s="3"/>
      <c r="Z1276" s="3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22"/>
      <c r="Y1277" s="3"/>
      <c r="Z1277" s="3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22"/>
      <c r="Y1278" s="3"/>
      <c r="Z1278" s="3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22"/>
      <c r="Y1279" s="3"/>
      <c r="Z1279" s="3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22"/>
      <c r="Y1280" s="3"/>
      <c r="Z1280" s="3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22"/>
      <c r="Y1281" s="3"/>
      <c r="Z1281" s="3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22"/>
      <c r="Y1282" s="3"/>
      <c r="Z1282" s="3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22"/>
      <c r="Y1283" s="3"/>
      <c r="Z1283" s="3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22"/>
      <c r="Y1284" s="3"/>
      <c r="Z1284" s="3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22"/>
      <c r="Y1285" s="3"/>
      <c r="Z1285" s="3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22"/>
      <c r="Y1286" s="3"/>
      <c r="Z1286" s="3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22"/>
      <c r="Y1287" s="3"/>
      <c r="Z1287" s="3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22"/>
      <c r="Y1288" s="3"/>
      <c r="Z1288" s="3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22"/>
      <c r="Y1289" s="3"/>
      <c r="Z1289" s="3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22"/>
      <c r="Y1290" s="3"/>
      <c r="Z1290" s="3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22"/>
      <c r="Y1291" s="3"/>
      <c r="Z1291" s="3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22"/>
      <c r="Y1292" s="3"/>
      <c r="Z1292" s="3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22"/>
      <c r="Y1293" s="3"/>
      <c r="Z1293" s="3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22"/>
      <c r="Y1294" s="3"/>
      <c r="Z1294" s="3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22"/>
      <c r="Y1295" s="3"/>
      <c r="Z1295" s="3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22"/>
      <c r="Y1296" s="3"/>
      <c r="Z1296" s="3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22"/>
      <c r="Y1297" s="3"/>
      <c r="Z1297" s="3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22"/>
      <c r="Y1298" s="3"/>
      <c r="Z1298" s="3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22"/>
      <c r="Y1299" s="3"/>
      <c r="Z1299" s="3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22"/>
      <c r="Y1300" s="3"/>
      <c r="Z1300" s="3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22"/>
      <c r="Y1301" s="3"/>
      <c r="Z1301" s="3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22"/>
      <c r="Y1302" s="3"/>
      <c r="Z1302" s="3"/>
    </row>
    <row r="1303">
      <c r="A1303" s="3"/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22"/>
      <c r="Y1303" s="3"/>
      <c r="Z1303" s="3"/>
    </row>
    <row r="1304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22"/>
      <c r="Y1304" s="3"/>
      <c r="Z1304" s="3"/>
    </row>
    <row r="1305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22"/>
      <c r="Y1305" s="3"/>
      <c r="Z1305" s="3"/>
    </row>
    <row r="1306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22"/>
      <c r="Y1306" s="3"/>
      <c r="Z1306" s="3"/>
    </row>
    <row r="1307">
      <c r="A1307" s="3"/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22"/>
      <c r="Y1307" s="3"/>
      <c r="Z1307" s="3"/>
    </row>
    <row r="1308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22"/>
      <c r="Y1308" s="3"/>
      <c r="Z1308" s="3"/>
    </row>
    <row r="1309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22"/>
      <c r="Y1309" s="3"/>
      <c r="Z1309" s="3"/>
    </row>
    <row r="1310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22"/>
      <c r="Y1310" s="3"/>
      <c r="Z1310" s="3"/>
    </row>
    <row r="1311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22"/>
      <c r="Y1311" s="3"/>
      <c r="Z1311" s="3"/>
    </row>
    <row r="1312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22"/>
      <c r="Y1312" s="3"/>
      <c r="Z1312" s="3"/>
    </row>
    <row r="131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22"/>
      <c r="Y1313" s="3"/>
      <c r="Z1313" s="3"/>
    </row>
    <row r="1314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22"/>
      <c r="Y1314" s="3"/>
      <c r="Z1314" s="3"/>
    </row>
    <row r="1315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22"/>
      <c r="Y1315" s="3"/>
      <c r="Z1315" s="3"/>
    </row>
    <row r="1316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22"/>
      <c r="Y1316" s="3"/>
      <c r="Z1316" s="3"/>
    </row>
    <row r="1317">
      <c r="A1317" s="3"/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22"/>
      <c r="Y1317" s="3"/>
      <c r="Z1317" s="3"/>
    </row>
    <row r="1318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22"/>
      <c r="Y1318" s="3"/>
      <c r="Z1318" s="3"/>
    </row>
    <row r="1319">
      <c r="A1319" s="3"/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22"/>
      <c r="Y1319" s="3"/>
      <c r="Z1319" s="3"/>
    </row>
    <row r="1320">
      <c r="A1320" s="3"/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22"/>
      <c r="Y1320" s="3"/>
      <c r="Z1320" s="3"/>
    </row>
    <row r="1321">
      <c r="A1321" s="3"/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22"/>
      <c r="Y1321" s="3"/>
      <c r="Z1321" s="3"/>
    </row>
    <row r="1322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22"/>
      <c r="Y1322" s="3"/>
      <c r="Z1322" s="3"/>
    </row>
    <row r="1323">
      <c r="A1323" s="3"/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22"/>
      <c r="Y1323" s="3"/>
      <c r="Z1323" s="3"/>
    </row>
    <row r="1324">
      <c r="A1324" s="3"/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22"/>
      <c r="Y1324" s="3"/>
      <c r="Z1324" s="3"/>
    </row>
    <row r="1325">
      <c r="A1325" s="3"/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22"/>
      <c r="Y1325" s="3"/>
      <c r="Z1325" s="3"/>
    </row>
    <row r="1326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22"/>
      <c r="Y1326" s="3"/>
      <c r="Z1326" s="3"/>
    </row>
    <row r="1327">
      <c r="A1327" s="3"/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22"/>
      <c r="Y1327" s="3"/>
      <c r="Z1327" s="3"/>
    </row>
    <row r="1328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22"/>
      <c r="Y1328" s="3"/>
      <c r="Z1328" s="3"/>
    </row>
    <row r="1329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22"/>
      <c r="Y1329" s="3"/>
      <c r="Z1329" s="3"/>
    </row>
    <row r="1330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22"/>
      <c r="Y1330" s="3"/>
      <c r="Z1330" s="3"/>
    </row>
    <row r="1331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22"/>
      <c r="Y1331" s="3"/>
      <c r="Z1331" s="3"/>
    </row>
    <row r="1332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22"/>
      <c r="Y1332" s="3"/>
      <c r="Z1332" s="3"/>
    </row>
    <row r="133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22"/>
      <c r="Y1333" s="3"/>
      <c r="Z1333" s="3"/>
    </row>
    <row r="1334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22"/>
      <c r="Y1334" s="3"/>
      <c r="Z1334" s="3"/>
    </row>
    <row r="1335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22"/>
      <c r="Y1335" s="3"/>
      <c r="Z1335" s="3"/>
    </row>
    <row r="1336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22"/>
      <c r="Y1336" s="3"/>
      <c r="Z1336" s="3"/>
    </row>
    <row r="1337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22"/>
      <c r="Y1337" s="3"/>
      <c r="Z1337" s="3"/>
    </row>
    <row r="1338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22"/>
      <c r="Y1338" s="3"/>
      <c r="Z1338" s="3"/>
    </row>
    <row r="1339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22"/>
      <c r="Y1339" s="3"/>
      <c r="Z1339" s="3"/>
    </row>
    <row r="1340">
      <c r="A1340" s="3"/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22"/>
      <c r="Y1340" s="3"/>
      <c r="Z1340" s="3"/>
    </row>
    <row r="1341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22"/>
      <c r="Y1341" s="3"/>
      <c r="Z1341" s="3"/>
    </row>
    <row r="1342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22"/>
      <c r="Y1342" s="3"/>
      <c r="Z1342" s="3"/>
    </row>
    <row r="134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22"/>
      <c r="Y1343" s="3"/>
      <c r="Z1343" s="3"/>
    </row>
    <row r="1344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22"/>
      <c r="Y1344" s="3"/>
      <c r="Z1344" s="3"/>
    </row>
    <row r="1345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22"/>
      <c r="Y1345" s="3"/>
      <c r="Z1345" s="3"/>
    </row>
    <row r="1346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22"/>
      <c r="Y1346" s="3"/>
      <c r="Z1346" s="3"/>
    </row>
    <row r="1347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22"/>
      <c r="Y1347" s="3"/>
      <c r="Z1347" s="3"/>
    </row>
    <row r="1348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22"/>
      <c r="Y1348" s="3"/>
      <c r="Z1348" s="3"/>
    </row>
    <row r="1349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22"/>
      <c r="Y1349" s="3"/>
      <c r="Z1349" s="3"/>
    </row>
    <row r="1350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22"/>
      <c r="Y1350" s="3"/>
      <c r="Z1350" s="3"/>
    </row>
    <row r="1351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22"/>
      <c r="Y1351" s="3"/>
      <c r="Z1351" s="3"/>
    </row>
    <row r="1352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22"/>
      <c r="Y1352" s="3"/>
      <c r="Z1352" s="3"/>
    </row>
    <row r="135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22"/>
      <c r="Y1353" s="3"/>
      <c r="Z1353" s="3"/>
    </row>
    <row r="1354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22"/>
      <c r="Y1354" s="3"/>
      <c r="Z1354" s="3"/>
    </row>
    <row r="1355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22"/>
      <c r="Y1355" s="3"/>
      <c r="Z1355" s="3"/>
    </row>
    <row r="1356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22"/>
      <c r="Y1356" s="3"/>
      <c r="Z1356" s="3"/>
    </row>
    <row r="1357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22"/>
      <c r="Y1357" s="3"/>
      <c r="Z1357" s="3"/>
    </row>
    <row r="1358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22"/>
      <c r="Y1358" s="3"/>
      <c r="Z1358" s="3"/>
    </row>
    <row r="1359">
      <c r="A1359" s="3"/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22"/>
      <c r="Y1359" s="3"/>
      <c r="Z1359" s="3"/>
    </row>
    <row r="1360">
      <c r="A1360" s="3"/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22"/>
      <c r="Y1360" s="3"/>
      <c r="Z1360" s="3"/>
    </row>
    <row r="1361">
      <c r="A1361" s="3"/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22"/>
      <c r="Y1361" s="3"/>
      <c r="Z1361" s="3"/>
    </row>
    <row r="1362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22"/>
      <c r="Y1362" s="3"/>
      <c r="Z1362" s="3"/>
    </row>
    <row r="136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22"/>
      <c r="Y1363" s="3"/>
      <c r="Z1363" s="3"/>
    </row>
    <row r="1364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22"/>
      <c r="Y1364" s="3"/>
      <c r="Z1364" s="3"/>
    </row>
    <row r="1365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22"/>
      <c r="Y1365" s="3"/>
      <c r="Z1365" s="3"/>
    </row>
    <row r="1366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22"/>
      <c r="Y1366" s="3"/>
      <c r="Z1366" s="3"/>
    </row>
    <row r="1367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22"/>
      <c r="Y1367" s="3"/>
      <c r="Z1367" s="3"/>
    </row>
    <row r="1368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22"/>
      <c r="Y1368" s="3"/>
      <c r="Z1368" s="3"/>
    </row>
    <row r="1369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22"/>
      <c r="Y1369" s="3"/>
      <c r="Z1369" s="3"/>
    </row>
    <row r="1370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22"/>
      <c r="Y1370" s="3"/>
      <c r="Z1370" s="3"/>
    </row>
    <row r="1371">
      <c r="A1371" s="3"/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22"/>
      <c r="Y1371" s="3"/>
      <c r="Z1371" s="3"/>
    </row>
    <row r="1372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22"/>
      <c r="Y1372" s="3"/>
      <c r="Z1372" s="3"/>
    </row>
    <row r="137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22"/>
      <c r="Y1373" s="3"/>
      <c r="Z1373" s="3"/>
    </row>
    <row r="1374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22"/>
      <c r="Y1374" s="3"/>
      <c r="Z1374" s="3"/>
    </row>
    <row r="1375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22"/>
      <c r="Y1375" s="3"/>
      <c r="Z1375" s="3"/>
    </row>
    <row r="1376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22"/>
      <c r="Y1376" s="3"/>
      <c r="Z1376" s="3"/>
    </row>
    <row r="1377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22"/>
      <c r="Y1377" s="3"/>
      <c r="Z1377" s="3"/>
    </row>
    <row r="1378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22"/>
      <c r="Y1378" s="3"/>
      <c r="Z1378" s="3"/>
    </row>
    <row r="1379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22"/>
      <c r="Y1379" s="3"/>
      <c r="Z1379" s="3"/>
    </row>
    <row r="1380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22"/>
      <c r="Y1380" s="3"/>
      <c r="Z1380" s="3"/>
    </row>
    <row r="1381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22"/>
      <c r="Y1381" s="3"/>
      <c r="Z1381" s="3"/>
    </row>
    <row r="1382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22"/>
      <c r="Y1382" s="3"/>
      <c r="Z1382" s="3"/>
    </row>
    <row r="138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22"/>
      <c r="Y1383" s="3"/>
      <c r="Z1383" s="3"/>
    </row>
    <row r="1384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22"/>
      <c r="Y1384" s="3"/>
      <c r="Z1384" s="3"/>
    </row>
    <row r="1385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22"/>
      <c r="Y1385" s="3"/>
      <c r="Z1385" s="3"/>
    </row>
    <row r="1386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22"/>
      <c r="Y1386" s="3"/>
      <c r="Z1386" s="3"/>
    </row>
    <row r="1387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22"/>
      <c r="Y1387" s="3"/>
      <c r="Z1387" s="3"/>
    </row>
    <row r="1388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22"/>
      <c r="Y1388" s="3"/>
      <c r="Z1388" s="3"/>
    </row>
    <row r="1389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22"/>
      <c r="Y1389" s="3"/>
      <c r="Z1389" s="3"/>
    </row>
    <row r="1390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22"/>
      <c r="Y1390" s="3"/>
      <c r="Z1390" s="3"/>
    </row>
    <row r="1391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22"/>
      <c r="Y1391" s="3"/>
      <c r="Z1391" s="3"/>
    </row>
    <row r="1392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22"/>
      <c r="Y1392" s="3"/>
      <c r="Z1392" s="3"/>
    </row>
    <row r="139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22"/>
      <c r="Y1393" s="3"/>
      <c r="Z1393" s="3"/>
    </row>
    <row r="1394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22"/>
      <c r="Y1394" s="3"/>
      <c r="Z1394" s="3"/>
    </row>
    <row r="1395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22"/>
      <c r="Y1395" s="3"/>
      <c r="Z1395" s="3"/>
    </row>
    <row r="1396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22"/>
      <c r="Y1396" s="3"/>
      <c r="Z1396" s="3"/>
    </row>
    <row r="1397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22"/>
      <c r="Y1397" s="3"/>
      <c r="Z1397" s="3"/>
    </row>
    <row r="1398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22"/>
      <c r="Y1398" s="3"/>
      <c r="Z1398" s="3"/>
    </row>
    <row r="1399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22"/>
      <c r="Y1399" s="3"/>
      <c r="Z1399" s="3"/>
    </row>
    <row r="1400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22"/>
      <c r="Y1400" s="3"/>
      <c r="Z1400" s="3"/>
    </row>
    <row r="1401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22"/>
      <c r="Y1401" s="3"/>
      <c r="Z1401" s="3"/>
    </row>
    <row r="1402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22"/>
      <c r="Y1402" s="3"/>
      <c r="Z1402" s="3"/>
    </row>
    <row r="140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22"/>
      <c r="Y1403" s="3"/>
      <c r="Z1403" s="3"/>
    </row>
    <row r="140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22"/>
      <c r="Y1404" s="3"/>
      <c r="Z1404" s="3"/>
    </row>
    <row r="1405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22"/>
      <c r="Y1405" s="3"/>
      <c r="Z1405" s="3"/>
    </row>
    <row r="1406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22"/>
      <c r="Y1406" s="3"/>
      <c r="Z1406" s="3"/>
    </row>
    <row r="1407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22"/>
      <c r="Y1407" s="3"/>
      <c r="Z1407" s="3"/>
    </row>
    <row r="1408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22"/>
      <c r="Y1408" s="3"/>
      <c r="Z1408" s="3"/>
    </row>
    <row r="1409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22"/>
      <c r="Y1409" s="3"/>
      <c r="Z1409" s="3"/>
    </row>
    <row r="1410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22"/>
      <c r="Y1410" s="3"/>
      <c r="Z1410" s="3"/>
    </row>
    <row r="1411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22"/>
      <c r="Y1411" s="3"/>
      <c r="Z1411" s="3"/>
    </row>
    <row r="1412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22"/>
      <c r="Y1412" s="3"/>
      <c r="Z1412" s="3"/>
    </row>
    <row r="141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22"/>
      <c r="Y1413" s="3"/>
      <c r="Z1413" s="3"/>
    </row>
    <row r="141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22"/>
      <c r="Y1414" s="3"/>
      <c r="Z1414" s="3"/>
    </row>
    <row r="1415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22"/>
      <c r="Y1415" s="3"/>
      <c r="Z1415" s="3"/>
    </row>
    <row r="1416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22"/>
      <c r="Y1416" s="3"/>
      <c r="Z1416" s="3"/>
    </row>
    <row r="1417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22"/>
      <c r="Y1417" s="3"/>
      <c r="Z1417" s="3"/>
    </row>
    <row r="1418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22"/>
      <c r="Y1418" s="3"/>
      <c r="Z1418" s="3"/>
    </row>
    <row r="1419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22"/>
      <c r="Y1419" s="3"/>
      <c r="Z1419" s="3"/>
    </row>
    <row r="1420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22"/>
      <c r="Y1420" s="3"/>
      <c r="Z1420" s="3"/>
    </row>
    <row r="1421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22"/>
      <c r="Y1421" s="3"/>
      <c r="Z1421" s="3"/>
    </row>
    <row r="1422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22"/>
      <c r="Y1422" s="3"/>
      <c r="Z1422" s="3"/>
    </row>
    <row r="142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22"/>
      <c r="Y1423" s="3"/>
      <c r="Z1423" s="3"/>
    </row>
    <row r="142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22"/>
      <c r="Y1424" s="3"/>
      <c r="Z1424" s="3"/>
    </row>
    <row r="1425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22"/>
      <c r="Y1425" s="3"/>
      <c r="Z1425" s="3"/>
    </row>
    <row r="1426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22"/>
      <c r="Y1426" s="3"/>
      <c r="Z1426" s="3"/>
    </row>
    <row r="1427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22"/>
      <c r="Y1427" s="3"/>
      <c r="Z1427" s="3"/>
    </row>
    <row r="1428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22"/>
      <c r="Y1428" s="3"/>
      <c r="Z1428" s="3"/>
    </row>
    <row r="1429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22"/>
      <c r="Y1429" s="3"/>
      <c r="Z1429" s="3"/>
    </row>
    <row r="1430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22"/>
      <c r="Y1430" s="3"/>
      <c r="Z1430" s="3"/>
    </row>
    <row r="1431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22"/>
      <c r="Y1431" s="3"/>
      <c r="Z1431" s="3"/>
    </row>
    <row r="1432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22"/>
      <c r="Y1432" s="3"/>
      <c r="Z1432" s="3"/>
    </row>
    <row r="143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22"/>
      <c r="Y1433" s="3"/>
      <c r="Z1433" s="3"/>
    </row>
    <row r="143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22"/>
      <c r="Y1434" s="3"/>
      <c r="Z1434" s="3"/>
    </row>
    <row r="1435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22"/>
      <c r="Y1435" s="3"/>
      <c r="Z1435" s="3"/>
    </row>
    <row r="1436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22"/>
      <c r="Y1436" s="3"/>
      <c r="Z1436" s="3"/>
    </row>
    <row r="1437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22"/>
      <c r="Y1437" s="3"/>
      <c r="Z1437" s="3"/>
    </row>
    <row r="1438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22"/>
      <c r="Y1438" s="3"/>
      <c r="Z1438" s="3"/>
    </row>
    <row r="1439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22"/>
      <c r="Y1439" s="3"/>
      <c r="Z1439" s="3"/>
    </row>
    <row r="1440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22"/>
      <c r="Y1440" s="3"/>
      <c r="Z1440" s="3"/>
    </row>
    <row r="1441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22"/>
      <c r="Y1441" s="3"/>
      <c r="Z1441" s="3"/>
    </row>
    <row r="1442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22"/>
      <c r="Y1442" s="3"/>
      <c r="Z1442" s="3"/>
    </row>
    <row r="144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22"/>
      <c r="Y1443" s="3"/>
      <c r="Z1443" s="3"/>
    </row>
    <row r="144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22"/>
      <c r="Y1444" s="3"/>
      <c r="Z1444" s="3"/>
    </row>
    <row r="1445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22"/>
      <c r="Y1445" s="3"/>
      <c r="Z1445" s="3"/>
    </row>
    <row r="1446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22"/>
      <c r="Y1446" s="3"/>
      <c r="Z1446" s="3"/>
    </row>
    <row r="1447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22"/>
      <c r="Y1447" s="3"/>
      <c r="Z1447" s="3"/>
    </row>
    <row r="1448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22"/>
      <c r="Y1448" s="3"/>
      <c r="Z1448" s="3"/>
    </row>
    <row r="1449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22"/>
      <c r="Y1449" s="3"/>
      <c r="Z1449" s="3"/>
    </row>
    <row r="1450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22"/>
      <c r="Y1450" s="3"/>
      <c r="Z1450" s="3"/>
    </row>
    <row r="1451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22"/>
      <c r="Y1451" s="3"/>
      <c r="Z1451" s="3"/>
    </row>
    <row r="1452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22"/>
      <c r="Y1452" s="3"/>
      <c r="Z1452" s="3"/>
    </row>
    <row r="145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22"/>
      <c r="Y1453" s="3"/>
      <c r="Z1453" s="3"/>
    </row>
    <row r="145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22"/>
      <c r="Y1454" s="3"/>
      <c r="Z1454" s="3"/>
    </row>
    <row r="1455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22"/>
      <c r="Y1455" s="3"/>
      <c r="Z1455" s="3"/>
    </row>
    <row r="1456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22"/>
      <c r="Y1456" s="3"/>
      <c r="Z1456" s="3"/>
    </row>
    <row r="1457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22"/>
      <c r="Y1457" s="3"/>
      <c r="Z1457" s="3"/>
    </row>
    <row r="1458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22"/>
      <c r="Y1458" s="3"/>
      <c r="Z1458" s="3"/>
    </row>
    <row r="1459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22"/>
      <c r="Y1459" s="3"/>
      <c r="Z1459" s="3"/>
    </row>
    <row r="1460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22"/>
      <c r="Y1460" s="3"/>
      <c r="Z1460" s="3"/>
    </row>
    <row r="1461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22"/>
      <c r="Y1461" s="3"/>
      <c r="Z1461" s="3"/>
    </row>
    <row r="1462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22"/>
      <c r="Y1462" s="3"/>
      <c r="Z1462" s="3"/>
    </row>
    <row r="146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22"/>
      <c r="Y1463" s="3"/>
      <c r="Z1463" s="3"/>
    </row>
    <row r="146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22"/>
      <c r="Y1464" s="3"/>
      <c r="Z1464" s="3"/>
    </row>
    <row r="1465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22"/>
      <c r="Y1465" s="3"/>
      <c r="Z1465" s="3"/>
    </row>
    <row r="1466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22"/>
      <c r="Y1466" s="3"/>
      <c r="Z1466" s="3"/>
    </row>
    <row r="1467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22"/>
      <c r="Y1467" s="3"/>
      <c r="Z1467" s="3"/>
    </row>
    <row r="1468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22"/>
      <c r="Y1468" s="3"/>
      <c r="Z1468" s="3"/>
    </row>
    <row r="1469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22"/>
      <c r="Y1469" s="3"/>
      <c r="Z1469" s="3"/>
    </row>
    <row r="1470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22"/>
      <c r="Y1470" s="3"/>
      <c r="Z1470" s="3"/>
    </row>
    <row r="1471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22"/>
      <c r="Y1471" s="3"/>
      <c r="Z1471" s="3"/>
    </row>
    <row r="1472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22"/>
      <c r="Y1472" s="3"/>
      <c r="Z1472" s="3"/>
    </row>
    <row r="147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22"/>
      <c r="Y1473" s="3"/>
      <c r="Z1473" s="3"/>
    </row>
    <row r="147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22"/>
      <c r="Y1474" s="3"/>
      <c r="Z1474" s="3"/>
    </row>
    <row r="1475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22"/>
      <c r="Y1475" s="3"/>
      <c r="Z1475" s="3"/>
    </row>
    <row r="1476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22"/>
      <c r="Y1476" s="3"/>
      <c r="Z1476" s="3"/>
    </row>
    <row r="1477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22"/>
      <c r="Y1477" s="3"/>
      <c r="Z1477" s="3"/>
    </row>
    <row r="1478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22"/>
      <c r="Y1478" s="3"/>
      <c r="Z1478" s="3"/>
    </row>
    <row r="1479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22"/>
      <c r="Y1479" s="3"/>
      <c r="Z1479" s="3"/>
    </row>
    <row r="1480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22"/>
      <c r="Y1480" s="3"/>
      <c r="Z1480" s="3"/>
    </row>
    <row r="1481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22"/>
      <c r="Y1481" s="3"/>
      <c r="Z1481" s="3"/>
    </row>
    <row r="1482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22"/>
      <c r="Y1482" s="3"/>
      <c r="Z1482" s="3"/>
    </row>
    <row r="148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22"/>
      <c r="Y1483" s="3"/>
      <c r="Z1483" s="3"/>
    </row>
    <row r="148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22"/>
      <c r="Y1484" s="3"/>
      <c r="Z1484" s="3"/>
    </row>
    <row r="1485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22"/>
      <c r="Y1485" s="3"/>
      <c r="Z1485" s="3"/>
    </row>
    <row r="1486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22"/>
      <c r="Y1486" s="3"/>
      <c r="Z1486" s="3"/>
    </row>
    <row r="1487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22"/>
      <c r="Y1487" s="3"/>
      <c r="Z1487" s="3"/>
    </row>
    <row r="1488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22"/>
      <c r="Y1488" s="3"/>
      <c r="Z1488" s="3"/>
    </row>
    <row r="1489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22"/>
      <c r="Y1489" s="3"/>
      <c r="Z1489" s="3"/>
    </row>
    <row r="1490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22"/>
      <c r="Y1490" s="3"/>
      <c r="Z1490" s="3"/>
    </row>
    <row r="1491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22"/>
      <c r="Y1491" s="3"/>
      <c r="Z1491" s="3"/>
    </row>
    <row r="1492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22"/>
      <c r="Y1492" s="3"/>
      <c r="Z1492" s="3"/>
    </row>
    <row r="149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22"/>
      <c r="Y1493" s="3"/>
      <c r="Z1493" s="3"/>
    </row>
    <row r="149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22"/>
      <c r="Y1494" s="3"/>
      <c r="Z1494" s="3"/>
    </row>
    <row r="1495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22"/>
      <c r="Y1495" s="3"/>
      <c r="Z1495" s="3"/>
    </row>
    <row r="1496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22"/>
      <c r="Y1496" s="3"/>
      <c r="Z1496" s="3"/>
    </row>
    <row r="1497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22"/>
      <c r="Y1497" s="3"/>
      <c r="Z1497" s="3"/>
    </row>
    <row r="1498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22"/>
      <c r="Y1498" s="3"/>
      <c r="Z1498" s="3"/>
    </row>
    <row r="1499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22"/>
      <c r="Y1499" s="3"/>
      <c r="Z1499" s="3"/>
    </row>
    <row r="1500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22"/>
      <c r="Y1500" s="3"/>
      <c r="Z1500" s="3"/>
    </row>
    <row r="1501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22"/>
      <c r="Y1501" s="3"/>
      <c r="Z1501" s="3"/>
    </row>
    <row r="1502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22"/>
      <c r="Y1502" s="3"/>
      <c r="Z1502" s="3"/>
    </row>
    <row r="150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22"/>
      <c r="Y1503" s="3"/>
      <c r="Z1503" s="3"/>
    </row>
    <row r="150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22"/>
      <c r="Y1504" s="3"/>
      <c r="Z1504" s="3"/>
    </row>
    <row r="1505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22"/>
      <c r="Y1505" s="3"/>
      <c r="Z1505" s="3"/>
    </row>
    <row r="1506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22"/>
      <c r="Y1506" s="3"/>
      <c r="Z1506" s="3"/>
    </row>
    <row r="1507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22"/>
      <c r="Y1507" s="3"/>
      <c r="Z1507" s="3"/>
    </row>
  </sheetData>
  <mergeCells count="1">
    <mergeCell ref="A8:B8"/>
  </mergeCells>
  <conditionalFormatting sqref="E3 H3:K3 O3:V3">
    <cfRule type="cellIs" dxfId="0" priority="1" operator="equal">
      <formula>1</formula>
    </cfRule>
  </conditionalFormatting>
  <conditionalFormatting sqref="E3 H3:K3 O3:V3">
    <cfRule type="cellIs" dxfId="1" priority="2" operator="equal">
      <formula>2</formula>
    </cfRule>
  </conditionalFormatting>
  <conditionalFormatting sqref="E3 H3:K3 O3:V3">
    <cfRule type="cellIs" dxfId="2" priority="3" operator="equal">
      <formula>4</formula>
    </cfRule>
  </conditionalFormatting>
  <conditionalFormatting sqref="E3 H3:K3 O3:V3">
    <cfRule type="cellIs" dxfId="3" priority="4" operator="equal">
      <formula>5</formula>
    </cfRule>
  </conditionalFormatting>
  <conditionalFormatting sqref="E3 H3:K3 O3:V3">
    <cfRule type="cellIs" dxfId="4" priority="5" operator="greaterThan">
      <formula>5</formula>
    </cfRule>
  </conditionalFormatting>
  <conditionalFormatting sqref="F3:G3 L3:N3">
    <cfRule type="cellIs" dxfId="5" priority="6" operator="equal">
      <formula>1</formula>
    </cfRule>
  </conditionalFormatting>
  <conditionalFormatting sqref="F3:G3 L3:N3">
    <cfRule type="cellIs" dxfId="0" priority="7" operator="equal">
      <formula>2</formula>
    </cfRule>
  </conditionalFormatting>
  <conditionalFormatting sqref="F3:G3 L3:N3">
    <cfRule type="cellIs" dxfId="1" priority="8" operator="equal">
      <formula>3</formula>
    </cfRule>
  </conditionalFormatting>
  <conditionalFormatting sqref="F3:G3 L3:N3">
    <cfRule type="cellIs" dxfId="2" priority="9" operator="equal">
      <formula>5</formula>
    </cfRule>
  </conditionalFormatting>
  <conditionalFormatting sqref="F3:G3 L3:N3">
    <cfRule type="cellIs" dxfId="3" priority="10" operator="equal">
      <formula>6</formula>
    </cfRule>
  </conditionalFormatting>
  <conditionalFormatting sqref="F3:G3 L3:N3">
    <cfRule type="cellIs" dxfId="4" priority="11" operator="greaterThan">
      <formula>6</formula>
    </cfRule>
  </conditionalFormatting>
  <conditionalFormatting sqref="E4:E5 H4:K5 O4:V5">
    <cfRule type="colorScale" priority="12">
      <colorScale>
        <cfvo type="formula" val="1"/>
        <cfvo type="formula" val="3"/>
        <cfvo type="formula" val="6"/>
        <color rgb="FF57BB8A"/>
        <color rgb="FFFFFFFF"/>
        <color rgb="FFCC0000"/>
      </colorScale>
    </cfRule>
  </conditionalFormatting>
  <conditionalFormatting sqref="F4:G5 L4:N5">
    <cfRule type="colorScale" priority="13">
      <colorScale>
        <cfvo type="formula" val="2"/>
        <cfvo type="formula" val="4"/>
        <cfvo type="formula" val="7"/>
        <color rgb="FF57BB8A"/>
        <color rgb="FFFFFFFF"/>
        <color rgb="FFCC0000"/>
      </colorScale>
    </cfRule>
  </conditionalFormatting>
  <conditionalFormatting sqref="E6:V6">
    <cfRule type="colorScale" priority="14">
      <colorScale>
        <cfvo type="min"/>
        <cfvo type="formula" val="0"/>
        <cfvo type="max"/>
        <color rgb="FF57BB8A"/>
        <color rgb="FFFFFFFF"/>
        <color rgb="FFE67C73"/>
      </colorScale>
    </cfRule>
  </conditionalFormatting>
  <dataValidations>
    <dataValidation type="list" allowBlank="1" sqref="B2">
      <formula1>Validation!$B$2:$B$13</formula1>
    </dataValidation>
    <dataValidation type="list" allowBlank="1" sqref="B1">
      <formula1>Validation!$A2:$A1507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5.86"/>
    <col customWidth="1" min="3" max="3" width="30.43"/>
    <col customWidth="1" min="4" max="4" width="7.43"/>
    <col customWidth="1" min="5" max="6" width="6.71"/>
    <col customWidth="1" min="7" max="7" width="5.0"/>
    <col customWidth="1" min="8" max="16" width="6.71"/>
    <col customWidth="1" min="17" max="17" width="7.71"/>
    <col customWidth="1" min="18" max="18" width="7.57"/>
    <col customWidth="1" min="19" max="25" width="7.71"/>
    <col customWidth="1" min="26" max="26" width="6.14"/>
    <col customWidth="1" min="27" max="27" width="12.86"/>
  </cols>
  <sheetData>
    <row r="1">
      <c r="A1" s="28" t="s">
        <v>28</v>
      </c>
      <c r="B1" s="28" t="s">
        <v>29</v>
      </c>
      <c r="C1" s="28" t="s">
        <v>30</v>
      </c>
      <c r="D1" s="28"/>
      <c r="E1" s="29" t="s">
        <v>7</v>
      </c>
      <c r="F1" s="28" t="s">
        <v>31</v>
      </c>
      <c r="G1" s="28" t="s">
        <v>32</v>
      </c>
      <c r="H1" s="28" t="s">
        <v>33</v>
      </c>
      <c r="I1" s="28" t="s">
        <v>34</v>
      </c>
      <c r="J1" s="28" t="s">
        <v>35</v>
      </c>
      <c r="K1" s="28" t="s">
        <v>36</v>
      </c>
      <c r="L1" s="28" t="s">
        <v>37</v>
      </c>
      <c r="M1" s="28" t="s">
        <v>38</v>
      </c>
      <c r="N1" s="28" t="s">
        <v>39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44</v>
      </c>
      <c r="T1" s="28" t="s">
        <v>45</v>
      </c>
      <c r="U1" s="28" t="s">
        <v>46</v>
      </c>
      <c r="V1" s="28" t="s">
        <v>47</v>
      </c>
      <c r="W1" s="28" t="s">
        <v>48</v>
      </c>
      <c r="X1" s="28" t="s">
        <v>49</v>
      </c>
      <c r="Y1" s="28" t="s">
        <v>50</v>
      </c>
      <c r="Z1" s="28" t="s">
        <v>51</v>
      </c>
      <c r="AA1" s="28" t="s">
        <v>11</v>
      </c>
      <c r="AB1" s="28"/>
    </row>
    <row r="2">
      <c r="A2" s="30" t="s">
        <v>5</v>
      </c>
      <c r="B2" s="31">
        <v>1.0</v>
      </c>
      <c r="C2" s="31" t="s">
        <v>52</v>
      </c>
      <c r="D2" s="31">
        <f>VLOOKUP(C2,'PDGA #s'!B:C,2,0)</f>
        <v>55052</v>
      </c>
      <c r="E2" s="31">
        <f>VLOOKUP(C2,'PDGA #s'!B:D,3,0)</f>
        <v>964</v>
      </c>
      <c r="F2" s="31">
        <v>-7.0</v>
      </c>
      <c r="G2" s="31" t="s">
        <v>53</v>
      </c>
      <c r="H2" s="31">
        <v>3.0</v>
      </c>
      <c r="I2" s="31">
        <v>4.0</v>
      </c>
      <c r="J2" s="31">
        <v>3.0</v>
      </c>
      <c r="K2" s="31">
        <v>2.0</v>
      </c>
      <c r="L2" s="31">
        <v>3.0</v>
      </c>
      <c r="M2" s="31">
        <v>3.0</v>
      </c>
      <c r="N2" s="31">
        <v>3.0</v>
      </c>
      <c r="O2" s="31">
        <v>3.0</v>
      </c>
      <c r="P2" s="31">
        <v>3.0</v>
      </c>
      <c r="Q2" s="31">
        <v>4.0</v>
      </c>
      <c r="R2" s="31">
        <v>2.0</v>
      </c>
      <c r="S2" s="31">
        <v>3.0</v>
      </c>
      <c r="T2" s="31">
        <v>3.0</v>
      </c>
      <c r="U2" s="31">
        <v>3.0</v>
      </c>
      <c r="V2" s="31">
        <v>4.0</v>
      </c>
      <c r="W2" s="31">
        <v>2.0</v>
      </c>
      <c r="X2" s="31">
        <v>2.0</v>
      </c>
      <c r="Y2" s="31">
        <v>2.0</v>
      </c>
      <c r="Z2" s="31">
        <v>52.0</v>
      </c>
      <c r="AA2" s="31">
        <v>1003.0</v>
      </c>
    </row>
    <row r="3">
      <c r="A3" s="30" t="s">
        <v>5</v>
      </c>
      <c r="B3" s="31">
        <v>2.0</v>
      </c>
      <c r="C3" s="31" t="s">
        <v>54</v>
      </c>
      <c r="D3" s="31">
        <f>VLOOKUP(C3,'PDGA #s'!B:C,2,0)</f>
        <v>90069</v>
      </c>
      <c r="E3" s="31">
        <f>VLOOKUP(C3,'PDGA #s'!B:D,3,0)</f>
        <v>975</v>
      </c>
      <c r="F3" s="31">
        <v>-6.0</v>
      </c>
      <c r="G3" s="31" t="s">
        <v>53</v>
      </c>
      <c r="H3" s="31">
        <v>2.0</v>
      </c>
      <c r="I3" s="31">
        <v>4.0</v>
      </c>
      <c r="J3" s="31">
        <v>5.0</v>
      </c>
      <c r="K3" s="31">
        <v>3.0</v>
      </c>
      <c r="L3" s="31">
        <v>2.0</v>
      </c>
      <c r="M3" s="31">
        <v>3.0</v>
      </c>
      <c r="N3" s="31">
        <v>3.0</v>
      </c>
      <c r="O3" s="31">
        <v>3.0</v>
      </c>
      <c r="P3" s="31">
        <v>2.0</v>
      </c>
      <c r="Q3" s="31">
        <v>4.0</v>
      </c>
      <c r="R3" s="31">
        <v>2.0</v>
      </c>
      <c r="S3" s="31">
        <v>3.0</v>
      </c>
      <c r="T3" s="31">
        <v>2.0</v>
      </c>
      <c r="U3" s="31">
        <v>3.0</v>
      </c>
      <c r="V3" s="31">
        <v>3.0</v>
      </c>
      <c r="W3" s="31">
        <v>3.0</v>
      </c>
      <c r="X3" s="31">
        <v>3.0</v>
      </c>
      <c r="Y3" s="31">
        <v>3.0</v>
      </c>
      <c r="Z3" s="31">
        <v>53.0</v>
      </c>
      <c r="AA3" s="31">
        <v>993.0</v>
      </c>
    </row>
    <row r="4">
      <c r="A4" s="31" t="s">
        <v>17</v>
      </c>
      <c r="B4" s="31">
        <v>1.0</v>
      </c>
      <c r="C4" s="31" t="s">
        <v>55</v>
      </c>
      <c r="D4" s="31">
        <f>VLOOKUP(C4,'PDGA #s'!B:C,2,0)</f>
        <v>153146</v>
      </c>
      <c r="E4" s="31">
        <f>VLOOKUP(C4,'PDGA #s'!B:D,3,0)</f>
        <v>953</v>
      </c>
      <c r="F4" s="31">
        <v>-6.0</v>
      </c>
      <c r="G4" s="31" t="s">
        <v>53</v>
      </c>
      <c r="H4" s="31">
        <v>3.0</v>
      </c>
      <c r="I4" s="31">
        <v>4.0</v>
      </c>
      <c r="J4" s="31">
        <v>4.0</v>
      </c>
      <c r="K4" s="31">
        <v>2.0</v>
      </c>
      <c r="L4" s="31">
        <v>2.0</v>
      </c>
      <c r="M4" s="31">
        <v>3.0</v>
      </c>
      <c r="N4" s="31">
        <v>3.0</v>
      </c>
      <c r="O4" s="31">
        <v>3.0</v>
      </c>
      <c r="P4" s="31">
        <v>3.0</v>
      </c>
      <c r="Q4" s="31">
        <v>4.0</v>
      </c>
      <c r="R4" s="31">
        <v>2.0</v>
      </c>
      <c r="S4" s="31">
        <v>3.0</v>
      </c>
      <c r="T4" s="31">
        <v>3.0</v>
      </c>
      <c r="U4" s="31">
        <v>2.0</v>
      </c>
      <c r="V4" s="31">
        <v>4.0</v>
      </c>
      <c r="W4" s="31">
        <v>3.0</v>
      </c>
      <c r="X4" s="31">
        <v>2.0</v>
      </c>
      <c r="Y4" s="31">
        <v>3.0</v>
      </c>
      <c r="Z4" s="31">
        <v>53.0</v>
      </c>
      <c r="AA4" s="31">
        <v>993.0</v>
      </c>
    </row>
    <row r="5">
      <c r="A5" s="30" t="s">
        <v>16</v>
      </c>
      <c r="B5" s="31">
        <v>1.0</v>
      </c>
      <c r="C5" s="31" t="s">
        <v>56</v>
      </c>
      <c r="D5" s="31">
        <f>VLOOKUP(C5,'PDGA #s'!B:C,2,0)</f>
        <v>88485</v>
      </c>
      <c r="E5" s="31">
        <f>VLOOKUP(C5,'PDGA #s'!B:D,3,0)</f>
        <v>934</v>
      </c>
      <c r="F5" s="31">
        <v>-4.0</v>
      </c>
      <c r="G5" s="31" t="s">
        <v>53</v>
      </c>
      <c r="H5" s="31">
        <v>3.0</v>
      </c>
      <c r="I5" s="31">
        <v>5.0</v>
      </c>
      <c r="J5" s="31">
        <v>4.0</v>
      </c>
      <c r="K5" s="31">
        <v>2.0</v>
      </c>
      <c r="L5" s="31">
        <v>3.0</v>
      </c>
      <c r="M5" s="31">
        <v>3.0</v>
      </c>
      <c r="N5" s="31">
        <v>2.0</v>
      </c>
      <c r="O5" s="31">
        <v>4.0</v>
      </c>
      <c r="P5" s="31">
        <v>3.0</v>
      </c>
      <c r="Q5" s="31">
        <v>5.0</v>
      </c>
      <c r="R5" s="31">
        <v>2.0</v>
      </c>
      <c r="S5" s="31">
        <v>3.0</v>
      </c>
      <c r="T5" s="31">
        <v>2.0</v>
      </c>
      <c r="U5" s="31">
        <v>3.0</v>
      </c>
      <c r="V5" s="31">
        <v>4.0</v>
      </c>
      <c r="W5" s="31">
        <v>2.0</v>
      </c>
      <c r="X5" s="31">
        <v>3.0</v>
      </c>
      <c r="Y5" s="31">
        <v>2.0</v>
      </c>
      <c r="Z5" s="31">
        <v>55.0</v>
      </c>
      <c r="AA5" s="31">
        <v>974.0</v>
      </c>
    </row>
    <row r="6">
      <c r="A6" s="31" t="s">
        <v>21</v>
      </c>
      <c r="B6" s="31">
        <v>1.0</v>
      </c>
      <c r="C6" s="31" t="s">
        <v>57</v>
      </c>
      <c r="D6" s="31">
        <f>VLOOKUP(C6,'PDGA #s'!B:C,2,0)</f>
        <v>129021</v>
      </c>
      <c r="E6" s="31">
        <f>VLOOKUP(C6,'PDGA #s'!B:D,3,0)</f>
        <v>913</v>
      </c>
      <c r="F6" s="31">
        <v>-2.0</v>
      </c>
      <c r="G6" s="31" t="s">
        <v>53</v>
      </c>
      <c r="H6" s="31">
        <v>2.0</v>
      </c>
      <c r="I6" s="31">
        <v>4.0</v>
      </c>
      <c r="J6" s="31">
        <v>3.0</v>
      </c>
      <c r="K6" s="31">
        <v>2.0</v>
      </c>
      <c r="L6" s="31">
        <v>3.0</v>
      </c>
      <c r="M6" s="31">
        <v>3.0</v>
      </c>
      <c r="N6" s="31">
        <v>3.0</v>
      </c>
      <c r="O6" s="31">
        <v>4.0</v>
      </c>
      <c r="P6" s="31">
        <v>4.0</v>
      </c>
      <c r="Q6" s="31">
        <v>4.0</v>
      </c>
      <c r="R6" s="31">
        <v>3.0</v>
      </c>
      <c r="S6" s="31">
        <v>3.0</v>
      </c>
      <c r="T6" s="31">
        <v>3.0</v>
      </c>
      <c r="U6" s="31">
        <v>3.0</v>
      </c>
      <c r="V6" s="31">
        <v>3.0</v>
      </c>
      <c r="W6" s="31">
        <v>3.0</v>
      </c>
      <c r="X6" s="31">
        <v>4.0</v>
      </c>
      <c r="Y6" s="31">
        <v>3.0</v>
      </c>
      <c r="Z6" s="31">
        <v>57.0</v>
      </c>
      <c r="AA6" s="31">
        <v>955.0</v>
      </c>
    </row>
    <row r="7">
      <c r="A7" s="31" t="s">
        <v>21</v>
      </c>
      <c r="B7" s="31" t="s">
        <v>58</v>
      </c>
      <c r="C7" s="31" t="s">
        <v>59</v>
      </c>
      <c r="D7" s="31">
        <f>VLOOKUP(C7,'PDGA #s'!B:C,2,0)</f>
        <v>156116</v>
      </c>
      <c r="E7" s="31">
        <f>VLOOKUP(C7,'PDGA #s'!B:D,3,0)</f>
        <v>830</v>
      </c>
      <c r="F7" s="31">
        <v>-1.0</v>
      </c>
      <c r="G7" s="31" t="s">
        <v>53</v>
      </c>
      <c r="H7" s="31">
        <v>2.0</v>
      </c>
      <c r="I7" s="31">
        <v>5.0</v>
      </c>
      <c r="J7" s="31">
        <v>4.0</v>
      </c>
      <c r="K7" s="31">
        <v>3.0</v>
      </c>
      <c r="L7" s="31">
        <v>2.0</v>
      </c>
      <c r="M7" s="31">
        <v>4.0</v>
      </c>
      <c r="N7" s="31">
        <v>3.0</v>
      </c>
      <c r="O7" s="31">
        <v>5.0</v>
      </c>
      <c r="P7" s="31">
        <v>4.0</v>
      </c>
      <c r="Q7" s="31">
        <v>4.0</v>
      </c>
      <c r="R7" s="31">
        <v>2.0</v>
      </c>
      <c r="S7" s="31">
        <v>3.0</v>
      </c>
      <c r="T7" s="31">
        <v>3.0</v>
      </c>
      <c r="U7" s="31">
        <v>3.0</v>
      </c>
      <c r="V7" s="31">
        <v>3.0</v>
      </c>
      <c r="W7" s="31">
        <v>3.0</v>
      </c>
      <c r="X7" s="31">
        <v>3.0</v>
      </c>
      <c r="Y7" s="31">
        <v>2.0</v>
      </c>
      <c r="Z7" s="31">
        <v>58.0</v>
      </c>
      <c r="AA7" s="31">
        <v>945.0</v>
      </c>
    </row>
    <row r="8">
      <c r="A8" s="31" t="s">
        <v>21</v>
      </c>
      <c r="B8" s="31" t="s">
        <v>58</v>
      </c>
      <c r="C8" s="31" t="s">
        <v>60</v>
      </c>
      <c r="D8" s="31">
        <f>VLOOKUP(C8,'PDGA #s'!B:C,2,0)</f>
        <v>160063</v>
      </c>
      <c r="E8" s="31" t="str">
        <f>VLOOKUP(C8,'PDGA #s'!B:D,3,0)</f>
        <v/>
      </c>
      <c r="F8" s="31">
        <v>-1.0</v>
      </c>
      <c r="G8" s="31" t="s">
        <v>53</v>
      </c>
      <c r="H8" s="31">
        <v>3.0</v>
      </c>
      <c r="I8" s="31">
        <v>4.0</v>
      </c>
      <c r="J8" s="31">
        <v>5.0</v>
      </c>
      <c r="K8" s="31">
        <v>2.0</v>
      </c>
      <c r="L8" s="31">
        <v>2.0</v>
      </c>
      <c r="M8" s="31">
        <v>2.0</v>
      </c>
      <c r="N8" s="31">
        <v>4.0</v>
      </c>
      <c r="O8" s="31">
        <v>5.0</v>
      </c>
      <c r="P8" s="31">
        <v>4.0</v>
      </c>
      <c r="Q8" s="31">
        <v>4.0</v>
      </c>
      <c r="R8" s="31">
        <v>2.0</v>
      </c>
      <c r="S8" s="31">
        <v>3.0</v>
      </c>
      <c r="T8" s="31">
        <v>2.0</v>
      </c>
      <c r="U8" s="31">
        <v>3.0</v>
      </c>
      <c r="V8" s="31">
        <v>4.0</v>
      </c>
      <c r="W8" s="31">
        <v>4.0</v>
      </c>
      <c r="X8" s="31">
        <v>3.0</v>
      </c>
      <c r="Y8" s="31">
        <v>2.0</v>
      </c>
      <c r="Z8" s="31">
        <v>58.0</v>
      </c>
      <c r="AA8" s="31">
        <v>945.0</v>
      </c>
    </row>
    <row r="9">
      <c r="A9" s="30" t="s">
        <v>5</v>
      </c>
      <c r="B9" s="31">
        <v>3.0</v>
      </c>
      <c r="C9" s="31" t="s">
        <v>61</v>
      </c>
      <c r="D9" s="31">
        <f>VLOOKUP(C9,'PDGA #s'!B:C,2,0)</f>
        <v>48278</v>
      </c>
      <c r="E9" s="31">
        <f>VLOOKUP(C9,'PDGA #s'!B:D,3,0)</f>
        <v>972</v>
      </c>
      <c r="F9" s="31" t="s">
        <v>62</v>
      </c>
      <c r="G9" s="31" t="s">
        <v>53</v>
      </c>
      <c r="H9" s="31">
        <v>2.0</v>
      </c>
      <c r="I9" s="31">
        <v>6.0</v>
      </c>
      <c r="J9" s="31">
        <v>5.0</v>
      </c>
      <c r="K9" s="31">
        <v>2.0</v>
      </c>
      <c r="L9" s="31">
        <v>4.0</v>
      </c>
      <c r="M9" s="31">
        <v>3.0</v>
      </c>
      <c r="N9" s="31">
        <v>3.0</v>
      </c>
      <c r="O9" s="31">
        <v>4.0</v>
      </c>
      <c r="P9" s="31">
        <v>3.0</v>
      </c>
      <c r="Q9" s="31">
        <v>4.0</v>
      </c>
      <c r="R9" s="31">
        <v>2.0</v>
      </c>
      <c r="S9" s="31">
        <v>3.0</v>
      </c>
      <c r="T9" s="31">
        <v>3.0</v>
      </c>
      <c r="U9" s="31">
        <v>3.0</v>
      </c>
      <c r="V9" s="31">
        <v>3.0</v>
      </c>
      <c r="W9" s="31">
        <v>4.0</v>
      </c>
      <c r="X9" s="31">
        <v>3.0</v>
      </c>
      <c r="Y9" s="31">
        <v>2.0</v>
      </c>
      <c r="Z9" s="31">
        <v>59.0</v>
      </c>
      <c r="AA9" s="31">
        <v>936.0</v>
      </c>
    </row>
    <row r="10">
      <c r="A10" s="31" t="s">
        <v>21</v>
      </c>
      <c r="B10" s="31">
        <v>4.0</v>
      </c>
      <c r="C10" s="31" t="s">
        <v>63</v>
      </c>
      <c r="D10" s="31">
        <f>VLOOKUP(C10,'PDGA #s'!B:C,2,0)</f>
        <v>145052</v>
      </c>
      <c r="E10" s="31">
        <f>VLOOKUP(C10,'PDGA #s'!B:D,3,0)</f>
        <v>896</v>
      </c>
      <c r="F10" s="31" t="s">
        <v>62</v>
      </c>
      <c r="G10" s="31" t="s">
        <v>53</v>
      </c>
      <c r="H10" s="31">
        <v>3.0</v>
      </c>
      <c r="I10" s="31">
        <v>3.0</v>
      </c>
      <c r="J10" s="31">
        <v>4.0</v>
      </c>
      <c r="K10" s="31">
        <v>3.0</v>
      </c>
      <c r="L10" s="31">
        <v>3.0</v>
      </c>
      <c r="M10" s="31">
        <v>4.0</v>
      </c>
      <c r="N10" s="31">
        <v>3.0</v>
      </c>
      <c r="O10" s="31">
        <v>4.0</v>
      </c>
      <c r="P10" s="31">
        <v>3.0</v>
      </c>
      <c r="Q10" s="31">
        <v>4.0</v>
      </c>
      <c r="R10" s="31">
        <v>2.0</v>
      </c>
      <c r="S10" s="31">
        <v>3.0</v>
      </c>
      <c r="T10" s="31">
        <v>3.0</v>
      </c>
      <c r="U10" s="31">
        <v>3.0</v>
      </c>
      <c r="V10" s="31">
        <v>4.0</v>
      </c>
      <c r="W10" s="31">
        <v>3.0</v>
      </c>
      <c r="X10" s="31">
        <v>4.0</v>
      </c>
      <c r="Y10" s="31">
        <v>3.0</v>
      </c>
      <c r="Z10" s="31">
        <v>59.0</v>
      </c>
      <c r="AA10" s="31">
        <v>936.0</v>
      </c>
    </row>
    <row r="11">
      <c r="A11" s="31" t="s">
        <v>23</v>
      </c>
      <c r="B11" s="31">
        <v>1.0</v>
      </c>
      <c r="C11" s="31" t="s">
        <v>64</v>
      </c>
      <c r="D11" s="31">
        <f>VLOOKUP(C11,'PDGA #s'!B:C,2,0)</f>
        <v>165828</v>
      </c>
      <c r="E11" s="31" t="str">
        <f>VLOOKUP(C11,'PDGA #s'!B:D,3,0)</f>
        <v/>
      </c>
      <c r="F11" s="31" t="s">
        <v>62</v>
      </c>
      <c r="G11" s="31" t="s">
        <v>53</v>
      </c>
      <c r="H11" s="31">
        <v>2.0</v>
      </c>
      <c r="I11" s="31">
        <v>4.0</v>
      </c>
      <c r="J11" s="31">
        <v>3.0</v>
      </c>
      <c r="K11" s="31">
        <v>3.0</v>
      </c>
      <c r="L11" s="31">
        <v>4.0</v>
      </c>
      <c r="M11" s="31">
        <v>3.0</v>
      </c>
      <c r="N11" s="31">
        <v>3.0</v>
      </c>
      <c r="O11" s="31">
        <v>4.0</v>
      </c>
      <c r="P11" s="31">
        <v>3.0</v>
      </c>
      <c r="Q11" s="31">
        <v>4.0</v>
      </c>
      <c r="R11" s="31">
        <v>2.0</v>
      </c>
      <c r="S11" s="31">
        <v>4.0</v>
      </c>
      <c r="T11" s="31">
        <v>3.0</v>
      </c>
      <c r="U11" s="31">
        <v>3.0</v>
      </c>
      <c r="V11" s="31">
        <v>4.0</v>
      </c>
      <c r="W11" s="31">
        <v>4.0</v>
      </c>
      <c r="X11" s="31">
        <v>3.0</v>
      </c>
      <c r="Y11" s="31">
        <v>3.0</v>
      </c>
      <c r="Z11" s="31">
        <v>59.0</v>
      </c>
      <c r="AA11" s="31">
        <v>936.0</v>
      </c>
    </row>
    <row r="12">
      <c r="A12" s="31" t="s">
        <v>17</v>
      </c>
      <c r="B12" s="31">
        <v>2.0</v>
      </c>
      <c r="C12" s="31" t="s">
        <v>65</v>
      </c>
      <c r="D12" s="31">
        <f>VLOOKUP(C12,'PDGA #s'!B:C,2,0)</f>
        <v>86078</v>
      </c>
      <c r="E12" s="31">
        <f>VLOOKUP(C12,'PDGA #s'!B:D,3,0)</f>
        <v>910</v>
      </c>
      <c r="F12" s="31" t="s">
        <v>62</v>
      </c>
      <c r="G12" s="31" t="s">
        <v>53</v>
      </c>
      <c r="H12" s="31">
        <v>3.0</v>
      </c>
      <c r="I12" s="31">
        <v>4.0</v>
      </c>
      <c r="J12" s="31">
        <v>3.0</v>
      </c>
      <c r="K12" s="31">
        <v>2.0</v>
      </c>
      <c r="L12" s="31">
        <v>3.0</v>
      </c>
      <c r="M12" s="31">
        <v>3.0</v>
      </c>
      <c r="N12" s="31">
        <v>3.0</v>
      </c>
      <c r="O12" s="31">
        <v>4.0</v>
      </c>
      <c r="P12" s="31">
        <v>4.0</v>
      </c>
      <c r="Q12" s="31">
        <v>5.0</v>
      </c>
      <c r="R12" s="31">
        <v>2.0</v>
      </c>
      <c r="S12" s="31">
        <v>4.0</v>
      </c>
      <c r="T12" s="31">
        <v>3.0</v>
      </c>
      <c r="U12" s="31">
        <v>3.0</v>
      </c>
      <c r="V12" s="31">
        <v>3.0</v>
      </c>
      <c r="W12" s="31">
        <v>3.0</v>
      </c>
      <c r="X12" s="31">
        <v>4.0</v>
      </c>
      <c r="Y12" s="31">
        <v>3.0</v>
      </c>
      <c r="Z12" s="31">
        <v>59.0</v>
      </c>
      <c r="AA12" s="31">
        <v>936.0</v>
      </c>
    </row>
    <row r="13">
      <c r="A13" s="31" t="s">
        <v>17</v>
      </c>
      <c r="B13" s="31">
        <v>3.0</v>
      </c>
      <c r="C13" s="31" t="s">
        <v>66</v>
      </c>
      <c r="D13" s="31">
        <f>VLOOKUP(C13,'PDGA #s'!B:C,2,0)</f>
        <v>79186</v>
      </c>
      <c r="E13" s="31">
        <f>VLOOKUP(C13,'PDGA #s'!B:D,3,0)</f>
        <v>898</v>
      </c>
      <c r="F13" s="31">
        <v>1.0</v>
      </c>
      <c r="G13" s="31" t="s">
        <v>53</v>
      </c>
      <c r="H13" s="31">
        <v>2.0</v>
      </c>
      <c r="I13" s="31">
        <v>4.0</v>
      </c>
      <c r="J13" s="31">
        <v>4.0</v>
      </c>
      <c r="K13" s="31">
        <v>3.0</v>
      </c>
      <c r="L13" s="31">
        <v>3.0</v>
      </c>
      <c r="M13" s="31">
        <v>4.0</v>
      </c>
      <c r="N13" s="31">
        <v>5.0</v>
      </c>
      <c r="O13" s="31">
        <v>5.0</v>
      </c>
      <c r="P13" s="31">
        <v>3.0</v>
      </c>
      <c r="Q13" s="31">
        <v>4.0</v>
      </c>
      <c r="R13" s="31">
        <v>2.0</v>
      </c>
      <c r="S13" s="31">
        <v>3.0</v>
      </c>
      <c r="T13" s="31">
        <v>3.0</v>
      </c>
      <c r="U13" s="31">
        <v>3.0</v>
      </c>
      <c r="V13" s="31">
        <v>3.0</v>
      </c>
      <c r="W13" s="31">
        <v>3.0</v>
      </c>
      <c r="X13" s="31">
        <v>3.0</v>
      </c>
      <c r="Y13" s="31">
        <v>3.0</v>
      </c>
      <c r="Z13" s="31">
        <v>60.0</v>
      </c>
      <c r="AA13" s="31">
        <v>926.0</v>
      </c>
    </row>
    <row r="14">
      <c r="A14" s="31" t="s">
        <v>23</v>
      </c>
      <c r="B14" s="31">
        <v>2.0</v>
      </c>
      <c r="C14" s="31" t="s">
        <v>67</v>
      </c>
      <c r="D14" s="31">
        <f>VLOOKUP(C14,'PDGA #s'!B:C,2,0)</f>
        <v>64696</v>
      </c>
      <c r="E14" s="31">
        <f>VLOOKUP(C14,'PDGA #s'!B:D,3,0)</f>
        <v>888</v>
      </c>
      <c r="F14" s="31">
        <v>1.0</v>
      </c>
      <c r="G14" s="31" t="s">
        <v>53</v>
      </c>
      <c r="H14" s="31">
        <v>3.0</v>
      </c>
      <c r="I14" s="31">
        <v>5.0</v>
      </c>
      <c r="J14" s="31">
        <v>3.0</v>
      </c>
      <c r="K14" s="31">
        <v>3.0</v>
      </c>
      <c r="L14" s="31">
        <v>3.0</v>
      </c>
      <c r="M14" s="31">
        <v>4.0</v>
      </c>
      <c r="N14" s="31">
        <v>2.0</v>
      </c>
      <c r="O14" s="31">
        <v>4.0</v>
      </c>
      <c r="P14" s="31">
        <v>4.0</v>
      </c>
      <c r="Q14" s="31">
        <v>4.0</v>
      </c>
      <c r="R14" s="31">
        <v>2.0</v>
      </c>
      <c r="S14" s="31">
        <v>3.0</v>
      </c>
      <c r="T14" s="31">
        <v>3.0</v>
      </c>
      <c r="U14" s="31">
        <v>2.0</v>
      </c>
      <c r="V14" s="31">
        <v>5.0</v>
      </c>
      <c r="W14" s="31">
        <v>4.0</v>
      </c>
      <c r="X14" s="31">
        <v>3.0</v>
      </c>
      <c r="Y14" s="31">
        <v>3.0</v>
      </c>
      <c r="Z14" s="31">
        <v>60.0</v>
      </c>
      <c r="AA14" s="31">
        <v>926.0</v>
      </c>
    </row>
    <row r="15">
      <c r="A15" s="31" t="s">
        <v>23</v>
      </c>
      <c r="B15" s="31" t="s">
        <v>68</v>
      </c>
      <c r="C15" s="31" t="s">
        <v>69</v>
      </c>
      <c r="D15" s="31">
        <f>VLOOKUP(C15,'PDGA #s'!B:C,2,0)</f>
        <v>164020</v>
      </c>
      <c r="E15" s="31" t="str">
        <f>VLOOKUP(C15,'PDGA #s'!B:D,3,0)</f>
        <v/>
      </c>
      <c r="F15" s="31">
        <v>2.0</v>
      </c>
      <c r="G15" s="31" t="s">
        <v>53</v>
      </c>
      <c r="H15" s="31">
        <v>4.0</v>
      </c>
      <c r="I15" s="31">
        <v>5.0</v>
      </c>
      <c r="J15" s="31">
        <v>4.0</v>
      </c>
      <c r="K15" s="31">
        <v>2.0</v>
      </c>
      <c r="L15" s="31">
        <v>4.0</v>
      </c>
      <c r="M15" s="31">
        <v>3.0</v>
      </c>
      <c r="N15" s="31">
        <v>4.0</v>
      </c>
      <c r="O15" s="31">
        <v>4.0</v>
      </c>
      <c r="P15" s="31">
        <v>3.0</v>
      </c>
      <c r="Q15" s="31">
        <v>4.0</v>
      </c>
      <c r="R15" s="31">
        <v>2.0</v>
      </c>
      <c r="S15" s="31">
        <v>3.0</v>
      </c>
      <c r="T15" s="31">
        <v>3.0</v>
      </c>
      <c r="U15" s="31">
        <v>3.0</v>
      </c>
      <c r="V15" s="31">
        <v>4.0</v>
      </c>
      <c r="W15" s="31">
        <v>3.0</v>
      </c>
      <c r="X15" s="31">
        <v>3.0</v>
      </c>
      <c r="Y15" s="31">
        <v>3.0</v>
      </c>
      <c r="Z15" s="31">
        <v>61.0</v>
      </c>
      <c r="AA15" s="31">
        <v>916.0</v>
      </c>
    </row>
    <row r="16">
      <c r="A16" s="31" t="s">
        <v>21</v>
      </c>
      <c r="B16" s="31" t="s">
        <v>70</v>
      </c>
      <c r="C16" s="31" t="s">
        <v>71</v>
      </c>
      <c r="D16" s="31">
        <f>VLOOKUP(C16,'PDGA #s'!B:C,2,0)</f>
        <v>109717</v>
      </c>
      <c r="E16" s="31">
        <f>VLOOKUP(C16,'PDGA #s'!B:D,3,0)</f>
        <v>893</v>
      </c>
      <c r="F16" s="31">
        <v>2.0</v>
      </c>
      <c r="G16" s="31" t="s">
        <v>53</v>
      </c>
      <c r="H16" s="31">
        <v>3.0</v>
      </c>
      <c r="I16" s="31">
        <v>5.0</v>
      </c>
      <c r="J16" s="31">
        <v>4.0</v>
      </c>
      <c r="K16" s="31">
        <v>2.0</v>
      </c>
      <c r="L16" s="31">
        <v>3.0</v>
      </c>
      <c r="M16" s="31">
        <v>3.0</v>
      </c>
      <c r="N16" s="31">
        <v>3.0</v>
      </c>
      <c r="O16" s="31">
        <v>5.0</v>
      </c>
      <c r="P16" s="31">
        <v>3.0</v>
      </c>
      <c r="Q16" s="31">
        <v>4.0</v>
      </c>
      <c r="R16" s="31">
        <v>2.0</v>
      </c>
      <c r="S16" s="31">
        <v>3.0</v>
      </c>
      <c r="T16" s="31">
        <v>4.0</v>
      </c>
      <c r="U16" s="31">
        <v>3.0</v>
      </c>
      <c r="V16" s="31">
        <v>4.0</v>
      </c>
      <c r="W16" s="31">
        <v>3.0</v>
      </c>
      <c r="X16" s="31">
        <v>3.0</v>
      </c>
      <c r="Y16" s="31">
        <v>4.0</v>
      </c>
      <c r="Z16" s="31">
        <v>61.0</v>
      </c>
      <c r="AA16" s="31">
        <v>916.0</v>
      </c>
    </row>
    <row r="17">
      <c r="A17" s="31" t="s">
        <v>23</v>
      </c>
      <c r="B17" s="31" t="s">
        <v>68</v>
      </c>
      <c r="C17" s="31" t="s">
        <v>72</v>
      </c>
      <c r="D17" s="31" t="str">
        <f>VLOOKUP(C17,'PDGA #s'!B:C,2,0)</f>
        <v/>
      </c>
      <c r="E17" s="31" t="str">
        <f>VLOOKUP(C17,'PDGA #s'!B:D,3,0)</f>
        <v/>
      </c>
      <c r="F17" s="31">
        <v>2.0</v>
      </c>
      <c r="G17" s="31" t="s">
        <v>53</v>
      </c>
      <c r="H17" s="31">
        <v>3.0</v>
      </c>
      <c r="I17" s="31">
        <v>4.0</v>
      </c>
      <c r="J17" s="31">
        <v>5.0</v>
      </c>
      <c r="K17" s="31">
        <v>4.0</v>
      </c>
      <c r="L17" s="31">
        <v>3.0</v>
      </c>
      <c r="M17" s="31">
        <v>4.0</v>
      </c>
      <c r="N17" s="31">
        <v>3.0</v>
      </c>
      <c r="O17" s="31">
        <v>4.0</v>
      </c>
      <c r="P17" s="31">
        <v>3.0</v>
      </c>
      <c r="Q17" s="31">
        <v>5.0</v>
      </c>
      <c r="R17" s="31">
        <v>2.0</v>
      </c>
      <c r="S17" s="31">
        <v>3.0</v>
      </c>
      <c r="T17" s="31">
        <v>2.0</v>
      </c>
      <c r="U17" s="31">
        <v>4.0</v>
      </c>
      <c r="V17" s="31">
        <v>4.0</v>
      </c>
      <c r="W17" s="31">
        <v>3.0</v>
      </c>
      <c r="X17" s="31">
        <v>2.0</v>
      </c>
      <c r="Y17" s="31">
        <v>3.0</v>
      </c>
      <c r="Z17" s="31">
        <v>61.0</v>
      </c>
      <c r="AA17" s="31">
        <v>916.0</v>
      </c>
    </row>
    <row r="18">
      <c r="A18" s="31" t="s">
        <v>23</v>
      </c>
      <c r="B18" s="31" t="s">
        <v>68</v>
      </c>
      <c r="C18" s="31" t="s">
        <v>73</v>
      </c>
      <c r="D18" s="31">
        <f>VLOOKUP(C18,'PDGA #s'!B:C,2,0)</f>
        <v>111121</v>
      </c>
      <c r="E18" s="31">
        <f>VLOOKUP(C18,'PDGA #s'!B:D,3,0)</f>
        <v>862</v>
      </c>
      <c r="F18" s="31">
        <v>2.0</v>
      </c>
      <c r="G18" s="31" t="s">
        <v>53</v>
      </c>
      <c r="H18" s="31">
        <v>2.0</v>
      </c>
      <c r="I18" s="31">
        <v>5.0</v>
      </c>
      <c r="J18" s="31">
        <v>4.0</v>
      </c>
      <c r="K18" s="31">
        <v>3.0</v>
      </c>
      <c r="L18" s="31">
        <v>3.0</v>
      </c>
      <c r="M18" s="31">
        <v>3.0</v>
      </c>
      <c r="N18" s="31">
        <v>3.0</v>
      </c>
      <c r="O18" s="31">
        <v>4.0</v>
      </c>
      <c r="P18" s="31">
        <v>4.0</v>
      </c>
      <c r="Q18" s="31">
        <v>5.0</v>
      </c>
      <c r="R18" s="31">
        <v>3.0</v>
      </c>
      <c r="S18" s="31">
        <v>3.0</v>
      </c>
      <c r="T18" s="31">
        <v>3.0</v>
      </c>
      <c r="U18" s="31">
        <v>4.0</v>
      </c>
      <c r="V18" s="31">
        <v>4.0</v>
      </c>
      <c r="W18" s="31">
        <v>2.0</v>
      </c>
      <c r="X18" s="31">
        <v>3.0</v>
      </c>
      <c r="Y18" s="31">
        <v>3.0</v>
      </c>
      <c r="Z18" s="31">
        <v>61.0</v>
      </c>
      <c r="AA18" s="31">
        <v>916.0</v>
      </c>
    </row>
    <row r="19">
      <c r="A19" s="31" t="s">
        <v>21</v>
      </c>
      <c r="B19" s="31" t="s">
        <v>70</v>
      </c>
      <c r="C19" s="31" t="s">
        <v>74</v>
      </c>
      <c r="D19" s="31">
        <f>VLOOKUP(C19,'PDGA #s'!B:C,2,0)</f>
        <v>127526</v>
      </c>
      <c r="E19" s="31">
        <f>VLOOKUP(C19,'PDGA #s'!B:D,3,0)</f>
        <v>899</v>
      </c>
      <c r="F19" s="31">
        <v>2.0</v>
      </c>
      <c r="G19" s="31" t="s">
        <v>53</v>
      </c>
      <c r="H19" s="31">
        <v>3.0</v>
      </c>
      <c r="I19" s="31">
        <v>4.0</v>
      </c>
      <c r="J19" s="31">
        <v>5.0</v>
      </c>
      <c r="K19" s="31">
        <v>3.0</v>
      </c>
      <c r="L19" s="31">
        <v>5.0</v>
      </c>
      <c r="M19" s="31">
        <v>3.0</v>
      </c>
      <c r="N19" s="31">
        <v>2.0</v>
      </c>
      <c r="O19" s="31">
        <v>5.0</v>
      </c>
      <c r="P19" s="31">
        <v>4.0</v>
      </c>
      <c r="Q19" s="31">
        <v>4.0</v>
      </c>
      <c r="R19" s="31">
        <v>2.0</v>
      </c>
      <c r="S19" s="31">
        <v>3.0</v>
      </c>
      <c r="T19" s="31">
        <v>3.0</v>
      </c>
      <c r="U19" s="31">
        <v>2.0</v>
      </c>
      <c r="V19" s="31">
        <v>4.0</v>
      </c>
      <c r="W19" s="31">
        <v>3.0</v>
      </c>
      <c r="X19" s="31">
        <v>3.0</v>
      </c>
      <c r="Y19" s="31">
        <v>3.0</v>
      </c>
      <c r="Z19" s="31">
        <v>61.0</v>
      </c>
      <c r="AA19" s="31">
        <v>916.0</v>
      </c>
    </row>
    <row r="20">
      <c r="A20" s="31" t="s">
        <v>21</v>
      </c>
      <c r="B20" s="31" t="s">
        <v>70</v>
      </c>
      <c r="C20" s="31" t="s">
        <v>75</v>
      </c>
      <c r="D20" s="31">
        <f>VLOOKUP(C20,'PDGA #s'!B:C,2,0)</f>
        <v>113949</v>
      </c>
      <c r="E20" s="31">
        <f>VLOOKUP(C20,'PDGA #s'!B:D,3,0)</f>
        <v>917</v>
      </c>
      <c r="F20" s="31">
        <v>2.0</v>
      </c>
      <c r="G20" s="31" t="s">
        <v>53</v>
      </c>
      <c r="H20" s="31">
        <v>3.0</v>
      </c>
      <c r="I20" s="31">
        <v>4.0</v>
      </c>
      <c r="J20" s="31">
        <v>4.0</v>
      </c>
      <c r="K20" s="31">
        <v>3.0</v>
      </c>
      <c r="L20" s="31">
        <v>2.0</v>
      </c>
      <c r="M20" s="31">
        <v>5.0</v>
      </c>
      <c r="N20" s="31">
        <v>4.0</v>
      </c>
      <c r="O20" s="31">
        <v>5.0</v>
      </c>
      <c r="P20" s="31">
        <v>4.0</v>
      </c>
      <c r="Q20" s="31">
        <v>3.0</v>
      </c>
      <c r="R20" s="31">
        <v>3.0</v>
      </c>
      <c r="S20" s="31">
        <v>3.0</v>
      </c>
      <c r="T20" s="31">
        <v>3.0</v>
      </c>
      <c r="U20" s="31">
        <v>3.0</v>
      </c>
      <c r="V20" s="31">
        <v>5.0</v>
      </c>
      <c r="W20" s="31">
        <v>3.0</v>
      </c>
      <c r="X20" s="31">
        <v>2.0</v>
      </c>
      <c r="Y20" s="31">
        <v>2.0</v>
      </c>
      <c r="Z20" s="31">
        <v>61.0</v>
      </c>
      <c r="AA20" s="31">
        <v>916.0</v>
      </c>
    </row>
    <row r="21">
      <c r="A21" s="31" t="s">
        <v>21</v>
      </c>
      <c r="B21" s="31" t="s">
        <v>70</v>
      </c>
      <c r="C21" s="31" t="s">
        <v>76</v>
      </c>
      <c r="D21" s="31">
        <f>VLOOKUP(C21,'PDGA #s'!B:C,2,0)</f>
        <v>136336</v>
      </c>
      <c r="E21" s="31">
        <f>VLOOKUP(C21,'PDGA #s'!B:D,3,0)</f>
        <v>888</v>
      </c>
      <c r="F21" s="31">
        <v>2.0</v>
      </c>
      <c r="G21" s="31" t="s">
        <v>53</v>
      </c>
      <c r="H21" s="31">
        <v>3.0</v>
      </c>
      <c r="I21" s="31">
        <v>4.0</v>
      </c>
      <c r="J21" s="31">
        <v>5.0</v>
      </c>
      <c r="K21" s="31">
        <v>3.0</v>
      </c>
      <c r="L21" s="31">
        <v>4.0</v>
      </c>
      <c r="M21" s="31">
        <v>4.0</v>
      </c>
      <c r="N21" s="31">
        <v>3.0</v>
      </c>
      <c r="O21" s="31">
        <v>4.0</v>
      </c>
      <c r="P21" s="31">
        <v>4.0</v>
      </c>
      <c r="Q21" s="31">
        <v>5.0</v>
      </c>
      <c r="R21" s="31">
        <v>2.0</v>
      </c>
      <c r="S21" s="31">
        <v>3.0</v>
      </c>
      <c r="T21" s="31">
        <v>3.0</v>
      </c>
      <c r="U21" s="31">
        <v>3.0</v>
      </c>
      <c r="V21" s="31">
        <v>4.0</v>
      </c>
      <c r="W21" s="31">
        <v>3.0</v>
      </c>
      <c r="X21" s="31">
        <v>2.0</v>
      </c>
      <c r="Y21" s="31">
        <v>2.0</v>
      </c>
      <c r="Z21" s="31">
        <v>61.0</v>
      </c>
      <c r="AA21" s="31">
        <v>916.0</v>
      </c>
    </row>
    <row r="22">
      <c r="A22" s="31" t="s">
        <v>21</v>
      </c>
      <c r="B22" s="31" t="s">
        <v>70</v>
      </c>
      <c r="C22" s="31" t="s">
        <v>77</v>
      </c>
      <c r="D22" s="31">
        <f>VLOOKUP(C22,'PDGA #s'!B:C,2,0)</f>
        <v>146297</v>
      </c>
      <c r="E22" s="31">
        <f>VLOOKUP(C22,'PDGA #s'!B:D,3,0)</f>
        <v>904</v>
      </c>
      <c r="F22" s="31">
        <v>2.0</v>
      </c>
      <c r="G22" s="31" t="s">
        <v>53</v>
      </c>
      <c r="H22" s="31">
        <v>2.0</v>
      </c>
      <c r="I22" s="31">
        <v>5.0</v>
      </c>
      <c r="J22" s="31">
        <v>4.0</v>
      </c>
      <c r="K22" s="31">
        <v>3.0</v>
      </c>
      <c r="L22" s="31">
        <v>3.0</v>
      </c>
      <c r="M22" s="31">
        <v>4.0</v>
      </c>
      <c r="N22" s="31">
        <v>3.0</v>
      </c>
      <c r="O22" s="31">
        <v>5.0</v>
      </c>
      <c r="P22" s="31">
        <v>4.0</v>
      </c>
      <c r="Q22" s="31">
        <v>4.0</v>
      </c>
      <c r="R22" s="31">
        <v>2.0</v>
      </c>
      <c r="S22" s="31">
        <v>3.0</v>
      </c>
      <c r="T22" s="31">
        <v>3.0</v>
      </c>
      <c r="U22" s="31">
        <v>3.0</v>
      </c>
      <c r="V22" s="31">
        <v>4.0</v>
      </c>
      <c r="W22" s="31">
        <v>3.0</v>
      </c>
      <c r="X22" s="31">
        <v>3.0</v>
      </c>
      <c r="Y22" s="31">
        <v>3.0</v>
      </c>
      <c r="Z22" s="31">
        <v>61.0</v>
      </c>
      <c r="AA22" s="31">
        <v>916.0</v>
      </c>
    </row>
    <row r="23">
      <c r="A23" s="31" t="s">
        <v>21</v>
      </c>
      <c r="B23" s="31" t="s">
        <v>78</v>
      </c>
      <c r="C23" s="31" t="s">
        <v>79</v>
      </c>
      <c r="D23" s="31" t="str">
        <f>VLOOKUP(C23,'PDGA #s'!B:C,2,0)</f>
        <v/>
      </c>
      <c r="E23" s="31" t="str">
        <f>VLOOKUP(C23,'PDGA #s'!B:D,3,0)</f>
        <v/>
      </c>
      <c r="F23" s="31">
        <v>3.0</v>
      </c>
      <c r="G23" s="31" t="s">
        <v>53</v>
      </c>
      <c r="H23" s="31">
        <v>2.0</v>
      </c>
      <c r="I23" s="31">
        <v>4.0</v>
      </c>
      <c r="J23" s="31">
        <v>4.0</v>
      </c>
      <c r="K23" s="31">
        <v>3.0</v>
      </c>
      <c r="L23" s="31">
        <v>4.0</v>
      </c>
      <c r="M23" s="31">
        <v>2.0</v>
      </c>
      <c r="N23" s="31">
        <v>4.0</v>
      </c>
      <c r="O23" s="31">
        <v>4.0</v>
      </c>
      <c r="P23" s="31">
        <v>4.0</v>
      </c>
      <c r="Q23" s="31">
        <v>4.0</v>
      </c>
      <c r="R23" s="31">
        <v>4.0</v>
      </c>
      <c r="S23" s="31">
        <v>4.0</v>
      </c>
      <c r="T23" s="31">
        <v>3.0</v>
      </c>
      <c r="U23" s="31">
        <v>4.0</v>
      </c>
      <c r="V23" s="31">
        <v>4.0</v>
      </c>
      <c r="W23" s="31">
        <v>3.0</v>
      </c>
      <c r="X23" s="31">
        <v>2.0</v>
      </c>
      <c r="Y23" s="31">
        <v>3.0</v>
      </c>
      <c r="Z23" s="31">
        <v>62.0</v>
      </c>
      <c r="AA23" s="31">
        <v>907.0</v>
      </c>
    </row>
    <row r="24">
      <c r="A24" s="31" t="s">
        <v>21</v>
      </c>
      <c r="B24" s="31" t="s">
        <v>78</v>
      </c>
      <c r="C24" s="31" t="s">
        <v>80</v>
      </c>
      <c r="D24" s="31">
        <f>VLOOKUP(C24,'PDGA #s'!B:C,2,0)</f>
        <v>171422</v>
      </c>
      <c r="E24" s="31" t="str">
        <f>VLOOKUP(C24,'PDGA #s'!B:D,3,0)</f>
        <v/>
      </c>
      <c r="F24" s="31">
        <v>3.0</v>
      </c>
      <c r="G24" s="31" t="s">
        <v>53</v>
      </c>
      <c r="H24" s="31">
        <v>3.0</v>
      </c>
      <c r="I24" s="31">
        <v>4.0</v>
      </c>
      <c r="J24" s="31">
        <v>4.0</v>
      </c>
      <c r="K24" s="31">
        <v>3.0</v>
      </c>
      <c r="L24" s="31">
        <v>3.0</v>
      </c>
      <c r="M24" s="31">
        <v>3.0</v>
      </c>
      <c r="N24" s="31">
        <v>4.0</v>
      </c>
      <c r="O24" s="31">
        <v>4.0</v>
      </c>
      <c r="P24" s="31">
        <v>5.0</v>
      </c>
      <c r="Q24" s="31">
        <v>4.0</v>
      </c>
      <c r="R24" s="31">
        <v>3.0</v>
      </c>
      <c r="S24" s="31">
        <v>3.0</v>
      </c>
      <c r="T24" s="31">
        <v>3.0</v>
      </c>
      <c r="U24" s="31">
        <v>3.0</v>
      </c>
      <c r="V24" s="31">
        <v>4.0</v>
      </c>
      <c r="W24" s="31">
        <v>3.0</v>
      </c>
      <c r="X24" s="31">
        <v>3.0</v>
      </c>
      <c r="Y24" s="31">
        <v>3.0</v>
      </c>
      <c r="Z24" s="31">
        <v>62.0</v>
      </c>
      <c r="AA24" s="31">
        <v>907.0</v>
      </c>
    </row>
    <row r="25">
      <c r="A25" s="31" t="s">
        <v>21</v>
      </c>
      <c r="B25" s="31" t="s">
        <v>78</v>
      </c>
      <c r="C25" s="31" t="s">
        <v>81</v>
      </c>
      <c r="D25" s="31">
        <f>VLOOKUP(C25,'PDGA #s'!B:C,2,0)</f>
        <v>16259</v>
      </c>
      <c r="E25" s="31">
        <f>VLOOKUP(C25,'PDGA #s'!B:D,3,0)</f>
        <v>893</v>
      </c>
      <c r="F25" s="31">
        <v>3.0</v>
      </c>
      <c r="G25" s="31" t="s">
        <v>53</v>
      </c>
      <c r="H25" s="31">
        <v>3.0</v>
      </c>
      <c r="I25" s="31">
        <v>5.0</v>
      </c>
      <c r="J25" s="31">
        <v>5.0</v>
      </c>
      <c r="K25" s="31">
        <v>2.0</v>
      </c>
      <c r="L25" s="31">
        <v>2.0</v>
      </c>
      <c r="M25" s="31">
        <v>4.0</v>
      </c>
      <c r="N25" s="31">
        <v>4.0</v>
      </c>
      <c r="O25" s="31">
        <v>5.0</v>
      </c>
      <c r="P25" s="31">
        <v>4.0</v>
      </c>
      <c r="Q25" s="31">
        <v>5.0</v>
      </c>
      <c r="R25" s="31">
        <v>2.0</v>
      </c>
      <c r="S25" s="31">
        <v>3.0</v>
      </c>
      <c r="T25" s="31">
        <v>3.0</v>
      </c>
      <c r="U25" s="31">
        <v>3.0</v>
      </c>
      <c r="V25" s="31">
        <v>4.0</v>
      </c>
      <c r="W25" s="31">
        <v>3.0</v>
      </c>
      <c r="X25" s="31">
        <v>2.0</v>
      </c>
      <c r="Y25" s="31">
        <v>3.0</v>
      </c>
      <c r="Z25" s="31">
        <v>62.0</v>
      </c>
      <c r="AA25" s="31">
        <v>907.0</v>
      </c>
    </row>
    <row r="26">
      <c r="A26" s="30" t="s">
        <v>16</v>
      </c>
      <c r="B26" s="31">
        <v>2.0</v>
      </c>
      <c r="C26" s="31" t="s">
        <v>82</v>
      </c>
      <c r="D26" s="31">
        <f>VLOOKUP(C26,'PDGA #s'!B:C,2,0)</f>
        <v>41906</v>
      </c>
      <c r="E26" s="31">
        <f>VLOOKUP(C26,'PDGA #s'!B:D,3,0)</f>
        <v>901</v>
      </c>
      <c r="F26" s="31">
        <v>3.0</v>
      </c>
      <c r="G26" s="31" t="s">
        <v>53</v>
      </c>
      <c r="H26" s="31">
        <v>2.0</v>
      </c>
      <c r="I26" s="31">
        <v>4.0</v>
      </c>
      <c r="J26" s="31">
        <v>4.0</v>
      </c>
      <c r="K26" s="31">
        <v>3.0</v>
      </c>
      <c r="L26" s="31">
        <v>4.0</v>
      </c>
      <c r="M26" s="31">
        <v>3.0</v>
      </c>
      <c r="N26" s="31">
        <v>5.0</v>
      </c>
      <c r="O26" s="31">
        <v>3.0</v>
      </c>
      <c r="P26" s="31">
        <v>3.0</v>
      </c>
      <c r="Q26" s="31">
        <v>4.0</v>
      </c>
      <c r="R26" s="31">
        <v>3.0</v>
      </c>
      <c r="S26" s="31">
        <v>3.0</v>
      </c>
      <c r="T26" s="31">
        <v>3.0</v>
      </c>
      <c r="U26" s="31">
        <v>4.0</v>
      </c>
      <c r="V26" s="31">
        <v>4.0</v>
      </c>
      <c r="W26" s="31">
        <v>3.0</v>
      </c>
      <c r="X26" s="31">
        <v>4.0</v>
      </c>
      <c r="Y26" s="31">
        <v>3.0</v>
      </c>
      <c r="Z26" s="31">
        <v>62.0</v>
      </c>
      <c r="AA26" s="31">
        <v>907.0</v>
      </c>
    </row>
    <row r="27">
      <c r="A27" s="31" t="s">
        <v>17</v>
      </c>
      <c r="B27" s="31">
        <v>4.0</v>
      </c>
      <c r="C27" s="31" t="s">
        <v>83</v>
      </c>
      <c r="D27" s="31">
        <f>VLOOKUP(C27,'PDGA #s'!B:C,2,0)</f>
        <v>53694</v>
      </c>
      <c r="E27" s="31">
        <f>VLOOKUP(C27,'PDGA #s'!B:D,3,0)</f>
        <v>923</v>
      </c>
      <c r="F27" s="31">
        <v>3.0</v>
      </c>
      <c r="G27" s="31" t="s">
        <v>53</v>
      </c>
      <c r="H27" s="31">
        <v>3.0</v>
      </c>
      <c r="I27" s="31">
        <v>3.0</v>
      </c>
      <c r="J27" s="31">
        <v>4.0</v>
      </c>
      <c r="K27" s="31">
        <v>2.0</v>
      </c>
      <c r="L27" s="31">
        <v>3.0</v>
      </c>
      <c r="M27" s="31">
        <v>3.0</v>
      </c>
      <c r="N27" s="31">
        <v>3.0</v>
      </c>
      <c r="O27" s="31">
        <v>5.0</v>
      </c>
      <c r="P27" s="31">
        <v>5.0</v>
      </c>
      <c r="Q27" s="31">
        <v>5.0</v>
      </c>
      <c r="R27" s="31">
        <v>2.0</v>
      </c>
      <c r="S27" s="31">
        <v>3.0</v>
      </c>
      <c r="T27" s="31">
        <v>3.0</v>
      </c>
      <c r="U27" s="31">
        <v>3.0</v>
      </c>
      <c r="V27" s="31">
        <v>5.0</v>
      </c>
      <c r="W27" s="31">
        <v>4.0</v>
      </c>
      <c r="X27" s="31">
        <v>3.0</v>
      </c>
      <c r="Y27" s="31">
        <v>3.0</v>
      </c>
      <c r="Z27" s="31">
        <v>62.0</v>
      </c>
      <c r="AA27" s="31">
        <v>907.0</v>
      </c>
    </row>
    <row r="28">
      <c r="A28" s="31" t="s">
        <v>21</v>
      </c>
      <c r="B28" s="31" t="s">
        <v>78</v>
      </c>
      <c r="C28" s="31" t="s">
        <v>84</v>
      </c>
      <c r="D28" s="31">
        <f>VLOOKUP(C28,'PDGA #s'!B:C,2,0)</f>
        <v>130860</v>
      </c>
      <c r="E28" s="31">
        <f>VLOOKUP(C28,'PDGA #s'!B:D,3,0)</f>
        <v>899</v>
      </c>
      <c r="F28" s="31">
        <v>3.0</v>
      </c>
      <c r="G28" s="31" t="s">
        <v>53</v>
      </c>
      <c r="H28" s="31">
        <v>3.0</v>
      </c>
      <c r="I28" s="31">
        <v>6.0</v>
      </c>
      <c r="J28" s="31">
        <v>4.0</v>
      </c>
      <c r="K28" s="31">
        <v>5.0</v>
      </c>
      <c r="L28" s="31">
        <v>2.0</v>
      </c>
      <c r="M28" s="31">
        <v>3.0</v>
      </c>
      <c r="N28" s="31">
        <v>2.0</v>
      </c>
      <c r="O28" s="31">
        <v>4.0</v>
      </c>
      <c r="P28" s="31">
        <v>3.0</v>
      </c>
      <c r="Q28" s="31">
        <v>4.0</v>
      </c>
      <c r="R28" s="31">
        <v>3.0</v>
      </c>
      <c r="S28" s="31">
        <v>4.0</v>
      </c>
      <c r="T28" s="31">
        <v>2.0</v>
      </c>
      <c r="U28" s="31">
        <v>3.0</v>
      </c>
      <c r="V28" s="31">
        <v>4.0</v>
      </c>
      <c r="W28" s="31">
        <v>3.0</v>
      </c>
      <c r="X28" s="31">
        <v>4.0</v>
      </c>
      <c r="Y28" s="31">
        <v>3.0</v>
      </c>
      <c r="Z28" s="31">
        <v>62.0</v>
      </c>
      <c r="AA28" s="31">
        <v>907.0</v>
      </c>
    </row>
    <row r="29">
      <c r="A29" s="31" t="s">
        <v>23</v>
      </c>
      <c r="B29" s="31">
        <v>6.0</v>
      </c>
      <c r="C29" s="31" t="s">
        <v>85</v>
      </c>
      <c r="D29" s="31">
        <f>VLOOKUP(C29,'PDGA #s'!B:C,2,0)</f>
        <v>146039</v>
      </c>
      <c r="E29" s="31">
        <f>VLOOKUP(C29,'PDGA #s'!B:D,3,0)</f>
        <v>876</v>
      </c>
      <c r="F29" s="31">
        <v>3.0</v>
      </c>
      <c r="G29" s="31" t="s">
        <v>53</v>
      </c>
      <c r="H29" s="31">
        <v>3.0</v>
      </c>
      <c r="I29" s="31">
        <v>5.0</v>
      </c>
      <c r="J29" s="31">
        <v>4.0</v>
      </c>
      <c r="K29" s="31">
        <v>3.0</v>
      </c>
      <c r="L29" s="31">
        <v>3.0</v>
      </c>
      <c r="M29" s="31">
        <v>2.0</v>
      </c>
      <c r="N29" s="31">
        <v>4.0</v>
      </c>
      <c r="O29" s="31">
        <v>4.0</v>
      </c>
      <c r="P29" s="31">
        <v>3.0</v>
      </c>
      <c r="Q29" s="31">
        <v>5.0</v>
      </c>
      <c r="R29" s="31">
        <v>3.0</v>
      </c>
      <c r="S29" s="31">
        <v>3.0</v>
      </c>
      <c r="T29" s="31">
        <v>4.0</v>
      </c>
      <c r="U29" s="31">
        <v>3.0</v>
      </c>
      <c r="V29" s="31">
        <v>3.0</v>
      </c>
      <c r="W29" s="31">
        <v>3.0</v>
      </c>
      <c r="X29" s="31">
        <v>4.0</v>
      </c>
      <c r="Y29" s="31">
        <v>3.0</v>
      </c>
      <c r="Z29" s="31">
        <v>62.0</v>
      </c>
      <c r="AA29" s="31">
        <v>907.0</v>
      </c>
    </row>
    <row r="30">
      <c r="A30" s="31" t="s">
        <v>21</v>
      </c>
      <c r="B30" s="31" t="s">
        <v>86</v>
      </c>
      <c r="C30" s="31" t="s">
        <v>87</v>
      </c>
      <c r="D30" s="31" t="str">
        <f>VLOOKUP(C30,'PDGA #s'!B:C,2,0)</f>
        <v/>
      </c>
      <c r="E30" s="31" t="str">
        <f>VLOOKUP(C30,'PDGA #s'!B:D,3,0)</f>
        <v/>
      </c>
      <c r="F30" s="31">
        <v>4.0</v>
      </c>
      <c r="G30" s="31" t="s">
        <v>53</v>
      </c>
      <c r="H30" s="31">
        <v>2.0</v>
      </c>
      <c r="I30" s="31">
        <v>4.0</v>
      </c>
      <c r="J30" s="31">
        <v>5.0</v>
      </c>
      <c r="K30" s="31">
        <v>3.0</v>
      </c>
      <c r="L30" s="31">
        <v>4.0</v>
      </c>
      <c r="M30" s="31">
        <v>4.0</v>
      </c>
      <c r="N30" s="31">
        <v>4.0</v>
      </c>
      <c r="O30" s="31">
        <v>3.0</v>
      </c>
      <c r="P30" s="31">
        <v>2.0</v>
      </c>
      <c r="Q30" s="31">
        <v>4.0</v>
      </c>
      <c r="R30" s="31">
        <v>2.0</v>
      </c>
      <c r="S30" s="31">
        <v>3.0</v>
      </c>
      <c r="T30" s="31">
        <v>3.0</v>
      </c>
      <c r="U30" s="31">
        <v>3.0</v>
      </c>
      <c r="V30" s="31">
        <v>4.0</v>
      </c>
      <c r="W30" s="31">
        <v>5.0</v>
      </c>
      <c r="X30" s="31">
        <v>5.0</v>
      </c>
      <c r="Y30" s="31">
        <v>3.0</v>
      </c>
      <c r="Z30" s="31">
        <v>63.0</v>
      </c>
      <c r="AA30" s="31">
        <v>897.0</v>
      </c>
    </row>
    <row r="31">
      <c r="A31" s="31" t="s">
        <v>21</v>
      </c>
      <c r="B31" s="31" t="s">
        <v>86</v>
      </c>
      <c r="C31" s="31" t="s">
        <v>88</v>
      </c>
      <c r="D31" s="31">
        <f>VLOOKUP(C31,'PDGA #s'!B:C,2,0)</f>
        <v>79739</v>
      </c>
      <c r="E31" s="31">
        <f>VLOOKUP(C31,'PDGA #s'!B:D,3,0)</f>
        <v>873</v>
      </c>
      <c r="F31" s="31">
        <v>4.0</v>
      </c>
      <c r="G31" s="31" t="s">
        <v>53</v>
      </c>
      <c r="H31" s="31">
        <v>2.0</v>
      </c>
      <c r="I31" s="31">
        <v>5.0</v>
      </c>
      <c r="J31" s="31">
        <v>4.0</v>
      </c>
      <c r="K31" s="31">
        <v>4.0</v>
      </c>
      <c r="L31" s="31">
        <v>2.0</v>
      </c>
      <c r="M31" s="31">
        <v>3.0</v>
      </c>
      <c r="N31" s="31">
        <v>2.0</v>
      </c>
      <c r="O31" s="31">
        <v>3.0</v>
      </c>
      <c r="P31" s="31">
        <v>4.0</v>
      </c>
      <c r="Q31" s="31">
        <v>6.0</v>
      </c>
      <c r="R31" s="31">
        <v>3.0</v>
      </c>
      <c r="S31" s="31">
        <v>3.0</v>
      </c>
      <c r="T31" s="31">
        <v>4.0</v>
      </c>
      <c r="U31" s="31">
        <v>3.0</v>
      </c>
      <c r="V31" s="31">
        <v>4.0</v>
      </c>
      <c r="W31" s="31">
        <v>4.0</v>
      </c>
      <c r="X31" s="31">
        <v>4.0</v>
      </c>
      <c r="Y31" s="31">
        <v>3.0</v>
      </c>
      <c r="Z31" s="31">
        <v>63.0</v>
      </c>
      <c r="AA31" s="31">
        <v>897.0</v>
      </c>
    </row>
    <row r="32">
      <c r="A32" s="31" t="s">
        <v>17</v>
      </c>
      <c r="B32" s="31" t="s">
        <v>70</v>
      </c>
      <c r="C32" s="31" t="s">
        <v>89</v>
      </c>
      <c r="D32" s="31">
        <f>VLOOKUP(C32,'PDGA #s'!B:C,2,0)</f>
        <v>41869</v>
      </c>
      <c r="E32" s="31">
        <f>VLOOKUP(C32,'PDGA #s'!B:D,3,0)</f>
        <v>894</v>
      </c>
      <c r="F32" s="31">
        <v>4.0</v>
      </c>
      <c r="G32" s="31" t="s">
        <v>53</v>
      </c>
      <c r="H32" s="31">
        <v>2.0</v>
      </c>
      <c r="I32" s="31">
        <v>3.0</v>
      </c>
      <c r="J32" s="31">
        <v>5.0</v>
      </c>
      <c r="K32" s="31">
        <v>4.0</v>
      </c>
      <c r="L32" s="31">
        <v>3.0</v>
      </c>
      <c r="M32" s="31">
        <v>4.0</v>
      </c>
      <c r="N32" s="31">
        <v>4.0</v>
      </c>
      <c r="O32" s="31">
        <v>4.0</v>
      </c>
      <c r="P32" s="31">
        <v>4.0</v>
      </c>
      <c r="Q32" s="31">
        <v>5.0</v>
      </c>
      <c r="R32" s="31">
        <v>2.0</v>
      </c>
      <c r="S32" s="31">
        <v>4.0</v>
      </c>
      <c r="T32" s="31">
        <v>4.0</v>
      </c>
      <c r="U32" s="31">
        <v>3.0</v>
      </c>
      <c r="V32" s="31">
        <v>4.0</v>
      </c>
      <c r="W32" s="31">
        <v>2.0</v>
      </c>
      <c r="X32" s="31">
        <v>4.0</v>
      </c>
      <c r="Y32" s="31">
        <v>2.0</v>
      </c>
      <c r="Z32" s="31">
        <v>63.0</v>
      </c>
      <c r="AA32" s="31">
        <v>897.0</v>
      </c>
    </row>
    <row r="33">
      <c r="A33" s="31" t="s">
        <v>17</v>
      </c>
      <c r="B33" s="31" t="s">
        <v>70</v>
      </c>
      <c r="C33" s="31" t="s">
        <v>90</v>
      </c>
      <c r="D33" s="31">
        <f>VLOOKUP(C33,'PDGA #s'!B:C,2,0)</f>
        <v>123838</v>
      </c>
      <c r="E33" s="31">
        <f>VLOOKUP(C33,'PDGA #s'!B:D,3,0)</f>
        <v>929</v>
      </c>
      <c r="F33" s="31">
        <v>4.0</v>
      </c>
      <c r="G33" s="31" t="s">
        <v>53</v>
      </c>
      <c r="H33" s="31">
        <v>3.0</v>
      </c>
      <c r="I33" s="31">
        <v>5.0</v>
      </c>
      <c r="J33" s="31">
        <v>3.0</v>
      </c>
      <c r="K33" s="31">
        <v>3.0</v>
      </c>
      <c r="L33" s="31">
        <v>4.0</v>
      </c>
      <c r="M33" s="31">
        <v>2.0</v>
      </c>
      <c r="N33" s="31">
        <v>5.0</v>
      </c>
      <c r="O33" s="31">
        <v>3.0</v>
      </c>
      <c r="P33" s="31">
        <v>3.0</v>
      </c>
      <c r="Q33" s="31">
        <v>5.0</v>
      </c>
      <c r="R33" s="31">
        <v>2.0</v>
      </c>
      <c r="S33" s="31">
        <v>3.0</v>
      </c>
      <c r="T33" s="31">
        <v>2.0</v>
      </c>
      <c r="U33" s="31">
        <v>3.0</v>
      </c>
      <c r="V33" s="31">
        <v>5.0</v>
      </c>
      <c r="W33" s="31">
        <v>5.0</v>
      </c>
      <c r="X33" s="31">
        <v>5.0</v>
      </c>
      <c r="Y33" s="31">
        <v>2.0</v>
      </c>
      <c r="Z33" s="31">
        <v>63.0</v>
      </c>
      <c r="AA33" s="31">
        <v>897.0</v>
      </c>
    </row>
    <row r="34">
      <c r="A34" s="31" t="s">
        <v>17</v>
      </c>
      <c r="B34" s="31" t="s">
        <v>70</v>
      </c>
      <c r="C34" s="31" t="s">
        <v>91</v>
      </c>
      <c r="D34" s="31">
        <f>VLOOKUP(C34,'PDGA #s'!B:C,2,0)</f>
        <v>136610</v>
      </c>
      <c r="E34" s="31">
        <f>VLOOKUP(C34,'PDGA #s'!B:D,3,0)</f>
        <v>925</v>
      </c>
      <c r="F34" s="31">
        <v>4.0</v>
      </c>
      <c r="G34" s="31" t="s">
        <v>53</v>
      </c>
      <c r="H34" s="31">
        <v>3.0</v>
      </c>
      <c r="I34" s="31">
        <v>5.0</v>
      </c>
      <c r="J34" s="31">
        <v>3.0</v>
      </c>
      <c r="K34" s="31">
        <v>4.0</v>
      </c>
      <c r="L34" s="31">
        <v>2.0</v>
      </c>
      <c r="M34" s="31">
        <v>3.0</v>
      </c>
      <c r="N34" s="31">
        <v>4.0</v>
      </c>
      <c r="O34" s="31">
        <v>4.0</v>
      </c>
      <c r="P34" s="31">
        <v>5.0</v>
      </c>
      <c r="Q34" s="31">
        <v>4.0</v>
      </c>
      <c r="R34" s="31">
        <v>2.0</v>
      </c>
      <c r="S34" s="31">
        <v>4.0</v>
      </c>
      <c r="T34" s="31">
        <v>3.0</v>
      </c>
      <c r="U34" s="31">
        <v>5.0</v>
      </c>
      <c r="V34" s="31">
        <v>3.0</v>
      </c>
      <c r="W34" s="31">
        <v>4.0</v>
      </c>
      <c r="X34" s="31">
        <v>2.0</v>
      </c>
      <c r="Y34" s="31">
        <v>3.0</v>
      </c>
      <c r="Z34" s="31">
        <v>63.0</v>
      </c>
      <c r="AA34" s="31">
        <v>897.0</v>
      </c>
    </row>
    <row r="35">
      <c r="A35" s="31" t="s">
        <v>21</v>
      </c>
      <c r="B35" s="31" t="s">
        <v>86</v>
      </c>
      <c r="C35" s="31" t="s">
        <v>92</v>
      </c>
      <c r="D35" s="31">
        <f>VLOOKUP(C35,'PDGA #s'!B:C,2,0)</f>
        <v>146876</v>
      </c>
      <c r="E35" s="31">
        <f>VLOOKUP(C35,'PDGA #s'!B:D,3,0)</f>
        <v>870</v>
      </c>
      <c r="F35" s="31">
        <v>4.0</v>
      </c>
      <c r="G35" s="31" t="s">
        <v>53</v>
      </c>
      <c r="H35" s="31">
        <v>3.0</v>
      </c>
      <c r="I35" s="31">
        <v>4.0</v>
      </c>
      <c r="J35" s="31">
        <v>6.0</v>
      </c>
      <c r="K35" s="31">
        <v>3.0</v>
      </c>
      <c r="L35" s="31">
        <v>3.0</v>
      </c>
      <c r="M35" s="31">
        <v>3.0</v>
      </c>
      <c r="N35" s="31">
        <v>4.0</v>
      </c>
      <c r="O35" s="31">
        <v>5.0</v>
      </c>
      <c r="P35" s="31">
        <v>3.0</v>
      </c>
      <c r="Q35" s="31">
        <v>4.0</v>
      </c>
      <c r="R35" s="31">
        <v>2.0</v>
      </c>
      <c r="S35" s="31">
        <v>3.0</v>
      </c>
      <c r="T35" s="31">
        <v>4.0</v>
      </c>
      <c r="U35" s="31">
        <v>3.0</v>
      </c>
      <c r="V35" s="31">
        <v>4.0</v>
      </c>
      <c r="W35" s="31">
        <v>4.0</v>
      </c>
      <c r="X35" s="31">
        <v>2.0</v>
      </c>
      <c r="Y35" s="31">
        <v>3.0</v>
      </c>
      <c r="Z35" s="31">
        <v>63.0</v>
      </c>
      <c r="AA35" s="31">
        <v>897.0</v>
      </c>
    </row>
    <row r="36">
      <c r="A36" s="31" t="s">
        <v>23</v>
      </c>
      <c r="B36" s="31">
        <v>7.0</v>
      </c>
      <c r="C36" s="31" t="s">
        <v>93</v>
      </c>
      <c r="D36" s="31">
        <f>VLOOKUP(C36,'PDGA #s'!B:C,2,0)</f>
        <v>152423</v>
      </c>
      <c r="E36" s="31">
        <f>VLOOKUP(C36,'PDGA #s'!B:D,3,0)</f>
        <v>854</v>
      </c>
      <c r="F36" s="31">
        <v>4.0</v>
      </c>
      <c r="G36" s="31" t="s">
        <v>53</v>
      </c>
      <c r="H36" s="31">
        <v>3.0</v>
      </c>
      <c r="I36" s="31">
        <v>5.0</v>
      </c>
      <c r="J36" s="31">
        <v>4.0</v>
      </c>
      <c r="K36" s="31">
        <v>3.0</v>
      </c>
      <c r="L36" s="31">
        <v>3.0</v>
      </c>
      <c r="M36" s="31">
        <v>3.0</v>
      </c>
      <c r="N36" s="31">
        <v>3.0</v>
      </c>
      <c r="O36" s="31">
        <v>4.0</v>
      </c>
      <c r="P36" s="31">
        <v>5.0</v>
      </c>
      <c r="Q36" s="31">
        <v>4.0</v>
      </c>
      <c r="R36" s="31">
        <v>2.0</v>
      </c>
      <c r="S36" s="31">
        <v>3.0</v>
      </c>
      <c r="T36" s="31">
        <v>3.0</v>
      </c>
      <c r="U36" s="31">
        <v>5.0</v>
      </c>
      <c r="V36" s="31">
        <v>3.0</v>
      </c>
      <c r="W36" s="31">
        <v>3.0</v>
      </c>
      <c r="X36" s="31">
        <v>4.0</v>
      </c>
      <c r="Y36" s="31">
        <v>3.0</v>
      </c>
      <c r="Z36" s="31">
        <v>63.0</v>
      </c>
      <c r="AA36" s="31">
        <v>897.0</v>
      </c>
    </row>
    <row r="37">
      <c r="A37" s="30" t="s">
        <v>19</v>
      </c>
      <c r="B37" s="31">
        <v>1.0</v>
      </c>
      <c r="C37" s="31" t="s">
        <v>94</v>
      </c>
      <c r="D37" s="31">
        <f>VLOOKUP(C37,'PDGA #s'!B:C,2,0)</f>
        <v>90731</v>
      </c>
      <c r="E37" s="31">
        <f>VLOOKUP(C37,'PDGA #s'!B:D,3,0)</f>
        <v>886</v>
      </c>
      <c r="F37" s="31">
        <v>4.0</v>
      </c>
      <c r="G37" s="31" t="s">
        <v>53</v>
      </c>
      <c r="H37" s="31">
        <v>3.0</v>
      </c>
      <c r="I37" s="31">
        <v>5.0</v>
      </c>
      <c r="J37" s="31">
        <v>5.0</v>
      </c>
      <c r="K37" s="31">
        <v>3.0</v>
      </c>
      <c r="L37" s="31">
        <v>3.0</v>
      </c>
      <c r="M37" s="31">
        <v>3.0</v>
      </c>
      <c r="N37" s="31">
        <v>3.0</v>
      </c>
      <c r="O37" s="31">
        <v>5.0</v>
      </c>
      <c r="P37" s="31">
        <v>3.0</v>
      </c>
      <c r="Q37" s="31">
        <v>4.0</v>
      </c>
      <c r="R37" s="31">
        <v>2.0</v>
      </c>
      <c r="S37" s="31">
        <v>4.0</v>
      </c>
      <c r="T37" s="31">
        <v>3.0</v>
      </c>
      <c r="U37" s="31">
        <v>3.0</v>
      </c>
      <c r="V37" s="31">
        <v>4.0</v>
      </c>
      <c r="W37" s="31">
        <v>3.0</v>
      </c>
      <c r="X37" s="31">
        <v>3.0</v>
      </c>
      <c r="Y37" s="31">
        <v>4.0</v>
      </c>
      <c r="Z37" s="31">
        <v>63.0</v>
      </c>
      <c r="AA37" s="31">
        <v>897.0</v>
      </c>
    </row>
    <row r="38">
      <c r="A38" s="31" t="s">
        <v>21</v>
      </c>
      <c r="B38" s="31" t="s">
        <v>86</v>
      </c>
      <c r="C38" s="31" t="s">
        <v>95</v>
      </c>
      <c r="D38" s="31">
        <f>VLOOKUP(C38,'PDGA #s'!B:C,2,0)</f>
        <v>90086</v>
      </c>
      <c r="E38" s="31">
        <f>VLOOKUP(C38,'PDGA #s'!B:D,3,0)</f>
        <v>862</v>
      </c>
      <c r="F38" s="31">
        <v>4.0</v>
      </c>
      <c r="G38" s="31" t="s">
        <v>53</v>
      </c>
      <c r="H38" s="31">
        <v>3.0</v>
      </c>
      <c r="I38" s="31">
        <v>4.0</v>
      </c>
      <c r="J38" s="31">
        <v>4.0</v>
      </c>
      <c r="K38" s="31">
        <v>3.0</v>
      </c>
      <c r="L38" s="31">
        <v>2.0</v>
      </c>
      <c r="M38" s="31">
        <v>3.0</v>
      </c>
      <c r="N38" s="31">
        <v>4.0</v>
      </c>
      <c r="O38" s="31">
        <v>3.0</v>
      </c>
      <c r="P38" s="31">
        <v>5.0</v>
      </c>
      <c r="Q38" s="31">
        <v>5.0</v>
      </c>
      <c r="R38" s="31">
        <v>2.0</v>
      </c>
      <c r="S38" s="31">
        <v>3.0</v>
      </c>
      <c r="T38" s="31">
        <v>5.0</v>
      </c>
      <c r="U38" s="31">
        <v>4.0</v>
      </c>
      <c r="V38" s="31">
        <v>3.0</v>
      </c>
      <c r="W38" s="31">
        <v>3.0</v>
      </c>
      <c r="X38" s="31">
        <v>4.0</v>
      </c>
      <c r="Y38" s="31">
        <v>3.0</v>
      </c>
      <c r="Z38" s="31">
        <v>63.0</v>
      </c>
      <c r="AA38" s="31">
        <v>897.0</v>
      </c>
    </row>
    <row r="39">
      <c r="A39" s="31" t="s">
        <v>17</v>
      </c>
      <c r="B39" s="31" t="s">
        <v>70</v>
      </c>
      <c r="C39" s="31" t="s">
        <v>96</v>
      </c>
      <c r="D39" s="31">
        <f>VLOOKUP(C39,'PDGA #s'!B:C,2,0)</f>
        <v>77522</v>
      </c>
      <c r="E39" s="31">
        <f>VLOOKUP(C39,'PDGA #s'!B:D,3,0)</f>
        <v>896</v>
      </c>
      <c r="F39" s="31">
        <v>4.0</v>
      </c>
      <c r="G39" s="31" t="s">
        <v>53</v>
      </c>
      <c r="H39" s="31">
        <v>3.0</v>
      </c>
      <c r="I39" s="31">
        <v>6.0</v>
      </c>
      <c r="J39" s="31">
        <v>5.0</v>
      </c>
      <c r="K39" s="31">
        <v>3.0</v>
      </c>
      <c r="L39" s="31">
        <v>3.0</v>
      </c>
      <c r="M39" s="31">
        <v>2.0</v>
      </c>
      <c r="N39" s="31">
        <v>3.0</v>
      </c>
      <c r="O39" s="31">
        <v>5.0</v>
      </c>
      <c r="P39" s="31">
        <v>3.0</v>
      </c>
      <c r="Q39" s="31">
        <v>4.0</v>
      </c>
      <c r="R39" s="31">
        <v>2.0</v>
      </c>
      <c r="S39" s="31">
        <v>4.0</v>
      </c>
      <c r="T39" s="31">
        <v>3.0</v>
      </c>
      <c r="U39" s="31">
        <v>3.0</v>
      </c>
      <c r="V39" s="31">
        <v>4.0</v>
      </c>
      <c r="W39" s="31">
        <v>4.0</v>
      </c>
      <c r="X39" s="31">
        <v>3.0</v>
      </c>
      <c r="Y39" s="31">
        <v>3.0</v>
      </c>
      <c r="Z39" s="31">
        <v>63.0</v>
      </c>
      <c r="AA39" s="31">
        <v>897.0</v>
      </c>
    </row>
    <row r="40">
      <c r="A40" s="31" t="s">
        <v>21</v>
      </c>
      <c r="B40" s="31">
        <v>18.0</v>
      </c>
      <c r="C40" s="31" t="s">
        <v>97</v>
      </c>
      <c r="D40" s="31">
        <f>VLOOKUP(C40,'PDGA #s'!B:C,2,0)</f>
        <v>171411</v>
      </c>
      <c r="E40" s="31" t="str">
        <f>VLOOKUP(C40,'PDGA #s'!B:D,3,0)</f>
        <v/>
      </c>
      <c r="F40" s="31">
        <v>5.0</v>
      </c>
      <c r="G40" s="31" t="s">
        <v>53</v>
      </c>
      <c r="H40" s="31">
        <v>4.0</v>
      </c>
      <c r="I40" s="31">
        <v>4.0</v>
      </c>
      <c r="J40" s="31">
        <v>5.0</v>
      </c>
      <c r="K40" s="31">
        <v>3.0</v>
      </c>
      <c r="L40" s="31">
        <v>3.0</v>
      </c>
      <c r="M40" s="31">
        <v>3.0</v>
      </c>
      <c r="N40" s="31">
        <v>3.0</v>
      </c>
      <c r="O40" s="31">
        <v>5.0</v>
      </c>
      <c r="P40" s="31">
        <v>4.0</v>
      </c>
      <c r="Q40" s="31">
        <v>4.0</v>
      </c>
      <c r="R40" s="31">
        <v>3.0</v>
      </c>
      <c r="S40" s="31">
        <v>3.0</v>
      </c>
      <c r="T40" s="31">
        <v>2.0</v>
      </c>
      <c r="U40" s="31">
        <v>4.0</v>
      </c>
      <c r="V40" s="31">
        <v>4.0</v>
      </c>
      <c r="W40" s="31">
        <v>3.0</v>
      </c>
      <c r="X40" s="31">
        <v>4.0</v>
      </c>
      <c r="Y40" s="31">
        <v>3.0</v>
      </c>
      <c r="Z40" s="31">
        <v>64.0</v>
      </c>
      <c r="AA40" s="31">
        <v>888.0</v>
      </c>
    </row>
    <row r="41">
      <c r="A41" s="31" t="s">
        <v>23</v>
      </c>
      <c r="B41" s="31" t="s">
        <v>98</v>
      </c>
      <c r="C41" s="31" t="s">
        <v>99</v>
      </c>
      <c r="D41" s="31">
        <f>VLOOKUP(C41,'PDGA #s'!B:C,2,0)</f>
        <v>149886</v>
      </c>
      <c r="E41" s="31" t="str">
        <f>VLOOKUP(C41,'PDGA #s'!B:D,3,0)</f>
        <v/>
      </c>
      <c r="F41" s="31">
        <v>5.0</v>
      </c>
      <c r="G41" s="31" t="s">
        <v>53</v>
      </c>
      <c r="H41" s="31">
        <v>3.0</v>
      </c>
      <c r="I41" s="31">
        <v>5.0</v>
      </c>
      <c r="J41" s="31">
        <v>5.0</v>
      </c>
      <c r="K41" s="31">
        <v>3.0</v>
      </c>
      <c r="L41" s="31">
        <v>3.0</v>
      </c>
      <c r="M41" s="31">
        <v>4.0</v>
      </c>
      <c r="N41" s="31">
        <v>3.0</v>
      </c>
      <c r="O41" s="31">
        <v>3.0</v>
      </c>
      <c r="P41" s="31">
        <v>4.0</v>
      </c>
      <c r="Q41" s="31">
        <v>4.0</v>
      </c>
      <c r="R41" s="31">
        <v>2.0</v>
      </c>
      <c r="S41" s="31">
        <v>3.0</v>
      </c>
      <c r="T41" s="31">
        <v>3.0</v>
      </c>
      <c r="U41" s="31">
        <v>4.0</v>
      </c>
      <c r="V41" s="31">
        <v>4.0</v>
      </c>
      <c r="W41" s="31">
        <v>4.0</v>
      </c>
      <c r="X41" s="31">
        <v>4.0</v>
      </c>
      <c r="Y41" s="31">
        <v>3.0</v>
      </c>
      <c r="Z41" s="31">
        <v>64.0</v>
      </c>
      <c r="AA41" s="31">
        <v>888.0</v>
      </c>
    </row>
    <row r="42">
      <c r="A42" s="30" t="s">
        <v>16</v>
      </c>
      <c r="B42" s="31">
        <v>3.0</v>
      </c>
      <c r="C42" s="31" t="s">
        <v>100</v>
      </c>
      <c r="D42" s="31">
        <f>VLOOKUP(C42,'PDGA #s'!B:C,2,0)</f>
        <v>63076</v>
      </c>
      <c r="E42" s="31">
        <f>VLOOKUP(C42,'PDGA #s'!B:D,3,0)</f>
        <v>906</v>
      </c>
      <c r="F42" s="31">
        <v>5.0</v>
      </c>
      <c r="G42" s="31" t="s">
        <v>53</v>
      </c>
      <c r="H42" s="31">
        <v>2.0</v>
      </c>
      <c r="I42" s="31">
        <v>4.0</v>
      </c>
      <c r="J42" s="31">
        <v>5.0</v>
      </c>
      <c r="K42" s="31">
        <v>3.0</v>
      </c>
      <c r="L42" s="31">
        <v>4.0</v>
      </c>
      <c r="M42" s="31">
        <v>3.0</v>
      </c>
      <c r="N42" s="31">
        <v>3.0</v>
      </c>
      <c r="O42" s="31">
        <v>4.0</v>
      </c>
      <c r="P42" s="31">
        <v>3.0</v>
      </c>
      <c r="Q42" s="31">
        <v>6.0</v>
      </c>
      <c r="R42" s="31">
        <v>2.0</v>
      </c>
      <c r="S42" s="31">
        <v>4.0</v>
      </c>
      <c r="T42" s="31">
        <v>3.0</v>
      </c>
      <c r="U42" s="31">
        <v>4.0</v>
      </c>
      <c r="V42" s="31">
        <v>4.0</v>
      </c>
      <c r="W42" s="31">
        <v>4.0</v>
      </c>
      <c r="X42" s="31">
        <v>3.0</v>
      </c>
      <c r="Y42" s="31">
        <v>3.0</v>
      </c>
      <c r="Z42" s="31">
        <v>64.0</v>
      </c>
      <c r="AA42" s="31">
        <v>888.0</v>
      </c>
    </row>
    <row r="43">
      <c r="A43" s="31" t="s">
        <v>23</v>
      </c>
      <c r="B43" s="31" t="s">
        <v>98</v>
      </c>
      <c r="C43" s="31" t="s">
        <v>101</v>
      </c>
      <c r="D43" s="31">
        <f>VLOOKUP(C43,'PDGA #s'!B:C,2,0)</f>
        <v>160634</v>
      </c>
      <c r="E43" s="31">
        <f>VLOOKUP(C43,'PDGA #s'!B:D,3,0)</f>
        <v>869</v>
      </c>
      <c r="F43" s="31">
        <v>5.0</v>
      </c>
      <c r="G43" s="31" t="s">
        <v>53</v>
      </c>
      <c r="H43" s="31">
        <v>2.0</v>
      </c>
      <c r="I43" s="31">
        <v>4.0</v>
      </c>
      <c r="J43" s="31">
        <v>6.0</v>
      </c>
      <c r="K43" s="31">
        <v>3.0</v>
      </c>
      <c r="L43" s="31">
        <v>3.0</v>
      </c>
      <c r="M43" s="31">
        <v>4.0</v>
      </c>
      <c r="N43" s="31">
        <v>3.0</v>
      </c>
      <c r="O43" s="31">
        <v>4.0</v>
      </c>
      <c r="P43" s="31">
        <v>4.0</v>
      </c>
      <c r="Q43" s="31">
        <v>6.0</v>
      </c>
      <c r="R43" s="31">
        <v>2.0</v>
      </c>
      <c r="S43" s="31">
        <v>4.0</v>
      </c>
      <c r="T43" s="31">
        <v>4.0</v>
      </c>
      <c r="U43" s="31">
        <v>3.0</v>
      </c>
      <c r="V43" s="31">
        <v>3.0</v>
      </c>
      <c r="W43" s="31">
        <v>3.0</v>
      </c>
      <c r="X43" s="31">
        <v>3.0</v>
      </c>
      <c r="Y43" s="31">
        <v>3.0</v>
      </c>
      <c r="Z43" s="31">
        <v>64.0</v>
      </c>
      <c r="AA43" s="31">
        <v>888.0</v>
      </c>
    </row>
    <row r="44">
      <c r="A44" s="31" t="s">
        <v>23</v>
      </c>
      <c r="B44" s="31" t="s">
        <v>98</v>
      </c>
      <c r="C44" s="31" t="s">
        <v>102</v>
      </c>
      <c r="D44" s="31">
        <f>VLOOKUP(C44,'PDGA #s'!B:C,2,0)</f>
        <v>153113</v>
      </c>
      <c r="E44" s="31">
        <f>VLOOKUP(C44,'PDGA #s'!B:D,3,0)</f>
        <v>888</v>
      </c>
      <c r="F44" s="31">
        <v>5.0</v>
      </c>
      <c r="G44" s="31" t="s">
        <v>53</v>
      </c>
      <c r="H44" s="31">
        <v>3.0</v>
      </c>
      <c r="I44" s="31">
        <v>4.0</v>
      </c>
      <c r="J44" s="31">
        <v>3.0</v>
      </c>
      <c r="K44" s="31">
        <v>2.0</v>
      </c>
      <c r="L44" s="31">
        <v>3.0</v>
      </c>
      <c r="M44" s="31">
        <v>4.0</v>
      </c>
      <c r="N44" s="31">
        <v>4.0</v>
      </c>
      <c r="O44" s="31">
        <v>4.0</v>
      </c>
      <c r="P44" s="31">
        <v>4.0</v>
      </c>
      <c r="Q44" s="31">
        <v>5.0</v>
      </c>
      <c r="R44" s="31">
        <v>3.0</v>
      </c>
      <c r="S44" s="31">
        <v>3.0</v>
      </c>
      <c r="T44" s="31">
        <v>3.0</v>
      </c>
      <c r="U44" s="31">
        <v>3.0</v>
      </c>
      <c r="V44" s="31">
        <v>5.0</v>
      </c>
      <c r="W44" s="31">
        <v>4.0</v>
      </c>
      <c r="X44" s="31">
        <v>4.0</v>
      </c>
      <c r="Y44" s="31">
        <v>3.0</v>
      </c>
      <c r="Z44" s="31">
        <v>64.0</v>
      </c>
      <c r="AA44" s="31">
        <v>888.0</v>
      </c>
    </row>
    <row r="45">
      <c r="A45" s="31" t="s">
        <v>23</v>
      </c>
      <c r="B45" s="31" t="s">
        <v>98</v>
      </c>
      <c r="C45" s="31" t="s">
        <v>103</v>
      </c>
      <c r="D45" s="31">
        <f>VLOOKUP(C45,'PDGA #s'!B:C,2,0)</f>
        <v>172450</v>
      </c>
      <c r="E45" s="31" t="str">
        <f>VLOOKUP(C45,'PDGA #s'!B:D,3,0)</f>
        <v/>
      </c>
      <c r="F45" s="31">
        <v>5.0</v>
      </c>
      <c r="G45" s="31" t="s">
        <v>53</v>
      </c>
      <c r="H45" s="31">
        <v>2.0</v>
      </c>
      <c r="I45" s="31">
        <v>5.0</v>
      </c>
      <c r="J45" s="31">
        <v>4.0</v>
      </c>
      <c r="K45" s="31">
        <v>3.0</v>
      </c>
      <c r="L45" s="31">
        <v>4.0</v>
      </c>
      <c r="M45" s="31">
        <v>3.0</v>
      </c>
      <c r="N45" s="31">
        <v>2.0</v>
      </c>
      <c r="O45" s="31">
        <v>4.0</v>
      </c>
      <c r="P45" s="31">
        <v>5.0</v>
      </c>
      <c r="Q45" s="31">
        <v>5.0</v>
      </c>
      <c r="R45" s="31">
        <v>3.0</v>
      </c>
      <c r="S45" s="31">
        <v>3.0</v>
      </c>
      <c r="T45" s="31">
        <v>3.0</v>
      </c>
      <c r="U45" s="31">
        <v>4.0</v>
      </c>
      <c r="V45" s="31">
        <v>4.0</v>
      </c>
      <c r="W45" s="31">
        <v>3.0</v>
      </c>
      <c r="X45" s="31">
        <v>4.0</v>
      </c>
      <c r="Y45" s="31">
        <v>3.0</v>
      </c>
      <c r="Z45" s="31">
        <v>64.0</v>
      </c>
      <c r="AA45" s="31">
        <v>888.0</v>
      </c>
    </row>
    <row r="46">
      <c r="A46" s="31" t="s">
        <v>17</v>
      </c>
      <c r="B46" s="31">
        <v>9.0</v>
      </c>
      <c r="C46" s="31" t="s">
        <v>104</v>
      </c>
      <c r="D46" s="31">
        <f>VLOOKUP(C46,'PDGA #s'!B:C,2,0)</f>
        <v>96297</v>
      </c>
      <c r="E46" s="31">
        <f>VLOOKUP(C46,'PDGA #s'!B:D,3,0)</f>
        <v>884</v>
      </c>
      <c r="F46" s="31">
        <v>5.0</v>
      </c>
      <c r="G46" s="31" t="s">
        <v>53</v>
      </c>
      <c r="H46" s="31">
        <v>2.0</v>
      </c>
      <c r="I46" s="31">
        <v>5.0</v>
      </c>
      <c r="J46" s="31">
        <v>4.0</v>
      </c>
      <c r="K46" s="31">
        <v>3.0</v>
      </c>
      <c r="L46" s="31">
        <v>5.0</v>
      </c>
      <c r="M46" s="31">
        <v>3.0</v>
      </c>
      <c r="N46" s="31">
        <v>4.0</v>
      </c>
      <c r="O46" s="31">
        <v>4.0</v>
      </c>
      <c r="P46" s="31">
        <v>4.0</v>
      </c>
      <c r="Q46" s="31">
        <v>5.0</v>
      </c>
      <c r="R46" s="31">
        <v>2.0</v>
      </c>
      <c r="S46" s="31">
        <v>4.0</v>
      </c>
      <c r="T46" s="31">
        <v>3.0</v>
      </c>
      <c r="U46" s="31">
        <v>3.0</v>
      </c>
      <c r="V46" s="31">
        <v>4.0</v>
      </c>
      <c r="W46" s="31">
        <v>3.0</v>
      </c>
      <c r="X46" s="31">
        <v>3.0</v>
      </c>
      <c r="Y46" s="31">
        <v>3.0</v>
      </c>
      <c r="Z46" s="31">
        <v>64.0</v>
      </c>
      <c r="AA46" s="31">
        <v>888.0</v>
      </c>
    </row>
    <row r="47">
      <c r="A47" s="31" t="s">
        <v>17</v>
      </c>
      <c r="B47" s="31" t="s">
        <v>78</v>
      </c>
      <c r="C47" s="31" t="s">
        <v>105</v>
      </c>
      <c r="D47" s="31">
        <f>VLOOKUP(C47,'PDGA #s'!B:C,2,0)</f>
        <v>106886</v>
      </c>
      <c r="E47" s="31">
        <f>VLOOKUP(C47,'PDGA #s'!B:D,3,0)</f>
        <v>864</v>
      </c>
      <c r="F47" s="31">
        <v>6.0</v>
      </c>
      <c r="G47" s="31" t="s">
        <v>53</v>
      </c>
      <c r="H47" s="31">
        <v>3.0</v>
      </c>
      <c r="I47" s="31">
        <v>4.0</v>
      </c>
      <c r="J47" s="31">
        <v>5.0</v>
      </c>
      <c r="K47" s="31">
        <v>2.0</v>
      </c>
      <c r="L47" s="31">
        <v>3.0</v>
      </c>
      <c r="M47" s="31">
        <v>3.0</v>
      </c>
      <c r="N47" s="31">
        <v>3.0</v>
      </c>
      <c r="O47" s="31">
        <v>4.0</v>
      </c>
      <c r="P47" s="31">
        <v>4.0</v>
      </c>
      <c r="Q47" s="31">
        <v>5.0</v>
      </c>
      <c r="R47" s="31">
        <v>4.0</v>
      </c>
      <c r="S47" s="31">
        <v>4.0</v>
      </c>
      <c r="T47" s="31">
        <v>4.0</v>
      </c>
      <c r="U47" s="31">
        <v>3.0</v>
      </c>
      <c r="V47" s="31">
        <v>4.0</v>
      </c>
      <c r="W47" s="31">
        <v>5.0</v>
      </c>
      <c r="X47" s="31">
        <v>2.0</v>
      </c>
      <c r="Y47" s="31">
        <v>3.0</v>
      </c>
      <c r="Z47" s="31">
        <v>65.0</v>
      </c>
      <c r="AA47" s="31">
        <v>878.0</v>
      </c>
    </row>
    <row r="48">
      <c r="A48" s="31" t="s">
        <v>21</v>
      </c>
      <c r="B48" s="31" t="s">
        <v>106</v>
      </c>
      <c r="C48" s="31" t="s">
        <v>107</v>
      </c>
      <c r="D48" s="31">
        <f>VLOOKUP(C48,'PDGA #s'!B:C,2,0)</f>
        <v>66660</v>
      </c>
      <c r="E48" s="31">
        <f>VLOOKUP(C48,'PDGA #s'!B:D,3,0)</f>
        <v>860</v>
      </c>
      <c r="F48" s="31">
        <v>6.0</v>
      </c>
      <c r="G48" s="31" t="s">
        <v>53</v>
      </c>
      <c r="H48" s="31">
        <v>3.0</v>
      </c>
      <c r="I48" s="31">
        <v>5.0</v>
      </c>
      <c r="J48" s="31">
        <v>6.0</v>
      </c>
      <c r="K48" s="31">
        <v>4.0</v>
      </c>
      <c r="L48" s="31">
        <v>2.0</v>
      </c>
      <c r="M48" s="31">
        <v>3.0</v>
      </c>
      <c r="N48" s="31">
        <v>3.0</v>
      </c>
      <c r="O48" s="31">
        <v>4.0</v>
      </c>
      <c r="P48" s="31">
        <v>4.0</v>
      </c>
      <c r="Q48" s="31">
        <v>5.0</v>
      </c>
      <c r="R48" s="31">
        <v>3.0</v>
      </c>
      <c r="S48" s="31">
        <v>4.0</v>
      </c>
      <c r="T48" s="31">
        <v>2.0</v>
      </c>
      <c r="U48" s="31">
        <v>3.0</v>
      </c>
      <c r="V48" s="31">
        <v>5.0</v>
      </c>
      <c r="W48" s="31">
        <v>4.0</v>
      </c>
      <c r="X48" s="31">
        <v>3.0</v>
      </c>
      <c r="Y48" s="31">
        <v>2.0</v>
      </c>
      <c r="Z48" s="31">
        <v>65.0</v>
      </c>
      <c r="AA48" s="31">
        <v>878.0</v>
      </c>
    </row>
    <row r="49">
      <c r="A49" s="31" t="s">
        <v>18</v>
      </c>
      <c r="B49" s="31">
        <v>1.0</v>
      </c>
      <c r="C49" s="31" t="s">
        <v>108</v>
      </c>
      <c r="D49" s="31">
        <f>VLOOKUP(C49,'PDGA #s'!B:C,2,0)</f>
        <v>144414</v>
      </c>
      <c r="E49" s="31">
        <f>VLOOKUP(C49,'PDGA #s'!B:D,3,0)</f>
        <v>781</v>
      </c>
      <c r="F49" s="31">
        <v>6.0</v>
      </c>
      <c r="G49" s="31" t="s">
        <v>53</v>
      </c>
      <c r="H49" s="31">
        <v>3.0</v>
      </c>
      <c r="I49" s="31">
        <v>4.0</v>
      </c>
      <c r="J49" s="31">
        <v>5.0</v>
      </c>
      <c r="K49" s="31">
        <v>3.0</v>
      </c>
      <c r="L49" s="31">
        <v>3.0</v>
      </c>
      <c r="M49" s="31">
        <v>3.0</v>
      </c>
      <c r="N49" s="31">
        <v>3.0</v>
      </c>
      <c r="O49" s="31">
        <v>5.0</v>
      </c>
      <c r="P49" s="31">
        <v>3.0</v>
      </c>
      <c r="Q49" s="31">
        <v>4.0</v>
      </c>
      <c r="R49" s="31">
        <v>3.0</v>
      </c>
      <c r="S49" s="31">
        <v>4.0</v>
      </c>
      <c r="T49" s="31">
        <v>3.0</v>
      </c>
      <c r="U49" s="31">
        <v>4.0</v>
      </c>
      <c r="V49" s="31">
        <v>4.0</v>
      </c>
      <c r="W49" s="31">
        <v>4.0</v>
      </c>
      <c r="X49" s="31">
        <v>3.0</v>
      </c>
      <c r="Y49" s="31">
        <v>4.0</v>
      </c>
      <c r="Z49" s="31">
        <v>65.0</v>
      </c>
      <c r="AA49" s="31">
        <v>878.0</v>
      </c>
    </row>
    <row r="50">
      <c r="A50" s="31" t="s">
        <v>17</v>
      </c>
      <c r="B50" s="31" t="s">
        <v>78</v>
      </c>
      <c r="C50" s="31" t="s">
        <v>109</v>
      </c>
      <c r="D50" s="31">
        <f>VLOOKUP(C50,'PDGA #s'!B:C,2,0)</f>
        <v>112969</v>
      </c>
      <c r="E50" s="31">
        <f>VLOOKUP(C50,'PDGA #s'!B:D,3,0)</f>
        <v>926</v>
      </c>
      <c r="F50" s="31">
        <v>6.0</v>
      </c>
      <c r="G50" s="31" t="s">
        <v>53</v>
      </c>
      <c r="H50" s="31">
        <v>3.0</v>
      </c>
      <c r="I50" s="31">
        <v>3.0</v>
      </c>
      <c r="J50" s="31">
        <v>4.0</v>
      </c>
      <c r="K50" s="31">
        <v>3.0</v>
      </c>
      <c r="L50" s="31">
        <v>3.0</v>
      </c>
      <c r="M50" s="31">
        <v>3.0</v>
      </c>
      <c r="N50" s="31">
        <v>4.0</v>
      </c>
      <c r="O50" s="31">
        <v>5.0</v>
      </c>
      <c r="P50" s="31">
        <v>3.0</v>
      </c>
      <c r="Q50" s="31">
        <v>4.0</v>
      </c>
      <c r="R50" s="31">
        <v>3.0</v>
      </c>
      <c r="S50" s="31">
        <v>5.0</v>
      </c>
      <c r="T50" s="31">
        <v>3.0</v>
      </c>
      <c r="U50" s="31">
        <v>2.0</v>
      </c>
      <c r="V50" s="31">
        <v>4.0</v>
      </c>
      <c r="W50" s="31">
        <v>3.0</v>
      </c>
      <c r="X50" s="31">
        <v>3.0</v>
      </c>
      <c r="Y50" s="31">
        <v>7.0</v>
      </c>
      <c r="Z50" s="31">
        <v>65.0</v>
      </c>
      <c r="AA50" s="31">
        <v>878.0</v>
      </c>
    </row>
    <row r="51">
      <c r="A51" s="31" t="s">
        <v>21</v>
      </c>
      <c r="B51" s="31" t="s">
        <v>106</v>
      </c>
      <c r="C51" s="31" t="s">
        <v>110</v>
      </c>
      <c r="D51" s="31">
        <f>VLOOKUP(C51,'PDGA #s'!B:C,2,0)</f>
        <v>156824</v>
      </c>
      <c r="E51" s="31" t="str">
        <f>VLOOKUP(C51,'PDGA #s'!B:D,3,0)</f>
        <v/>
      </c>
      <c r="F51" s="31">
        <v>6.0</v>
      </c>
      <c r="G51" s="31" t="s">
        <v>53</v>
      </c>
      <c r="H51" s="31">
        <v>3.0</v>
      </c>
      <c r="I51" s="31">
        <v>5.0</v>
      </c>
      <c r="J51" s="31">
        <v>5.0</v>
      </c>
      <c r="K51" s="31">
        <v>3.0</v>
      </c>
      <c r="L51" s="31">
        <v>3.0</v>
      </c>
      <c r="M51" s="31">
        <v>3.0</v>
      </c>
      <c r="N51" s="31">
        <v>3.0</v>
      </c>
      <c r="O51" s="31">
        <v>3.0</v>
      </c>
      <c r="P51" s="31">
        <v>5.0</v>
      </c>
      <c r="Q51" s="31">
        <v>4.0</v>
      </c>
      <c r="R51" s="31">
        <v>3.0</v>
      </c>
      <c r="S51" s="31">
        <v>5.0</v>
      </c>
      <c r="T51" s="31">
        <v>4.0</v>
      </c>
      <c r="U51" s="31">
        <v>3.0</v>
      </c>
      <c r="V51" s="31">
        <v>5.0</v>
      </c>
      <c r="W51" s="31">
        <v>3.0</v>
      </c>
      <c r="X51" s="31">
        <v>3.0</v>
      </c>
      <c r="Y51" s="31">
        <v>2.0</v>
      </c>
      <c r="Z51" s="31">
        <v>65.0</v>
      </c>
      <c r="AA51" s="31">
        <v>878.0</v>
      </c>
    </row>
    <row r="52">
      <c r="A52" s="31" t="s">
        <v>23</v>
      </c>
      <c r="B52" s="31">
        <v>12.0</v>
      </c>
      <c r="C52" s="31" t="s">
        <v>111</v>
      </c>
      <c r="D52" s="31">
        <f>VLOOKUP(C52,'PDGA #s'!B:C,2,0)</f>
        <v>150962</v>
      </c>
      <c r="E52" s="31">
        <f>VLOOKUP(C52,'PDGA #s'!B:D,3,0)</f>
        <v>882</v>
      </c>
      <c r="F52" s="31">
        <v>6.0</v>
      </c>
      <c r="G52" s="31" t="s">
        <v>53</v>
      </c>
      <c r="H52" s="31">
        <v>3.0</v>
      </c>
      <c r="I52" s="31">
        <v>5.0</v>
      </c>
      <c r="J52" s="31">
        <v>3.0</v>
      </c>
      <c r="K52" s="31">
        <v>3.0</v>
      </c>
      <c r="L52" s="31">
        <v>4.0</v>
      </c>
      <c r="M52" s="31">
        <v>4.0</v>
      </c>
      <c r="N52" s="31">
        <v>4.0</v>
      </c>
      <c r="O52" s="31">
        <v>5.0</v>
      </c>
      <c r="P52" s="31">
        <v>3.0</v>
      </c>
      <c r="Q52" s="31">
        <v>5.0</v>
      </c>
      <c r="R52" s="31">
        <v>3.0</v>
      </c>
      <c r="S52" s="31">
        <v>4.0</v>
      </c>
      <c r="T52" s="31">
        <v>3.0</v>
      </c>
      <c r="U52" s="31">
        <v>3.0</v>
      </c>
      <c r="V52" s="31">
        <v>3.0</v>
      </c>
      <c r="W52" s="31">
        <v>4.0</v>
      </c>
      <c r="X52" s="31">
        <v>3.0</v>
      </c>
      <c r="Y52" s="31">
        <v>3.0</v>
      </c>
      <c r="Z52" s="31">
        <v>65.0</v>
      </c>
      <c r="AA52" s="31">
        <v>878.0</v>
      </c>
    </row>
    <row r="53">
      <c r="A53" s="31" t="s">
        <v>23</v>
      </c>
      <c r="B53" s="31" t="s">
        <v>112</v>
      </c>
      <c r="C53" s="31" t="s">
        <v>113</v>
      </c>
      <c r="D53" s="31">
        <f>VLOOKUP(C53,'PDGA #s'!B:C,2,0)</f>
        <v>102739</v>
      </c>
      <c r="E53" s="31">
        <f>VLOOKUP(C53,'PDGA #s'!B:D,3,0)</f>
        <v>881</v>
      </c>
      <c r="F53" s="31">
        <v>7.0</v>
      </c>
      <c r="G53" s="31" t="s">
        <v>53</v>
      </c>
      <c r="H53" s="31">
        <v>3.0</v>
      </c>
      <c r="I53" s="31">
        <v>5.0</v>
      </c>
      <c r="J53" s="31">
        <v>5.0</v>
      </c>
      <c r="K53" s="31">
        <v>4.0</v>
      </c>
      <c r="L53" s="31">
        <v>3.0</v>
      </c>
      <c r="M53" s="31">
        <v>3.0</v>
      </c>
      <c r="N53" s="31">
        <v>3.0</v>
      </c>
      <c r="O53" s="31">
        <v>4.0</v>
      </c>
      <c r="P53" s="31">
        <v>5.0</v>
      </c>
      <c r="Q53" s="31">
        <v>5.0</v>
      </c>
      <c r="R53" s="31">
        <v>3.0</v>
      </c>
      <c r="S53" s="31">
        <v>3.0</v>
      </c>
      <c r="T53" s="31">
        <v>3.0</v>
      </c>
      <c r="U53" s="31">
        <v>3.0</v>
      </c>
      <c r="V53" s="31">
        <v>5.0</v>
      </c>
      <c r="W53" s="31">
        <v>3.0</v>
      </c>
      <c r="X53" s="31">
        <v>3.0</v>
      </c>
      <c r="Y53" s="31">
        <v>3.0</v>
      </c>
      <c r="Z53" s="31">
        <v>66.0</v>
      </c>
      <c r="AA53" s="31">
        <v>869.0</v>
      </c>
    </row>
    <row r="54">
      <c r="A54" s="31" t="s">
        <v>23</v>
      </c>
      <c r="B54" s="31" t="s">
        <v>112</v>
      </c>
      <c r="C54" s="31" t="s">
        <v>114</v>
      </c>
      <c r="D54" s="31">
        <f>VLOOKUP(C54,'PDGA #s'!B:C,2,0)</f>
        <v>132905</v>
      </c>
      <c r="E54" s="31">
        <f>VLOOKUP(C54,'PDGA #s'!B:D,3,0)</f>
        <v>759</v>
      </c>
      <c r="F54" s="31">
        <v>7.0</v>
      </c>
      <c r="G54" s="31" t="s">
        <v>53</v>
      </c>
      <c r="H54" s="31">
        <v>4.0</v>
      </c>
      <c r="I54" s="31">
        <v>4.0</v>
      </c>
      <c r="J54" s="31">
        <v>4.0</v>
      </c>
      <c r="K54" s="31">
        <v>3.0</v>
      </c>
      <c r="L54" s="31">
        <v>5.0</v>
      </c>
      <c r="M54" s="31">
        <v>3.0</v>
      </c>
      <c r="N54" s="31">
        <v>4.0</v>
      </c>
      <c r="O54" s="31">
        <v>4.0</v>
      </c>
      <c r="P54" s="31">
        <v>4.0</v>
      </c>
      <c r="Q54" s="31">
        <v>5.0</v>
      </c>
      <c r="R54" s="31">
        <v>3.0</v>
      </c>
      <c r="S54" s="31">
        <v>3.0</v>
      </c>
      <c r="T54" s="31">
        <v>4.0</v>
      </c>
      <c r="U54" s="31">
        <v>3.0</v>
      </c>
      <c r="V54" s="31">
        <v>4.0</v>
      </c>
      <c r="W54" s="31">
        <v>3.0</v>
      </c>
      <c r="X54" s="31">
        <v>3.0</v>
      </c>
      <c r="Y54" s="31">
        <v>3.0</v>
      </c>
      <c r="Z54" s="31">
        <v>66.0</v>
      </c>
      <c r="AA54" s="31">
        <v>869.0</v>
      </c>
    </row>
    <row r="55">
      <c r="A55" s="31" t="s">
        <v>21</v>
      </c>
      <c r="B55" s="31" t="s">
        <v>115</v>
      </c>
      <c r="C55" s="31" t="s">
        <v>116</v>
      </c>
      <c r="D55" s="31">
        <f>VLOOKUP(C55,'PDGA #s'!B:C,2,0)</f>
        <v>127467</v>
      </c>
      <c r="E55" s="31">
        <f>VLOOKUP(C55,'PDGA #s'!B:D,3,0)</f>
        <v>879</v>
      </c>
      <c r="F55" s="31">
        <v>7.0</v>
      </c>
      <c r="G55" s="31" t="s">
        <v>53</v>
      </c>
      <c r="H55" s="31">
        <v>3.0</v>
      </c>
      <c r="I55" s="31">
        <v>5.0</v>
      </c>
      <c r="J55" s="31">
        <v>5.0</v>
      </c>
      <c r="K55" s="31">
        <v>3.0</v>
      </c>
      <c r="L55" s="31">
        <v>3.0</v>
      </c>
      <c r="M55" s="31">
        <v>3.0</v>
      </c>
      <c r="N55" s="31">
        <v>3.0</v>
      </c>
      <c r="O55" s="31">
        <v>5.0</v>
      </c>
      <c r="P55" s="31">
        <v>3.0</v>
      </c>
      <c r="Q55" s="31">
        <v>4.0</v>
      </c>
      <c r="R55" s="31">
        <v>3.0</v>
      </c>
      <c r="S55" s="31">
        <v>4.0</v>
      </c>
      <c r="T55" s="31">
        <v>4.0</v>
      </c>
      <c r="U55" s="31">
        <v>3.0</v>
      </c>
      <c r="V55" s="31">
        <v>4.0</v>
      </c>
      <c r="W55" s="31">
        <v>4.0</v>
      </c>
      <c r="X55" s="31">
        <v>4.0</v>
      </c>
      <c r="Y55" s="31">
        <v>3.0</v>
      </c>
      <c r="Z55" s="31">
        <v>66.0</v>
      </c>
      <c r="AA55" s="31">
        <v>869.0</v>
      </c>
    </row>
    <row r="56">
      <c r="A56" s="31" t="s">
        <v>18</v>
      </c>
      <c r="B56" s="31">
        <v>2.0</v>
      </c>
      <c r="C56" s="31" t="s">
        <v>117</v>
      </c>
      <c r="D56" s="31">
        <f>VLOOKUP(C56,'PDGA #s'!B:C,2,0)</f>
        <v>71514</v>
      </c>
      <c r="E56" s="31">
        <f>VLOOKUP(C56,'PDGA #s'!B:D,3,0)</f>
        <v>821</v>
      </c>
      <c r="F56" s="31">
        <v>7.0</v>
      </c>
      <c r="G56" s="31" t="s">
        <v>53</v>
      </c>
      <c r="H56" s="31">
        <v>3.0</v>
      </c>
      <c r="I56" s="31">
        <v>4.0</v>
      </c>
      <c r="J56" s="31">
        <v>5.0</v>
      </c>
      <c r="K56" s="31">
        <v>3.0</v>
      </c>
      <c r="L56" s="31">
        <v>3.0</v>
      </c>
      <c r="M56" s="31">
        <v>3.0</v>
      </c>
      <c r="N56" s="31">
        <v>3.0</v>
      </c>
      <c r="O56" s="31">
        <v>4.0</v>
      </c>
      <c r="P56" s="31">
        <v>4.0</v>
      </c>
      <c r="Q56" s="31">
        <v>6.0</v>
      </c>
      <c r="R56" s="31">
        <v>2.0</v>
      </c>
      <c r="S56" s="31">
        <v>4.0</v>
      </c>
      <c r="T56" s="31">
        <v>4.0</v>
      </c>
      <c r="U56" s="31">
        <v>3.0</v>
      </c>
      <c r="V56" s="31">
        <v>4.0</v>
      </c>
      <c r="W56" s="31">
        <v>3.0</v>
      </c>
      <c r="X56" s="31">
        <v>3.0</v>
      </c>
      <c r="Y56" s="31">
        <v>5.0</v>
      </c>
      <c r="Z56" s="31">
        <v>66.0</v>
      </c>
      <c r="AA56" s="31">
        <v>869.0</v>
      </c>
    </row>
    <row r="57">
      <c r="A57" s="31" t="s">
        <v>23</v>
      </c>
      <c r="B57" s="31" t="s">
        <v>112</v>
      </c>
      <c r="C57" s="31" t="s">
        <v>118</v>
      </c>
      <c r="D57" s="31">
        <f>VLOOKUP(C57,'PDGA #s'!B:C,2,0)</f>
        <v>145643</v>
      </c>
      <c r="E57" s="31">
        <f>VLOOKUP(C57,'PDGA #s'!B:D,3,0)</f>
        <v>855</v>
      </c>
      <c r="F57" s="31">
        <v>7.0</v>
      </c>
      <c r="G57" s="31" t="s">
        <v>53</v>
      </c>
      <c r="H57" s="31">
        <v>2.0</v>
      </c>
      <c r="I57" s="31">
        <v>5.0</v>
      </c>
      <c r="J57" s="31">
        <v>4.0</v>
      </c>
      <c r="K57" s="31">
        <v>3.0</v>
      </c>
      <c r="L57" s="31">
        <v>2.0</v>
      </c>
      <c r="M57" s="31">
        <v>4.0</v>
      </c>
      <c r="N57" s="31">
        <v>5.0</v>
      </c>
      <c r="O57" s="31">
        <v>4.0</v>
      </c>
      <c r="P57" s="31">
        <v>3.0</v>
      </c>
      <c r="Q57" s="31">
        <v>5.0</v>
      </c>
      <c r="R57" s="31">
        <v>3.0</v>
      </c>
      <c r="S57" s="31">
        <v>5.0</v>
      </c>
      <c r="T57" s="31">
        <v>3.0</v>
      </c>
      <c r="U57" s="31">
        <v>4.0</v>
      </c>
      <c r="V57" s="31">
        <v>4.0</v>
      </c>
      <c r="W57" s="31">
        <v>3.0</v>
      </c>
      <c r="X57" s="31">
        <v>3.0</v>
      </c>
      <c r="Y57" s="31">
        <v>4.0</v>
      </c>
      <c r="Z57" s="31">
        <v>66.0</v>
      </c>
      <c r="AA57" s="31">
        <v>869.0</v>
      </c>
    </row>
    <row r="58">
      <c r="A58" s="31" t="s">
        <v>23</v>
      </c>
      <c r="B58" s="31" t="s">
        <v>112</v>
      </c>
      <c r="C58" s="31" t="s">
        <v>119</v>
      </c>
      <c r="D58" s="31">
        <f>VLOOKUP(C58,'PDGA #s'!B:C,2,0)</f>
        <v>160409</v>
      </c>
      <c r="E58" s="31">
        <f>VLOOKUP(C58,'PDGA #s'!B:D,3,0)</f>
        <v>852</v>
      </c>
      <c r="F58" s="31">
        <v>7.0</v>
      </c>
      <c r="G58" s="31" t="s">
        <v>53</v>
      </c>
      <c r="H58" s="31">
        <v>3.0</v>
      </c>
      <c r="I58" s="31">
        <v>5.0</v>
      </c>
      <c r="J58" s="31">
        <v>4.0</v>
      </c>
      <c r="K58" s="31">
        <v>2.0</v>
      </c>
      <c r="L58" s="31">
        <v>3.0</v>
      </c>
      <c r="M58" s="31">
        <v>5.0</v>
      </c>
      <c r="N58" s="31">
        <v>4.0</v>
      </c>
      <c r="O58" s="31">
        <v>5.0</v>
      </c>
      <c r="P58" s="31">
        <v>3.0</v>
      </c>
      <c r="Q58" s="31">
        <v>5.0</v>
      </c>
      <c r="R58" s="31">
        <v>3.0</v>
      </c>
      <c r="S58" s="31">
        <v>4.0</v>
      </c>
      <c r="T58" s="31">
        <v>3.0</v>
      </c>
      <c r="U58" s="31">
        <v>4.0</v>
      </c>
      <c r="V58" s="31">
        <v>4.0</v>
      </c>
      <c r="W58" s="31">
        <v>3.0</v>
      </c>
      <c r="X58" s="31">
        <v>3.0</v>
      </c>
      <c r="Y58" s="31">
        <v>3.0</v>
      </c>
      <c r="Z58" s="31">
        <v>66.0</v>
      </c>
      <c r="AA58" s="31">
        <v>869.0</v>
      </c>
    </row>
    <row r="59">
      <c r="A59" s="31" t="s">
        <v>21</v>
      </c>
      <c r="B59" s="31" t="s">
        <v>115</v>
      </c>
      <c r="C59" s="31" t="s">
        <v>120</v>
      </c>
      <c r="D59" s="31">
        <f>VLOOKUP(C59,'PDGA #s'!B:C,2,0)</f>
        <v>139317</v>
      </c>
      <c r="E59" s="31">
        <f>VLOOKUP(C59,'PDGA #s'!B:D,3,0)</f>
        <v>865</v>
      </c>
      <c r="F59" s="31">
        <v>7.0</v>
      </c>
      <c r="G59" s="31" t="s">
        <v>53</v>
      </c>
      <c r="H59" s="31">
        <v>4.0</v>
      </c>
      <c r="I59" s="31">
        <v>4.0</v>
      </c>
      <c r="J59" s="31">
        <v>6.0</v>
      </c>
      <c r="K59" s="31">
        <v>3.0</v>
      </c>
      <c r="L59" s="31">
        <v>5.0</v>
      </c>
      <c r="M59" s="31">
        <v>3.0</v>
      </c>
      <c r="N59" s="31">
        <v>5.0</v>
      </c>
      <c r="O59" s="31">
        <v>4.0</v>
      </c>
      <c r="P59" s="31">
        <v>4.0</v>
      </c>
      <c r="Q59" s="31">
        <v>4.0</v>
      </c>
      <c r="R59" s="31">
        <v>2.0</v>
      </c>
      <c r="S59" s="31">
        <v>3.0</v>
      </c>
      <c r="T59" s="31">
        <v>4.0</v>
      </c>
      <c r="U59" s="31">
        <v>3.0</v>
      </c>
      <c r="V59" s="31">
        <v>3.0</v>
      </c>
      <c r="W59" s="31">
        <v>4.0</v>
      </c>
      <c r="X59" s="31">
        <v>2.0</v>
      </c>
      <c r="Y59" s="31">
        <v>3.0</v>
      </c>
      <c r="Z59" s="31">
        <v>66.0</v>
      </c>
      <c r="AA59" s="31">
        <v>869.0</v>
      </c>
    </row>
    <row r="60">
      <c r="A60" s="30" t="s">
        <v>19</v>
      </c>
      <c r="B60" s="31" t="s">
        <v>58</v>
      </c>
      <c r="C60" s="31" t="s">
        <v>121</v>
      </c>
      <c r="D60" s="31">
        <f>VLOOKUP(C60,'PDGA #s'!B:C,2,0)</f>
        <v>55730</v>
      </c>
      <c r="E60" s="31">
        <f>VLOOKUP(C60,'PDGA #s'!B:D,3,0)</f>
        <v>895</v>
      </c>
      <c r="F60" s="31">
        <v>7.0</v>
      </c>
      <c r="G60" s="31" t="s">
        <v>53</v>
      </c>
      <c r="H60" s="31">
        <v>3.0</v>
      </c>
      <c r="I60" s="31">
        <v>4.0</v>
      </c>
      <c r="J60" s="31">
        <v>4.0</v>
      </c>
      <c r="K60" s="31">
        <v>3.0</v>
      </c>
      <c r="L60" s="31">
        <v>3.0</v>
      </c>
      <c r="M60" s="31">
        <v>3.0</v>
      </c>
      <c r="N60" s="31">
        <v>4.0</v>
      </c>
      <c r="O60" s="31">
        <v>4.0</v>
      </c>
      <c r="P60" s="31">
        <v>3.0</v>
      </c>
      <c r="Q60" s="31">
        <v>5.0</v>
      </c>
      <c r="R60" s="31">
        <v>3.0</v>
      </c>
      <c r="S60" s="31">
        <v>3.0</v>
      </c>
      <c r="T60" s="31">
        <v>5.0</v>
      </c>
      <c r="U60" s="31">
        <v>4.0</v>
      </c>
      <c r="V60" s="31">
        <v>4.0</v>
      </c>
      <c r="W60" s="31">
        <v>5.0</v>
      </c>
      <c r="X60" s="31">
        <v>3.0</v>
      </c>
      <c r="Y60" s="31">
        <v>3.0</v>
      </c>
      <c r="Z60" s="31">
        <v>66.0</v>
      </c>
      <c r="AA60" s="31">
        <v>869.0</v>
      </c>
    </row>
    <row r="61">
      <c r="A61" s="31" t="s">
        <v>23</v>
      </c>
      <c r="B61" s="31" t="s">
        <v>112</v>
      </c>
      <c r="C61" s="31" t="s">
        <v>122</v>
      </c>
      <c r="D61" s="31">
        <f>VLOOKUP(C61,'PDGA #s'!B:C,2,0)</f>
        <v>154154</v>
      </c>
      <c r="E61" s="31" t="str">
        <f>VLOOKUP(C61,'PDGA #s'!B:D,3,0)</f>
        <v/>
      </c>
      <c r="F61" s="31">
        <v>7.0</v>
      </c>
      <c r="G61" s="31" t="s">
        <v>53</v>
      </c>
      <c r="H61" s="31">
        <v>3.0</v>
      </c>
      <c r="I61" s="31">
        <v>6.0</v>
      </c>
      <c r="J61" s="31">
        <v>4.0</v>
      </c>
      <c r="K61" s="31">
        <v>3.0</v>
      </c>
      <c r="L61" s="31">
        <v>3.0</v>
      </c>
      <c r="M61" s="31">
        <v>3.0</v>
      </c>
      <c r="N61" s="31">
        <v>4.0</v>
      </c>
      <c r="O61" s="31">
        <v>4.0</v>
      </c>
      <c r="P61" s="31">
        <v>3.0</v>
      </c>
      <c r="Q61" s="31">
        <v>4.0</v>
      </c>
      <c r="R61" s="31">
        <v>3.0</v>
      </c>
      <c r="S61" s="31">
        <v>4.0</v>
      </c>
      <c r="T61" s="31">
        <v>3.0</v>
      </c>
      <c r="U61" s="31">
        <v>4.0</v>
      </c>
      <c r="V61" s="31">
        <v>5.0</v>
      </c>
      <c r="W61" s="31">
        <v>4.0</v>
      </c>
      <c r="X61" s="31">
        <v>3.0</v>
      </c>
      <c r="Y61" s="31">
        <v>3.0</v>
      </c>
      <c r="Z61" s="31">
        <v>66.0</v>
      </c>
      <c r="AA61" s="31">
        <v>869.0</v>
      </c>
    </row>
    <row r="62">
      <c r="A62" s="30" t="s">
        <v>19</v>
      </c>
      <c r="B62" s="31" t="s">
        <v>58</v>
      </c>
      <c r="C62" s="31" t="s">
        <v>123</v>
      </c>
      <c r="D62" s="31">
        <f>VLOOKUP(C62,'PDGA #s'!B:C,2,0)</f>
        <v>144702</v>
      </c>
      <c r="E62" s="31">
        <f>VLOOKUP(C62,'PDGA #s'!B:D,3,0)</f>
        <v>790</v>
      </c>
      <c r="F62" s="31">
        <v>7.0</v>
      </c>
      <c r="G62" s="31" t="s">
        <v>53</v>
      </c>
      <c r="H62" s="31">
        <v>3.0</v>
      </c>
      <c r="I62" s="31">
        <v>4.0</v>
      </c>
      <c r="J62" s="31">
        <v>4.0</v>
      </c>
      <c r="K62" s="31">
        <v>3.0</v>
      </c>
      <c r="L62" s="31">
        <v>2.0</v>
      </c>
      <c r="M62" s="31">
        <v>4.0</v>
      </c>
      <c r="N62" s="31">
        <v>3.0</v>
      </c>
      <c r="O62" s="31">
        <v>5.0</v>
      </c>
      <c r="P62" s="31">
        <v>4.0</v>
      </c>
      <c r="Q62" s="31">
        <v>5.0</v>
      </c>
      <c r="R62" s="31">
        <v>3.0</v>
      </c>
      <c r="S62" s="31">
        <v>4.0</v>
      </c>
      <c r="T62" s="31">
        <v>4.0</v>
      </c>
      <c r="U62" s="31">
        <v>4.0</v>
      </c>
      <c r="V62" s="31">
        <v>5.0</v>
      </c>
      <c r="W62" s="31">
        <v>3.0</v>
      </c>
      <c r="X62" s="31">
        <v>3.0</v>
      </c>
      <c r="Y62" s="31">
        <v>3.0</v>
      </c>
      <c r="Z62" s="31">
        <v>66.0</v>
      </c>
      <c r="AA62" s="31">
        <v>869.0</v>
      </c>
    </row>
    <row r="63">
      <c r="A63" s="31" t="s">
        <v>23</v>
      </c>
      <c r="B63" s="31" t="s">
        <v>124</v>
      </c>
      <c r="C63" s="31" t="s">
        <v>125</v>
      </c>
      <c r="D63" s="31">
        <f>VLOOKUP(C63,'PDGA #s'!B:C,2,0)</f>
        <v>155506</v>
      </c>
      <c r="E63" s="31">
        <f>VLOOKUP(C63,'PDGA #s'!B:D,3,0)</f>
        <v>749</v>
      </c>
      <c r="F63" s="31">
        <v>8.0</v>
      </c>
      <c r="G63" s="31" t="s">
        <v>53</v>
      </c>
      <c r="H63" s="31">
        <v>3.0</v>
      </c>
      <c r="I63" s="31">
        <v>6.0</v>
      </c>
      <c r="J63" s="31">
        <v>5.0</v>
      </c>
      <c r="K63" s="31">
        <v>2.0</v>
      </c>
      <c r="L63" s="31">
        <v>4.0</v>
      </c>
      <c r="M63" s="31">
        <v>3.0</v>
      </c>
      <c r="N63" s="31">
        <v>4.0</v>
      </c>
      <c r="O63" s="31">
        <v>5.0</v>
      </c>
      <c r="P63" s="31">
        <v>3.0</v>
      </c>
      <c r="Q63" s="31">
        <v>4.0</v>
      </c>
      <c r="R63" s="31">
        <v>3.0</v>
      </c>
      <c r="S63" s="31">
        <v>3.0</v>
      </c>
      <c r="T63" s="31">
        <v>3.0</v>
      </c>
      <c r="U63" s="31">
        <v>3.0</v>
      </c>
      <c r="V63" s="31">
        <v>5.0</v>
      </c>
      <c r="W63" s="31">
        <v>4.0</v>
      </c>
      <c r="X63" s="31">
        <v>3.0</v>
      </c>
      <c r="Y63" s="31">
        <v>4.0</v>
      </c>
      <c r="Z63" s="31">
        <v>67.0</v>
      </c>
      <c r="AA63" s="31">
        <v>859.0</v>
      </c>
    </row>
    <row r="64">
      <c r="A64" s="31" t="s">
        <v>17</v>
      </c>
      <c r="B64" s="31">
        <v>12.0</v>
      </c>
      <c r="C64" s="31" t="s">
        <v>1</v>
      </c>
      <c r="D64" s="31">
        <f>VLOOKUP(C64,'PDGA #s'!B:C,2,0)</f>
        <v>156584</v>
      </c>
      <c r="E64" s="31" t="str">
        <f>VLOOKUP(C64,'PDGA #s'!B:D,3,0)</f>
        <v/>
      </c>
      <c r="F64" s="31">
        <v>8.0</v>
      </c>
      <c r="G64" s="31" t="s">
        <v>53</v>
      </c>
      <c r="H64" s="31">
        <v>3.0</v>
      </c>
      <c r="I64" s="31">
        <v>5.0</v>
      </c>
      <c r="J64" s="31">
        <v>3.0</v>
      </c>
      <c r="K64" s="31">
        <v>3.0</v>
      </c>
      <c r="L64" s="31">
        <v>4.0</v>
      </c>
      <c r="M64" s="31">
        <v>2.0</v>
      </c>
      <c r="N64" s="31">
        <v>4.0</v>
      </c>
      <c r="O64" s="31">
        <v>5.0</v>
      </c>
      <c r="P64" s="31">
        <v>4.0</v>
      </c>
      <c r="Q64" s="31">
        <v>7.0</v>
      </c>
      <c r="R64" s="31">
        <v>2.0</v>
      </c>
      <c r="S64" s="31">
        <v>3.0</v>
      </c>
      <c r="T64" s="31">
        <v>3.0</v>
      </c>
      <c r="U64" s="31">
        <v>5.0</v>
      </c>
      <c r="V64" s="31">
        <v>5.0</v>
      </c>
      <c r="W64" s="31">
        <v>3.0</v>
      </c>
      <c r="X64" s="31">
        <v>3.0</v>
      </c>
      <c r="Y64" s="31">
        <v>3.0</v>
      </c>
      <c r="Z64" s="31">
        <v>67.0</v>
      </c>
      <c r="AA64" s="31">
        <v>859.0</v>
      </c>
    </row>
    <row r="65">
      <c r="A65" s="31" t="s">
        <v>23</v>
      </c>
      <c r="B65" s="31" t="s">
        <v>124</v>
      </c>
      <c r="C65" s="31" t="s">
        <v>126</v>
      </c>
      <c r="D65" s="31">
        <f>VLOOKUP(C65,'PDGA #s'!B:C,2,0)</f>
        <v>119932</v>
      </c>
      <c r="E65" s="31">
        <f>VLOOKUP(C65,'PDGA #s'!B:D,3,0)</f>
        <v>852</v>
      </c>
      <c r="F65" s="31">
        <v>8.0</v>
      </c>
      <c r="G65" s="31" t="s">
        <v>53</v>
      </c>
      <c r="H65" s="31">
        <v>3.0</v>
      </c>
      <c r="I65" s="31">
        <v>5.0</v>
      </c>
      <c r="J65" s="31">
        <v>4.0</v>
      </c>
      <c r="K65" s="31">
        <v>3.0</v>
      </c>
      <c r="L65" s="31">
        <v>4.0</v>
      </c>
      <c r="M65" s="31">
        <v>3.0</v>
      </c>
      <c r="N65" s="31">
        <v>4.0</v>
      </c>
      <c r="O65" s="31">
        <v>5.0</v>
      </c>
      <c r="P65" s="31">
        <v>4.0</v>
      </c>
      <c r="Q65" s="31">
        <v>6.0</v>
      </c>
      <c r="R65" s="31">
        <v>3.0</v>
      </c>
      <c r="S65" s="31">
        <v>3.0</v>
      </c>
      <c r="T65" s="31">
        <v>4.0</v>
      </c>
      <c r="U65" s="31">
        <v>4.0</v>
      </c>
      <c r="V65" s="31">
        <v>4.0</v>
      </c>
      <c r="W65" s="31">
        <v>3.0</v>
      </c>
      <c r="X65" s="31">
        <v>2.0</v>
      </c>
      <c r="Y65" s="31">
        <v>3.0</v>
      </c>
      <c r="Z65" s="31">
        <v>67.0</v>
      </c>
      <c r="AA65" s="31">
        <v>859.0</v>
      </c>
    </row>
    <row r="66">
      <c r="A66" s="31" t="s">
        <v>23</v>
      </c>
      <c r="B66" s="31" t="s">
        <v>124</v>
      </c>
      <c r="C66" s="31" t="s">
        <v>127</v>
      </c>
      <c r="D66" s="31">
        <f>VLOOKUP(C66,'PDGA #s'!B:C,2,0)</f>
        <v>161242</v>
      </c>
      <c r="E66" s="31">
        <f>VLOOKUP(C66,'PDGA #s'!B:D,3,0)</f>
        <v>831</v>
      </c>
      <c r="F66" s="31">
        <v>8.0</v>
      </c>
      <c r="G66" s="31" t="s">
        <v>53</v>
      </c>
      <c r="H66" s="31" t="s">
        <v>128</v>
      </c>
      <c r="I66" s="31" t="s">
        <v>128</v>
      </c>
      <c r="J66" s="31" t="s">
        <v>128</v>
      </c>
      <c r="K66" s="31" t="s">
        <v>128</v>
      </c>
      <c r="L66" s="31" t="s">
        <v>128</v>
      </c>
      <c r="M66" s="31" t="s">
        <v>128</v>
      </c>
      <c r="N66" s="31" t="s">
        <v>128</v>
      </c>
      <c r="O66" s="31" t="s">
        <v>128</v>
      </c>
      <c r="P66" s="31" t="s">
        <v>128</v>
      </c>
      <c r="Q66" s="31" t="s">
        <v>128</v>
      </c>
      <c r="R66" s="31" t="s">
        <v>128</v>
      </c>
      <c r="S66" s="31" t="s">
        <v>128</v>
      </c>
      <c r="T66" s="31" t="s">
        <v>128</v>
      </c>
      <c r="U66" s="31" t="s">
        <v>128</v>
      </c>
      <c r="V66" s="31" t="s">
        <v>128</v>
      </c>
      <c r="W66" s="31" t="s">
        <v>128</v>
      </c>
      <c r="X66" s="31" t="s">
        <v>128</v>
      </c>
      <c r="Y66" s="31" t="s">
        <v>128</v>
      </c>
      <c r="Z66" s="31">
        <v>67.0</v>
      </c>
      <c r="AA66" s="31">
        <v>859.0</v>
      </c>
    </row>
    <row r="67">
      <c r="A67" s="31" t="s">
        <v>23</v>
      </c>
      <c r="B67" s="31" t="s">
        <v>124</v>
      </c>
      <c r="C67" s="31" t="s">
        <v>129</v>
      </c>
      <c r="D67" s="31">
        <f>VLOOKUP(C67,'PDGA #s'!B:C,2,0)</f>
        <v>147213</v>
      </c>
      <c r="E67" s="31">
        <f>VLOOKUP(C67,'PDGA #s'!B:D,3,0)</f>
        <v>852</v>
      </c>
      <c r="F67" s="31">
        <v>8.0</v>
      </c>
      <c r="G67" s="31" t="s">
        <v>53</v>
      </c>
      <c r="H67" s="31">
        <v>3.0</v>
      </c>
      <c r="I67" s="31">
        <v>4.0</v>
      </c>
      <c r="J67" s="31">
        <v>4.0</v>
      </c>
      <c r="K67" s="31">
        <v>4.0</v>
      </c>
      <c r="L67" s="31">
        <v>3.0</v>
      </c>
      <c r="M67" s="31">
        <v>5.0</v>
      </c>
      <c r="N67" s="31">
        <v>3.0</v>
      </c>
      <c r="O67" s="31">
        <v>5.0</v>
      </c>
      <c r="P67" s="31">
        <v>3.0</v>
      </c>
      <c r="Q67" s="31">
        <v>5.0</v>
      </c>
      <c r="R67" s="31">
        <v>3.0</v>
      </c>
      <c r="S67" s="31">
        <v>4.0</v>
      </c>
      <c r="T67" s="31">
        <v>3.0</v>
      </c>
      <c r="U67" s="31">
        <v>3.0</v>
      </c>
      <c r="V67" s="31">
        <v>5.0</v>
      </c>
      <c r="W67" s="31">
        <v>3.0</v>
      </c>
      <c r="X67" s="31">
        <v>4.0</v>
      </c>
      <c r="Y67" s="31">
        <v>3.0</v>
      </c>
      <c r="Z67" s="31">
        <v>67.0</v>
      </c>
      <c r="AA67" s="31">
        <v>859.0</v>
      </c>
    </row>
    <row r="68">
      <c r="A68" s="31" t="s">
        <v>23</v>
      </c>
      <c r="B68" s="31" t="s">
        <v>124</v>
      </c>
      <c r="C68" s="31" t="s">
        <v>130</v>
      </c>
      <c r="D68" s="31">
        <f>VLOOKUP(C68,'PDGA #s'!B:C,2,0)</f>
        <v>167477</v>
      </c>
      <c r="E68" s="31" t="str">
        <f>VLOOKUP(C68,'PDGA #s'!B:D,3,0)</f>
        <v/>
      </c>
      <c r="F68" s="31">
        <v>8.0</v>
      </c>
      <c r="G68" s="31" t="s">
        <v>53</v>
      </c>
      <c r="H68" s="31">
        <v>4.0</v>
      </c>
      <c r="I68" s="31">
        <v>4.0</v>
      </c>
      <c r="J68" s="31">
        <v>4.0</v>
      </c>
      <c r="K68" s="31">
        <v>2.0</v>
      </c>
      <c r="L68" s="31">
        <v>2.0</v>
      </c>
      <c r="M68" s="31">
        <v>3.0</v>
      </c>
      <c r="N68" s="31">
        <v>4.0</v>
      </c>
      <c r="O68" s="31">
        <v>5.0</v>
      </c>
      <c r="P68" s="31">
        <v>4.0</v>
      </c>
      <c r="Q68" s="31">
        <v>6.0</v>
      </c>
      <c r="R68" s="31">
        <v>2.0</v>
      </c>
      <c r="S68" s="31">
        <v>4.0</v>
      </c>
      <c r="T68" s="31">
        <v>4.0</v>
      </c>
      <c r="U68" s="31">
        <v>4.0</v>
      </c>
      <c r="V68" s="31">
        <v>5.0</v>
      </c>
      <c r="W68" s="31">
        <v>4.0</v>
      </c>
      <c r="X68" s="31">
        <v>2.0</v>
      </c>
      <c r="Y68" s="31">
        <v>4.0</v>
      </c>
      <c r="Z68" s="31">
        <v>67.0</v>
      </c>
      <c r="AA68" s="31">
        <v>859.0</v>
      </c>
    </row>
    <row r="69">
      <c r="A69" s="31" t="s">
        <v>23</v>
      </c>
      <c r="B69" s="31" t="s">
        <v>124</v>
      </c>
      <c r="C69" s="31" t="s">
        <v>131</v>
      </c>
      <c r="D69" s="31">
        <f>VLOOKUP(C69,'PDGA #s'!B:C,2,0)</f>
        <v>170264</v>
      </c>
      <c r="E69" s="31" t="str">
        <f>VLOOKUP(C69,'PDGA #s'!B:D,3,0)</f>
        <v/>
      </c>
      <c r="F69" s="31">
        <v>8.0</v>
      </c>
      <c r="G69" s="31" t="s">
        <v>53</v>
      </c>
      <c r="H69" s="31">
        <v>3.0</v>
      </c>
      <c r="I69" s="31">
        <v>4.0</v>
      </c>
      <c r="J69" s="31">
        <v>4.0</v>
      </c>
      <c r="K69" s="31">
        <v>4.0</v>
      </c>
      <c r="L69" s="31">
        <v>4.0</v>
      </c>
      <c r="M69" s="31">
        <v>4.0</v>
      </c>
      <c r="N69" s="31">
        <v>3.0</v>
      </c>
      <c r="O69" s="31">
        <v>4.0</v>
      </c>
      <c r="P69" s="31">
        <v>3.0</v>
      </c>
      <c r="Q69" s="31">
        <v>5.0</v>
      </c>
      <c r="R69" s="31">
        <v>3.0</v>
      </c>
      <c r="S69" s="31">
        <v>3.0</v>
      </c>
      <c r="T69" s="31">
        <v>4.0</v>
      </c>
      <c r="U69" s="31">
        <v>3.0</v>
      </c>
      <c r="V69" s="31">
        <v>5.0</v>
      </c>
      <c r="W69" s="31">
        <v>4.0</v>
      </c>
      <c r="X69" s="31">
        <v>3.0</v>
      </c>
      <c r="Y69" s="31">
        <v>4.0</v>
      </c>
      <c r="Z69" s="31">
        <v>67.0</v>
      </c>
      <c r="AA69" s="31">
        <v>859.0</v>
      </c>
    </row>
    <row r="70">
      <c r="A70" s="31" t="s">
        <v>21</v>
      </c>
      <c r="B70" s="31">
        <v>23.0</v>
      </c>
      <c r="C70" s="31" t="s">
        <v>132</v>
      </c>
      <c r="D70" s="31">
        <f>VLOOKUP(C70,'PDGA #s'!B:C,2,0)</f>
        <v>103108</v>
      </c>
      <c r="E70" s="31">
        <f>VLOOKUP(C70,'PDGA #s'!B:D,3,0)</f>
        <v>906</v>
      </c>
      <c r="F70" s="31">
        <v>8.0</v>
      </c>
      <c r="G70" s="31" t="s">
        <v>53</v>
      </c>
      <c r="H70" s="31">
        <v>3.0</v>
      </c>
      <c r="I70" s="31">
        <v>6.0</v>
      </c>
      <c r="J70" s="31">
        <v>5.0</v>
      </c>
      <c r="K70" s="31">
        <v>3.0</v>
      </c>
      <c r="L70" s="31">
        <v>4.0</v>
      </c>
      <c r="M70" s="31">
        <v>3.0</v>
      </c>
      <c r="N70" s="31">
        <v>4.0</v>
      </c>
      <c r="O70" s="31">
        <v>4.0</v>
      </c>
      <c r="P70" s="31">
        <v>4.0</v>
      </c>
      <c r="Q70" s="31">
        <v>4.0</v>
      </c>
      <c r="R70" s="31">
        <v>2.0</v>
      </c>
      <c r="S70" s="31">
        <v>4.0</v>
      </c>
      <c r="T70" s="31">
        <v>3.0</v>
      </c>
      <c r="U70" s="31">
        <v>4.0</v>
      </c>
      <c r="V70" s="31">
        <v>4.0</v>
      </c>
      <c r="W70" s="31">
        <v>3.0</v>
      </c>
      <c r="X70" s="31">
        <v>3.0</v>
      </c>
      <c r="Y70" s="31">
        <v>4.0</v>
      </c>
      <c r="Z70" s="31">
        <v>67.0</v>
      </c>
      <c r="AA70" s="31">
        <v>859.0</v>
      </c>
    </row>
    <row r="71">
      <c r="A71" s="31" t="s">
        <v>23</v>
      </c>
      <c r="B71" s="31">
        <v>24.0</v>
      </c>
      <c r="C71" s="31" t="s">
        <v>133</v>
      </c>
      <c r="D71" s="31">
        <f>VLOOKUP(C71,'PDGA #s'!B:C,2,0)</f>
        <v>140829</v>
      </c>
      <c r="E71" s="31">
        <f>VLOOKUP(C71,'PDGA #s'!B:D,3,0)</f>
        <v>810</v>
      </c>
      <c r="F71" s="31">
        <v>9.0</v>
      </c>
      <c r="G71" s="31" t="s">
        <v>53</v>
      </c>
      <c r="H71" s="31" t="s">
        <v>128</v>
      </c>
      <c r="I71" s="31" t="s">
        <v>128</v>
      </c>
      <c r="J71" s="31" t="s">
        <v>128</v>
      </c>
      <c r="K71" s="31" t="s">
        <v>128</v>
      </c>
      <c r="L71" s="31" t="s">
        <v>128</v>
      </c>
      <c r="M71" s="31" t="s">
        <v>128</v>
      </c>
      <c r="N71" s="31" t="s">
        <v>128</v>
      </c>
      <c r="O71" s="31" t="s">
        <v>128</v>
      </c>
      <c r="P71" s="31" t="s">
        <v>128</v>
      </c>
      <c r="Q71" s="31" t="s">
        <v>128</v>
      </c>
      <c r="R71" s="31" t="s">
        <v>128</v>
      </c>
      <c r="S71" s="31" t="s">
        <v>128</v>
      </c>
      <c r="T71" s="31" t="s">
        <v>128</v>
      </c>
      <c r="U71" s="31" t="s">
        <v>128</v>
      </c>
      <c r="V71" s="31" t="s">
        <v>128</v>
      </c>
      <c r="W71" s="31" t="s">
        <v>128</v>
      </c>
      <c r="X71" s="31" t="s">
        <v>128</v>
      </c>
      <c r="Y71" s="31" t="s">
        <v>128</v>
      </c>
      <c r="Z71" s="31">
        <v>68.0</v>
      </c>
      <c r="AA71" s="31">
        <v>849.0</v>
      </c>
    </row>
    <row r="72">
      <c r="A72" s="31" t="s">
        <v>21</v>
      </c>
      <c r="B72" s="31" t="s">
        <v>134</v>
      </c>
      <c r="C72" s="31" t="s">
        <v>135</v>
      </c>
      <c r="D72" s="31">
        <f>VLOOKUP(C72,'PDGA #s'!B:C,2,0)</f>
        <v>155116</v>
      </c>
      <c r="E72" s="31" t="str">
        <f>VLOOKUP(C72,'PDGA #s'!B:D,3,0)</f>
        <v/>
      </c>
      <c r="F72" s="31">
        <v>9.0</v>
      </c>
      <c r="G72" s="31" t="s">
        <v>53</v>
      </c>
      <c r="H72" s="31" t="s">
        <v>128</v>
      </c>
      <c r="I72" s="31" t="s">
        <v>128</v>
      </c>
      <c r="J72" s="31" t="s">
        <v>128</v>
      </c>
      <c r="K72" s="31" t="s">
        <v>128</v>
      </c>
      <c r="L72" s="31" t="s">
        <v>128</v>
      </c>
      <c r="M72" s="31" t="s">
        <v>128</v>
      </c>
      <c r="N72" s="31" t="s">
        <v>128</v>
      </c>
      <c r="O72" s="31" t="s">
        <v>128</v>
      </c>
      <c r="P72" s="31" t="s">
        <v>128</v>
      </c>
      <c r="Q72" s="31" t="s">
        <v>128</v>
      </c>
      <c r="R72" s="31" t="s">
        <v>128</v>
      </c>
      <c r="S72" s="31" t="s">
        <v>128</v>
      </c>
      <c r="T72" s="31" t="s">
        <v>128</v>
      </c>
      <c r="U72" s="31" t="s">
        <v>128</v>
      </c>
      <c r="V72" s="31" t="s">
        <v>128</v>
      </c>
      <c r="W72" s="31" t="s">
        <v>128</v>
      </c>
      <c r="X72" s="31" t="s">
        <v>128</v>
      </c>
      <c r="Y72" s="31" t="s">
        <v>128</v>
      </c>
      <c r="Z72" s="31">
        <v>68.0</v>
      </c>
      <c r="AA72" s="31">
        <v>849.0</v>
      </c>
    </row>
    <row r="73">
      <c r="A73" s="31" t="s">
        <v>21</v>
      </c>
      <c r="B73" s="31" t="s">
        <v>134</v>
      </c>
      <c r="C73" s="31" t="s">
        <v>136</v>
      </c>
      <c r="D73" s="31">
        <f>VLOOKUP(C73,'PDGA #s'!B:C,2,0)</f>
        <v>156945</v>
      </c>
      <c r="E73" s="31" t="str">
        <f>VLOOKUP(C73,'PDGA #s'!B:D,3,0)</f>
        <v/>
      </c>
      <c r="F73" s="31">
        <v>9.0</v>
      </c>
      <c r="G73" s="31" t="s">
        <v>53</v>
      </c>
      <c r="H73" s="31">
        <v>3.0</v>
      </c>
      <c r="I73" s="31">
        <v>5.0</v>
      </c>
      <c r="J73" s="31">
        <v>4.0</v>
      </c>
      <c r="K73" s="31">
        <v>3.0</v>
      </c>
      <c r="L73" s="31">
        <v>3.0</v>
      </c>
      <c r="M73" s="31">
        <v>3.0</v>
      </c>
      <c r="N73" s="31">
        <v>4.0</v>
      </c>
      <c r="O73" s="31">
        <v>4.0</v>
      </c>
      <c r="P73" s="31">
        <v>4.0</v>
      </c>
      <c r="Q73" s="31">
        <v>5.0</v>
      </c>
      <c r="R73" s="31">
        <v>3.0</v>
      </c>
      <c r="S73" s="31">
        <v>4.0</v>
      </c>
      <c r="T73" s="31">
        <v>4.0</v>
      </c>
      <c r="U73" s="31">
        <v>5.0</v>
      </c>
      <c r="V73" s="31">
        <v>4.0</v>
      </c>
      <c r="W73" s="31">
        <v>3.0</v>
      </c>
      <c r="X73" s="31">
        <v>4.0</v>
      </c>
      <c r="Y73" s="31">
        <v>3.0</v>
      </c>
      <c r="Z73" s="31">
        <v>68.0</v>
      </c>
      <c r="AA73" s="31">
        <v>849.0</v>
      </c>
    </row>
    <row r="74">
      <c r="A74" s="30" t="s">
        <v>16</v>
      </c>
      <c r="B74" s="31">
        <v>4.0</v>
      </c>
      <c r="C74" s="31" t="s">
        <v>137</v>
      </c>
      <c r="D74" s="31">
        <f>VLOOKUP(C74,'PDGA #s'!B:C,2,0)</f>
        <v>11390</v>
      </c>
      <c r="E74" s="31">
        <f>VLOOKUP(C74,'PDGA #s'!B:D,3,0)</f>
        <v>913</v>
      </c>
      <c r="F74" s="31">
        <v>9.0</v>
      </c>
      <c r="G74" s="31" t="s">
        <v>53</v>
      </c>
      <c r="H74" s="31">
        <v>3.0</v>
      </c>
      <c r="I74" s="31">
        <v>6.0</v>
      </c>
      <c r="J74" s="31">
        <v>4.0</v>
      </c>
      <c r="K74" s="31">
        <v>3.0</v>
      </c>
      <c r="L74" s="31">
        <v>5.0</v>
      </c>
      <c r="M74" s="31">
        <v>3.0</v>
      </c>
      <c r="N74" s="31">
        <v>3.0</v>
      </c>
      <c r="O74" s="31">
        <v>5.0</v>
      </c>
      <c r="P74" s="31">
        <v>6.0</v>
      </c>
      <c r="Q74" s="31">
        <v>4.0</v>
      </c>
      <c r="R74" s="31">
        <v>2.0</v>
      </c>
      <c r="S74" s="31">
        <v>3.0</v>
      </c>
      <c r="T74" s="31">
        <v>4.0</v>
      </c>
      <c r="U74" s="31">
        <v>3.0</v>
      </c>
      <c r="V74" s="31">
        <v>4.0</v>
      </c>
      <c r="W74" s="31">
        <v>4.0</v>
      </c>
      <c r="X74" s="31">
        <v>3.0</v>
      </c>
      <c r="Y74" s="31">
        <v>3.0</v>
      </c>
      <c r="Z74" s="31">
        <v>68.0</v>
      </c>
      <c r="AA74" s="31">
        <v>849.0</v>
      </c>
    </row>
    <row r="75">
      <c r="A75" s="31" t="s">
        <v>21</v>
      </c>
      <c r="B75" s="31" t="s">
        <v>134</v>
      </c>
      <c r="C75" s="31" t="s">
        <v>138</v>
      </c>
      <c r="D75" s="31">
        <f>VLOOKUP(C75,'PDGA #s'!B:C,2,0)</f>
        <v>105081</v>
      </c>
      <c r="E75" s="31">
        <f>VLOOKUP(C75,'PDGA #s'!B:D,3,0)</f>
        <v>851</v>
      </c>
      <c r="F75" s="31">
        <v>9.0</v>
      </c>
      <c r="G75" s="31" t="s">
        <v>53</v>
      </c>
      <c r="H75" s="31">
        <v>3.0</v>
      </c>
      <c r="I75" s="31">
        <v>6.0</v>
      </c>
      <c r="J75" s="31">
        <v>5.0</v>
      </c>
      <c r="K75" s="31">
        <v>4.0</v>
      </c>
      <c r="L75" s="31">
        <v>3.0</v>
      </c>
      <c r="M75" s="31">
        <v>4.0</v>
      </c>
      <c r="N75" s="31">
        <v>4.0</v>
      </c>
      <c r="O75" s="31">
        <v>5.0</v>
      </c>
      <c r="P75" s="31">
        <v>4.0</v>
      </c>
      <c r="Q75" s="31">
        <v>4.0</v>
      </c>
      <c r="R75" s="31">
        <v>2.0</v>
      </c>
      <c r="S75" s="31">
        <v>3.0</v>
      </c>
      <c r="T75" s="31">
        <v>5.0</v>
      </c>
      <c r="U75" s="31">
        <v>3.0</v>
      </c>
      <c r="V75" s="31">
        <v>4.0</v>
      </c>
      <c r="W75" s="31">
        <v>3.0</v>
      </c>
      <c r="X75" s="31">
        <v>3.0</v>
      </c>
      <c r="Y75" s="31">
        <v>3.0</v>
      </c>
      <c r="Z75" s="31">
        <v>68.0</v>
      </c>
      <c r="AA75" s="31">
        <v>849.0</v>
      </c>
    </row>
    <row r="76">
      <c r="A76" s="31" t="s">
        <v>24</v>
      </c>
      <c r="B76" s="31">
        <v>1.0</v>
      </c>
      <c r="C76" s="31" t="s">
        <v>139</v>
      </c>
      <c r="D76" s="31">
        <f>VLOOKUP(C76,'PDGA #s'!B:C,2,0)</f>
        <v>162001</v>
      </c>
      <c r="E76" s="31" t="str">
        <f>VLOOKUP(C76,'PDGA #s'!B:D,3,0)</f>
        <v/>
      </c>
      <c r="F76" s="31">
        <v>10.0</v>
      </c>
      <c r="G76" s="31" t="s">
        <v>53</v>
      </c>
      <c r="H76" s="31">
        <v>3.0</v>
      </c>
      <c r="I76" s="31">
        <v>5.0</v>
      </c>
      <c r="J76" s="31">
        <v>5.0</v>
      </c>
      <c r="K76" s="31">
        <v>3.0</v>
      </c>
      <c r="L76" s="31">
        <v>3.0</v>
      </c>
      <c r="M76" s="31">
        <v>3.0</v>
      </c>
      <c r="N76" s="31">
        <v>3.0</v>
      </c>
      <c r="O76" s="31">
        <v>4.0</v>
      </c>
      <c r="P76" s="31">
        <v>5.0</v>
      </c>
      <c r="Q76" s="31">
        <v>5.0</v>
      </c>
      <c r="R76" s="31">
        <v>2.0</v>
      </c>
      <c r="S76" s="31">
        <v>3.0</v>
      </c>
      <c r="T76" s="31">
        <v>5.0</v>
      </c>
      <c r="U76" s="31">
        <v>4.0</v>
      </c>
      <c r="V76" s="31">
        <v>5.0</v>
      </c>
      <c r="W76" s="31">
        <v>5.0</v>
      </c>
      <c r="X76" s="31">
        <v>3.0</v>
      </c>
      <c r="Y76" s="31">
        <v>3.0</v>
      </c>
      <c r="Z76" s="31">
        <v>69.0</v>
      </c>
      <c r="AA76" s="31">
        <v>840.0</v>
      </c>
    </row>
    <row r="77">
      <c r="A77" s="31" t="s">
        <v>23</v>
      </c>
      <c r="B77" s="31" t="s">
        <v>140</v>
      </c>
      <c r="C77" s="31" t="s">
        <v>141</v>
      </c>
      <c r="D77" s="31">
        <f>VLOOKUP(C77,'PDGA #s'!B:C,2,0)</f>
        <v>152728</v>
      </c>
      <c r="E77" s="31">
        <f>VLOOKUP(C77,'PDGA #s'!B:D,3,0)</f>
        <v>808</v>
      </c>
      <c r="F77" s="31">
        <v>10.0</v>
      </c>
      <c r="G77" s="31" t="s">
        <v>53</v>
      </c>
      <c r="H77" s="31">
        <v>3.0</v>
      </c>
      <c r="I77" s="31">
        <v>5.0</v>
      </c>
      <c r="J77" s="31">
        <v>7.0</v>
      </c>
      <c r="K77" s="31">
        <v>3.0</v>
      </c>
      <c r="L77" s="31">
        <v>3.0</v>
      </c>
      <c r="M77" s="31">
        <v>3.0</v>
      </c>
      <c r="N77" s="31">
        <v>3.0</v>
      </c>
      <c r="O77" s="31">
        <v>4.0</v>
      </c>
      <c r="P77" s="31">
        <v>4.0</v>
      </c>
      <c r="Q77" s="31">
        <v>4.0</v>
      </c>
      <c r="R77" s="31">
        <v>2.0</v>
      </c>
      <c r="S77" s="31">
        <v>4.0</v>
      </c>
      <c r="T77" s="31">
        <v>4.0</v>
      </c>
      <c r="U77" s="31">
        <v>4.0</v>
      </c>
      <c r="V77" s="31">
        <v>5.0</v>
      </c>
      <c r="W77" s="31">
        <v>3.0</v>
      </c>
      <c r="X77" s="31">
        <v>4.0</v>
      </c>
      <c r="Y77" s="31">
        <v>4.0</v>
      </c>
      <c r="Z77" s="31">
        <v>69.0</v>
      </c>
      <c r="AA77" s="31">
        <v>840.0</v>
      </c>
    </row>
    <row r="78">
      <c r="A78" s="31" t="s">
        <v>23</v>
      </c>
      <c r="B78" s="31" t="s">
        <v>140</v>
      </c>
      <c r="C78" s="31" t="s">
        <v>142</v>
      </c>
      <c r="D78" s="31">
        <f>VLOOKUP(C78,'PDGA #s'!B:C,2,0)</f>
        <v>155152</v>
      </c>
      <c r="E78" s="31">
        <f>VLOOKUP(C78,'PDGA #s'!B:D,3,0)</f>
        <v>849</v>
      </c>
      <c r="F78" s="31">
        <v>10.0</v>
      </c>
      <c r="G78" s="31" t="s">
        <v>53</v>
      </c>
      <c r="H78" s="31">
        <v>4.0</v>
      </c>
      <c r="I78" s="31">
        <v>5.0</v>
      </c>
      <c r="J78" s="31">
        <v>5.0</v>
      </c>
      <c r="K78" s="31">
        <v>3.0</v>
      </c>
      <c r="L78" s="31">
        <v>3.0</v>
      </c>
      <c r="M78" s="31">
        <v>5.0</v>
      </c>
      <c r="N78" s="31">
        <v>4.0</v>
      </c>
      <c r="O78" s="31">
        <v>4.0</v>
      </c>
      <c r="P78" s="31">
        <v>4.0</v>
      </c>
      <c r="Q78" s="31">
        <v>5.0</v>
      </c>
      <c r="R78" s="31">
        <v>2.0</v>
      </c>
      <c r="S78" s="31">
        <v>4.0</v>
      </c>
      <c r="T78" s="31">
        <v>3.0</v>
      </c>
      <c r="U78" s="31">
        <v>4.0</v>
      </c>
      <c r="V78" s="31">
        <v>4.0</v>
      </c>
      <c r="W78" s="31">
        <v>4.0</v>
      </c>
      <c r="X78" s="31">
        <v>3.0</v>
      </c>
      <c r="Y78" s="31">
        <v>3.0</v>
      </c>
      <c r="Z78" s="31">
        <v>69.0</v>
      </c>
      <c r="AA78" s="31">
        <v>840.0</v>
      </c>
    </row>
    <row r="79">
      <c r="A79" s="31" t="s">
        <v>21</v>
      </c>
      <c r="B79" s="31" t="s">
        <v>143</v>
      </c>
      <c r="C79" s="31" t="s">
        <v>144</v>
      </c>
      <c r="D79" s="31">
        <f>VLOOKUP(C79,'PDGA #s'!B:C,2,0)</f>
        <v>150452</v>
      </c>
      <c r="E79" s="31">
        <f>VLOOKUP(C79,'PDGA #s'!B:D,3,0)</f>
        <v>808</v>
      </c>
      <c r="F79" s="31">
        <v>10.0</v>
      </c>
      <c r="G79" s="31" t="s">
        <v>53</v>
      </c>
      <c r="H79" s="31">
        <v>3.0</v>
      </c>
      <c r="I79" s="31">
        <v>6.0</v>
      </c>
      <c r="J79" s="31">
        <v>6.0</v>
      </c>
      <c r="K79" s="31">
        <v>3.0</v>
      </c>
      <c r="L79" s="31">
        <v>4.0</v>
      </c>
      <c r="M79" s="31">
        <v>4.0</v>
      </c>
      <c r="N79" s="31">
        <v>4.0</v>
      </c>
      <c r="O79" s="31">
        <v>4.0</v>
      </c>
      <c r="P79" s="31">
        <v>3.0</v>
      </c>
      <c r="Q79" s="31">
        <v>5.0</v>
      </c>
      <c r="R79" s="31">
        <v>3.0</v>
      </c>
      <c r="S79" s="31">
        <v>4.0</v>
      </c>
      <c r="T79" s="31">
        <v>3.0</v>
      </c>
      <c r="U79" s="31">
        <v>3.0</v>
      </c>
      <c r="V79" s="31">
        <v>4.0</v>
      </c>
      <c r="W79" s="31">
        <v>4.0</v>
      </c>
      <c r="X79" s="31">
        <v>3.0</v>
      </c>
      <c r="Y79" s="31">
        <v>3.0</v>
      </c>
      <c r="Z79" s="31">
        <v>69.0</v>
      </c>
      <c r="AA79" s="31">
        <v>840.0</v>
      </c>
    </row>
    <row r="80">
      <c r="A80" s="31" t="s">
        <v>23</v>
      </c>
      <c r="B80" s="31" t="s">
        <v>140</v>
      </c>
      <c r="C80" s="31" t="s">
        <v>145</v>
      </c>
      <c r="D80" s="31">
        <f>VLOOKUP(C80,'PDGA #s'!B:C,2,0)</f>
        <v>155861</v>
      </c>
      <c r="E80" s="31">
        <f>VLOOKUP(C80,'PDGA #s'!B:D,3,0)</f>
        <v>857</v>
      </c>
      <c r="F80" s="31">
        <v>10.0</v>
      </c>
      <c r="G80" s="31" t="s">
        <v>53</v>
      </c>
      <c r="H80" s="31">
        <v>3.0</v>
      </c>
      <c r="I80" s="31">
        <v>6.0</v>
      </c>
      <c r="J80" s="31">
        <v>5.0</v>
      </c>
      <c r="K80" s="31">
        <v>3.0</v>
      </c>
      <c r="L80" s="31">
        <v>4.0</v>
      </c>
      <c r="M80" s="31">
        <v>3.0</v>
      </c>
      <c r="N80" s="31">
        <v>5.0</v>
      </c>
      <c r="O80" s="31">
        <v>6.0</v>
      </c>
      <c r="P80" s="31">
        <v>3.0</v>
      </c>
      <c r="Q80" s="31">
        <v>4.0</v>
      </c>
      <c r="R80" s="31">
        <v>3.0</v>
      </c>
      <c r="S80" s="31">
        <v>3.0</v>
      </c>
      <c r="T80" s="31">
        <v>3.0</v>
      </c>
      <c r="U80" s="31">
        <v>3.0</v>
      </c>
      <c r="V80" s="31">
        <v>5.0</v>
      </c>
      <c r="W80" s="31">
        <v>4.0</v>
      </c>
      <c r="X80" s="31">
        <v>3.0</v>
      </c>
      <c r="Y80" s="31">
        <v>3.0</v>
      </c>
      <c r="Z80" s="31">
        <v>69.0</v>
      </c>
      <c r="AA80" s="31">
        <v>840.0</v>
      </c>
    </row>
    <row r="81">
      <c r="A81" s="31" t="s">
        <v>17</v>
      </c>
      <c r="B81" s="31">
        <v>13.0</v>
      </c>
      <c r="C81" s="31" t="s">
        <v>146</v>
      </c>
      <c r="D81" s="31">
        <f>VLOOKUP(C81,'PDGA #s'!B:C,2,0)</f>
        <v>144089</v>
      </c>
      <c r="E81" s="31">
        <f>VLOOKUP(C81,'PDGA #s'!B:D,3,0)</f>
        <v>900</v>
      </c>
      <c r="F81" s="31">
        <v>10.0</v>
      </c>
      <c r="G81" s="31" t="s">
        <v>53</v>
      </c>
      <c r="H81" s="31">
        <v>5.0</v>
      </c>
      <c r="I81" s="31">
        <v>3.0</v>
      </c>
      <c r="J81" s="31">
        <v>5.0</v>
      </c>
      <c r="K81" s="31">
        <v>3.0</v>
      </c>
      <c r="L81" s="31">
        <v>3.0</v>
      </c>
      <c r="M81" s="31">
        <v>5.0</v>
      </c>
      <c r="N81" s="31">
        <v>4.0</v>
      </c>
      <c r="O81" s="31">
        <v>5.0</v>
      </c>
      <c r="P81" s="31">
        <v>3.0</v>
      </c>
      <c r="Q81" s="31">
        <v>5.0</v>
      </c>
      <c r="R81" s="31">
        <v>3.0</v>
      </c>
      <c r="S81" s="31">
        <v>4.0</v>
      </c>
      <c r="T81" s="31">
        <v>3.0</v>
      </c>
      <c r="U81" s="31">
        <v>4.0</v>
      </c>
      <c r="V81" s="31">
        <v>4.0</v>
      </c>
      <c r="W81" s="31">
        <v>3.0</v>
      </c>
      <c r="X81" s="31">
        <v>3.0</v>
      </c>
      <c r="Y81" s="31">
        <v>4.0</v>
      </c>
      <c r="Z81" s="31">
        <v>69.0</v>
      </c>
      <c r="AA81" s="31">
        <v>840.0</v>
      </c>
    </row>
    <row r="82">
      <c r="A82" s="31" t="s">
        <v>23</v>
      </c>
      <c r="B82" s="31" t="s">
        <v>140</v>
      </c>
      <c r="C82" s="31" t="s">
        <v>147</v>
      </c>
      <c r="D82" s="31" t="str">
        <f>VLOOKUP(C82,'PDGA #s'!B:C,2,0)</f>
        <v/>
      </c>
      <c r="E82" s="31" t="str">
        <f>VLOOKUP(C82,'PDGA #s'!B:D,3,0)</f>
        <v/>
      </c>
      <c r="F82" s="31">
        <v>10.0</v>
      </c>
      <c r="G82" s="31" t="s">
        <v>53</v>
      </c>
      <c r="H82" s="31" t="s">
        <v>128</v>
      </c>
      <c r="I82" s="31" t="s">
        <v>128</v>
      </c>
      <c r="J82" s="31" t="s">
        <v>128</v>
      </c>
      <c r="K82" s="31" t="s">
        <v>128</v>
      </c>
      <c r="L82" s="31" t="s">
        <v>128</v>
      </c>
      <c r="M82" s="31" t="s">
        <v>128</v>
      </c>
      <c r="N82" s="31" t="s">
        <v>128</v>
      </c>
      <c r="O82" s="31" t="s">
        <v>128</v>
      </c>
      <c r="P82" s="31" t="s">
        <v>128</v>
      </c>
      <c r="Q82" s="31" t="s">
        <v>128</v>
      </c>
      <c r="R82" s="31" t="s">
        <v>128</v>
      </c>
      <c r="S82" s="31" t="s">
        <v>128</v>
      </c>
      <c r="T82" s="31" t="s">
        <v>128</v>
      </c>
      <c r="U82" s="31" t="s">
        <v>128</v>
      </c>
      <c r="V82" s="31" t="s">
        <v>128</v>
      </c>
      <c r="W82" s="31" t="s">
        <v>128</v>
      </c>
      <c r="X82" s="31" t="s">
        <v>128</v>
      </c>
      <c r="Y82" s="31" t="s">
        <v>128</v>
      </c>
      <c r="Z82" s="31">
        <v>69.0</v>
      </c>
      <c r="AA82" s="31">
        <v>840.0</v>
      </c>
    </row>
    <row r="83">
      <c r="A83" s="31" t="s">
        <v>23</v>
      </c>
      <c r="B83" s="31" t="s">
        <v>140</v>
      </c>
      <c r="C83" s="31" t="s">
        <v>148</v>
      </c>
      <c r="D83" s="31">
        <f>VLOOKUP(C83,'PDGA #s'!B:C,2,0)</f>
        <v>131282</v>
      </c>
      <c r="E83" s="31">
        <f>VLOOKUP(C83,'PDGA #s'!B:D,3,0)</f>
        <v>849</v>
      </c>
      <c r="F83" s="31">
        <v>10.0</v>
      </c>
      <c r="G83" s="31" t="s">
        <v>53</v>
      </c>
      <c r="H83" s="31">
        <v>3.0</v>
      </c>
      <c r="I83" s="31">
        <v>6.0</v>
      </c>
      <c r="J83" s="31">
        <v>6.0</v>
      </c>
      <c r="K83" s="31">
        <v>3.0</v>
      </c>
      <c r="L83" s="31">
        <v>2.0</v>
      </c>
      <c r="M83" s="31">
        <v>4.0</v>
      </c>
      <c r="N83" s="31">
        <v>2.0</v>
      </c>
      <c r="O83" s="31">
        <v>5.0</v>
      </c>
      <c r="P83" s="31">
        <v>5.0</v>
      </c>
      <c r="Q83" s="31">
        <v>6.0</v>
      </c>
      <c r="R83" s="31">
        <v>3.0</v>
      </c>
      <c r="S83" s="31">
        <v>3.0</v>
      </c>
      <c r="T83" s="31">
        <v>3.0</v>
      </c>
      <c r="U83" s="31">
        <v>3.0</v>
      </c>
      <c r="V83" s="31">
        <v>6.0</v>
      </c>
      <c r="W83" s="31">
        <v>3.0</v>
      </c>
      <c r="X83" s="31">
        <v>3.0</v>
      </c>
      <c r="Y83" s="31">
        <v>3.0</v>
      </c>
      <c r="Z83" s="31">
        <v>69.0</v>
      </c>
      <c r="AA83" s="31">
        <v>840.0</v>
      </c>
    </row>
    <row r="84">
      <c r="A84" s="31" t="s">
        <v>21</v>
      </c>
      <c r="B84" s="31" t="s">
        <v>143</v>
      </c>
      <c r="C84" s="31" t="s">
        <v>149</v>
      </c>
      <c r="D84" s="31">
        <f>VLOOKUP(C84,'PDGA #s'!B:C,2,0)</f>
        <v>157615</v>
      </c>
      <c r="E84" s="31">
        <f>VLOOKUP(C84,'PDGA #s'!B:D,3,0)</f>
        <v>887</v>
      </c>
      <c r="F84" s="31">
        <v>10.0</v>
      </c>
      <c r="G84" s="31" t="s">
        <v>53</v>
      </c>
      <c r="H84" s="31">
        <v>3.0</v>
      </c>
      <c r="I84" s="31">
        <v>4.0</v>
      </c>
      <c r="J84" s="31">
        <v>6.0</v>
      </c>
      <c r="K84" s="31">
        <v>4.0</v>
      </c>
      <c r="L84" s="31">
        <v>3.0</v>
      </c>
      <c r="M84" s="31">
        <v>5.0</v>
      </c>
      <c r="N84" s="31">
        <v>2.0</v>
      </c>
      <c r="O84" s="31">
        <v>4.0</v>
      </c>
      <c r="P84" s="31">
        <v>4.0</v>
      </c>
      <c r="Q84" s="31">
        <v>5.0</v>
      </c>
      <c r="R84" s="31">
        <v>3.0</v>
      </c>
      <c r="S84" s="31">
        <v>4.0</v>
      </c>
      <c r="T84" s="31">
        <v>4.0</v>
      </c>
      <c r="U84" s="31">
        <v>3.0</v>
      </c>
      <c r="V84" s="31">
        <v>5.0</v>
      </c>
      <c r="W84" s="31">
        <v>4.0</v>
      </c>
      <c r="X84" s="31">
        <v>3.0</v>
      </c>
      <c r="Y84" s="31">
        <v>3.0</v>
      </c>
      <c r="Z84" s="31">
        <v>69.0</v>
      </c>
      <c r="AA84" s="31">
        <v>840.0</v>
      </c>
    </row>
    <row r="85">
      <c r="A85" s="31" t="s">
        <v>21</v>
      </c>
      <c r="B85" s="31" t="s">
        <v>143</v>
      </c>
      <c r="C85" s="31" t="s">
        <v>150</v>
      </c>
      <c r="D85" s="31">
        <f>VLOOKUP(C85,'PDGA #s'!B:C,2,0)</f>
        <v>134174</v>
      </c>
      <c r="E85" s="31" t="str">
        <f>VLOOKUP(C85,'PDGA #s'!B:D,3,0)</f>
        <v/>
      </c>
      <c r="F85" s="31">
        <v>10.0</v>
      </c>
      <c r="G85" s="31" t="s">
        <v>53</v>
      </c>
      <c r="H85" s="31">
        <v>3.0</v>
      </c>
      <c r="I85" s="31">
        <v>5.0</v>
      </c>
      <c r="J85" s="31">
        <v>5.0</v>
      </c>
      <c r="K85" s="31">
        <v>3.0</v>
      </c>
      <c r="L85" s="31">
        <v>3.0</v>
      </c>
      <c r="M85" s="31">
        <v>5.0</v>
      </c>
      <c r="N85" s="31">
        <v>4.0</v>
      </c>
      <c r="O85" s="31">
        <v>4.0</v>
      </c>
      <c r="P85" s="31">
        <v>4.0</v>
      </c>
      <c r="Q85" s="31">
        <v>5.0</v>
      </c>
      <c r="R85" s="31">
        <v>2.0</v>
      </c>
      <c r="S85" s="31">
        <v>4.0</v>
      </c>
      <c r="T85" s="31">
        <v>3.0</v>
      </c>
      <c r="U85" s="31">
        <v>3.0</v>
      </c>
      <c r="V85" s="31">
        <v>4.0</v>
      </c>
      <c r="W85" s="31">
        <v>5.0</v>
      </c>
      <c r="X85" s="31">
        <v>4.0</v>
      </c>
      <c r="Y85" s="31">
        <v>3.0</v>
      </c>
      <c r="Z85" s="31">
        <v>69.0</v>
      </c>
      <c r="AA85" s="31">
        <v>840.0</v>
      </c>
    </row>
    <row r="86">
      <c r="A86" s="31" t="s">
        <v>18</v>
      </c>
      <c r="B86" s="31">
        <v>3.0</v>
      </c>
      <c r="C86" s="31" t="s">
        <v>151</v>
      </c>
      <c r="D86" s="31">
        <f>VLOOKUP(C86,'PDGA #s'!B:C,2,0)</f>
        <v>171412</v>
      </c>
      <c r="E86" s="31" t="str">
        <f>VLOOKUP(C86,'PDGA #s'!B:D,3,0)</f>
        <v/>
      </c>
      <c r="F86" s="31">
        <v>10.0</v>
      </c>
      <c r="G86" s="31" t="s">
        <v>53</v>
      </c>
      <c r="H86" s="31">
        <v>3.0</v>
      </c>
      <c r="I86" s="31">
        <v>5.0</v>
      </c>
      <c r="J86" s="31">
        <v>4.0</v>
      </c>
      <c r="K86" s="31">
        <v>2.0</v>
      </c>
      <c r="L86" s="31">
        <v>5.0</v>
      </c>
      <c r="M86" s="31">
        <v>5.0</v>
      </c>
      <c r="N86" s="31">
        <v>4.0</v>
      </c>
      <c r="O86" s="31">
        <v>4.0</v>
      </c>
      <c r="P86" s="31">
        <v>3.0</v>
      </c>
      <c r="Q86" s="31">
        <v>7.0</v>
      </c>
      <c r="R86" s="31">
        <v>3.0</v>
      </c>
      <c r="S86" s="31">
        <v>3.0</v>
      </c>
      <c r="T86" s="31">
        <v>5.0</v>
      </c>
      <c r="U86" s="31">
        <v>3.0</v>
      </c>
      <c r="V86" s="31">
        <v>4.0</v>
      </c>
      <c r="W86" s="31">
        <v>3.0</v>
      </c>
      <c r="X86" s="31">
        <v>3.0</v>
      </c>
      <c r="Y86" s="31">
        <v>3.0</v>
      </c>
      <c r="Z86" s="31">
        <v>69.0</v>
      </c>
      <c r="AA86" s="31">
        <v>840.0</v>
      </c>
    </row>
    <row r="87">
      <c r="A87" s="31" t="s">
        <v>21</v>
      </c>
      <c r="B87" s="31" t="s">
        <v>143</v>
      </c>
      <c r="C87" s="31" t="s">
        <v>152</v>
      </c>
      <c r="D87" s="31">
        <f>VLOOKUP(C87,'PDGA #s'!B:C,2,0)</f>
        <v>134175</v>
      </c>
      <c r="E87" s="31" t="str">
        <f>VLOOKUP(C87,'PDGA #s'!B:D,3,0)</f>
        <v/>
      </c>
      <c r="F87" s="31">
        <v>10.0</v>
      </c>
      <c r="G87" s="31" t="s">
        <v>53</v>
      </c>
      <c r="H87" s="31">
        <v>2.0</v>
      </c>
      <c r="I87" s="31">
        <v>4.0</v>
      </c>
      <c r="J87" s="31">
        <v>6.0</v>
      </c>
      <c r="K87" s="31">
        <v>3.0</v>
      </c>
      <c r="L87" s="31">
        <v>3.0</v>
      </c>
      <c r="M87" s="31">
        <v>4.0</v>
      </c>
      <c r="N87" s="31">
        <v>5.0</v>
      </c>
      <c r="O87" s="31">
        <v>6.0</v>
      </c>
      <c r="P87" s="31">
        <v>3.0</v>
      </c>
      <c r="Q87" s="31">
        <v>6.0</v>
      </c>
      <c r="R87" s="31">
        <v>3.0</v>
      </c>
      <c r="S87" s="31">
        <v>3.0</v>
      </c>
      <c r="T87" s="31">
        <v>3.0</v>
      </c>
      <c r="U87" s="31">
        <v>4.0</v>
      </c>
      <c r="V87" s="31">
        <v>4.0</v>
      </c>
      <c r="W87" s="31">
        <v>3.0</v>
      </c>
      <c r="X87" s="31">
        <v>3.0</v>
      </c>
      <c r="Y87" s="31">
        <v>4.0</v>
      </c>
      <c r="Z87" s="31">
        <v>69.0</v>
      </c>
      <c r="AA87" s="31">
        <v>840.0</v>
      </c>
    </row>
    <row r="88">
      <c r="A88" s="31" t="s">
        <v>23</v>
      </c>
      <c r="B88" s="31" t="s">
        <v>140</v>
      </c>
      <c r="C88" s="31" t="s">
        <v>153</v>
      </c>
      <c r="D88" s="31">
        <f>VLOOKUP(C88,'PDGA #s'!B:C,2,0)</f>
        <v>105116</v>
      </c>
      <c r="E88" s="31">
        <f>VLOOKUP(C88,'PDGA #s'!B:D,3,0)</f>
        <v>822</v>
      </c>
      <c r="F88" s="31">
        <v>10.0</v>
      </c>
      <c r="G88" s="31" t="s">
        <v>53</v>
      </c>
      <c r="H88" s="31">
        <v>3.0</v>
      </c>
      <c r="I88" s="31">
        <v>6.0</v>
      </c>
      <c r="J88" s="31">
        <v>3.0</v>
      </c>
      <c r="K88" s="31">
        <v>3.0</v>
      </c>
      <c r="L88" s="31">
        <v>4.0</v>
      </c>
      <c r="M88" s="31">
        <v>4.0</v>
      </c>
      <c r="N88" s="31">
        <v>3.0</v>
      </c>
      <c r="O88" s="31">
        <v>5.0</v>
      </c>
      <c r="P88" s="31">
        <v>3.0</v>
      </c>
      <c r="Q88" s="31">
        <v>5.0</v>
      </c>
      <c r="R88" s="31">
        <v>2.0</v>
      </c>
      <c r="S88" s="31">
        <v>4.0</v>
      </c>
      <c r="T88" s="31">
        <v>5.0</v>
      </c>
      <c r="U88" s="31">
        <v>4.0</v>
      </c>
      <c r="V88" s="31">
        <v>5.0</v>
      </c>
      <c r="W88" s="31">
        <v>3.0</v>
      </c>
      <c r="X88" s="31">
        <v>3.0</v>
      </c>
      <c r="Y88" s="31">
        <v>4.0</v>
      </c>
      <c r="Z88" s="31">
        <v>69.0</v>
      </c>
      <c r="AA88" s="31">
        <v>840.0</v>
      </c>
    </row>
    <row r="89">
      <c r="A89" s="30" t="s">
        <v>19</v>
      </c>
      <c r="B89" s="31">
        <v>4.0</v>
      </c>
      <c r="C89" s="31" t="s">
        <v>154</v>
      </c>
      <c r="D89" s="31">
        <f>VLOOKUP(C89,'PDGA #s'!B:C,2,0)</f>
        <v>62964</v>
      </c>
      <c r="E89" s="31">
        <f>VLOOKUP(C89,'PDGA #s'!B:D,3,0)</f>
        <v>856</v>
      </c>
      <c r="F89" s="31">
        <v>10.0</v>
      </c>
      <c r="G89" s="31" t="s">
        <v>53</v>
      </c>
      <c r="H89" s="31">
        <v>3.0</v>
      </c>
      <c r="I89" s="31">
        <v>5.0</v>
      </c>
      <c r="J89" s="31">
        <v>6.0</v>
      </c>
      <c r="K89" s="31">
        <v>3.0</v>
      </c>
      <c r="L89" s="31">
        <v>3.0</v>
      </c>
      <c r="M89" s="31">
        <v>4.0</v>
      </c>
      <c r="N89" s="31">
        <v>4.0</v>
      </c>
      <c r="O89" s="31">
        <v>5.0</v>
      </c>
      <c r="P89" s="31">
        <v>4.0</v>
      </c>
      <c r="Q89" s="31">
        <v>5.0</v>
      </c>
      <c r="R89" s="31">
        <v>2.0</v>
      </c>
      <c r="S89" s="31">
        <v>3.0</v>
      </c>
      <c r="T89" s="31">
        <v>4.0</v>
      </c>
      <c r="U89" s="31">
        <v>3.0</v>
      </c>
      <c r="V89" s="31">
        <v>4.0</v>
      </c>
      <c r="W89" s="31">
        <v>4.0</v>
      </c>
      <c r="X89" s="31">
        <v>3.0</v>
      </c>
      <c r="Y89" s="31">
        <v>4.0</v>
      </c>
      <c r="Z89" s="31">
        <v>69.0</v>
      </c>
      <c r="AA89" s="31">
        <v>840.0</v>
      </c>
    </row>
    <row r="90">
      <c r="A90" s="31" t="s">
        <v>23</v>
      </c>
      <c r="B90" s="31" t="s">
        <v>155</v>
      </c>
      <c r="C90" s="31" t="s">
        <v>156</v>
      </c>
      <c r="D90" s="31">
        <f>VLOOKUP(C90,'PDGA #s'!B:C,2,0)</f>
        <v>151803</v>
      </c>
      <c r="E90" s="31" t="str">
        <f>VLOOKUP(C90,'PDGA #s'!B:D,3,0)</f>
        <v/>
      </c>
      <c r="F90" s="31">
        <v>11.0</v>
      </c>
      <c r="G90" s="31" t="s">
        <v>53</v>
      </c>
      <c r="H90" s="31">
        <v>3.0</v>
      </c>
      <c r="I90" s="31">
        <v>6.0</v>
      </c>
      <c r="J90" s="31">
        <v>6.0</v>
      </c>
      <c r="K90" s="31">
        <v>3.0</v>
      </c>
      <c r="L90" s="31">
        <v>3.0</v>
      </c>
      <c r="M90" s="31">
        <v>4.0</v>
      </c>
      <c r="N90" s="31">
        <v>3.0</v>
      </c>
      <c r="O90" s="31">
        <v>4.0</v>
      </c>
      <c r="P90" s="31">
        <v>4.0</v>
      </c>
      <c r="Q90" s="31">
        <v>5.0</v>
      </c>
      <c r="R90" s="31">
        <v>3.0</v>
      </c>
      <c r="S90" s="31">
        <v>4.0</v>
      </c>
      <c r="T90" s="31">
        <v>4.0</v>
      </c>
      <c r="U90" s="31">
        <v>4.0</v>
      </c>
      <c r="V90" s="31">
        <v>4.0</v>
      </c>
      <c r="W90" s="31">
        <v>4.0</v>
      </c>
      <c r="X90" s="31">
        <v>3.0</v>
      </c>
      <c r="Y90" s="31">
        <v>3.0</v>
      </c>
      <c r="Z90" s="31">
        <v>70.0</v>
      </c>
      <c r="AA90" s="31">
        <v>830.0</v>
      </c>
    </row>
    <row r="91">
      <c r="A91" s="30" t="s">
        <v>19</v>
      </c>
      <c r="B91" s="31">
        <v>5.0</v>
      </c>
      <c r="C91" s="31" t="s">
        <v>157</v>
      </c>
      <c r="D91" s="31">
        <f>VLOOKUP(C91,'PDGA #s'!B:C,2,0)</f>
        <v>69183</v>
      </c>
      <c r="E91" s="31">
        <f>VLOOKUP(C91,'PDGA #s'!B:D,3,0)</f>
        <v>829</v>
      </c>
      <c r="F91" s="31">
        <v>11.0</v>
      </c>
      <c r="G91" s="31" t="s">
        <v>53</v>
      </c>
      <c r="H91" s="31">
        <v>3.0</v>
      </c>
      <c r="I91" s="31">
        <v>4.0</v>
      </c>
      <c r="J91" s="31">
        <v>5.0</v>
      </c>
      <c r="K91" s="31">
        <v>3.0</v>
      </c>
      <c r="L91" s="31">
        <v>3.0</v>
      </c>
      <c r="M91" s="31">
        <v>4.0</v>
      </c>
      <c r="N91" s="31">
        <v>3.0</v>
      </c>
      <c r="O91" s="31">
        <v>4.0</v>
      </c>
      <c r="P91" s="31">
        <v>4.0</v>
      </c>
      <c r="Q91" s="31">
        <v>6.0</v>
      </c>
      <c r="R91" s="31">
        <v>3.0</v>
      </c>
      <c r="S91" s="31">
        <v>4.0</v>
      </c>
      <c r="T91" s="31">
        <v>3.0</v>
      </c>
      <c r="U91" s="31">
        <v>4.0</v>
      </c>
      <c r="V91" s="31">
        <v>5.0</v>
      </c>
      <c r="W91" s="31">
        <v>5.0</v>
      </c>
      <c r="X91" s="31">
        <v>4.0</v>
      </c>
      <c r="Y91" s="31">
        <v>3.0</v>
      </c>
      <c r="Z91" s="31">
        <v>70.0</v>
      </c>
      <c r="AA91" s="31">
        <v>830.0</v>
      </c>
    </row>
    <row r="92">
      <c r="A92" s="31" t="s">
        <v>23</v>
      </c>
      <c r="B92" s="31" t="s">
        <v>155</v>
      </c>
      <c r="C92" s="31" t="s">
        <v>158</v>
      </c>
      <c r="D92" s="31">
        <f>VLOOKUP(C92,'PDGA #s'!B:C,2,0)</f>
        <v>160050</v>
      </c>
      <c r="E92" s="31">
        <f>VLOOKUP(C92,'PDGA #s'!B:D,3,0)</f>
        <v>817</v>
      </c>
      <c r="F92" s="31">
        <v>11.0</v>
      </c>
      <c r="G92" s="31" t="s">
        <v>53</v>
      </c>
      <c r="H92" s="31">
        <v>3.0</v>
      </c>
      <c r="I92" s="31">
        <v>6.0</v>
      </c>
      <c r="J92" s="31">
        <v>5.0</v>
      </c>
      <c r="K92" s="31">
        <v>3.0</v>
      </c>
      <c r="L92" s="31">
        <v>3.0</v>
      </c>
      <c r="M92" s="31">
        <v>3.0</v>
      </c>
      <c r="N92" s="31">
        <v>5.0</v>
      </c>
      <c r="O92" s="31">
        <v>4.0</v>
      </c>
      <c r="P92" s="31">
        <v>6.0</v>
      </c>
      <c r="Q92" s="31">
        <v>6.0</v>
      </c>
      <c r="R92" s="31">
        <v>2.0</v>
      </c>
      <c r="S92" s="31">
        <v>3.0</v>
      </c>
      <c r="T92" s="31">
        <v>3.0</v>
      </c>
      <c r="U92" s="31">
        <v>3.0</v>
      </c>
      <c r="V92" s="31">
        <v>6.0</v>
      </c>
      <c r="W92" s="31">
        <v>3.0</v>
      </c>
      <c r="X92" s="31">
        <v>3.0</v>
      </c>
      <c r="Y92" s="31">
        <v>3.0</v>
      </c>
      <c r="Z92" s="31">
        <v>70.0</v>
      </c>
      <c r="AA92" s="31">
        <v>830.0</v>
      </c>
    </row>
    <row r="93">
      <c r="A93" s="31" t="s">
        <v>23</v>
      </c>
      <c r="B93" s="31" t="s">
        <v>155</v>
      </c>
      <c r="C93" s="31" t="s">
        <v>159</v>
      </c>
      <c r="D93" s="31">
        <f>VLOOKUP(C93,'PDGA #s'!B:C,2,0)</f>
        <v>145388</v>
      </c>
      <c r="E93" s="31" t="str">
        <f>VLOOKUP(C93,'PDGA #s'!B:D,3,0)</f>
        <v/>
      </c>
      <c r="F93" s="31">
        <v>11.0</v>
      </c>
      <c r="G93" s="31" t="s">
        <v>53</v>
      </c>
      <c r="H93" s="31">
        <v>3.0</v>
      </c>
      <c r="I93" s="31">
        <v>5.0</v>
      </c>
      <c r="J93" s="31">
        <v>5.0</v>
      </c>
      <c r="K93" s="31">
        <v>4.0</v>
      </c>
      <c r="L93" s="31">
        <v>3.0</v>
      </c>
      <c r="M93" s="31">
        <v>5.0</v>
      </c>
      <c r="N93" s="31">
        <v>3.0</v>
      </c>
      <c r="O93" s="31">
        <v>6.0</v>
      </c>
      <c r="P93" s="31">
        <v>5.0</v>
      </c>
      <c r="Q93" s="31">
        <v>4.0</v>
      </c>
      <c r="R93" s="31">
        <v>2.0</v>
      </c>
      <c r="S93" s="31">
        <v>4.0</v>
      </c>
      <c r="T93" s="31">
        <v>2.0</v>
      </c>
      <c r="U93" s="31">
        <v>4.0</v>
      </c>
      <c r="V93" s="31">
        <v>4.0</v>
      </c>
      <c r="W93" s="31">
        <v>4.0</v>
      </c>
      <c r="X93" s="31">
        <v>4.0</v>
      </c>
      <c r="Y93" s="31">
        <v>3.0</v>
      </c>
      <c r="Z93" s="31">
        <v>70.0</v>
      </c>
      <c r="AA93" s="31">
        <v>830.0</v>
      </c>
    </row>
    <row r="94">
      <c r="A94" s="31" t="s">
        <v>23</v>
      </c>
      <c r="B94" s="31" t="s">
        <v>155</v>
      </c>
      <c r="C94" s="31" t="s">
        <v>160</v>
      </c>
      <c r="D94" s="31" t="str">
        <f>VLOOKUP(C94,'PDGA #s'!B:C,2,0)</f>
        <v/>
      </c>
      <c r="E94" s="31" t="str">
        <f>VLOOKUP(C94,'PDGA #s'!B:D,3,0)</f>
        <v/>
      </c>
      <c r="F94" s="31">
        <v>11.0</v>
      </c>
      <c r="G94" s="31" t="s">
        <v>53</v>
      </c>
      <c r="H94" s="31">
        <v>3.0</v>
      </c>
      <c r="I94" s="31">
        <v>5.0</v>
      </c>
      <c r="J94" s="31">
        <v>4.0</v>
      </c>
      <c r="K94" s="31">
        <v>2.0</v>
      </c>
      <c r="L94" s="31">
        <v>4.0</v>
      </c>
      <c r="M94" s="31">
        <v>4.0</v>
      </c>
      <c r="N94" s="31">
        <v>4.0</v>
      </c>
      <c r="O94" s="31">
        <v>5.0</v>
      </c>
      <c r="P94" s="31">
        <v>4.0</v>
      </c>
      <c r="Q94" s="31">
        <v>6.0</v>
      </c>
      <c r="R94" s="31">
        <v>3.0</v>
      </c>
      <c r="S94" s="31">
        <v>3.0</v>
      </c>
      <c r="T94" s="31">
        <v>3.0</v>
      </c>
      <c r="U94" s="31">
        <v>4.0</v>
      </c>
      <c r="V94" s="31">
        <v>5.0</v>
      </c>
      <c r="W94" s="31">
        <v>4.0</v>
      </c>
      <c r="X94" s="31">
        <v>3.0</v>
      </c>
      <c r="Y94" s="31">
        <v>4.0</v>
      </c>
      <c r="Z94" s="31">
        <v>70.0</v>
      </c>
      <c r="AA94" s="31">
        <v>830.0</v>
      </c>
    </row>
    <row r="95">
      <c r="A95" s="30" t="s">
        <v>5</v>
      </c>
      <c r="B95" s="31">
        <v>4.0</v>
      </c>
      <c r="C95" s="31" t="s">
        <v>161</v>
      </c>
      <c r="D95" s="31">
        <f>VLOOKUP(C95,'PDGA #s'!B:C,2,0)</f>
        <v>148908</v>
      </c>
      <c r="E95" s="31">
        <f>VLOOKUP(C95,'PDGA #s'!B:D,3,0)</f>
        <v>779</v>
      </c>
      <c r="F95" s="31">
        <v>11.0</v>
      </c>
      <c r="G95" s="31" t="s">
        <v>53</v>
      </c>
      <c r="H95" s="31">
        <v>3.0</v>
      </c>
      <c r="I95" s="31">
        <v>4.0</v>
      </c>
      <c r="J95" s="31">
        <v>5.0</v>
      </c>
      <c r="K95" s="31">
        <v>3.0</v>
      </c>
      <c r="L95" s="31">
        <v>4.0</v>
      </c>
      <c r="M95" s="31">
        <v>4.0</v>
      </c>
      <c r="N95" s="31">
        <v>5.0</v>
      </c>
      <c r="O95" s="31">
        <v>5.0</v>
      </c>
      <c r="P95" s="31">
        <v>4.0</v>
      </c>
      <c r="Q95" s="31">
        <v>7.0</v>
      </c>
      <c r="R95" s="31">
        <v>3.0</v>
      </c>
      <c r="S95" s="31">
        <v>3.0</v>
      </c>
      <c r="T95" s="31">
        <v>4.0</v>
      </c>
      <c r="U95" s="31">
        <v>3.0</v>
      </c>
      <c r="V95" s="31">
        <v>4.0</v>
      </c>
      <c r="W95" s="31">
        <v>3.0</v>
      </c>
      <c r="X95" s="31">
        <v>3.0</v>
      </c>
      <c r="Y95" s="31">
        <v>3.0</v>
      </c>
      <c r="Z95" s="31">
        <v>70.0</v>
      </c>
      <c r="AA95" s="31">
        <v>830.0</v>
      </c>
    </row>
    <row r="96">
      <c r="A96" s="31" t="s">
        <v>21</v>
      </c>
      <c r="B96" s="31">
        <v>31.0</v>
      </c>
      <c r="C96" s="31" t="s">
        <v>162</v>
      </c>
      <c r="D96" s="31">
        <f>VLOOKUP(C96,'PDGA #s'!B:C,2,0)</f>
        <v>156767</v>
      </c>
      <c r="E96" s="31" t="str">
        <f>VLOOKUP(C96,'PDGA #s'!B:D,3,0)</f>
        <v/>
      </c>
      <c r="F96" s="31">
        <v>11.0</v>
      </c>
      <c r="G96" s="31" t="s">
        <v>53</v>
      </c>
      <c r="H96" s="31">
        <v>3.0</v>
      </c>
      <c r="I96" s="31">
        <v>6.0</v>
      </c>
      <c r="J96" s="31">
        <v>5.0</v>
      </c>
      <c r="K96" s="31">
        <v>4.0</v>
      </c>
      <c r="L96" s="31">
        <v>3.0</v>
      </c>
      <c r="M96" s="31">
        <v>5.0</v>
      </c>
      <c r="N96" s="31">
        <v>4.0</v>
      </c>
      <c r="O96" s="31">
        <v>4.0</v>
      </c>
      <c r="P96" s="31">
        <v>4.0</v>
      </c>
      <c r="Q96" s="31">
        <v>6.0</v>
      </c>
      <c r="R96" s="31">
        <v>3.0</v>
      </c>
      <c r="S96" s="31">
        <v>3.0</v>
      </c>
      <c r="T96" s="31">
        <v>4.0</v>
      </c>
      <c r="U96" s="31">
        <v>3.0</v>
      </c>
      <c r="V96" s="31">
        <v>4.0</v>
      </c>
      <c r="W96" s="31">
        <v>4.0</v>
      </c>
      <c r="X96" s="31">
        <v>2.0</v>
      </c>
      <c r="Y96" s="31">
        <v>3.0</v>
      </c>
      <c r="Z96" s="31">
        <v>70.0</v>
      </c>
      <c r="AA96" s="31">
        <v>830.0</v>
      </c>
    </row>
    <row r="97">
      <c r="A97" s="30" t="s">
        <v>20</v>
      </c>
      <c r="B97" s="31">
        <v>1.0</v>
      </c>
      <c r="C97" s="31" t="s">
        <v>163</v>
      </c>
      <c r="D97" s="31">
        <f>VLOOKUP(C97,'PDGA #s'!B:C,2,0)</f>
        <v>7569</v>
      </c>
      <c r="E97" s="31">
        <f>VLOOKUP(C97,'PDGA #s'!B:D,3,0)</f>
        <v>902</v>
      </c>
      <c r="F97" s="31">
        <v>11.0</v>
      </c>
      <c r="G97" s="31" t="s">
        <v>53</v>
      </c>
      <c r="H97" s="31">
        <v>4.0</v>
      </c>
      <c r="I97" s="31">
        <v>4.0</v>
      </c>
      <c r="J97" s="31">
        <v>5.0</v>
      </c>
      <c r="K97" s="31">
        <v>3.0</v>
      </c>
      <c r="L97" s="31">
        <v>4.0</v>
      </c>
      <c r="M97" s="31">
        <v>3.0</v>
      </c>
      <c r="N97" s="31">
        <v>6.0</v>
      </c>
      <c r="O97" s="31">
        <v>3.0</v>
      </c>
      <c r="P97" s="31">
        <v>5.0</v>
      </c>
      <c r="Q97" s="31">
        <v>5.0</v>
      </c>
      <c r="R97" s="31">
        <v>2.0</v>
      </c>
      <c r="S97" s="31">
        <v>4.0</v>
      </c>
      <c r="T97" s="31">
        <v>4.0</v>
      </c>
      <c r="U97" s="31">
        <v>4.0</v>
      </c>
      <c r="V97" s="31">
        <v>5.0</v>
      </c>
      <c r="W97" s="31">
        <v>3.0</v>
      </c>
      <c r="X97" s="31">
        <v>3.0</v>
      </c>
      <c r="Y97" s="31">
        <v>3.0</v>
      </c>
      <c r="Z97" s="31">
        <v>70.0</v>
      </c>
      <c r="AA97" s="31">
        <v>830.0</v>
      </c>
    </row>
    <row r="98">
      <c r="A98" s="31" t="s">
        <v>26</v>
      </c>
      <c r="B98" s="31">
        <v>1.0</v>
      </c>
      <c r="C98" s="31" t="s">
        <v>164</v>
      </c>
      <c r="D98" s="31">
        <f>VLOOKUP(C98,'PDGA #s'!B:C,2,0)</f>
        <v>157150</v>
      </c>
      <c r="E98" s="31">
        <f>VLOOKUP(C98,'PDGA #s'!B:D,3,0)</f>
        <v>813</v>
      </c>
      <c r="F98" s="31">
        <v>11.0</v>
      </c>
      <c r="G98" s="31" t="s">
        <v>53</v>
      </c>
      <c r="H98" s="31">
        <v>3.0</v>
      </c>
      <c r="I98" s="31">
        <v>5.0</v>
      </c>
      <c r="J98" s="31">
        <v>4.0</v>
      </c>
      <c r="K98" s="31">
        <v>4.0</v>
      </c>
      <c r="L98" s="31">
        <v>4.0</v>
      </c>
      <c r="M98" s="31">
        <v>4.0</v>
      </c>
      <c r="N98" s="31">
        <v>3.0</v>
      </c>
      <c r="O98" s="31">
        <v>5.0</v>
      </c>
      <c r="P98" s="31">
        <v>4.0</v>
      </c>
      <c r="Q98" s="31">
        <v>5.0</v>
      </c>
      <c r="R98" s="31">
        <v>3.0</v>
      </c>
      <c r="S98" s="31">
        <v>4.0</v>
      </c>
      <c r="T98" s="31">
        <v>5.0</v>
      </c>
      <c r="U98" s="31">
        <v>3.0</v>
      </c>
      <c r="V98" s="31">
        <v>5.0</v>
      </c>
      <c r="W98" s="31">
        <v>3.0</v>
      </c>
      <c r="X98" s="31">
        <v>3.0</v>
      </c>
      <c r="Y98" s="31">
        <v>3.0</v>
      </c>
      <c r="Z98" s="31">
        <v>70.0</v>
      </c>
      <c r="AA98" s="31">
        <v>830.0</v>
      </c>
    </row>
    <row r="99">
      <c r="A99" s="31" t="s">
        <v>23</v>
      </c>
      <c r="B99" s="31" t="s">
        <v>165</v>
      </c>
      <c r="C99" s="31" t="s">
        <v>166</v>
      </c>
      <c r="D99" s="31">
        <f>VLOOKUP(C99,'PDGA #s'!B:C,2,0)</f>
        <v>147524</v>
      </c>
      <c r="E99" s="31">
        <f>VLOOKUP(C99,'PDGA #s'!B:D,3,0)</f>
        <v>814</v>
      </c>
      <c r="F99" s="31">
        <v>13.0</v>
      </c>
      <c r="G99" s="31" t="s">
        <v>53</v>
      </c>
      <c r="H99" s="31">
        <v>3.0</v>
      </c>
      <c r="I99" s="31">
        <v>7.0</v>
      </c>
      <c r="J99" s="31">
        <v>4.0</v>
      </c>
      <c r="K99" s="31">
        <v>3.0</v>
      </c>
      <c r="L99" s="31">
        <v>3.0</v>
      </c>
      <c r="M99" s="31">
        <v>4.0</v>
      </c>
      <c r="N99" s="31">
        <v>5.0</v>
      </c>
      <c r="O99" s="31">
        <v>5.0</v>
      </c>
      <c r="P99" s="31">
        <v>5.0</v>
      </c>
      <c r="Q99" s="31">
        <v>6.0</v>
      </c>
      <c r="R99" s="31">
        <v>2.0</v>
      </c>
      <c r="S99" s="31">
        <v>3.0</v>
      </c>
      <c r="T99" s="31">
        <v>3.0</v>
      </c>
      <c r="U99" s="31">
        <v>4.0</v>
      </c>
      <c r="V99" s="31">
        <v>4.0</v>
      </c>
      <c r="W99" s="31">
        <v>4.0</v>
      </c>
      <c r="X99" s="31">
        <v>3.0</v>
      </c>
      <c r="Y99" s="31">
        <v>4.0</v>
      </c>
      <c r="Z99" s="31">
        <v>72.0</v>
      </c>
      <c r="AA99" s="31">
        <v>811.0</v>
      </c>
    </row>
    <row r="100">
      <c r="A100" s="31" t="s">
        <v>23</v>
      </c>
      <c r="B100" s="31" t="s">
        <v>165</v>
      </c>
      <c r="C100" s="31" t="s">
        <v>167</v>
      </c>
      <c r="D100" s="31">
        <f>VLOOKUP(C100,'PDGA #s'!B:C,2,0)</f>
        <v>133060</v>
      </c>
      <c r="E100" s="31">
        <f>VLOOKUP(C100,'PDGA #s'!B:D,3,0)</f>
        <v>680</v>
      </c>
      <c r="F100" s="31">
        <v>13.0</v>
      </c>
      <c r="G100" s="31" t="s">
        <v>53</v>
      </c>
      <c r="H100" s="31">
        <v>3.0</v>
      </c>
      <c r="I100" s="31">
        <v>7.0</v>
      </c>
      <c r="J100" s="31">
        <v>5.0</v>
      </c>
      <c r="K100" s="31">
        <v>3.0</v>
      </c>
      <c r="L100" s="31">
        <v>3.0</v>
      </c>
      <c r="M100" s="31">
        <v>5.0</v>
      </c>
      <c r="N100" s="31">
        <v>4.0</v>
      </c>
      <c r="O100" s="31">
        <v>4.0</v>
      </c>
      <c r="P100" s="31">
        <v>4.0</v>
      </c>
      <c r="Q100" s="31">
        <v>6.0</v>
      </c>
      <c r="R100" s="31">
        <v>2.0</v>
      </c>
      <c r="S100" s="31">
        <v>3.0</v>
      </c>
      <c r="T100" s="31">
        <v>3.0</v>
      </c>
      <c r="U100" s="31">
        <v>4.0</v>
      </c>
      <c r="V100" s="31">
        <v>5.0</v>
      </c>
      <c r="W100" s="31">
        <v>4.0</v>
      </c>
      <c r="X100" s="31">
        <v>4.0</v>
      </c>
      <c r="Y100" s="31">
        <v>3.0</v>
      </c>
      <c r="Z100" s="31">
        <v>72.0</v>
      </c>
      <c r="AA100" s="31">
        <v>811.0</v>
      </c>
    </row>
    <row r="101">
      <c r="A101" s="31" t="s">
        <v>23</v>
      </c>
      <c r="B101" s="31" t="s">
        <v>165</v>
      </c>
      <c r="C101" s="31" t="s">
        <v>168</v>
      </c>
      <c r="D101" s="31" t="str">
        <f>VLOOKUP(C101,'PDGA #s'!B:C,2,0)</f>
        <v/>
      </c>
      <c r="E101" s="31" t="str">
        <f>VLOOKUP(C101,'PDGA #s'!B:D,3,0)</f>
        <v/>
      </c>
      <c r="F101" s="31">
        <v>13.0</v>
      </c>
      <c r="G101" s="31" t="s">
        <v>53</v>
      </c>
      <c r="H101" s="31">
        <v>2.0</v>
      </c>
      <c r="I101" s="31">
        <v>5.0</v>
      </c>
      <c r="J101" s="31">
        <v>7.0</v>
      </c>
      <c r="K101" s="31">
        <v>3.0</v>
      </c>
      <c r="L101" s="31">
        <v>3.0</v>
      </c>
      <c r="M101" s="31">
        <v>3.0</v>
      </c>
      <c r="N101" s="31">
        <v>4.0</v>
      </c>
      <c r="O101" s="31">
        <v>5.0</v>
      </c>
      <c r="P101" s="31">
        <v>4.0</v>
      </c>
      <c r="Q101" s="31">
        <v>5.0</v>
      </c>
      <c r="R101" s="31">
        <v>4.0</v>
      </c>
      <c r="S101" s="31">
        <v>4.0</v>
      </c>
      <c r="T101" s="31">
        <v>4.0</v>
      </c>
      <c r="U101" s="31">
        <v>4.0</v>
      </c>
      <c r="V101" s="31">
        <v>4.0</v>
      </c>
      <c r="W101" s="31">
        <v>4.0</v>
      </c>
      <c r="X101" s="31">
        <v>4.0</v>
      </c>
      <c r="Y101" s="31">
        <v>3.0</v>
      </c>
      <c r="Z101" s="31">
        <v>72.0</v>
      </c>
      <c r="AA101" s="31">
        <v>811.0</v>
      </c>
    </row>
    <row r="102">
      <c r="A102" s="31" t="s">
        <v>23</v>
      </c>
      <c r="B102" s="31" t="s">
        <v>165</v>
      </c>
      <c r="C102" s="31" t="s">
        <v>169</v>
      </c>
      <c r="D102" s="31">
        <f>VLOOKUP(C102,'PDGA #s'!B:C,2,0)</f>
        <v>145709</v>
      </c>
      <c r="E102" s="31">
        <f>VLOOKUP(C102,'PDGA #s'!B:D,3,0)</f>
        <v>778</v>
      </c>
      <c r="F102" s="31">
        <v>13.0</v>
      </c>
      <c r="G102" s="31" t="s">
        <v>53</v>
      </c>
      <c r="H102" s="31">
        <v>4.0</v>
      </c>
      <c r="I102" s="31">
        <v>5.0</v>
      </c>
      <c r="J102" s="31">
        <v>5.0</v>
      </c>
      <c r="K102" s="31">
        <v>3.0</v>
      </c>
      <c r="L102" s="31">
        <v>3.0</v>
      </c>
      <c r="M102" s="31">
        <v>3.0</v>
      </c>
      <c r="N102" s="31">
        <v>5.0</v>
      </c>
      <c r="O102" s="31">
        <v>5.0</v>
      </c>
      <c r="P102" s="31">
        <v>4.0</v>
      </c>
      <c r="Q102" s="31">
        <v>5.0</v>
      </c>
      <c r="R102" s="31">
        <v>2.0</v>
      </c>
      <c r="S102" s="31">
        <v>3.0</v>
      </c>
      <c r="T102" s="31">
        <v>5.0</v>
      </c>
      <c r="U102" s="31">
        <v>4.0</v>
      </c>
      <c r="V102" s="31">
        <v>6.0</v>
      </c>
      <c r="W102" s="31">
        <v>4.0</v>
      </c>
      <c r="X102" s="31">
        <v>3.0</v>
      </c>
      <c r="Y102" s="31">
        <v>3.0</v>
      </c>
      <c r="Z102" s="31">
        <v>72.0</v>
      </c>
      <c r="AA102" s="31">
        <v>811.0</v>
      </c>
    </row>
    <row r="103">
      <c r="A103" s="31" t="s">
        <v>23</v>
      </c>
      <c r="B103" s="31" t="s">
        <v>165</v>
      </c>
      <c r="C103" s="31" t="s">
        <v>170</v>
      </c>
      <c r="D103" s="31">
        <f>VLOOKUP(C103,'PDGA #s'!B:C,2,0)</f>
        <v>170442</v>
      </c>
      <c r="E103" s="31" t="str">
        <f>VLOOKUP(C103,'PDGA #s'!B:D,3,0)</f>
        <v/>
      </c>
      <c r="F103" s="31">
        <v>13.0</v>
      </c>
      <c r="G103" s="31" t="s">
        <v>53</v>
      </c>
      <c r="H103" s="31">
        <v>3.0</v>
      </c>
      <c r="I103" s="31">
        <v>8.0</v>
      </c>
      <c r="J103" s="31">
        <v>6.0</v>
      </c>
      <c r="K103" s="31">
        <v>3.0</v>
      </c>
      <c r="L103" s="31">
        <v>2.0</v>
      </c>
      <c r="M103" s="31">
        <v>3.0</v>
      </c>
      <c r="N103" s="31">
        <v>3.0</v>
      </c>
      <c r="O103" s="31">
        <v>6.0</v>
      </c>
      <c r="P103" s="31">
        <v>6.0</v>
      </c>
      <c r="Q103" s="31">
        <v>5.0</v>
      </c>
      <c r="R103" s="31">
        <v>3.0</v>
      </c>
      <c r="S103" s="31">
        <v>4.0</v>
      </c>
      <c r="T103" s="31">
        <v>3.0</v>
      </c>
      <c r="U103" s="31">
        <v>3.0</v>
      </c>
      <c r="V103" s="31">
        <v>4.0</v>
      </c>
      <c r="W103" s="31">
        <v>4.0</v>
      </c>
      <c r="X103" s="31">
        <v>3.0</v>
      </c>
      <c r="Y103" s="31">
        <v>3.0</v>
      </c>
      <c r="Z103" s="31">
        <v>72.0</v>
      </c>
      <c r="AA103" s="31">
        <v>811.0</v>
      </c>
    </row>
    <row r="104">
      <c r="A104" s="31" t="s">
        <v>18</v>
      </c>
      <c r="B104" s="31">
        <v>4.0</v>
      </c>
      <c r="C104" s="31" t="s">
        <v>171</v>
      </c>
      <c r="D104" s="31">
        <f>VLOOKUP(C104,'PDGA #s'!B:C,2,0)</f>
        <v>142452</v>
      </c>
      <c r="E104" s="31">
        <f>VLOOKUP(C104,'PDGA #s'!B:D,3,0)</f>
        <v>796</v>
      </c>
      <c r="F104" s="31">
        <v>13.0</v>
      </c>
      <c r="G104" s="31" t="s">
        <v>53</v>
      </c>
      <c r="H104" s="31">
        <v>3.0</v>
      </c>
      <c r="I104" s="31">
        <v>5.0</v>
      </c>
      <c r="J104" s="31">
        <v>5.0</v>
      </c>
      <c r="K104" s="31">
        <v>3.0</v>
      </c>
      <c r="L104" s="31">
        <v>3.0</v>
      </c>
      <c r="M104" s="31">
        <v>5.0</v>
      </c>
      <c r="N104" s="31">
        <v>4.0</v>
      </c>
      <c r="O104" s="31">
        <v>4.0</v>
      </c>
      <c r="P104" s="31">
        <v>5.0</v>
      </c>
      <c r="Q104" s="31">
        <v>5.0</v>
      </c>
      <c r="R104" s="31">
        <v>3.0</v>
      </c>
      <c r="S104" s="31">
        <v>4.0</v>
      </c>
      <c r="T104" s="31">
        <v>3.0</v>
      </c>
      <c r="U104" s="31">
        <v>4.0</v>
      </c>
      <c r="V104" s="31">
        <v>5.0</v>
      </c>
      <c r="W104" s="31">
        <v>4.0</v>
      </c>
      <c r="X104" s="31">
        <v>3.0</v>
      </c>
      <c r="Y104" s="31">
        <v>4.0</v>
      </c>
      <c r="Z104" s="31">
        <v>72.0</v>
      </c>
      <c r="AA104" s="31">
        <v>811.0</v>
      </c>
    </row>
    <row r="105">
      <c r="A105" s="31" t="s">
        <v>23</v>
      </c>
      <c r="B105" s="31" t="s">
        <v>172</v>
      </c>
      <c r="C105" s="31" t="s">
        <v>173</v>
      </c>
      <c r="D105" s="31">
        <f>VLOOKUP(C105,'PDGA #s'!B:C,2,0)</f>
        <v>149924</v>
      </c>
      <c r="E105" s="31">
        <f>VLOOKUP(C105,'PDGA #s'!B:D,3,0)</f>
        <v>687</v>
      </c>
      <c r="F105" s="31">
        <v>14.0</v>
      </c>
      <c r="G105" s="31" t="s">
        <v>53</v>
      </c>
      <c r="H105" s="31">
        <v>3.0</v>
      </c>
      <c r="I105" s="31">
        <v>4.0</v>
      </c>
      <c r="J105" s="31">
        <v>6.0</v>
      </c>
      <c r="K105" s="31">
        <v>3.0</v>
      </c>
      <c r="L105" s="31">
        <v>3.0</v>
      </c>
      <c r="M105" s="31">
        <v>3.0</v>
      </c>
      <c r="N105" s="31">
        <v>3.0</v>
      </c>
      <c r="O105" s="31">
        <v>7.0</v>
      </c>
      <c r="P105" s="31">
        <v>4.0</v>
      </c>
      <c r="Q105" s="31">
        <v>6.0</v>
      </c>
      <c r="R105" s="31">
        <v>2.0</v>
      </c>
      <c r="S105" s="31">
        <v>4.0</v>
      </c>
      <c r="T105" s="31">
        <v>5.0</v>
      </c>
      <c r="U105" s="31">
        <v>4.0</v>
      </c>
      <c r="V105" s="31">
        <v>5.0</v>
      </c>
      <c r="W105" s="31">
        <v>4.0</v>
      </c>
      <c r="X105" s="31">
        <v>3.0</v>
      </c>
      <c r="Y105" s="31">
        <v>4.0</v>
      </c>
      <c r="Z105" s="31">
        <v>73.0</v>
      </c>
      <c r="AA105" s="31">
        <v>802.0</v>
      </c>
    </row>
    <row r="106">
      <c r="A106" s="31" t="s">
        <v>23</v>
      </c>
      <c r="B106" s="31" t="s">
        <v>172</v>
      </c>
      <c r="C106" s="31" t="s">
        <v>174</v>
      </c>
      <c r="D106" s="31">
        <f>VLOOKUP(C106,'PDGA #s'!B:C,2,0)</f>
        <v>137633</v>
      </c>
      <c r="E106" s="31">
        <f>VLOOKUP(C106,'PDGA #s'!B:D,3,0)</f>
        <v>771</v>
      </c>
      <c r="F106" s="31">
        <v>14.0</v>
      </c>
      <c r="G106" s="31" t="s">
        <v>53</v>
      </c>
      <c r="H106" s="31">
        <v>3.0</v>
      </c>
      <c r="I106" s="31">
        <v>5.0</v>
      </c>
      <c r="J106" s="31">
        <v>5.0</v>
      </c>
      <c r="K106" s="31">
        <v>3.0</v>
      </c>
      <c r="L106" s="31">
        <v>4.0</v>
      </c>
      <c r="M106" s="31">
        <v>4.0</v>
      </c>
      <c r="N106" s="31">
        <v>5.0</v>
      </c>
      <c r="O106" s="31">
        <v>4.0</v>
      </c>
      <c r="P106" s="31">
        <v>4.0</v>
      </c>
      <c r="Q106" s="31">
        <v>6.0</v>
      </c>
      <c r="R106" s="31">
        <v>3.0</v>
      </c>
      <c r="S106" s="31">
        <v>5.0</v>
      </c>
      <c r="T106" s="31">
        <v>4.0</v>
      </c>
      <c r="U106" s="31">
        <v>4.0</v>
      </c>
      <c r="V106" s="31">
        <v>4.0</v>
      </c>
      <c r="W106" s="31">
        <v>3.0</v>
      </c>
      <c r="X106" s="31">
        <v>3.0</v>
      </c>
      <c r="Y106" s="31">
        <v>4.0</v>
      </c>
      <c r="Z106" s="31">
        <v>73.0</v>
      </c>
      <c r="AA106" s="31">
        <v>802.0</v>
      </c>
    </row>
    <row r="107">
      <c r="A107" s="31" t="s">
        <v>23</v>
      </c>
      <c r="B107" s="31" t="s">
        <v>172</v>
      </c>
      <c r="C107" s="31" t="s">
        <v>175</v>
      </c>
      <c r="D107" s="31">
        <f>VLOOKUP(C107,'PDGA #s'!B:C,2,0)</f>
        <v>158936</v>
      </c>
      <c r="E107" s="31" t="str">
        <f>VLOOKUP(C107,'PDGA #s'!B:D,3,0)</f>
        <v/>
      </c>
      <c r="F107" s="31">
        <v>14.0</v>
      </c>
      <c r="G107" s="31" t="s">
        <v>53</v>
      </c>
      <c r="H107" s="31">
        <v>3.0</v>
      </c>
      <c r="I107" s="31">
        <v>5.0</v>
      </c>
      <c r="J107" s="31">
        <v>5.0</v>
      </c>
      <c r="K107" s="31">
        <v>4.0</v>
      </c>
      <c r="L107" s="31">
        <v>4.0</v>
      </c>
      <c r="M107" s="31">
        <v>4.0</v>
      </c>
      <c r="N107" s="31">
        <v>5.0</v>
      </c>
      <c r="O107" s="31">
        <v>4.0</v>
      </c>
      <c r="P107" s="31">
        <v>4.0</v>
      </c>
      <c r="Q107" s="31">
        <v>4.0</v>
      </c>
      <c r="R107" s="31">
        <v>2.0</v>
      </c>
      <c r="S107" s="31">
        <v>5.0</v>
      </c>
      <c r="T107" s="31">
        <v>4.0</v>
      </c>
      <c r="U107" s="31">
        <v>5.0</v>
      </c>
      <c r="V107" s="31">
        <v>4.0</v>
      </c>
      <c r="W107" s="31">
        <v>4.0</v>
      </c>
      <c r="X107" s="31">
        <v>4.0</v>
      </c>
      <c r="Y107" s="31">
        <v>3.0</v>
      </c>
      <c r="Z107" s="31">
        <v>73.0</v>
      </c>
      <c r="AA107" s="31">
        <v>802.0</v>
      </c>
    </row>
    <row r="108">
      <c r="A108" s="30" t="s">
        <v>19</v>
      </c>
      <c r="B108" s="31">
        <v>6.0</v>
      </c>
      <c r="C108" s="31" t="s">
        <v>176</v>
      </c>
      <c r="D108" s="31">
        <f>VLOOKUP(C108,'PDGA #s'!B:C,2,0)</f>
        <v>146879</v>
      </c>
      <c r="E108" s="31">
        <f>VLOOKUP(C108,'PDGA #s'!B:D,3,0)</f>
        <v>856</v>
      </c>
      <c r="F108" s="31">
        <v>14.0</v>
      </c>
      <c r="G108" s="31" t="s">
        <v>53</v>
      </c>
      <c r="H108" s="31">
        <v>2.0</v>
      </c>
      <c r="I108" s="31">
        <v>4.0</v>
      </c>
      <c r="J108" s="31">
        <v>3.0</v>
      </c>
      <c r="K108" s="31">
        <v>4.0</v>
      </c>
      <c r="L108" s="31">
        <v>3.0</v>
      </c>
      <c r="M108" s="31">
        <v>4.0</v>
      </c>
      <c r="N108" s="31">
        <v>6.0</v>
      </c>
      <c r="O108" s="31">
        <v>6.0</v>
      </c>
      <c r="P108" s="31">
        <v>3.0</v>
      </c>
      <c r="Q108" s="31">
        <v>6.0</v>
      </c>
      <c r="R108" s="31">
        <v>3.0</v>
      </c>
      <c r="S108" s="31">
        <v>5.0</v>
      </c>
      <c r="T108" s="31">
        <v>4.0</v>
      </c>
      <c r="U108" s="31">
        <v>4.0</v>
      </c>
      <c r="V108" s="31">
        <v>5.0</v>
      </c>
      <c r="W108" s="31">
        <v>5.0</v>
      </c>
      <c r="X108" s="31">
        <v>3.0</v>
      </c>
      <c r="Y108" s="31">
        <v>3.0</v>
      </c>
      <c r="Z108" s="31">
        <v>73.0</v>
      </c>
      <c r="AA108" s="31">
        <v>802.0</v>
      </c>
    </row>
    <row r="109">
      <c r="A109" s="31" t="s">
        <v>23</v>
      </c>
      <c r="B109" s="31" t="s">
        <v>172</v>
      </c>
      <c r="C109" s="31" t="s">
        <v>177</v>
      </c>
      <c r="D109" s="31">
        <f>VLOOKUP(C109,'PDGA #s'!B:C,2,0)</f>
        <v>154432</v>
      </c>
      <c r="E109" s="31" t="str">
        <f>VLOOKUP(C109,'PDGA #s'!B:D,3,0)</f>
        <v/>
      </c>
      <c r="F109" s="31">
        <v>14.0</v>
      </c>
      <c r="G109" s="31" t="s">
        <v>53</v>
      </c>
      <c r="H109" s="31">
        <v>4.0</v>
      </c>
      <c r="I109" s="31">
        <v>4.0</v>
      </c>
      <c r="J109" s="31">
        <v>5.0</v>
      </c>
      <c r="K109" s="31">
        <v>3.0</v>
      </c>
      <c r="L109" s="31">
        <v>3.0</v>
      </c>
      <c r="M109" s="31">
        <v>3.0</v>
      </c>
      <c r="N109" s="31">
        <v>3.0</v>
      </c>
      <c r="O109" s="31">
        <v>7.0</v>
      </c>
      <c r="P109" s="31">
        <v>4.0</v>
      </c>
      <c r="Q109" s="31">
        <v>4.0</v>
      </c>
      <c r="R109" s="31">
        <v>4.0</v>
      </c>
      <c r="S109" s="31">
        <v>6.0</v>
      </c>
      <c r="T109" s="31">
        <v>4.0</v>
      </c>
      <c r="U109" s="31">
        <v>3.0</v>
      </c>
      <c r="V109" s="31">
        <v>5.0</v>
      </c>
      <c r="W109" s="31">
        <v>5.0</v>
      </c>
      <c r="X109" s="31">
        <v>3.0</v>
      </c>
      <c r="Y109" s="31">
        <v>3.0</v>
      </c>
      <c r="Z109" s="31">
        <v>73.0</v>
      </c>
      <c r="AA109" s="31">
        <v>802.0</v>
      </c>
    </row>
    <row r="110">
      <c r="A110" s="31" t="s">
        <v>18</v>
      </c>
      <c r="B110" s="31">
        <v>5.0</v>
      </c>
      <c r="C110" s="31" t="s">
        <v>178</v>
      </c>
      <c r="D110" s="31">
        <f>VLOOKUP(C110,'PDGA #s'!B:C,2,0)</f>
        <v>104754</v>
      </c>
      <c r="E110" s="31">
        <f>VLOOKUP(C110,'PDGA #s'!B:D,3,0)</f>
        <v>825</v>
      </c>
      <c r="F110" s="31">
        <v>14.0</v>
      </c>
      <c r="G110" s="31" t="s">
        <v>53</v>
      </c>
      <c r="H110" s="31">
        <v>3.0</v>
      </c>
      <c r="I110" s="31">
        <v>6.0</v>
      </c>
      <c r="J110" s="31">
        <v>6.0</v>
      </c>
      <c r="K110" s="31">
        <v>4.0</v>
      </c>
      <c r="L110" s="31">
        <v>3.0</v>
      </c>
      <c r="M110" s="31">
        <v>4.0</v>
      </c>
      <c r="N110" s="31">
        <v>3.0</v>
      </c>
      <c r="O110" s="31">
        <v>5.0</v>
      </c>
      <c r="P110" s="31">
        <v>5.0</v>
      </c>
      <c r="Q110" s="31">
        <v>6.0</v>
      </c>
      <c r="R110" s="31">
        <v>3.0</v>
      </c>
      <c r="S110" s="31">
        <v>3.0</v>
      </c>
      <c r="T110" s="31">
        <v>4.0</v>
      </c>
      <c r="U110" s="31">
        <v>3.0</v>
      </c>
      <c r="V110" s="31">
        <v>4.0</v>
      </c>
      <c r="W110" s="31">
        <v>4.0</v>
      </c>
      <c r="X110" s="31">
        <v>3.0</v>
      </c>
      <c r="Y110" s="31">
        <v>4.0</v>
      </c>
      <c r="Z110" s="31">
        <v>73.0</v>
      </c>
      <c r="AA110" s="31">
        <v>802.0</v>
      </c>
    </row>
    <row r="111">
      <c r="A111" s="31" t="s">
        <v>23</v>
      </c>
      <c r="B111" s="31" t="s">
        <v>179</v>
      </c>
      <c r="C111" s="31" t="s">
        <v>180</v>
      </c>
      <c r="D111" s="31">
        <f>VLOOKUP(C111,'PDGA #s'!B:C,2,0)</f>
        <v>170866</v>
      </c>
      <c r="E111" s="31" t="str">
        <f>VLOOKUP(C111,'PDGA #s'!B:D,3,0)</f>
        <v/>
      </c>
      <c r="F111" s="31">
        <v>15.0</v>
      </c>
      <c r="G111" s="31" t="s">
        <v>53</v>
      </c>
      <c r="H111" s="31">
        <v>3.0</v>
      </c>
      <c r="I111" s="31">
        <v>6.0</v>
      </c>
      <c r="J111" s="31">
        <v>6.0</v>
      </c>
      <c r="K111" s="31">
        <v>4.0</v>
      </c>
      <c r="L111" s="31">
        <v>5.0</v>
      </c>
      <c r="M111" s="31">
        <v>3.0</v>
      </c>
      <c r="N111" s="31">
        <v>4.0</v>
      </c>
      <c r="O111" s="31">
        <v>4.0</v>
      </c>
      <c r="P111" s="31">
        <v>5.0</v>
      </c>
      <c r="Q111" s="31">
        <v>8.0</v>
      </c>
      <c r="R111" s="31">
        <v>2.0</v>
      </c>
      <c r="S111" s="31">
        <v>3.0</v>
      </c>
      <c r="T111" s="31">
        <v>3.0</v>
      </c>
      <c r="U111" s="31">
        <v>3.0</v>
      </c>
      <c r="V111" s="31">
        <v>5.0</v>
      </c>
      <c r="W111" s="31">
        <v>4.0</v>
      </c>
      <c r="X111" s="31">
        <v>3.0</v>
      </c>
      <c r="Y111" s="31">
        <v>3.0</v>
      </c>
      <c r="Z111" s="31">
        <v>74.0</v>
      </c>
      <c r="AA111" s="31">
        <v>792.0</v>
      </c>
    </row>
    <row r="112">
      <c r="A112" s="31" t="s">
        <v>23</v>
      </c>
      <c r="B112" s="31" t="s">
        <v>179</v>
      </c>
      <c r="C112" s="31" t="s">
        <v>181</v>
      </c>
      <c r="D112" s="31" t="str">
        <f>VLOOKUP(C112,'PDGA #s'!B:C,2,0)</f>
        <v/>
      </c>
      <c r="E112" s="31" t="str">
        <f>VLOOKUP(C112,'PDGA #s'!B:D,3,0)</f>
        <v/>
      </c>
      <c r="F112" s="31">
        <v>15.0</v>
      </c>
      <c r="G112" s="31" t="s">
        <v>53</v>
      </c>
      <c r="H112" s="31">
        <v>4.0</v>
      </c>
      <c r="I112" s="31">
        <v>6.0</v>
      </c>
      <c r="J112" s="31">
        <v>5.0</v>
      </c>
      <c r="K112" s="31">
        <v>3.0</v>
      </c>
      <c r="L112" s="31">
        <v>3.0</v>
      </c>
      <c r="M112" s="31">
        <v>4.0</v>
      </c>
      <c r="N112" s="31">
        <v>4.0</v>
      </c>
      <c r="O112" s="31">
        <v>4.0</v>
      </c>
      <c r="P112" s="31">
        <v>5.0</v>
      </c>
      <c r="Q112" s="31">
        <v>5.0</v>
      </c>
      <c r="R112" s="31">
        <v>3.0</v>
      </c>
      <c r="S112" s="31">
        <v>3.0</v>
      </c>
      <c r="T112" s="31">
        <v>3.0</v>
      </c>
      <c r="U112" s="31">
        <v>5.0</v>
      </c>
      <c r="V112" s="31">
        <v>6.0</v>
      </c>
      <c r="W112" s="31">
        <v>4.0</v>
      </c>
      <c r="X112" s="31">
        <v>3.0</v>
      </c>
      <c r="Y112" s="31">
        <v>4.0</v>
      </c>
      <c r="Z112" s="31">
        <v>74.0</v>
      </c>
      <c r="AA112" s="31">
        <v>792.0</v>
      </c>
    </row>
    <row r="113">
      <c r="A113" s="31" t="s">
        <v>23</v>
      </c>
      <c r="B113" s="31" t="s">
        <v>179</v>
      </c>
      <c r="C113" s="31" t="s">
        <v>182</v>
      </c>
      <c r="D113" s="31" t="str">
        <f>VLOOKUP(C113,'PDGA #s'!B:C,2,0)</f>
        <v/>
      </c>
      <c r="E113" s="31" t="str">
        <f>VLOOKUP(C113,'PDGA #s'!B:D,3,0)</f>
        <v/>
      </c>
      <c r="F113" s="31">
        <v>15.0</v>
      </c>
      <c r="G113" s="31" t="s">
        <v>53</v>
      </c>
      <c r="H113" s="31">
        <v>3.0</v>
      </c>
      <c r="I113" s="31">
        <v>6.0</v>
      </c>
      <c r="J113" s="31">
        <v>6.0</v>
      </c>
      <c r="K113" s="31">
        <v>3.0</v>
      </c>
      <c r="L113" s="31">
        <v>4.0</v>
      </c>
      <c r="M113" s="31">
        <v>4.0</v>
      </c>
      <c r="N113" s="31">
        <v>3.0</v>
      </c>
      <c r="O113" s="31">
        <v>5.0</v>
      </c>
      <c r="P113" s="31">
        <v>4.0</v>
      </c>
      <c r="Q113" s="31">
        <v>5.0</v>
      </c>
      <c r="R113" s="31">
        <v>2.0</v>
      </c>
      <c r="S113" s="31">
        <v>4.0</v>
      </c>
      <c r="T113" s="31">
        <v>3.0</v>
      </c>
      <c r="U113" s="31">
        <v>4.0</v>
      </c>
      <c r="V113" s="31">
        <v>5.0</v>
      </c>
      <c r="W113" s="31">
        <v>4.0</v>
      </c>
      <c r="X113" s="31">
        <v>3.0</v>
      </c>
      <c r="Y113" s="31">
        <v>6.0</v>
      </c>
      <c r="Z113" s="31">
        <v>74.0</v>
      </c>
      <c r="AA113" s="31">
        <v>792.0</v>
      </c>
    </row>
    <row r="114">
      <c r="A114" s="31" t="s">
        <v>18</v>
      </c>
      <c r="B114" s="31">
        <v>6.0</v>
      </c>
      <c r="C114" s="31" t="s">
        <v>183</v>
      </c>
      <c r="D114" s="31">
        <f>VLOOKUP(C114,'PDGA #s'!B:C,2,0)</f>
        <v>62719</v>
      </c>
      <c r="E114" s="31">
        <f>VLOOKUP(C114,'PDGA #s'!B:D,3,0)</f>
        <v>792</v>
      </c>
      <c r="F114" s="31">
        <v>15.0</v>
      </c>
      <c r="G114" s="31" t="s">
        <v>53</v>
      </c>
      <c r="H114" s="31">
        <v>4.0</v>
      </c>
      <c r="I114" s="31">
        <v>5.0</v>
      </c>
      <c r="J114" s="31">
        <v>4.0</v>
      </c>
      <c r="K114" s="31">
        <v>4.0</v>
      </c>
      <c r="L114" s="31">
        <v>5.0</v>
      </c>
      <c r="M114" s="31">
        <v>5.0</v>
      </c>
      <c r="N114" s="31">
        <v>4.0</v>
      </c>
      <c r="O114" s="31">
        <v>4.0</v>
      </c>
      <c r="P114" s="31">
        <v>3.0</v>
      </c>
      <c r="Q114" s="31">
        <v>6.0</v>
      </c>
      <c r="R114" s="31">
        <v>3.0</v>
      </c>
      <c r="S114" s="31">
        <v>4.0</v>
      </c>
      <c r="T114" s="31">
        <v>4.0</v>
      </c>
      <c r="U114" s="31">
        <v>4.0</v>
      </c>
      <c r="V114" s="31">
        <v>5.0</v>
      </c>
      <c r="W114" s="31">
        <v>4.0</v>
      </c>
      <c r="X114" s="31">
        <v>3.0</v>
      </c>
      <c r="Y114" s="31">
        <v>3.0</v>
      </c>
      <c r="Z114" s="31">
        <v>74.0</v>
      </c>
      <c r="AA114" s="31">
        <v>792.0</v>
      </c>
    </row>
    <row r="115">
      <c r="A115" s="31" t="s">
        <v>23</v>
      </c>
      <c r="B115" s="31" t="s">
        <v>179</v>
      </c>
      <c r="C115" s="31" t="s">
        <v>184</v>
      </c>
      <c r="D115" s="31">
        <f>VLOOKUP(C115,'PDGA #s'!B:C,2,0)</f>
        <v>152451</v>
      </c>
      <c r="E115" s="31" t="str">
        <f>VLOOKUP(C115,'PDGA #s'!B:D,3,0)</f>
        <v/>
      </c>
      <c r="F115" s="31">
        <v>15.0</v>
      </c>
      <c r="G115" s="31" t="s">
        <v>53</v>
      </c>
      <c r="H115" s="31">
        <v>4.0</v>
      </c>
      <c r="I115" s="31">
        <v>6.0</v>
      </c>
      <c r="J115" s="31">
        <v>5.0</v>
      </c>
      <c r="K115" s="31">
        <v>2.0</v>
      </c>
      <c r="L115" s="31">
        <v>4.0</v>
      </c>
      <c r="M115" s="31">
        <v>3.0</v>
      </c>
      <c r="N115" s="31">
        <v>3.0</v>
      </c>
      <c r="O115" s="31">
        <v>4.0</v>
      </c>
      <c r="P115" s="31">
        <v>6.0</v>
      </c>
      <c r="Q115" s="31">
        <v>5.0</v>
      </c>
      <c r="R115" s="31">
        <v>3.0</v>
      </c>
      <c r="S115" s="31">
        <v>4.0</v>
      </c>
      <c r="T115" s="31">
        <v>3.0</v>
      </c>
      <c r="U115" s="31">
        <v>3.0</v>
      </c>
      <c r="V115" s="31">
        <v>5.0</v>
      </c>
      <c r="W115" s="31">
        <v>4.0</v>
      </c>
      <c r="X115" s="31">
        <v>5.0</v>
      </c>
      <c r="Y115" s="31">
        <v>5.0</v>
      </c>
      <c r="Z115" s="31">
        <v>74.0</v>
      </c>
      <c r="AA115" s="31">
        <v>792.0</v>
      </c>
    </row>
    <row r="116">
      <c r="A116" s="31" t="s">
        <v>23</v>
      </c>
      <c r="B116" s="31" t="s">
        <v>179</v>
      </c>
      <c r="C116" s="31" t="s">
        <v>185</v>
      </c>
      <c r="D116" s="31" t="str">
        <f>VLOOKUP(C116,'PDGA #s'!B:C,2,0)</f>
        <v/>
      </c>
      <c r="E116" s="31" t="str">
        <f>VLOOKUP(C116,'PDGA #s'!B:D,3,0)</f>
        <v/>
      </c>
      <c r="F116" s="31">
        <v>15.0</v>
      </c>
      <c r="G116" s="31" t="s">
        <v>53</v>
      </c>
      <c r="H116" s="31">
        <v>3.0</v>
      </c>
      <c r="I116" s="31">
        <v>5.0</v>
      </c>
      <c r="J116" s="31">
        <v>6.0</v>
      </c>
      <c r="K116" s="31">
        <v>3.0</v>
      </c>
      <c r="L116" s="31">
        <v>3.0</v>
      </c>
      <c r="M116" s="31">
        <v>4.0</v>
      </c>
      <c r="N116" s="31">
        <v>3.0</v>
      </c>
      <c r="O116" s="31">
        <v>5.0</v>
      </c>
      <c r="P116" s="31">
        <v>4.0</v>
      </c>
      <c r="Q116" s="31">
        <v>9.0</v>
      </c>
      <c r="R116" s="31">
        <v>3.0</v>
      </c>
      <c r="S116" s="31">
        <v>4.0</v>
      </c>
      <c r="T116" s="31">
        <v>4.0</v>
      </c>
      <c r="U116" s="31">
        <v>4.0</v>
      </c>
      <c r="V116" s="31">
        <v>4.0</v>
      </c>
      <c r="W116" s="31">
        <v>3.0</v>
      </c>
      <c r="X116" s="31">
        <v>4.0</v>
      </c>
      <c r="Y116" s="31">
        <v>3.0</v>
      </c>
      <c r="Z116" s="31">
        <v>74.0</v>
      </c>
      <c r="AA116" s="31">
        <v>792.0</v>
      </c>
    </row>
    <row r="117">
      <c r="A117" s="31" t="s">
        <v>23</v>
      </c>
      <c r="B117" s="31" t="s">
        <v>179</v>
      </c>
      <c r="C117" s="31" t="s">
        <v>186</v>
      </c>
      <c r="D117" s="31">
        <f>VLOOKUP(C117,'PDGA #s'!B:C,2,0)</f>
        <v>136054</v>
      </c>
      <c r="E117" s="31">
        <f>VLOOKUP(C117,'PDGA #s'!B:D,3,0)</f>
        <v>824</v>
      </c>
      <c r="F117" s="31">
        <v>15.0</v>
      </c>
      <c r="G117" s="31" t="s">
        <v>53</v>
      </c>
      <c r="H117" s="31">
        <v>3.0</v>
      </c>
      <c r="I117" s="31">
        <v>4.0</v>
      </c>
      <c r="J117" s="31">
        <v>5.0</v>
      </c>
      <c r="K117" s="31">
        <v>3.0</v>
      </c>
      <c r="L117" s="31">
        <v>3.0</v>
      </c>
      <c r="M117" s="31">
        <v>3.0</v>
      </c>
      <c r="N117" s="31">
        <v>5.0</v>
      </c>
      <c r="O117" s="31">
        <v>5.0</v>
      </c>
      <c r="P117" s="31">
        <v>6.0</v>
      </c>
      <c r="Q117" s="31">
        <v>5.0</v>
      </c>
      <c r="R117" s="31">
        <v>3.0</v>
      </c>
      <c r="S117" s="31">
        <v>4.0</v>
      </c>
      <c r="T117" s="31">
        <v>4.0</v>
      </c>
      <c r="U117" s="31">
        <v>4.0</v>
      </c>
      <c r="V117" s="31">
        <v>5.0</v>
      </c>
      <c r="W117" s="31">
        <v>4.0</v>
      </c>
      <c r="X117" s="31">
        <v>4.0</v>
      </c>
      <c r="Y117" s="31">
        <v>4.0</v>
      </c>
      <c r="Z117" s="31">
        <v>74.0</v>
      </c>
      <c r="AA117" s="31">
        <v>792.0</v>
      </c>
    </row>
    <row r="118">
      <c r="A118" s="31" t="s">
        <v>23</v>
      </c>
      <c r="B118" s="31" t="s">
        <v>179</v>
      </c>
      <c r="C118" s="31" t="s">
        <v>187</v>
      </c>
      <c r="D118" s="31">
        <f>VLOOKUP(C118,'PDGA #s'!B:C,2,0)</f>
        <v>88963</v>
      </c>
      <c r="E118" s="31" t="str">
        <f>VLOOKUP(C118,'PDGA #s'!B:D,3,0)</f>
        <v/>
      </c>
      <c r="F118" s="31">
        <v>15.0</v>
      </c>
      <c r="G118" s="31" t="s">
        <v>53</v>
      </c>
      <c r="H118" s="31">
        <v>4.0</v>
      </c>
      <c r="I118" s="31">
        <v>5.0</v>
      </c>
      <c r="J118" s="31">
        <v>6.0</v>
      </c>
      <c r="K118" s="31">
        <v>3.0</v>
      </c>
      <c r="L118" s="31">
        <v>3.0</v>
      </c>
      <c r="M118" s="31">
        <v>4.0</v>
      </c>
      <c r="N118" s="31">
        <v>3.0</v>
      </c>
      <c r="O118" s="31">
        <v>4.0</v>
      </c>
      <c r="P118" s="31">
        <v>4.0</v>
      </c>
      <c r="Q118" s="31">
        <v>6.0</v>
      </c>
      <c r="R118" s="31">
        <v>2.0</v>
      </c>
      <c r="S118" s="31">
        <v>3.0</v>
      </c>
      <c r="T118" s="31">
        <v>5.0</v>
      </c>
      <c r="U118" s="31">
        <v>4.0</v>
      </c>
      <c r="V118" s="31">
        <v>5.0</v>
      </c>
      <c r="W118" s="31">
        <v>4.0</v>
      </c>
      <c r="X118" s="31">
        <v>5.0</v>
      </c>
      <c r="Y118" s="31">
        <v>4.0</v>
      </c>
      <c r="Z118" s="31">
        <v>74.0</v>
      </c>
      <c r="AA118" s="31">
        <v>792.0</v>
      </c>
    </row>
    <row r="119">
      <c r="A119" s="31" t="s">
        <v>23</v>
      </c>
      <c r="B119" s="31" t="s">
        <v>179</v>
      </c>
      <c r="C119" s="31" t="s">
        <v>188</v>
      </c>
      <c r="D119" s="31">
        <f>VLOOKUP(C119,'PDGA #s'!B:C,2,0)</f>
        <v>79764</v>
      </c>
      <c r="E119" s="31">
        <f>VLOOKUP(C119,'PDGA #s'!B:D,3,0)</f>
        <v>798</v>
      </c>
      <c r="F119" s="31">
        <v>15.0</v>
      </c>
      <c r="G119" s="31" t="s">
        <v>53</v>
      </c>
      <c r="H119" s="31">
        <v>2.0</v>
      </c>
      <c r="I119" s="31">
        <v>4.0</v>
      </c>
      <c r="J119" s="31">
        <v>5.0</v>
      </c>
      <c r="K119" s="31">
        <v>4.0</v>
      </c>
      <c r="L119" s="31">
        <v>5.0</v>
      </c>
      <c r="M119" s="31">
        <v>2.0</v>
      </c>
      <c r="N119" s="31">
        <v>4.0</v>
      </c>
      <c r="O119" s="31">
        <v>4.0</v>
      </c>
      <c r="P119" s="31">
        <v>5.0</v>
      </c>
      <c r="Q119" s="31">
        <v>8.0</v>
      </c>
      <c r="R119" s="31">
        <v>3.0</v>
      </c>
      <c r="S119" s="31">
        <v>4.0</v>
      </c>
      <c r="T119" s="31">
        <v>4.0</v>
      </c>
      <c r="U119" s="31">
        <v>4.0</v>
      </c>
      <c r="V119" s="31">
        <v>4.0</v>
      </c>
      <c r="W119" s="31">
        <v>5.0</v>
      </c>
      <c r="X119" s="31">
        <v>4.0</v>
      </c>
      <c r="Y119" s="31">
        <v>3.0</v>
      </c>
      <c r="Z119" s="31">
        <v>74.0</v>
      </c>
      <c r="AA119" s="31">
        <v>792.0</v>
      </c>
    </row>
    <row r="120">
      <c r="A120" s="31" t="s">
        <v>23</v>
      </c>
      <c r="B120" s="31" t="s">
        <v>189</v>
      </c>
      <c r="C120" s="31" t="s">
        <v>190</v>
      </c>
      <c r="D120" s="31">
        <f>VLOOKUP(C120,'PDGA #s'!B:C,2,0)</f>
        <v>158939</v>
      </c>
      <c r="E120" s="31" t="str">
        <f>VLOOKUP(C120,'PDGA #s'!B:D,3,0)</f>
        <v/>
      </c>
      <c r="F120" s="31">
        <v>16.0</v>
      </c>
      <c r="G120" s="31" t="s">
        <v>53</v>
      </c>
      <c r="H120" s="31">
        <v>3.0</v>
      </c>
      <c r="I120" s="31">
        <v>7.0</v>
      </c>
      <c r="J120" s="31">
        <v>5.0</v>
      </c>
      <c r="K120" s="31">
        <v>2.0</v>
      </c>
      <c r="L120" s="31">
        <v>3.0</v>
      </c>
      <c r="M120" s="31">
        <v>5.0</v>
      </c>
      <c r="N120" s="31">
        <v>5.0</v>
      </c>
      <c r="O120" s="31">
        <v>7.0</v>
      </c>
      <c r="P120" s="31">
        <v>5.0</v>
      </c>
      <c r="Q120" s="31">
        <v>4.0</v>
      </c>
      <c r="R120" s="31">
        <v>4.0</v>
      </c>
      <c r="S120" s="31">
        <v>3.0</v>
      </c>
      <c r="T120" s="31">
        <v>3.0</v>
      </c>
      <c r="U120" s="31">
        <v>3.0</v>
      </c>
      <c r="V120" s="31">
        <v>6.0</v>
      </c>
      <c r="W120" s="31">
        <v>4.0</v>
      </c>
      <c r="X120" s="31">
        <v>3.0</v>
      </c>
      <c r="Y120" s="31">
        <v>3.0</v>
      </c>
      <c r="Z120" s="31">
        <v>75.0</v>
      </c>
      <c r="AA120" s="31">
        <v>782.0</v>
      </c>
    </row>
    <row r="121">
      <c r="A121" s="31" t="s">
        <v>17</v>
      </c>
      <c r="B121" s="31">
        <v>14.0</v>
      </c>
      <c r="C121" s="31" t="s">
        <v>191</v>
      </c>
      <c r="D121" s="31" t="str">
        <f>VLOOKUP(C121,'PDGA #s'!B:C,2,0)</f>
        <v/>
      </c>
      <c r="E121" s="31" t="str">
        <f>VLOOKUP(C121,'PDGA #s'!B:D,3,0)</f>
        <v/>
      </c>
      <c r="F121" s="31">
        <v>16.0</v>
      </c>
      <c r="G121" s="31" t="s">
        <v>53</v>
      </c>
      <c r="H121" s="31">
        <v>3.0</v>
      </c>
      <c r="I121" s="31">
        <v>7.0</v>
      </c>
      <c r="J121" s="31">
        <v>4.0</v>
      </c>
      <c r="K121" s="31">
        <v>4.0</v>
      </c>
      <c r="L121" s="31">
        <v>3.0</v>
      </c>
      <c r="M121" s="31">
        <v>3.0</v>
      </c>
      <c r="N121" s="31">
        <v>7.0</v>
      </c>
      <c r="O121" s="31">
        <v>4.0</v>
      </c>
      <c r="P121" s="31">
        <v>6.0</v>
      </c>
      <c r="Q121" s="31">
        <v>6.0</v>
      </c>
      <c r="R121" s="31">
        <v>2.0</v>
      </c>
      <c r="S121" s="31">
        <v>4.0</v>
      </c>
      <c r="T121" s="31">
        <v>4.0</v>
      </c>
      <c r="U121" s="31">
        <v>4.0</v>
      </c>
      <c r="V121" s="31">
        <v>4.0</v>
      </c>
      <c r="W121" s="31">
        <v>3.0</v>
      </c>
      <c r="X121" s="31">
        <v>4.0</v>
      </c>
      <c r="Y121" s="31">
        <v>3.0</v>
      </c>
      <c r="Z121" s="31">
        <v>75.0</v>
      </c>
      <c r="AA121" s="31">
        <v>782.0</v>
      </c>
    </row>
    <row r="122">
      <c r="A122" s="31" t="s">
        <v>23</v>
      </c>
      <c r="B122" s="31" t="s">
        <v>189</v>
      </c>
      <c r="C122" s="31" t="s">
        <v>192</v>
      </c>
      <c r="D122" s="31">
        <f>VLOOKUP(C122,'PDGA #s'!B:C,2,0)</f>
        <v>171322</v>
      </c>
      <c r="E122" s="31" t="str">
        <f>VLOOKUP(C122,'PDGA #s'!B:D,3,0)</f>
        <v/>
      </c>
      <c r="F122" s="31">
        <v>16.0</v>
      </c>
      <c r="G122" s="31" t="s">
        <v>53</v>
      </c>
      <c r="H122" s="31">
        <v>4.0</v>
      </c>
      <c r="I122" s="31">
        <v>5.0</v>
      </c>
      <c r="J122" s="31">
        <v>6.0</v>
      </c>
      <c r="K122" s="31">
        <v>3.0</v>
      </c>
      <c r="L122" s="31">
        <v>4.0</v>
      </c>
      <c r="M122" s="31">
        <v>4.0</v>
      </c>
      <c r="N122" s="31">
        <v>4.0</v>
      </c>
      <c r="O122" s="31">
        <v>4.0</v>
      </c>
      <c r="P122" s="31">
        <v>4.0</v>
      </c>
      <c r="Q122" s="31">
        <v>6.0</v>
      </c>
      <c r="R122" s="31">
        <v>3.0</v>
      </c>
      <c r="S122" s="31">
        <v>3.0</v>
      </c>
      <c r="T122" s="31">
        <v>5.0</v>
      </c>
      <c r="U122" s="31">
        <v>4.0</v>
      </c>
      <c r="V122" s="31">
        <v>5.0</v>
      </c>
      <c r="W122" s="31">
        <v>4.0</v>
      </c>
      <c r="X122" s="31">
        <v>3.0</v>
      </c>
      <c r="Y122" s="31">
        <v>4.0</v>
      </c>
      <c r="Z122" s="31">
        <v>75.0</v>
      </c>
      <c r="AA122" s="31">
        <v>782.0</v>
      </c>
    </row>
    <row r="123">
      <c r="A123" s="31" t="s">
        <v>23</v>
      </c>
      <c r="B123" s="31" t="s">
        <v>189</v>
      </c>
      <c r="C123" s="31" t="s">
        <v>193</v>
      </c>
      <c r="D123" s="31">
        <f>VLOOKUP(C123,'PDGA #s'!B:C,2,0)</f>
        <v>112727</v>
      </c>
      <c r="E123" s="31">
        <f>VLOOKUP(C123,'PDGA #s'!B:D,3,0)</f>
        <v>767</v>
      </c>
      <c r="F123" s="31">
        <v>16.0</v>
      </c>
      <c r="G123" s="31" t="s">
        <v>53</v>
      </c>
      <c r="H123" s="31">
        <v>3.0</v>
      </c>
      <c r="I123" s="31">
        <v>6.0</v>
      </c>
      <c r="J123" s="31">
        <v>6.0</v>
      </c>
      <c r="K123" s="31">
        <v>3.0</v>
      </c>
      <c r="L123" s="31">
        <v>3.0</v>
      </c>
      <c r="M123" s="31">
        <v>3.0</v>
      </c>
      <c r="N123" s="31">
        <v>5.0</v>
      </c>
      <c r="O123" s="31">
        <v>5.0</v>
      </c>
      <c r="P123" s="31">
        <v>5.0</v>
      </c>
      <c r="Q123" s="31">
        <v>5.0</v>
      </c>
      <c r="R123" s="31">
        <v>3.0</v>
      </c>
      <c r="S123" s="31">
        <v>4.0</v>
      </c>
      <c r="T123" s="31">
        <v>3.0</v>
      </c>
      <c r="U123" s="31">
        <v>4.0</v>
      </c>
      <c r="V123" s="31">
        <v>6.0</v>
      </c>
      <c r="W123" s="31">
        <v>3.0</v>
      </c>
      <c r="X123" s="31">
        <v>5.0</v>
      </c>
      <c r="Y123" s="31">
        <v>3.0</v>
      </c>
      <c r="Z123" s="31">
        <v>75.0</v>
      </c>
      <c r="AA123" s="31">
        <v>782.0</v>
      </c>
    </row>
    <row r="124">
      <c r="A124" s="31" t="s">
        <v>22</v>
      </c>
      <c r="B124" s="31">
        <v>1.0</v>
      </c>
      <c r="C124" s="31" t="s">
        <v>194</v>
      </c>
      <c r="D124" s="31" t="str">
        <f>VLOOKUP(C124,'PDGA #s'!B:C,2,0)</f>
        <v/>
      </c>
      <c r="E124" s="31" t="str">
        <f>VLOOKUP(C124,'PDGA #s'!B:D,3,0)</f>
        <v/>
      </c>
      <c r="F124" s="31">
        <v>16.0</v>
      </c>
      <c r="G124" s="31" t="s">
        <v>53</v>
      </c>
      <c r="H124" s="31">
        <v>5.0</v>
      </c>
      <c r="I124" s="31">
        <v>6.0</v>
      </c>
      <c r="J124" s="31">
        <v>5.0</v>
      </c>
      <c r="K124" s="31">
        <v>4.0</v>
      </c>
      <c r="L124" s="31">
        <v>2.0</v>
      </c>
      <c r="M124" s="31">
        <v>4.0</v>
      </c>
      <c r="N124" s="31">
        <v>6.0</v>
      </c>
      <c r="O124" s="31">
        <v>5.0</v>
      </c>
      <c r="P124" s="31">
        <v>4.0</v>
      </c>
      <c r="Q124" s="31">
        <v>6.0</v>
      </c>
      <c r="R124" s="31">
        <v>2.0</v>
      </c>
      <c r="S124" s="31">
        <v>3.0</v>
      </c>
      <c r="T124" s="31">
        <v>3.0</v>
      </c>
      <c r="U124" s="31">
        <v>4.0</v>
      </c>
      <c r="V124" s="31">
        <v>5.0</v>
      </c>
      <c r="W124" s="31">
        <v>4.0</v>
      </c>
      <c r="X124" s="31">
        <v>4.0</v>
      </c>
      <c r="Y124" s="31">
        <v>3.0</v>
      </c>
      <c r="Z124" s="31">
        <v>75.0</v>
      </c>
      <c r="AA124" s="31">
        <v>782.0</v>
      </c>
    </row>
    <row r="125">
      <c r="A125" s="31" t="s">
        <v>23</v>
      </c>
      <c r="B125" s="31" t="s">
        <v>189</v>
      </c>
      <c r="C125" s="31" t="s">
        <v>195</v>
      </c>
      <c r="D125" s="31">
        <f>VLOOKUP(C125,'PDGA #s'!B:C,2,0)</f>
        <v>156169</v>
      </c>
      <c r="E125" s="31">
        <f>VLOOKUP(C125,'PDGA #s'!B:D,3,0)</f>
        <v>720</v>
      </c>
      <c r="F125" s="31">
        <v>16.0</v>
      </c>
      <c r="G125" s="31" t="s">
        <v>53</v>
      </c>
      <c r="H125" s="31">
        <v>3.0</v>
      </c>
      <c r="I125" s="31">
        <v>6.0</v>
      </c>
      <c r="J125" s="31">
        <v>5.0</v>
      </c>
      <c r="K125" s="31">
        <v>2.0</v>
      </c>
      <c r="L125" s="31">
        <v>4.0</v>
      </c>
      <c r="M125" s="31">
        <v>4.0</v>
      </c>
      <c r="N125" s="31">
        <v>3.0</v>
      </c>
      <c r="O125" s="31">
        <v>5.0</v>
      </c>
      <c r="P125" s="31">
        <v>6.0</v>
      </c>
      <c r="Q125" s="31">
        <v>5.0</v>
      </c>
      <c r="R125" s="31">
        <v>4.0</v>
      </c>
      <c r="S125" s="31">
        <v>4.0</v>
      </c>
      <c r="T125" s="31">
        <v>4.0</v>
      </c>
      <c r="U125" s="31">
        <v>3.0</v>
      </c>
      <c r="V125" s="31">
        <v>5.0</v>
      </c>
      <c r="W125" s="31">
        <v>4.0</v>
      </c>
      <c r="X125" s="31">
        <v>4.0</v>
      </c>
      <c r="Y125" s="31">
        <v>4.0</v>
      </c>
      <c r="Z125" s="31">
        <v>75.0</v>
      </c>
      <c r="AA125" s="31">
        <v>782.0</v>
      </c>
    </row>
    <row r="126">
      <c r="A126" s="31" t="s">
        <v>23</v>
      </c>
      <c r="B126" s="31" t="s">
        <v>189</v>
      </c>
      <c r="C126" s="31" t="s">
        <v>196</v>
      </c>
      <c r="D126" s="31" t="str">
        <f>VLOOKUP(C126,'PDGA #s'!B:C,2,0)</f>
        <v/>
      </c>
      <c r="E126" s="31" t="str">
        <f>VLOOKUP(C126,'PDGA #s'!B:D,3,0)</f>
        <v/>
      </c>
      <c r="F126" s="31">
        <v>16.0</v>
      </c>
      <c r="G126" s="31" t="s">
        <v>53</v>
      </c>
      <c r="H126" s="31">
        <v>3.0</v>
      </c>
      <c r="I126" s="31">
        <v>6.0</v>
      </c>
      <c r="J126" s="31">
        <v>4.0</v>
      </c>
      <c r="K126" s="31">
        <v>3.0</v>
      </c>
      <c r="L126" s="31">
        <v>4.0</v>
      </c>
      <c r="M126" s="31">
        <v>5.0</v>
      </c>
      <c r="N126" s="31">
        <v>3.0</v>
      </c>
      <c r="O126" s="31">
        <v>6.0</v>
      </c>
      <c r="P126" s="31">
        <v>4.0</v>
      </c>
      <c r="Q126" s="31">
        <v>5.0</v>
      </c>
      <c r="R126" s="31">
        <v>3.0</v>
      </c>
      <c r="S126" s="31">
        <v>4.0</v>
      </c>
      <c r="T126" s="31">
        <v>4.0</v>
      </c>
      <c r="U126" s="31">
        <v>3.0</v>
      </c>
      <c r="V126" s="31">
        <v>5.0</v>
      </c>
      <c r="W126" s="31">
        <v>4.0</v>
      </c>
      <c r="X126" s="31">
        <v>5.0</v>
      </c>
      <c r="Y126" s="31">
        <v>4.0</v>
      </c>
      <c r="Z126" s="31">
        <v>75.0</v>
      </c>
      <c r="AA126" s="31">
        <v>782.0</v>
      </c>
    </row>
    <row r="127">
      <c r="A127" s="31" t="s">
        <v>23</v>
      </c>
      <c r="B127" s="31" t="s">
        <v>189</v>
      </c>
      <c r="C127" s="31" t="s">
        <v>197</v>
      </c>
      <c r="D127" s="31" t="str">
        <f>VLOOKUP(C127,'PDGA #s'!B:C,2,0)</f>
        <v/>
      </c>
      <c r="E127" s="31" t="str">
        <f>VLOOKUP(C127,'PDGA #s'!B:D,3,0)</f>
        <v/>
      </c>
      <c r="F127" s="31">
        <v>16.0</v>
      </c>
      <c r="G127" s="31" t="s">
        <v>53</v>
      </c>
      <c r="H127" s="31">
        <v>3.0</v>
      </c>
      <c r="I127" s="31">
        <v>5.0</v>
      </c>
      <c r="J127" s="31">
        <v>5.0</v>
      </c>
      <c r="K127" s="31">
        <v>4.0</v>
      </c>
      <c r="L127" s="31">
        <v>3.0</v>
      </c>
      <c r="M127" s="31">
        <v>4.0</v>
      </c>
      <c r="N127" s="31">
        <v>4.0</v>
      </c>
      <c r="O127" s="31">
        <v>6.0</v>
      </c>
      <c r="P127" s="31">
        <v>4.0</v>
      </c>
      <c r="Q127" s="31">
        <v>5.0</v>
      </c>
      <c r="R127" s="31">
        <v>3.0</v>
      </c>
      <c r="S127" s="31">
        <v>4.0</v>
      </c>
      <c r="T127" s="31">
        <v>5.0</v>
      </c>
      <c r="U127" s="31">
        <v>4.0</v>
      </c>
      <c r="V127" s="31">
        <v>5.0</v>
      </c>
      <c r="W127" s="31">
        <v>3.0</v>
      </c>
      <c r="X127" s="31">
        <v>4.0</v>
      </c>
      <c r="Y127" s="31">
        <v>4.0</v>
      </c>
      <c r="Z127" s="31">
        <v>75.0</v>
      </c>
      <c r="AA127" s="31">
        <v>782.0</v>
      </c>
    </row>
    <row r="128">
      <c r="A128" s="31" t="s">
        <v>23</v>
      </c>
      <c r="B128" s="31" t="s">
        <v>189</v>
      </c>
      <c r="C128" s="31" t="s">
        <v>198</v>
      </c>
      <c r="D128" s="31">
        <f>VLOOKUP(C128,'PDGA #s'!B:C,2,0)</f>
        <v>136095</v>
      </c>
      <c r="E128" s="31">
        <f>VLOOKUP(C128,'PDGA #s'!B:D,3,0)</f>
        <v>835</v>
      </c>
      <c r="F128" s="31">
        <v>16.0</v>
      </c>
      <c r="G128" s="31" t="s">
        <v>53</v>
      </c>
      <c r="H128" s="31">
        <v>3.0</v>
      </c>
      <c r="I128" s="31">
        <v>5.0</v>
      </c>
      <c r="J128" s="31">
        <v>5.0</v>
      </c>
      <c r="K128" s="31">
        <v>3.0</v>
      </c>
      <c r="L128" s="31">
        <v>4.0</v>
      </c>
      <c r="M128" s="31">
        <v>3.0</v>
      </c>
      <c r="N128" s="31">
        <v>4.0</v>
      </c>
      <c r="O128" s="31">
        <v>7.0</v>
      </c>
      <c r="P128" s="31">
        <v>4.0</v>
      </c>
      <c r="Q128" s="31">
        <v>5.0</v>
      </c>
      <c r="R128" s="31">
        <v>3.0</v>
      </c>
      <c r="S128" s="31">
        <v>4.0</v>
      </c>
      <c r="T128" s="31">
        <v>4.0</v>
      </c>
      <c r="U128" s="31">
        <v>6.0</v>
      </c>
      <c r="V128" s="31">
        <v>5.0</v>
      </c>
      <c r="W128" s="31">
        <v>4.0</v>
      </c>
      <c r="X128" s="31">
        <v>3.0</v>
      </c>
      <c r="Y128" s="31">
        <v>3.0</v>
      </c>
      <c r="Z128" s="31">
        <v>75.0</v>
      </c>
      <c r="AA128" s="31">
        <v>782.0</v>
      </c>
    </row>
    <row r="129">
      <c r="A129" s="31" t="s">
        <v>23</v>
      </c>
      <c r="B129" s="31" t="s">
        <v>189</v>
      </c>
      <c r="C129" s="31" t="s">
        <v>199</v>
      </c>
      <c r="D129" s="31">
        <f>VLOOKUP(C129,'PDGA #s'!B:C,2,0)</f>
        <v>165216</v>
      </c>
      <c r="E129" s="31" t="str">
        <f>VLOOKUP(C129,'PDGA #s'!B:D,3,0)</f>
        <v/>
      </c>
      <c r="F129" s="31">
        <v>16.0</v>
      </c>
      <c r="G129" s="31" t="s">
        <v>53</v>
      </c>
      <c r="H129" s="31">
        <v>4.0</v>
      </c>
      <c r="I129" s="31">
        <v>5.0</v>
      </c>
      <c r="J129" s="31">
        <v>6.0</v>
      </c>
      <c r="K129" s="31">
        <v>3.0</v>
      </c>
      <c r="L129" s="31">
        <v>3.0</v>
      </c>
      <c r="M129" s="31">
        <v>3.0</v>
      </c>
      <c r="N129" s="31">
        <v>4.0</v>
      </c>
      <c r="O129" s="31">
        <v>6.0</v>
      </c>
      <c r="P129" s="31">
        <v>5.0</v>
      </c>
      <c r="Q129" s="31">
        <v>5.0</v>
      </c>
      <c r="R129" s="31">
        <v>3.0</v>
      </c>
      <c r="S129" s="31">
        <v>4.0</v>
      </c>
      <c r="T129" s="31">
        <v>4.0</v>
      </c>
      <c r="U129" s="31">
        <v>4.0</v>
      </c>
      <c r="V129" s="31">
        <v>6.0</v>
      </c>
      <c r="W129" s="31">
        <v>5.0</v>
      </c>
      <c r="X129" s="31">
        <v>2.0</v>
      </c>
      <c r="Y129" s="31">
        <v>3.0</v>
      </c>
      <c r="Z129" s="31">
        <v>75.0</v>
      </c>
      <c r="AA129" s="31">
        <v>782.0</v>
      </c>
    </row>
    <row r="130">
      <c r="A130" s="31" t="s">
        <v>23</v>
      </c>
      <c r="B130" s="31" t="s">
        <v>189</v>
      </c>
      <c r="C130" s="31" t="s">
        <v>200</v>
      </c>
      <c r="D130" s="31">
        <f>VLOOKUP(C130,'PDGA #s'!B:C,2,0)</f>
        <v>147089</v>
      </c>
      <c r="E130" s="31" t="str">
        <f>VLOOKUP(C130,'PDGA #s'!B:D,3,0)</f>
        <v/>
      </c>
      <c r="F130" s="31">
        <v>16.0</v>
      </c>
      <c r="G130" s="31" t="s">
        <v>53</v>
      </c>
      <c r="H130" s="31">
        <v>3.0</v>
      </c>
      <c r="I130" s="31">
        <v>6.0</v>
      </c>
      <c r="J130" s="31">
        <v>4.0</v>
      </c>
      <c r="K130" s="31">
        <v>3.0</v>
      </c>
      <c r="L130" s="31">
        <v>3.0</v>
      </c>
      <c r="M130" s="31">
        <v>4.0</v>
      </c>
      <c r="N130" s="31">
        <v>4.0</v>
      </c>
      <c r="O130" s="31">
        <v>4.0</v>
      </c>
      <c r="P130" s="31">
        <v>4.0</v>
      </c>
      <c r="Q130" s="31">
        <v>7.0</v>
      </c>
      <c r="R130" s="31">
        <v>3.0</v>
      </c>
      <c r="S130" s="31">
        <v>4.0</v>
      </c>
      <c r="T130" s="31">
        <v>3.0</v>
      </c>
      <c r="U130" s="31">
        <v>3.0</v>
      </c>
      <c r="V130" s="31">
        <v>5.0</v>
      </c>
      <c r="W130" s="31">
        <v>7.0</v>
      </c>
      <c r="X130" s="31">
        <v>4.0</v>
      </c>
      <c r="Y130" s="31">
        <v>4.0</v>
      </c>
      <c r="Z130" s="31">
        <v>75.0</v>
      </c>
      <c r="AA130" s="31">
        <v>782.0</v>
      </c>
    </row>
    <row r="131">
      <c r="A131" s="31" t="s">
        <v>23</v>
      </c>
      <c r="B131" s="31">
        <v>61.0</v>
      </c>
      <c r="C131" s="31" t="s">
        <v>201</v>
      </c>
      <c r="D131" s="31">
        <f>VLOOKUP(C131,'PDGA #s'!B:C,2,0)</f>
        <v>152428</v>
      </c>
      <c r="E131" s="31" t="str">
        <f>VLOOKUP(C131,'PDGA #s'!B:D,3,0)</f>
        <v/>
      </c>
      <c r="F131" s="31">
        <v>17.0</v>
      </c>
      <c r="G131" s="31" t="s">
        <v>53</v>
      </c>
      <c r="H131" s="31">
        <v>3.0</v>
      </c>
      <c r="I131" s="31">
        <v>6.0</v>
      </c>
      <c r="J131" s="31">
        <v>5.0</v>
      </c>
      <c r="K131" s="31">
        <v>2.0</v>
      </c>
      <c r="L131" s="31">
        <v>4.0</v>
      </c>
      <c r="M131" s="31">
        <v>4.0</v>
      </c>
      <c r="N131" s="31">
        <v>4.0</v>
      </c>
      <c r="O131" s="31">
        <v>7.0</v>
      </c>
      <c r="P131" s="31">
        <v>5.0</v>
      </c>
      <c r="Q131" s="31">
        <v>6.0</v>
      </c>
      <c r="R131" s="31">
        <v>2.0</v>
      </c>
      <c r="S131" s="31">
        <v>4.0</v>
      </c>
      <c r="T131" s="31">
        <v>4.0</v>
      </c>
      <c r="U131" s="31">
        <v>4.0</v>
      </c>
      <c r="V131" s="31">
        <v>5.0</v>
      </c>
      <c r="W131" s="31">
        <v>3.0</v>
      </c>
      <c r="X131" s="31">
        <v>4.0</v>
      </c>
      <c r="Y131" s="31">
        <v>4.0</v>
      </c>
      <c r="Z131" s="31">
        <v>76.0</v>
      </c>
      <c r="AA131" s="31">
        <v>773.0</v>
      </c>
    </row>
    <row r="132">
      <c r="A132" s="31" t="s">
        <v>22</v>
      </c>
      <c r="B132" s="31">
        <v>2.0</v>
      </c>
      <c r="C132" s="31" t="s">
        <v>202</v>
      </c>
      <c r="D132" s="31">
        <f>VLOOKUP(C132,'PDGA #s'!B:C,2,0)</f>
        <v>120401</v>
      </c>
      <c r="E132" s="31">
        <f>VLOOKUP(C132,'PDGA #s'!B:D,3,0)</f>
        <v>724</v>
      </c>
      <c r="F132" s="31">
        <v>18.0</v>
      </c>
      <c r="G132" s="31" t="s">
        <v>53</v>
      </c>
      <c r="H132" s="31">
        <v>3.0</v>
      </c>
      <c r="I132" s="31">
        <v>7.0</v>
      </c>
      <c r="J132" s="31">
        <v>6.0</v>
      </c>
      <c r="K132" s="31">
        <v>3.0</v>
      </c>
      <c r="L132" s="31">
        <v>3.0</v>
      </c>
      <c r="M132" s="31">
        <v>4.0</v>
      </c>
      <c r="N132" s="31">
        <v>4.0</v>
      </c>
      <c r="O132" s="31">
        <v>5.0</v>
      </c>
      <c r="P132" s="31">
        <v>5.0</v>
      </c>
      <c r="Q132" s="31">
        <v>7.0</v>
      </c>
      <c r="R132" s="31">
        <v>2.0</v>
      </c>
      <c r="S132" s="31">
        <v>4.0</v>
      </c>
      <c r="T132" s="31">
        <v>4.0</v>
      </c>
      <c r="U132" s="31">
        <v>5.0</v>
      </c>
      <c r="V132" s="31">
        <v>5.0</v>
      </c>
      <c r="W132" s="31">
        <v>4.0</v>
      </c>
      <c r="X132" s="31">
        <v>3.0</v>
      </c>
      <c r="Y132" s="31">
        <v>3.0</v>
      </c>
      <c r="Z132" s="31">
        <v>77.0</v>
      </c>
      <c r="AA132" s="31">
        <v>763.0</v>
      </c>
    </row>
    <row r="133">
      <c r="A133" s="31" t="s">
        <v>23</v>
      </c>
      <c r="B133" s="31" t="s">
        <v>203</v>
      </c>
      <c r="C133" s="31" t="s">
        <v>204</v>
      </c>
      <c r="D133" s="31">
        <f>VLOOKUP(C133,'PDGA #s'!B:C,2,0)</f>
        <v>0</v>
      </c>
      <c r="E133" s="31" t="str">
        <f>VLOOKUP(C133,'PDGA #s'!B:D,3,0)</f>
        <v/>
      </c>
      <c r="F133" s="31">
        <v>18.0</v>
      </c>
      <c r="G133" s="31" t="s">
        <v>53</v>
      </c>
      <c r="H133" s="31">
        <v>5.0</v>
      </c>
      <c r="I133" s="31">
        <v>5.0</v>
      </c>
      <c r="J133" s="31">
        <v>6.0</v>
      </c>
      <c r="K133" s="31">
        <v>4.0</v>
      </c>
      <c r="L133" s="31">
        <v>3.0</v>
      </c>
      <c r="M133" s="31">
        <v>4.0</v>
      </c>
      <c r="N133" s="31">
        <v>4.0</v>
      </c>
      <c r="O133" s="31">
        <v>5.0</v>
      </c>
      <c r="P133" s="31">
        <v>4.0</v>
      </c>
      <c r="Q133" s="31">
        <v>5.0</v>
      </c>
      <c r="R133" s="31">
        <v>2.0</v>
      </c>
      <c r="S133" s="31">
        <v>4.0</v>
      </c>
      <c r="T133" s="31">
        <v>3.0</v>
      </c>
      <c r="U133" s="31">
        <v>4.0</v>
      </c>
      <c r="V133" s="31">
        <v>5.0</v>
      </c>
      <c r="W133" s="31">
        <v>4.0</v>
      </c>
      <c r="X133" s="31">
        <v>4.0</v>
      </c>
      <c r="Y133" s="31">
        <v>6.0</v>
      </c>
      <c r="Z133" s="31">
        <v>77.0</v>
      </c>
      <c r="AA133" s="31">
        <v>763.0</v>
      </c>
    </row>
    <row r="134">
      <c r="A134" s="31" t="s">
        <v>23</v>
      </c>
      <c r="B134" s="31" t="s">
        <v>203</v>
      </c>
      <c r="C134" s="31" t="s">
        <v>205</v>
      </c>
      <c r="D134" s="31">
        <f>VLOOKUP(C134,'PDGA #s'!B:C,2,0)</f>
        <v>140784</v>
      </c>
      <c r="E134" s="31">
        <f>VLOOKUP(C134,'PDGA #s'!B:D,3,0)</f>
        <v>849</v>
      </c>
      <c r="F134" s="31">
        <v>18.0</v>
      </c>
      <c r="G134" s="31" t="s">
        <v>53</v>
      </c>
      <c r="H134" s="31">
        <v>3.0</v>
      </c>
      <c r="I134" s="31">
        <v>7.0</v>
      </c>
      <c r="J134" s="31">
        <v>6.0</v>
      </c>
      <c r="K134" s="31">
        <v>3.0</v>
      </c>
      <c r="L134" s="31">
        <v>4.0</v>
      </c>
      <c r="M134" s="31">
        <v>4.0</v>
      </c>
      <c r="N134" s="31">
        <v>4.0</v>
      </c>
      <c r="O134" s="31">
        <v>7.0</v>
      </c>
      <c r="P134" s="31">
        <v>4.0</v>
      </c>
      <c r="Q134" s="31">
        <v>5.0</v>
      </c>
      <c r="R134" s="31">
        <v>3.0</v>
      </c>
      <c r="S134" s="31">
        <v>4.0</v>
      </c>
      <c r="T134" s="31">
        <v>3.0</v>
      </c>
      <c r="U134" s="31">
        <v>4.0</v>
      </c>
      <c r="V134" s="31">
        <v>4.0</v>
      </c>
      <c r="W134" s="31">
        <v>5.0</v>
      </c>
      <c r="X134" s="31">
        <v>3.0</v>
      </c>
      <c r="Y134" s="31">
        <v>4.0</v>
      </c>
      <c r="Z134" s="31">
        <v>77.0</v>
      </c>
      <c r="AA134" s="31">
        <v>763.0</v>
      </c>
    </row>
    <row r="135">
      <c r="A135" s="31" t="s">
        <v>25</v>
      </c>
      <c r="B135" s="31">
        <v>1.0</v>
      </c>
      <c r="C135" s="31" t="s">
        <v>206</v>
      </c>
      <c r="D135" s="31">
        <f>VLOOKUP(C135,'PDGA #s'!B:C,2,0)</f>
        <v>167658</v>
      </c>
      <c r="E135" s="31" t="str">
        <f>VLOOKUP(C135,'PDGA #s'!B:D,3,0)</f>
        <v/>
      </c>
      <c r="F135" s="31">
        <v>19.0</v>
      </c>
      <c r="G135" s="31" t="s">
        <v>53</v>
      </c>
      <c r="H135" s="31">
        <v>5.0</v>
      </c>
      <c r="I135" s="31">
        <v>6.0</v>
      </c>
      <c r="J135" s="31">
        <v>4.0</v>
      </c>
      <c r="K135" s="31">
        <v>4.0</v>
      </c>
      <c r="L135" s="31">
        <v>5.0</v>
      </c>
      <c r="M135" s="31">
        <v>6.0</v>
      </c>
      <c r="N135" s="31">
        <v>4.0</v>
      </c>
      <c r="O135" s="31">
        <v>6.0</v>
      </c>
      <c r="P135" s="31">
        <v>5.0</v>
      </c>
      <c r="Q135" s="31">
        <v>5.0</v>
      </c>
      <c r="R135" s="31">
        <v>3.0</v>
      </c>
      <c r="S135" s="31">
        <v>4.0</v>
      </c>
      <c r="T135" s="31">
        <v>4.0</v>
      </c>
      <c r="U135" s="31">
        <v>4.0</v>
      </c>
      <c r="V135" s="31">
        <v>4.0</v>
      </c>
      <c r="W135" s="31">
        <v>3.0</v>
      </c>
      <c r="X135" s="31">
        <v>3.0</v>
      </c>
      <c r="Y135" s="31">
        <v>3.0</v>
      </c>
      <c r="Z135" s="31">
        <v>78.0</v>
      </c>
      <c r="AA135" s="31">
        <v>754.0</v>
      </c>
    </row>
    <row r="136">
      <c r="A136" s="31" t="s">
        <v>23</v>
      </c>
      <c r="B136" s="31" t="s">
        <v>207</v>
      </c>
      <c r="C136" s="31" t="s">
        <v>208</v>
      </c>
      <c r="D136" s="31">
        <f>VLOOKUP(C136,'PDGA #s'!B:C,2,0)</f>
        <v>126149</v>
      </c>
      <c r="E136" s="31">
        <f>VLOOKUP(C136,'PDGA #s'!B:D,3,0)</f>
        <v>698</v>
      </c>
      <c r="F136" s="31">
        <v>19.0</v>
      </c>
      <c r="G136" s="31" t="s">
        <v>53</v>
      </c>
      <c r="H136" s="31">
        <v>7.0</v>
      </c>
      <c r="I136" s="31">
        <v>5.0</v>
      </c>
      <c r="J136" s="31">
        <v>5.0</v>
      </c>
      <c r="K136" s="31">
        <v>3.0</v>
      </c>
      <c r="L136" s="31">
        <v>4.0</v>
      </c>
      <c r="M136" s="31">
        <v>4.0</v>
      </c>
      <c r="N136" s="31">
        <v>5.0</v>
      </c>
      <c r="O136" s="31">
        <v>5.0</v>
      </c>
      <c r="P136" s="31">
        <v>5.0</v>
      </c>
      <c r="Q136" s="31">
        <v>5.0</v>
      </c>
      <c r="R136" s="31">
        <v>3.0</v>
      </c>
      <c r="S136" s="31">
        <v>4.0</v>
      </c>
      <c r="T136" s="31">
        <v>4.0</v>
      </c>
      <c r="U136" s="31">
        <v>4.0</v>
      </c>
      <c r="V136" s="31">
        <v>4.0</v>
      </c>
      <c r="W136" s="31">
        <v>4.0</v>
      </c>
      <c r="X136" s="31">
        <v>4.0</v>
      </c>
      <c r="Y136" s="31">
        <v>3.0</v>
      </c>
      <c r="Z136" s="31">
        <v>78.0</v>
      </c>
      <c r="AA136" s="31">
        <v>754.0</v>
      </c>
    </row>
    <row r="137">
      <c r="A137" s="31" t="s">
        <v>23</v>
      </c>
      <c r="B137" s="31" t="s">
        <v>207</v>
      </c>
      <c r="C137" s="31" t="s">
        <v>209</v>
      </c>
      <c r="D137" s="31" t="str">
        <f>VLOOKUP(C137,'PDGA #s'!B:C,2,0)</f>
        <v/>
      </c>
      <c r="E137" s="31" t="str">
        <f>VLOOKUP(C137,'PDGA #s'!B:D,3,0)</f>
        <v/>
      </c>
      <c r="F137" s="31">
        <v>19.0</v>
      </c>
      <c r="G137" s="31" t="s">
        <v>53</v>
      </c>
      <c r="H137" s="31">
        <v>5.0</v>
      </c>
      <c r="I137" s="31">
        <v>4.0</v>
      </c>
      <c r="J137" s="31">
        <v>5.0</v>
      </c>
      <c r="K137" s="31">
        <v>2.0</v>
      </c>
      <c r="L137" s="31">
        <v>5.0</v>
      </c>
      <c r="M137" s="31">
        <v>3.0</v>
      </c>
      <c r="N137" s="31">
        <v>3.0</v>
      </c>
      <c r="O137" s="31">
        <v>5.0</v>
      </c>
      <c r="P137" s="31">
        <v>5.0</v>
      </c>
      <c r="Q137" s="31">
        <v>7.0</v>
      </c>
      <c r="R137" s="31">
        <v>3.0</v>
      </c>
      <c r="S137" s="31">
        <v>6.0</v>
      </c>
      <c r="T137" s="31">
        <v>4.0</v>
      </c>
      <c r="U137" s="31">
        <v>4.0</v>
      </c>
      <c r="V137" s="31">
        <v>6.0</v>
      </c>
      <c r="W137" s="31">
        <v>4.0</v>
      </c>
      <c r="X137" s="31">
        <v>3.0</v>
      </c>
      <c r="Y137" s="31">
        <v>4.0</v>
      </c>
      <c r="Z137" s="31">
        <v>78.0</v>
      </c>
      <c r="AA137" s="31">
        <v>754.0</v>
      </c>
    </row>
    <row r="138">
      <c r="A138" s="31" t="s">
        <v>21</v>
      </c>
      <c r="B138" s="31">
        <v>32.0</v>
      </c>
      <c r="C138" s="31" t="s">
        <v>210</v>
      </c>
      <c r="D138" s="31" t="str">
        <f>VLOOKUP(C138,'PDGA #s'!B:C,2,0)</f>
        <v/>
      </c>
      <c r="E138" s="31" t="str">
        <f>VLOOKUP(C138,'PDGA #s'!B:D,3,0)</f>
        <v/>
      </c>
      <c r="F138" s="31">
        <v>20.0</v>
      </c>
      <c r="G138" s="31" t="s">
        <v>53</v>
      </c>
      <c r="H138" s="31">
        <v>3.0</v>
      </c>
      <c r="I138" s="31">
        <v>5.0</v>
      </c>
      <c r="J138" s="31">
        <v>4.0</v>
      </c>
      <c r="K138" s="31">
        <v>3.0</v>
      </c>
      <c r="L138" s="31">
        <v>5.0</v>
      </c>
      <c r="M138" s="31">
        <v>4.0</v>
      </c>
      <c r="N138" s="31">
        <v>6.0</v>
      </c>
      <c r="O138" s="31">
        <v>7.0</v>
      </c>
      <c r="P138" s="31">
        <v>5.0</v>
      </c>
      <c r="Q138" s="31">
        <v>5.0</v>
      </c>
      <c r="R138" s="31">
        <v>2.0</v>
      </c>
      <c r="S138" s="31">
        <v>3.0</v>
      </c>
      <c r="T138" s="31">
        <v>4.0</v>
      </c>
      <c r="U138" s="31">
        <v>5.0</v>
      </c>
      <c r="V138" s="31">
        <v>5.0</v>
      </c>
      <c r="W138" s="31">
        <v>5.0</v>
      </c>
      <c r="X138" s="31">
        <v>4.0</v>
      </c>
      <c r="Y138" s="31">
        <v>4.0</v>
      </c>
      <c r="Z138" s="31">
        <v>79.0</v>
      </c>
      <c r="AA138" s="31">
        <v>744.0</v>
      </c>
    </row>
    <row r="139">
      <c r="A139" s="31" t="s">
        <v>24</v>
      </c>
      <c r="B139" s="31">
        <v>2.0</v>
      </c>
      <c r="C139" s="31" t="s">
        <v>211</v>
      </c>
      <c r="D139" s="31">
        <f>VLOOKUP(C139,'PDGA #s'!B:C,2,0)</f>
        <v>165930</v>
      </c>
      <c r="E139" s="31" t="str">
        <f>VLOOKUP(C139,'PDGA #s'!B:D,3,0)</f>
        <v/>
      </c>
      <c r="F139" s="31">
        <v>20.0</v>
      </c>
      <c r="G139" s="31" t="s">
        <v>53</v>
      </c>
      <c r="H139" s="31">
        <v>3.0</v>
      </c>
      <c r="I139" s="31">
        <v>6.0</v>
      </c>
      <c r="J139" s="31">
        <v>8.0</v>
      </c>
      <c r="K139" s="31">
        <v>4.0</v>
      </c>
      <c r="L139" s="31">
        <v>4.0</v>
      </c>
      <c r="M139" s="31">
        <v>5.0</v>
      </c>
      <c r="N139" s="31">
        <v>3.0</v>
      </c>
      <c r="O139" s="31">
        <v>5.0</v>
      </c>
      <c r="P139" s="31">
        <v>5.0</v>
      </c>
      <c r="Q139" s="31">
        <v>5.0</v>
      </c>
      <c r="R139" s="31">
        <v>3.0</v>
      </c>
      <c r="S139" s="31">
        <v>4.0</v>
      </c>
      <c r="T139" s="31">
        <v>3.0</v>
      </c>
      <c r="U139" s="31">
        <v>4.0</v>
      </c>
      <c r="V139" s="31">
        <v>5.0</v>
      </c>
      <c r="W139" s="31">
        <v>4.0</v>
      </c>
      <c r="X139" s="31">
        <v>4.0</v>
      </c>
      <c r="Y139" s="31">
        <v>4.0</v>
      </c>
      <c r="Z139" s="31">
        <v>79.0</v>
      </c>
      <c r="AA139" s="31">
        <v>744.0</v>
      </c>
    </row>
    <row r="140">
      <c r="A140" s="31" t="s">
        <v>23</v>
      </c>
      <c r="B140" s="31" t="s">
        <v>212</v>
      </c>
      <c r="C140" s="31" t="s">
        <v>213</v>
      </c>
      <c r="D140" s="31">
        <f>VLOOKUP(C140,'PDGA #s'!B:C,2,0)</f>
        <v>145573</v>
      </c>
      <c r="E140" s="31">
        <f>VLOOKUP(C140,'PDGA #s'!B:D,3,0)</f>
        <v>742</v>
      </c>
      <c r="F140" s="31">
        <v>21.0</v>
      </c>
      <c r="G140" s="31" t="s">
        <v>53</v>
      </c>
      <c r="H140" s="31">
        <v>5.0</v>
      </c>
      <c r="I140" s="31">
        <v>5.0</v>
      </c>
      <c r="J140" s="31">
        <v>5.0</v>
      </c>
      <c r="K140" s="31">
        <v>4.0</v>
      </c>
      <c r="L140" s="31">
        <v>3.0</v>
      </c>
      <c r="M140" s="31">
        <v>4.0</v>
      </c>
      <c r="N140" s="31">
        <v>5.0</v>
      </c>
      <c r="O140" s="31">
        <v>7.0</v>
      </c>
      <c r="P140" s="31">
        <v>4.0</v>
      </c>
      <c r="Q140" s="31">
        <v>5.0</v>
      </c>
      <c r="R140" s="31">
        <v>3.0</v>
      </c>
      <c r="S140" s="31">
        <v>4.0</v>
      </c>
      <c r="T140" s="31">
        <v>5.0</v>
      </c>
      <c r="U140" s="31">
        <v>4.0</v>
      </c>
      <c r="V140" s="31">
        <v>6.0</v>
      </c>
      <c r="W140" s="31">
        <v>4.0</v>
      </c>
      <c r="X140" s="31">
        <v>3.0</v>
      </c>
      <c r="Y140" s="31">
        <v>4.0</v>
      </c>
      <c r="Z140" s="31">
        <v>80.0</v>
      </c>
      <c r="AA140" s="31">
        <v>735.0</v>
      </c>
    </row>
    <row r="141">
      <c r="A141" s="31" t="s">
        <v>23</v>
      </c>
      <c r="B141" s="31" t="s">
        <v>212</v>
      </c>
      <c r="C141" s="31" t="s">
        <v>214</v>
      </c>
      <c r="D141" s="31">
        <f>VLOOKUP(C141,'PDGA #s'!B:C,2,0)</f>
        <v>13399</v>
      </c>
      <c r="E141" s="31">
        <f>VLOOKUP(C141,'PDGA #s'!B:D,3,0)</f>
        <v>743</v>
      </c>
      <c r="F141" s="31">
        <v>21.0</v>
      </c>
      <c r="G141" s="31" t="s">
        <v>53</v>
      </c>
      <c r="H141" s="31">
        <v>4.0</v>
      </c>
      <c r="I141" s="31">
        <v>4.0</v>
      </c>
      <c r="J141" s="31">
        <v>5.0</v>
      </c>
      <c r="K141" s="31">
        <v>4.0</v>
      </c>
      <c r="L141" s="31">
        <v>4.0</v>
      </c>
      <c r="M141" s="31">
        <v>5.0</v>
      </c>
      <c r="N141" s="31">
        <v>4.0</v>
      </c>
      <c r="O141" s="31">
        <v>5.0</v>
      </c>
      <c r="P141" s="31">
        <v>4.0</v>
      </c>
      <c r="Q141" s="31">
        <v>6.0</v>
      </c>
      <c r="R141" s="31">
        <v>2.0</v>
      </c>
      <c r="S141" s="31">
        <v>5.0</v>
      </c>
      <c r="T141" s="31">
        <v>5.0</v>
      </c>
      <c r="U141" s="31">
        <v>4.0</v>
      </c>
      <c r="V141" s="31">
        <v>5.0</v>
      </c>
      <c r="W141" s="31">
        <v>6.0</v>
      </c>
      <c r="X141" s="31">
        <v>4.0</v>
      </c>
      <c r="Y141" s="31">
        <v>4.0</v>
      </c>
      <c r="Z141" s="31">
        <v>80.0</v>
      </c>
      <c r="AA141" s="31">
        <v>735.0</v>
      </c>
    </row>
    <row r="142">
      <c r="A142" s="31" t="s">
        <v>23</v>
      </c>
      <c r="B142" s="31" t="s">
        <v>212</v>
      </c>
      <c r="C142" s="31" t="s">
        <v>215</v>
      </c>
      <c r="D142" s="31">
        <f>VLOOKUP(C142,'PDGA #s'!B:C,2,0)</f>
        <v>169262</v>
      </c>
      <c r="E142" s="31" t="str">
        <f>VLOOKUP(C142,'PDGA #s'!B:D,3,0)</f>
        <v/>
      </c>
      <c r="F142" s="31">
        <v>21.0</v>
      </c>
      <c r="G142" s="31" t="s">
        <v>53</v>
      </c>
      <c r="H142" s="31">
        <v>4.0</v>
      </c>
      <c r="I142" s="31">
        <v>6.0</v>
      </c>
      <c r="J142" s="31">
        <v>6.0</v>
      </c>
      <c r="K142" s="31">
        <v>3.0</v>
      </c>
      <c r="L142" s="31">
        <v>6.0</v>
      </c>
      <c r="M142" s="31">
        <v>4.0</v>
      </c>
      <c r="N142" s="31">
        <v>4.0</v>
      </c>
      <c r="O142" s="31">
        <v>6.0</v>
      </c>
      <c r="P142" s="31">
        <v>3.0</v>
      </c>
      <c r="Q142" s="31">
        <v>6.0</v>
      </c>
      <c r="R142" s="31">
        <v>3.0</v>
      </c>
      <c r="S142" s="31">
        <v>5.0</v>
      </c>
      <c r="T142" s="31">
        <v>5.0</v>
      </c>
      <c r="U142" s="31">
        <v>6.0</v>
      </c>
      <c r="V142" s="31">
        <v>3.0</v>
      </c>
      <c r="W142" s="31">
        <v>3.0</v>
      </c>
      <c r="X142" s="31">
        <v>4.0</v>
      </c>
      <c r="Y142" s="31">
        <v>3.0</v>
      </c>
      <c r="Z142" s="31">
        <v>80.0</v>
      </c>
      <c r="AA142" s="31">
        <v>735.0</v>
      </c>
    </row>
    <row r="143">
      <c r="A143" s="31" t="s">
        <v>23</v>
      </c>
      <c r="B143" s="31" t="s">
        <v>216</v>
      </c>
      <c r="C143" s="31" t="s">
        <v>217</v>
      </c>
      <c r="D143" s="31">
        <f>VLOOKUP(C143,'PDGA #s'!B:C,2,0)</f>
        <v>150500</v>
      </c>
      <c r="E143" s="31" t="str">
        <f>VLOOKUP(C143,'PDGA #s'!B:D,3,0)</f>
        <v/>
      </c>
      <c r="F143" s="31">
        <v>22.0</v>
      </c>
      <c r="G143" s="31" t="s">
        <v>53</v>
      </c>
      <c r="H143" s="31">
        <v>4.0</v>
      </c>
      <c r="I143" s="31">
        <v>6.0</v>
      </c>
      <c r="J143" s="31">
        <v>4.0</v>
      </c>
      <c r="K143" s="31">
        <v>4.0</v>
      </c>
      <c r="L143" s="31">
        <v>4.0</v>
      </c>
      <c r="M143" s="31">
        <v>4.0</v>
      </c>
      <c r="N143" s="31">
        <v>5.0</v>
      </c>
      <c r="O143" s="31">
        <v>6.0</v>
      </c>
      <c r="P143" s="31">
        <v>6.0</v>
      </c>
      <c r="Q143" s="31">
        <v>5.0</v>
      </c>
      <c r="R143" s="31">
        <v>3.0</v>
      </c>
      <c r="S143" s="31">
        <v>4.0</v>
      </c>
      <c r="T143" s="31">
        <v>4.0</v>
      </c>
      <c r="U143" s="31">
        <v>4.0</v>
      </c>
      <c r="V143" s="31">
        <v>5.0</v>
      </c>
      <c r="W143" s="31">
        <v>6.0</v>
      </c>
      <c r="X143" s="31">
        <v>4.0</v>
      </c>
      <c r="Y143" s="31">
        <v>3.0</v>
      </c>
      <c r="Z143" s="31">
        <v>81.0</v>
      </c>
      <c r="AA143" s="31">
        <v>725.0</v>
      </c>
    </row>
    <row r="144">
      <c r="A144" s="31" t="s">
        <v>18</v>
      </c>
      <c r="B144" s="31">
        <v>7.0</v>
      </c>
      <c r="C144" s="31" t="s">
        <v>218</v>
      </c>
      <c r="D144" s="31">
        <f>VLOOKUP(C144,'PDGA #s'!B:C,2,0)</f>
        <v>145540</v>
      </c>
      <c r="E144" s="31">
        <f>VLOOKUP(C144,'PDGA #s'!B:D,3,0)</f>
        <v>817</v>
      </c>
      <c r="F144" s="31">
        <v>22.0</v>
      </c>
      <c r="G144" s="31" t="s">
        <v>53</v>
      </c>
      <c r="H144" s="31">
        <v>3.0</v>
      </c>
      <c r="I144" s="31">
        <v>5.0</v>
      </c>
      <c r="J144" s="31">
        <v>7.0</v>
      </c>
      <c r="K144" s="31">
        <v>4.0</v>
      </c>
      <c r="L144" s="31">
        <v>4.0</v>
      </c>
      <c r="M144" s="31">
        <v>4.0</v>
      </c>
      <c r="N144" s="31">
        <v>7.0</v>
      </c>
      <c r="O144" s="31">
        <v>7.0</v>
      </c>
      <c r="P144" s="31">
        <v>4.0</v>
      </c>
      <c r="Q144" s="31">
        <v>7.0</v>
      </c>
      <c r="R144" s="31">
        <v>3.0</v>
      </c>
      <c r="S144" s="31">
        <v>4.0</v>
      </c>
      <c r="T144" s="31">
        <v>4.0</v>
      </c>
      <c r="U144" s="31">
        <v>3.0</v>
      </c>
      <c r="V144" s="31">
        <v>4.0</v>
      </c>
      <c r="W144" s="31">
        <v>5.0</v>
      </c>
      <c r="X144" s="31">
        <v>3.0</v>
      </c>
      <c r="Y144" s="31">
        <v>3.0</v>
      </c>
      <c r="Z144" s="31">
        <v>81.0</v>
      </c>
      <c r="AA144" s="31">
        <v>725.0</v>
      </c>
    </row>
    <row r="145">
      <c r="A145" s="31" t="s">
        <v>23</v>
      </c>
      <c r="B145" s="31" t="s">
        <v>216</v>
      </c>
      <c r="C145" s="31" t="s">
        <v>219</v>
      </c>
      <c r="D145" s="31" t="str">
        <f>VLOOKUP(C145,'PDGA #s'!B:C,2,0)</f>
        <v/>
      </c>
      <c r="E145" s="31" t="str">
        <f>VLOOKUP(C145,'PDGA #s'!B:D,3,0)</f>
        <v/>
      </c>
      <c r="F145" s="31">
        <v>22.0</v>
      </c>
      <c r="G145" s="31" t="s">
        <v>53</v>
      </c>
      <c r="H145" s="31">
        <v>3.0</v>
      </c>
      <c r="I145" s="31">
        <v>6.0</v>
      </c>
      <c r="J145" s="31">
        <v>5.0</v>
      </c>
      <c r="K145" s="31">
        <v>4.0</v>
      </c>
      <c r="L145" s="31">
        <v>4.0</v>
      </c>
      <c r="M145" s="31">
        <v>4.0</v>
      </c>
      <c r="N145" s="31">
        <v>3.0</v>
      </c>
      <c r="O145" s="31">
        <v>5.0</v>
      </c>
      <c r="P145" s="31">
        <v>6.0</v>
      </c>
      <c r="Q145" s="31">
        <v>7.0</v>
      </c>
      <c r="R145" s="31">
        <v>4.0</v>
      </c>
      <c r="S145" s="31">
        <v>4.0</v>
      </c>
      <c r="T145" s="31">
        <v>6.0</v>
      </c>
      <c r="U145" s="31">
        <v>4.0</v>
      </c>
      <c r="V145" s="31">
        <v>4.0</v>
      </c>
      <c r="W145" s="31">
        <v>3.0</v>
      </c>
      <c r="X145" s="31">
        <v>5.0</v>
      </c>
      <c r="Y145" s="31">
        <v>4.0</v>
      </c>
      <c r="Z145" s="31">
        <v>81.0</v>
      </c>
      <c r="AA145" s="31">
        <v>725.0</v>
      </c>
    </row>
    <row r="146">
      <c r="A146" s="31" t="s">
        <v>24</v>
      </c>
      <c r="B146" s="31">
        <v>3.0</v>
      </c>
      <c r="C146" s="31" t="s">
        <v>220</v>
      </c>
      <c r="D146" s="31">
        <f>VLOOKUP(C146,'PDGA #s'!B:C,2,0)</f>
        <v>162060</v>
      </c>
      <c r="E146" s="31" t="str">
        <f>VLOOKUP(C146,'PDGA #s'!B:D,3,0)</f>
        <v/>
      </c>
      <c r="F146" s="31">
        <v>22.0</v>
      </c>
      <c r="G146" s="31" t="s">
        <v>53</v>
      </c>
      <c r="H146" s="31">
        <v>5.0</v>
      </c>
      <c r="I146" s="31">
        <v>5.0</v>
      </c>
      <c r="J146" s="31">
        <v>4.0</v>
      </c>
      <c r="K146" s="31">
        <v>4.0</v>
      </c>
      <c r="L146" s="31">
        <v>4.0</v>
      </c>
      <c r="M146" s="31">
        <v>4.0</v>
      </c>
      <c r="N146" s="31">
        <v>4.0</v>
      </c>
      <c r="O146" s="31">
        <v>5.0</v>
      </c>
      <c r="P146" s="31">
        <v>6.0</v>
      </c>
      <c r="Q146" s="31">
        <v>7.0</v>
      </c>
      <c r="R146" s="31">
        <v>3.0</v>
      </c>
      <c r="S146" s="31">
        <v>5.0</v>
      </c>
      <c r="T146" s="31">
        <v>5.0</v>
      </c>
      <c r="U146" s="31">
        <v>4.0</v>
      </c>
      <c r="V146" s="31">
        <v>5.0</v>
      </c>
      <c r="W146" s="31">
        <v>4.0</v>
      </c>
      <c r="X146" s="31">
        <v>3.0</v>
      </c>
      <c r="Y146" s="31">
        <v>4.0</v>
      </c>
      <c r="Z146" s="31">
        <v>81.0</v>
      </c>
      <c r="AA146" s="31">
        <v>725.0</v>
      </c>
    </row>
    <row r="147">
      <c r="A147" s="31" t="s">
        <v>23</v>
      </c>
      <c r="B147" s="31">
        <v>71.0</v>
      </c>
      <c r="C147" s="31" t="s">
        <v>221</v>
      </c>
      <c r="D147" s="31">
        <f>VLOOKUP(C147,'PDGA #s'!B:C,2,0)</f>
        <v>165178</v>
      </c>
      <c r="E147" s="31" t="str">
        <f>VLOOKUP(C147,'PDGA #s'!B:D,3,0)</f>
        <v/>
      </c>
      <c r="F147" s="31">
        <v>23.0</v>
      </c>
      <c r="G147" s="31" t="s">
        <v>53</v>
      </c>
      <c r="H147" s="31">
        <v>3.0</v>
      </c>
      <c r="I147" s="31">
        <v>5.0</v>
      </c>
      <c r="J147" s="31">
        <v>5.0</v>
      </c>
      <c r="K147" s="31">
        <v>3.0</v>
      </c>
      <c r="L147" s="31">
        <v>4.0</v>
      </c>
      <c r="M147" s="31">
        <v>6.0</v>
      </c>
      <c r="N147" s="31">
        <v>4.0</v>
      </c>
      <c r="O147" s="31">
        <v>6.0</v>
      </c>
      <c r="P147" s="31">
        <v>5.0</v>
      </c>
      <c r="Q147" s="31">
        <v>6.0</v>
      </c>
      <c r="R147" s="31">
        <v>3.0</v>
      </c>
      <c r="S147" s="31">
        <v>6.0</v>
      </c>
      <c r="T147" s="31">
        <v>5.0</v>
      </c>
      <c r="U147" s="31">
        <v>4.0</v>
      </c>
      <c r="V147" s="31">
        <v>5.0</v>
      </c>
      <c r="W147" s="31">
        <v>4.0</v>
      </c>
      <c r="X147" s="31">
        <v>4.0</v>
      </c>
      <c r="Y147" s="31">
        <v>4.0</v>
      </c>
      <c r="Z147" s="31">
        <v>82.0</v>
      </c>
      <c r="AA147" s="31">
        <v>715.0</v>
      </c>
    </row>
    <row r="148">
      <c r="A148" s="31" t="s">
        <v>23</v>
      </c>
      <c r="B148" s="31" t="s">
        <v>222</v>
      </c>
      <c r="C148" s="31" t="s">
        <v>223</v>
      </c>
      <c r="D148" s="31">
        <f>VLOOKUP(C148,'PDGA #s'!B:C,2,0)</f>
        <v>115770</v>
      </c>
      <c r="E148" s="31">
        <f>VLOOKUP(C148,'PDGA #s'!B:D,3,0)</f>
        <v>768</v>
      </c>
      <c r="F148" s="31">
        <v>24.0</v>
      </c>
      <c r="G148" s="31" t="s">
        <v>53</v>
      </c>
      <c r="H148" s="31">
        <v>4.0</v>
      </c>
      <c r="I148" s="31">
        <v>5.0</v>
      </c>
      <c r="J148" s="31">
        <v>6.0</v>
      </c>
      <c r="K148" s="31">
        <v>3.0</v>
      </c>
      <c r="L148" s="31">
        <v>3.0</v>
      </c>
      <c r="M148" s="31">
        <v>4.0</v>
      </c>
      <c r="N148" s="31">
        <v>4.0</v>
      </c>
      <c r="O148" s="31">
        <v>8.0</v>
      </c>
      <c r="P148" s="31">
        <v>7.0</v>
      </c>
      <c r="Q148" s="31">
        <v>5.0</v>
      </c>
      <c r="R148" s="31">
        <v>4.0</v>
      </c>
      <c r="S148" s="31">
        <v>4.0</v>
      </c>
      <c r="T148" s="31">
        <v>3.0</v>
      </c>
      <c r="U148" s="31">
        <v>4.0</v>
      </c>
      <c r="V148" s="31">
        <v>6.0</v>
      </c>
      <c r="W148" s="31">
        <v>6.0</v>
      </c>
      <c r="X148" s="31">
        <v>4.0</v>
      </c>
      <c r="Y148" s="31">
        <v>3.0</v>
      </c>
      <c r="Z148" s="31">
        <v>83.0</v>
      </c>
      <c r="AA148" s="31">
        <v>706.0</v>
      </c>
    </row>
    <row r="149">
      <c r="A149" s="31" t="s">
        <v>23</v>
      </c>
      <c r="B149" s="31" t="s">
        <v>222</v>
      </c>
      <c r="C149" s="31" t="s">
        <v>224</v>
      </c>
      <c r="D149" s="31" t="str">
        <f>VLOOKUP(C149,'PDGA #s'!B:C,2,0)</f>
        <v/>
      </c>
      <c r="E149" s="31" t="str">
        <f>VLOOKUP(C149,'PDGA #s'!B:D,3,0)</f>
        <v/>
      </c>
      <c r="F149" s="31">
        <v>24.0</v>
      </c>
      <c r="G149" s="31" t="s">
        <v>53</v>
      </c>
      <c r="H149" s="31">
        <v>3.0</v>
      </c>
      <c r="I149" s="31">
        <v>8.0</v>
      </c>
      <c r="J149" s="31">
        <v>6.0</v>
      </c>
      <c r="K149" s="31">
        <v>3.0</v>
      </c>
      <c r="L149" s="31">
        <v>4.0</v>
      </c>
      <c r="M149" s="31">
        <v>6.0</v>
      </c>
      <c r="N149" s="31">
        <v>4.0</v>
      </c>
      <c r="O149" s="31">
        <v>7.0</v>
      </c>
      <c r="P149" s="31">
        <v>3.0</v>
      </c>
      <c r="Q149" s="31">
        <v>6.0</v>
      </c>
      <c r="R149" s="31">
        <v>3.0</v>
      </c>
      <c r="S149" s="31">
        <v>4.0</v>
      </c>
      <c r="T149" s="31">
        <v>3.0</v>
      </c>
      <c r="U149" s="31">
        <v>5.0</v>
      </c>
      <c r="V149" s="31">
        <v>6.0</v>
      </c>
      <c r="W149" s="31">
        <v>4.0</v>
      </c>
      <c r="X149" s="31">
        <v>4.0</v>
      </c>
      <c r="Y149" s="31">
        <v>4.0</v>
      </c>
      <c r="Z149" s="31">
        <v>83.0</v>
      </c>
      <c r="AA149" s="31">
        <v>706.0</v>
      </c>
    </row>
    <row r="150">
      <c r="A150" s="31" t="s">
        <v>23</v>
      </c>
      <c r="B150" s="31">
        <v>74.0</v>
      </c>
      <c r="C150" s="31" t="s">
        <v>225</v>
      </c>
      <c r="D150" s="31" t="str">
        <f>VLOOKUP(C150,'PDGA #s'!B:C,2,0)</f>
        <v/>
      </c>
      <c r="E150" s="31" t="str">
        <f>VLOOKUP(C150,'PDGA #s'!B:D,3,0)</f>
        <v/>
      </c>
      <c r="F150" s="31">
        <v>25.0</v>
      </c>
      <c r="G150" s="31" t="s">
        <v>53</v>
      </c>
      <c r="H150" s="31">
        <v>3.0</v>
      </c>
      <c r="I150" s="31">
        <v>6.0</v>
      </c>
      <c r="J150" s="31">
        <v>8.0</v>
      </c>
      <c r="K150" s="31">
        <v>3.0</v>
      </c>
      <c r="L150" s="31">
        <v>2.0</v>
      </c>
      <c r="M150" s="31">
        <v>6.0</v>
      </c>
      <c r="N150" s="31">
        <v>5.0</v>
      </c>
      <c r="O150" s="31">
        <v>5.0</v>
      </c>
      <c r="P150" s="31">
        <v>5.0</v>
      </c>
      <c r="Q150" s="31">
        <v>6.0</v>
      </c>
      <c r="R150" s="31">
        <v>2.0</v>
      </c>
      <c r="S150" s="31">
        <v>5.0</v>
      </c>
      <c r="T150" s="31">
        <v>3.0</v>
      </c>
      <c r="U150" s="31">
        <v>6.0</v>
      </c>
      <c r="V150" s="31">
        <v>5.0</v>
      </c>
      <c r="W150" s="31">
        <v>5.0</v>
      </c>
      <c r="X150" s="31">
        <v>5.0</v>
      </c>
      <c r="Y150" s="31">
        <v>4.0</v>
      </c>
      <c r="Z150" s="31">
        <v>84.0</v>
      </c>
      <c r="AA150" s="31">
        <v>696.0</v>
      </c>
    </row>
    <row r="151">
      <c r="A151" s="31" t="s">
        <v>25</v>
      </c>
      <c r="B151" s="31">
        <v>2.0</v>
      </c>
      <c r="C151" s="31" t="s">
        <v>226</v>
      </c>
      <c r="D151" s="31">
        <f>VLOOKUP(C151,'PDGA #s'!B:C,2,0)</f>
        <v>162006</v>
      </c>
      <c r="E151" s="31" t="str">
        <f>VLOOKUP(C151,'PDGA #s'!B:D,3,0)</f>
        <v/>
      </c>
      <c r="F151" s="31">
        <v>25.0</v>
      </c>
      <c r="G151" s="31" t="s">
        <v>53</v>
      </c>
      <c r="H151" s="31">
        <v>5.0</v>
      </c>
      <c r="I151" s="31">
        <v>6.0</v>
      </c>
      <c r="J151" s="31">
        <v>5.0</v>
      </c>
      <c r="K151" s="31">
        <v>4.0</v>
      </c>
      <c r="L151" s="31">
        <v>4.0</v>
      </c>
      <c r="M151" s="31">
        <v>3.0</v>
      </c>
      <c r="N151" s="31">
        <v>4.0</v>
      </c>
      <c r="O151" s="31">
        <v>6.0</v>
      </c>
      <c r="P151" s="31">
        <v>5.0</v>
      </c>
      <c r="Q151" s="31">
        <v>7.0</v>
      </c>
      <c r="R151" s="31">
        <v>2.0</v>
      </c>
      <c r="S151" s="31">
        <v>6.0</v>
      </c>
      <c r="T151" s="31">
        <v>4.0</v>
      </c>
      <c r="U151" s="31">
        <v>5.0</v>
      </c>
      <c r="V151" s="31">
        <v>6.0</v>
      </c>
      <c r="W151" s="31">
        <v>4.0</v>
      </c>
      <c r="X151" s="31">
        <v>4.0</v>
      </c>
      <c r="Y151" s="31">
        <v>4.0</v>
      </c>
      <c r="Z151" s="31">
        <v>84.0</v>
      </c>
      <c r="AA151" s="31">
        <v>696.0</v>
      </c>
    </row>
    <row r="152">
      <c r="A152" s="31" t="s">
        <v>23</v>
      </c>
      <c r="B152" s="31" t="s">
        <v>227</v>
      </c>
      <c r="C152" s="31" t="s">
        <v>228</v>
      </c>
      <c r="D152" s="31">
        <f>VLOOKUP(C152,'PDGA #s'!B:C,2,0)</f>
        <v>92318</v>
      </c>
      <c r="E152" s="31">
        <f>VLOOKUP(C152,'PDGA #s'!B:D,3,0)</f>
        <v>694</v>
      </c>
      <c r="F152" s="31">
        <v>26.0</v>
      </c>
      <c r="G152" s="31" t="s">
        <v>53</v>
      </c>
      <c r="H152" s="31">
        <v>3.0</v>
      </c>
      <c r="I152" s="31">
        <v>8.0</v>
      </c>
      <c r="J152" s="31">
        <v>4.0</v>
      </c>
      <c r="K152" s="31">
        <v>4.0</v>
      </c>
      <c r="L152" s="31">
        <v>4.0</v>
      </c>
      <c r="M152" s="31">
        <v>7.0</v>
      </c>
      <c r="N152" s="31">
        <v>5.0</v>
      </c>
      <c r="O152" s="31">
        <v>5.0</v>
      </c>
      <c r="P152" s="31">
        <v>5.0</v>
      </c>
      <c r="Q152" s="31">
        <v>5.0</v>
      </c>
      <c r="R152" s="31">
        <v>3.0</v>
      </c>
      <c r="S152" s="31">
        <v>4.0</v>
      </c>
      <c r="T152" s="31">
        <v>5.0</v>
      </c>
      <c r="U152" s="31">
        <v>4.0</v>
      </c>
      <c r="V152" s="31">
        <v>5.0</v>
      </c>
      <c r="W152" s="31">
        <v>4.0</v>
      </c>
      <c r="X152" s="31">
        <v>6.0</v>
      </c>
      <c r="Y152" s="31">
        <v>4.0</v>
      </c>
      <c r="Z152" s="31">
        <v>85.0</v>
      </c>
      <c r="AA152" s="31">
        <v>687.0</v>
      </c>
    </row>
    <row r="153">
      <c r="A153" s="31" t="s">
        <v>23</v>
      </c>
      <c r="B153" s="31" t="s">
        <v>227</v>
      </c>
      <c r="C153" s="31" t="s">
        <v>229</v>
      </c>
      <c r="D153" s="31">
        <f>VLOOKUP(C153,'PDGA #s'!B:C,2,0)</f>
        <v>169111</v>
      </c>
      <c r="E153" s="31" t="str">
        <f>VLOOKUP(C153,'PDGA #s'!B:D,3,0)</f>
        <v/>
      </c>
      <c r="F153" s="31">
        <v>26.0</v>
      </c>
      <c r="G153" s="31" t="s">
        <v>53</v>
      </c>
      <c r="H153" s="31">
        <v>6.0</v>
      </c>
      <c r="I153" s="31">
        <v>8.0</v>
      </c>
      <c r="J153" s="31">
        <v>4.0</v>
      </c>
      <c r="K153" s="31">
        <v>4.0</v>
      </c>
      <c r="L153" s="31">
        <v>3.0</v>
      </c>
      <c r="M153" s="31">
        <v>3.0</v>
      </c>
      <c r="N153" s="31">
        <v>5.0</v>
      </c>
      <c r="O153" s="31">
        <v>5.0</v>
      </c>
      <c r="P153" s="31">
        <v>5.0</v>
      </c>
      <c r="Q153" s="31">
        <v>6.0</v>
      </c>
      <c r="R153" s="31">
        <v>3.0</v>
      </c>
      <c r="S153" s="31">
        <v>4.0</v>
      </c>
      <c r="T153" s="31">
        <v>5.0</v>
      </c>
      <c r="U153" s="31">
        <v>6.0</v>
      </c>
      <c r="V153" s="31">
        <v>4.0</v>
      </c>
      <c r="W153" s="31">
        <v>4.0</v>
      </c>
      <c r="X153" s="31">
        <v>5.0</v>
      </c>
      <c r="Y153" s="31">
        <v>5.0</v>
      </c>
      <c r="Z153" s="31">
        <v>85.0</v>
      </c>
      <c r="AA153" s="31">
        <v>687.0</v>
      </c>
    </row>
    <row r="154">
      <c r="A154" s="31" t="s">
        <v>24</v>
      </c>
      <c r="B154" s="31">
        <v>4.0</v>
      </c>
      <c r="C154" s="31" t="s">
        <v>230</v>
      </c>
      <c r="D154" s="31" t="str">
        <f>VLOOKUP(C154,'PDGA #s'!B:C,2,0)</f>
        <v/>
      </c>
      <c r="E154" s="31" t="str">
        <f>VLOOKUP(C154,'PDGA #s'!B:D,3,0)</f>
        <v/>
      </c>
      <c r="F154" s="31">
        <v>28.0</v>
      </c>
      <c r="G154" s="31" t="s">
        <v>53</v>
      </c>
      <c r="H154" s="31">
        <v>4.0</v>
      </c>
      <c r="I154" s="31">
        <v>7.0</v>
      </c>
      <c r="J154" s="31">
        <v>7.0</v>
      </c>
      <c r="K154" s="31">
        <v>4.0</v>
      </c>
      <c r="L154" s="31">
        <v>5.0</v>
      </c>
      <c r="M154" s="31">
        <v>5.0</v>
      </c>
      <c r="N154" s="31">
        <v>5.0</v>
      </c>
      <c r="O154" s="31">
        <v>5.0</v>
      </c>
      <c r="P154" s="31">
        <v>5.0</v>
      </c>
      <c r="Q154" s="31">
        <v>6.0</v>
      </c>
      <c r="R154" s="31">
        <v>3.0</v>
      </c>
      <c r="S154" s="31">
        <v>5.0</v>
      </c>
      <c r="T154" s="31">
        <v>5.0</v>
      </c>
      <c r="U154" s="31">
        <v>4.0</v>
      </c>
      <c r="V154" s="31">
        <v>5.0</v>
      </c>
      <c r="W154" s="31">
        <v>4.0</v>
      </c>
      <c r="X154" s="31">
        <v>4.0</v>
      </c>
      <c r="Y154" s="31">
        <v>4.0</v>
      </c>
      <c r="Z154" s="31">
        <v>87.0</v>
      </c>
      <c r="AA154" s="31">
        <v>668.0</v>
      </c>
    </row>
    <row r="155">
      <c r="A155" s="31" t="s">
        <v>23</v>
      </c>
      <c r="B155" s="31">
        <v>77.0</v>
      </c>
      <c r="C155" s="31" t="s">
        <v>231</v>
      </c>
      <c r="D155" s="31" t="str">
        <f>VLOOKUP(C155,'PDGA #s'!B:C,2,0)</f>
        <v/>
      </c>
      <c r="E155" s="31" t="str">
        <f>VLOOKUP(C155,'PDGA #s'!B:D,3,0)</f>
        <v/>
      </c>
      <c r="F155" s="31">
        <v>29.0</v>
      </c>
      <c r="G155" s="31" t="s">
        <v>53</v>
      </c>
      <c r="H155" s="31">
        <v>3.0</v>
      </c>
      <c r="I155" s="31">
        <v>8.0</v>
      </c>
      <c r="J155" s="31">
        <v>7.0</v>
      </c>
      <c r="K155" s="31">
        <v>4.0</v>
      </c>
      <c r="L155" s="31">
        <v>4.0</v>
      </c>
      <c r="M155" s="31">
        <v>4.0</v>
      </c>
      <c r="N155" s="31">
        <v>5.0</v>
      </c>
      <c r="O155" s="31">
        <v>6.0</v>
      </c>
      <c r="P155" s="31">
        <v>5.0</v>
      </c>
      <c r="Q155" s="31">
        <v>7.0</v>
      </c>
      <c r="R155" s="31">
        <v>3.0</v>
      </c>
      <c r="S155" s="31">
        <v>4.0</v>
      </c>
      <c r="T155" s="31">
        <v>4.0</v>
      </c>
      <c r="U155" s="31">
        <v>5.0</v>
      </c>
      <c r="V155" s="31">
        <v>5.0</v>
      </c>
      <c r="W155" s="31">
        <v>5.0</v>
      </c>
      <c r="X155" s="31">
        <v>4.0</v>
      </c>
      <c r="Y155" s="31">
        <v>5.0</v>
      </c>
      <c r="Z155" s="31">
        <v>88.0</v>
      </c>
      <c r="AA155" s="31">
        <v>658.0</v>
      </c>
    </row>
    <row r="156">
      <c r="A156" s="31" t="s">
        <v>25</v>
      </c>
      <c r="B156" s="31">
        <v>3.0</v>
      </c>
      <c r="C156" s="31" t="s">
        <v>232</v>
      </c>
      <c r="D156" s="31">
        <f>VLOOKUP(C156,'PDGA #s'!B:C,2,0)</f>
        <v>148565</v>
      </c>
      <c r="E156" s="31" t="str">
        <f>VLOOKUP(C156,'PDGA #s'!B:D,3,0)</f>
        <v/>
      </c>
      <c r="F156" s="31">
        <v>32.0</v>
      </c>
      <c r="G156" s="31" t="s">
        <v>53</v>
      </c>
      <c r="H156" s="31">
        <v>2.0</v>
      </c>
      <c r="I156" s="31">
        <v>4.0</v>
      </c>
      <c r="J156" s="31">
        <v>6.0</v>
      </c>
      <c r="K156" s="31">
        <v>4.0</v>
      </c>
      <c r="L156" s="31">
        <v>4.0</v>
      </c>
      <c r="M156" s="31">
        <v>6.0</v>
      </c>
      <c r="N156" s="31">
        <v>6.0</v>
      </c>
      <c r="O156" s="31">
        <v>7.0</v>
      </c>
      <c r="P156" s="31">
        <v>5.0</v>
      </c>
      <c r="Q156" s="31">
        <v>6.0</v>
      </c>
      <c r="R156" s="31">
        <v>4.0</v>
      </c>
      <c r="S156" s="31">
        <v>5.0</v>
      </c>
      <c r="T156" s="31">
        <v>6.0</v>
      </c>
      <c r="U156" s="31">
        <v>6.0</v>
      </c>
      <c r="V156" s="31">
        <v>6.0</v>
      </c>
      <c r="W156" s="31">
        <v>5.0</v>
      </c>
      <c r="X156" s="31">
        <v>5.0</v>
      </c>
      <c r="Y156" s="31">
        <v>4.0</v>
      </c>
      <c r="Z156" s="31">
        <v>91.0</v>
      </c>
      <c r="AA156" s="31">
        <v>629.0</v>
      </c>
    </row>
    <row r="157">
      <c r="A157" s="31" t="s">
        <v>23</v>
      </c>
      <c r="B157" s="31">
        <v>78.0</v>
      </c>
      <c r="C157" s="31" t="s">
        <v>233</v>
      </c>
      <c r="D157" s="31" t="str">
        <f>VLOOKUP(C157,'PDGA #s'!B:C,2,0)</f>
        <v/>
      </c>
      <c r="E157" s="31" t="str">
        <f>VLOOKUP(C157,'PDGA #s'!B:D,3,0)</f>
        <v/>
      </c>
      <c r="F157" s="31">
        <v>32.0</v>
      </c>
      <c r="G157" s="31" t="s">
        <v>53</v>
      </c>
      <c r="H157" s="31">
        <v>5.0</v>
      </c>
      <c r="I157" s="31">
        <v>7.0</v>
      </c>
      <c r="J157" s="31">
        <v>6.0</v>
      </c>
      <c r="K157" s="31">
        <v>5.0</v>
      </c>
      <c r="L157" s="31">
        <v>4.0</v>
      </c>
      <c r="M157" s="31">
        <v>3.0</v>
      </c>
      <c r="N157" s="31">
        <v>6.0</v>
      </c>
      <c r="O157" s="31">
        <v>8.0</v>
      </c>
      <c r="P157" s="31">
        <v>5.0</v>
      </c>
      <c r="Q157" s="31">
        <v>7.0</v>
      </c>
      <c r="R157" s="31">
        <v>4.0</v>
      </c>
      <c r="S157" s="31">
        <v>4.0</v>
      </c>
      <c r="T157" s="31">
        <v>5.0</v>
      </c>
      <c r="U157" s="31">
        <v>4.0</v>
      </c>
      <c r="V157" s="31">
        <v>5.0</v>
      </c>
      <c r="W157" s="31">
        <v>4.0</v>
      </c>
      <c r="X157" s="31">
        <v>4.0</v>
      </c>
      <c r="Y157" s="31">
        <v>5.0</v>
      </c>
      <c r="Z157" s="31">
        <v>91.0</v>
      </c>
      <c r="AA157" s="31">
        <v>629.0</v>
      </c>
    </row>
    <row r="158">
      <c r="A158" s="31" t="s">
        <v>24</v>
      </c>
      <c r="B158" s="31">
        <v>5.0</v>
      </c>
      <c r="C158" s="31" t="s">
        <v>234</v>
      </c>
      <c r="D158" s="31">
        <f>VLOOKUP(C158,'PDGA #s'!B:C,2,0)</f>
        <v>150261</v>
      </c>
      <c r="E158" s="31" t="str">
        <f>VLOOKUP(C158,'PDGA #s'!B:D,3,0)</f>
        <v/>
      </c>
      <c r="F158" s="31">
        <v>35.0</v>
      </c>
      <c r="G158" s="31" t="s">
        <v>53</v>
      </c>
      <c r="H158" s="31">
        <v>3.0</v>
      </c>
      <c r="I158" s="31">
        <v>8.0</v>
      </c>
      <c r="J158" s="31">
        <v>7.0</v>
      </c>
      <c r="K158" s="31">
        <v>4.0</v>
      </c>
      <c r="L158" s="31">
        <v>3.0</v>
      </c>
      <c r="M158" s="31">
        <v>7.0</v>
      </c>
      <c r="N158" s="31">
        <v>6.0</v>
      </c>
      <c r="O158" s="31">
        <v>6.0</v>
      </c>
      <c r="P158" s="31">
        <v>5.0</v>
      </c>
      <c r="Q158" s="31">
        <v>7.0</v>
      </c>
      <c r="R158" s="31">
        <v>6.0</v>
      </c>
      <c r="S158" s="31">
        <v>4.0</v>
      </c>
      <c r="T158" s="31">
        <v>3.0</v>
      </c>
      <c r="U158" s="31">
        <v>6.0</v>
      </c>
      <c r="V158" s="31">
        <v>5.0</v>
      </c>
      <c r="W158" s="31">
        <v>4.0</v>
      </c>
      <c r="X158" s="31">
        <v>5.0</v>
      </c>
      <c r="Y158" s="31">
        <v>5.0</v>
      </c>
      <c r="Z158" s="31">
        <v>94.0</v>
      </c>
      <c r="AA158" s="31">
        <v>601.0</v>
      </c>
    </row>
    <row r="159">
      <c r="A159" s="31" t="s">
        <v>24</v>
      </c>
      <c r="B159" s="31">
        <v>6.0</v>
      </c>
      <c r="C159" s="31" t="s">
        <v>235</v>
      </c>
      <c r="D159" s="31" t="str">
        <f>VLOOKUP(C159,'PDGA #s'!B:C,2,0)</f>
        <v/>
      </c>
      <c r="E159" s="31" t="str">
        <f>VLOOKUP(C159,'PDGA #s'!B:D,3,0)</f>
        <v/>
      </c>
      <c r="F159" s="31">
        <v>38.0</v>
      </c>
      <c r="G159" s="31" t="s">
        <v>53</v>
      </c>
      <c r="H159" s="31">
        <v>5.0</v>
      </c>
      <c r="I159" s="31">
        <v>5.0</v>
      </c>
      <c r="J159" s="31">
        <v>8.0</v>
      </c>
      <c r="K159" s="31">
        <v>4.0</v>
      </c>
      <c r="L159" s="31">
        <v>6.0</v>
      </c>
      <c r="M159" s="31">
        <v>6.0</v>
      </c>
      <c r="N159" s="31">
        <v>4.0</v>
      </c>
      <c r="O159" s="31">
        <v>7.0</v>
      </c>
      <c r="P159" s="31">
        <v>5.0</v>
      </c>
      <c r="Q159" s="31">
        <v>8.0</v>
      </c>
      <c r="R159" s="31">
        <v>4.0</v>
      </c>
      <c r="S159" s="31">
        <v>5.0</v>
      </c>
      <c r="T159" s="31">
        <v>6.0</v>
      </c>
      <c r="U159" s="31">
        <v>4.0</v>
      </c>
      <c r="V159" s="31">
        <v>6.0</v>
      </c>
      <c r="W159" s="31">
        <v>5.0</v>
      </c>
      <c r="X159" s="31">
        <v>4.0</v>
      </c>
      <c r="Y159" s="31">
        <v>5.0</v>
      </c>
      <c r="Z159" s="31">
        <v>97.0</v>
      </c>
      <c r="AA159" s="31">
        <v>572.0</v>
      </c>
    </row>
    <row r="160">
      <c r="A160" s="31" t="s">
        <v>25</v>
      </c>
      <c r="B160" s="31">
        <v>4.0</v>
      </c>
      <c r="C160" s="31" t="s">
        <v>236</v>
      </c>
      <c r="D160" s="31" t="str">
        <f>VLOOKUP(C160,'PDGA #s'!B:C,2,0)</f>
        <v/>
      </c>
      <c r="E160" s="31" t="str">
        <f>VLOOKUP(C160,'PDGA #s'!B:D,3,0)</f>
        <v/>
      </c>
      <c r="F160" s="31">
        <v>50.0</v>
      </c>
      <c r="G160" s="31" t="s">
        <v>53</v>
      </c>
      <c r="H160" s="31">
        <v>5.0</v>
      </c>
      <c r="I160" s="31">
        <v>7.0</v>
      </c>
      <c r="J160" s="31">
        <v>6.0</v>
      </c>
      <c r="K160" s="31">
        <v>4.0</v>
      </c>
      <c r="L160" s="31">
        <v>6.0</v>
      </c>
      <c r="M160" s="31">
        <v>6.0</v>
      </c>
      <c r="N160" s="31">
        <v>7.0</v>
      </c>
      <c r="O160" s="31">
        <v>8.0</v>
      </c>
      <c r="P160" s="31">
        <v>7.0</v>
      </c>
      <c r="Q160" s="31">
        <v>8.0</v>
      </c>
      <c r="R160" s="31">
        <v>3.0</v>
      </c>
      <c r="S160" s="31">
        <v>6.0</v>
      </c>
      <c r="T160" s="31">
        <v>6.0</v>
      </c>
      <c r="U160" s="31">
        <v>6.0</v>
      </c>
      <c r="V160" s="31">
        <v>7.0</v>
      </c>
      <c r="W160" s="31">
        <v>7.0</v>
      </c>
      <c r="X160" s="31">
        <v>4.0</v>
      </c>
      <c r="Y160" s="31">
        <v>6.0</v>
      </c>
      <c r="Z160" s="31">
        <v>109.0</v>
      </c>
      <c r="AA160" s="31">
        <v>457.0</v>
      </c>
    </row>
    <row r="161">
      <c r="A161" s="31" t="s">
        <v>25</v>
      </c>
      <c r="B161" s="31">
        <v>5.0</v>
      </c>
      <c r="C161" s="31" t="s">
        <v>237</v>
      </c>
      <c r="D161" s="31">
        <f>VLOOKUP(C161,'PDGA #s'!B:C,2,0)</f>
        <v>165179</v>
      </c>
      <c r="E161" s="31" t="str">
        <f>VLOOKUP(C161,'PDGA #s'!B:D,3,0)</f>
        <v/>
      </c>
      <c r="F161" s="31">
        <v>51.0</v>
      </c>
      <c r="G161" s="31" t="s">
        <v>53</v>
      </c>
      <c r="H161" s="31">
        <v>4.0</v>
      </c>
      <c r="I161" s="31">
        <v>9.0</v>
      </c>
      <c r="J161" s="31">
        <v>7.0</v>
      </c>
      <c r="K161" s="31">
        <v>5.0</v>
      </c>
      <c r="L161" s="31">
        <v>7.0</v>
      </c>
      <c r="M161" s="31">
        <v>6.0</v>
      </c>
      <c r="N161" s="31">
        <v>6.0</v>
      </c>
      <c r="O161" s="31">
        <v>8.0</v>
      </c>
      <c r="P161" s="31">
        <v>6.0</v>
      </c>
      <c r="Q161" s="31">
        <v>7.0</v>
      </c>
      <c r="R161" s="31">
        <v>6.0</v>
      </c>
      <c r="S161" s="31">
        <v>5.0</v>
      </c>
      <c r="T161" s="31">
        <v>5.0</v>
      </c>
      <c r="U161" s="31">
        <v>5.0</v>
      </c>
      <c r="V161" s="31">
        <v>8.0</v>
      </c>
      <c r="W161" s="31">
        <v>6.0</v>
      </c>
      <c r="X161" s="31">
        <v>5.0</v>
      </c>
      <c r="Y161" s="31">
        <v>5.0</v>
      </c>
      <c r="Z161" s="31">
        <v>110.0</v>
      </c>
      <c r="AA161" s="31">
        <v>447.0</v>
      </c>
    </row>
    <row r="162">
      <c r="A162" s="31" t="s">
        <v>23</v>
      </c>
      <c r="B162" s="31">
        <v>79.0</v>
      </c>
      <c r="C162" s="31" t="s">
        <v>238</v>
      </c>
      <c r="D162" s="31">
        <f>VLOOKUP(C162,'PDGA #s'!B:C,2,0)</f>
        <v>124086</v>
      </c>
      <c r="E162" s="31">
        <f>VLOOKUP(C162,'PDGA #s'!B:D,3,0)</f>
        <v>851</v>
      </c>
      <c r="F162" s="31" t="s">
        <v>239</v>
      </c>
      <c r="G162" s="31" t="s">
        <v>53</v>
      </c>
      <c r="H162" s="31" t="s">
        <v>128</v>
      </c>
      <c r="I162" s="31" t="s">
        <v>128</v>
      </c>
      <c r="J162" s="31" t="s">
        <v>128</v>
      </c>
      <c r="K162" s="31" t="s">
        <v>128</v>
      </c>
      <c r="L162" s="31" t="s">
        <v>128</v>
      </c>
      <c r="M162" s="31" t="s">
        <v>128</v>
      </c>
      <c r="N162" s="31" t="s">
        <v>128</v>
      </c>
      <c r="O162" s="31" t="s">
        <v>128</v>
      </c>
      <c r="P162" s="31" t="s">
        <v>128</v>
      </c>
      <c r="Q162" s="31" t="s">
        <v>128</v>
      </c>
      <c r="R162" s="31" t="s">
        <v>128</v>
      </c>
      <c r="S162" s="31" t="s">
        <v>128</v>
      </c>
      <c r="T162" s="31" t="s">
        <v>128</v>
      </c>
      <c r="U162" s="31" t="s">
        <v>128</v>
      </c>
      <c r="V162" s="31" t="s">
        <v>128</v>
      </c>
      <c r="W162" s="31" t="s">
        <v>128</v>
      </c>
      <c r="X162" s="31" t="s">
        <v>128</v>
      </c>
      <c r="Y162" s="31" t="s">
        <v>128</v>
      </c>
      <c r="Z162" s="31" t="s">
        <v>239</v>
      </c>
      <c r="AA162" s="31" t="s">
        <v>128</v>
      </c>
    </row>
    <row r="163">
      <c r="G163" s="29" t="s">
        <v>240</v>
      </c>
      <c r="H163" s="29">
        <v>3.0</v>
      </c>
      <c r="I163" s="29">
        <v>4.0</v>
      </c>
      <c r="J163" s="29">
        <v>4.0</v>
      </c>
      <c r="K163" s="29">
        <v>3.0</v>
      </c>
      <c r="L163" s="29">
        <v>3.0</v>
      </c>
      <c r="M163" s="29">
        <v>3.0</v>
      </c>
      <c r="N163" s="29">
        <v>3.0</v>
      </c>
      <c r="O163" s="29">
        <v>4.0</v>
      </c>
      <c r="P163" s="29">
        <v>4.0</v>
      </c>
      <c r="Q163" s="29">
        <v>4.0</v>
      </c>
      <c r="R163" s="29">
        <v>3.0</v>
      </c>
      <c r="S163" s="29">
        <v>3.0</v>
      </c>
      <c r="T163" s="29">
        <v>3.0</v>
      </c>
      <c r="U163" s="29">
        <v>3.0</v>
      </c>
      <c r="V163" s="29">
        <v>3.0</v>
      </c>
      <c r="W163" s="29">
        <v>3.0</v>
      </c>
      <c r="X163" s="29">
        <v>3.0</v>
      </c>
      <c r="Y163" s="29">
        <v>3.0</v>
      </c>
      <c r="Z163" s="28">
        <f>sum(H163:Y163)</f>
        <v>59</v>
      </c>
    </row>
    <row r="164"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>
      <c r="H165" s="33"/>
    </row>
  </sheetData>
  <autoFilter ref="$A$1:$AA$162">
    <sortState ref="A1:AA162">
      <sortCondition ref="Z1:Z162"/>
      <sortCondition ref="C1:C162"/>
    </sortState>
  </autoFilter>
  <conditionalFormatting sqref="C1:D1000">
    <cfRule type="expression" dxfId="6" priority="1">
      <formula>countif(C:C,C1)&gt;1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241</v>
      </c>
      <c r="B1" s="29" t="s">
        <v>242</v>
      </c>
    </row>
    <row r="2">
      <c r="A2" s="31" t="s">
        <v>231</v>
      </c>
      <c r="B2" s="31" t="s">
        <v>5</v>
      </c>
    </row>
    <row r="3">
      <c r="A3" s="31" t="s">
        <v>79</v>
      </c>
      <c r="B3" s="30" t="s">
        <v>16</v>
      </c>
    </row>
    <row r="4">
      <c r="A4" s="31" t="s">
        <v>210</v>
      </c>
      <c r="B4" s="31" t="s">
        <v>17</v>
      </c>
    </row>
    <row r="5">
      <c r="A5" s="31" t="s">
        <v>139</v>
      </c>
      <c r="B5" s="31" t="s">
        <v>18</v>
      </c>
    </row>
    <row r="6">
      <c r="A6" s="31" t="s">
        <v>173</v>
      </c>
      <c r="B6" s="30" t="s">
        <v>19</v>
      </c>
    </row>
    <row r="7">
      <c r="A7" s="31" t="s">
        <v>238</v>
      </c>
      <c r="B7" s="30" t="s">
        <v>20</v>
      </c>
    </row>
    <row r="8">
      <c r="A8" s="31" t="s">
        <v>57</v>
      </c>
      <c r="B8" s="31" t="s">
        <v>21</v>
      </c>
    </row>
    <row r="9">
      <c r="A9" s="31" t="s">
        <v>125</v>
      </c>
      <c r="B9" s="31" t="s">
        <v>22</v>
      </c>
    </row>
    <row r="10">
      <c r="A10" s="31" t="s">
        <v>133</v>
      </c>
      <c r="B10" s="31" t="s">
        <v>23</v>
      </c>
    </row>
    <row r="11">
      <c r="A11" s="31" t="s">
        <v>190</v>
      </c>
      <c r="B11" s="31" t="s">
        <v>24</v>
      </c>
    </row>
    <row r="12">
      <c r="A12" s="31" t="s">
        <v>97</v>
      </c>
      <c r="B12" s="31" t="s">
        <v>25</v>
      </c>
    </row>
    <row r="13">
      <c r="A13" s="31" t="s">
        <v>180</v>
      </c>
      <c r="B13" s="31" t="s">
        <v>26</v>
      </c>
    </row>
    <row r="14">
      <c r="A14" s="31" t="s">
        <v>135</v>
      </c>
    </row>
    <row r="15">
      <c r="A15" s="31" t="s">
        <v>156</v>
      </c>
    </row>
    <row r="16">
      <c r="A16" s="31" t="s">
        <v>1</v>
      </c>
    </row>
    <row r="17">
      <c r="A17" s="31" t="s">
        <v>157</v>
      </c>
    </row>
    <row r="18">
      <c r="A18" s="31" t="s">
        <v>181</v>
      </c>
    </row>
    <row r="19">
      <c r="A19" s="31" t="s">
        <v>59</v>
      </c>
    </row>
    <row r="20">
      <c r="A20" s="31" t="s">
        <v>54</v>
      </c>
    </row>
    <row r="21">
      <c r="A21" s="31" t="s">
        <v>221</v>
      </c>
    </row>
    <row r="22">
      <c r="A22" s="31" t="s">
        <v>141</v>
      </c>
    </row>
    <row r="23">
      <c r="A23" s="31" t="s">
        <v>142</v>
      </c>
    </row>
    <row r="24">
      <c r="A24" s="31" t="s">
        <v>126</v>
      </c>
    </row>
    <row r="25">
      <c r="A25" s="31" t="s">
        <v>87</v>
      </c>
    </row>
    <row r="26">
      <c r="A26" s="31" t="s">
        <v>166</v>
      </c>
    </row>
    <row r="27">
      <c r="A27" s="31" t="s">
        <v>105</v>
      </c>
    </row>
    <row r="28">
      <c r="A28" s="31" t="s">
        <v>228</v>
      </c>
    </row>
    <row r="29">
      <c r="A29" s="31" t="s">
        <v>56</v>
      </c>
    </row>
    <row r="30">
      <c r="A30" s="31" t="s">
        <v>88</v>
      </c>
    </row>
    <row r="31">
      <c r="A31" s="31" t="s">
        <v>66</v>
      </c>
    </row>
    <row r="32">
      <c r="A32" s="31" t="s">
        <v>225</v>
      </c>
    </row>
    <row r="33">
      <c r="A33" s="31" t="s">
        <v>191</v>
      </c>
    </row>
    <row r="34">
      <c r="A34" s="31" t="s">
        <v>217</v>
      </c>
    </row>
    <row r="35">
      <c r="A35" s="31" t="s">
        <v>236</v>
      </c>
    </row>
    <row r="36">
      <c r="A36" s="31" t="s">
        <v>61</v>
      </c>
    </row>
    <row r="37">
      <c r="A37" s="31" t="s">
        <v>89</v>
      </c>
    </row>
    <row r="38">
      <c r="A38" s="31" t="s">
        <v>182</v>
      </c>
    </row>
    <row r="39">
      <c r="A39" s="31" t="s">
        <v>213</v>
      </c>
    </row>
    <row r="40">
      <c r="A40" s="31" t="s">
        <v>144</v>
      </c>
    </row>
    <row r="41">
      <c r="A41" s="31" t="s">
        <v>113</v>
      </c>
    </row>
    <row r="42">
      <c r="A42" s="31" t="s">
        <v>158</v>
      </c>
    </row>
    <row r="43">
      <c r="A43" s="31" t="s">
        <v>80</v>
      </c>
    </row>
    <row r="44">
      <c r="A44" s="31" t="s">
        <v>127</v>
      </c>
    </row>
    <row r="45">
      <c r="A45" s="31" t="s">
        <v>192</v>
      </c>
    </row>
    <row r="46">
      <c r="A46" s="31" t="s">
        <v>67</v>
      </c>
    </row>
    <row r="47">
      <c r="A47" s="31" t="s">
        <v>174</v>
      </c>
    </row>
    <row r="48">
      <c r="A48" s="31" t="s">
        <v>69</v>
      </c>
    </row>
    <row r="49">
      <c r="A49" s="31" t="s">
        <v>71</v>
      </c>
    </row>
    <row r="50">
      <c r="A50" s="31" t="s">
        <v>99</v>
      </c>
    </row>
    <row r="51">
      <c r="A51" s="31" t="s">
        <v>81</v>
      </c>
    </row>
    <row r="52">
      <c r="A52" s="31" t="s">
        <v>145</v>
      </c>
    </row>
    <row r="53">
      <c r="A53" s="31" t="s">
        <v>146</v>
      </c>
    </row>
    <row r="54">
      <c r="A54" s="31" t="s">
        <v>202</v>
      </c>
    </row>
    <row r="55">
      <c r="A55" s="31" t="s">
        <v>183</v>
      </c>
    </row>
    <row r="56">
      <c r="A56" s="31" t="s">
        <v>184</v>
      </c>
    </row>
    <row r="57">
      <c r="A57" s="31" t="s">
        <v>114</v>
      </c>
    </row>
    <row r="58">
      <c r="A58" s="31" t="s">
        <v>82</v>
      </c>
    </row>
    <row r="59">
      <c r="A59" s="31" t="s">
        <v>90</v>
      </c>
    </row>
    <row r="60">
      <c r="A60" s="31" t="s">
        <v>107</v>
      </c>
    </row>
    <row r="61">
      <c r="A61" s="31" t="s">
        <v>167</v>
      </c>
    </row>
    <row r="62">
      <c r="A62" s="31" t="s">
        <v>116</v>
      </c>
    </row>
    <row r="63">
      <c r="A63" s="31" t="s">
        <v>83</v>
      </c>
    </row>
    <row r="64">
      <c r="A64" s="31" t="s">
        <v>159</v>
      </c>
    </row>
    <row r="65">
      <c r="A65" s="31" t="s">
        <v>100</v>
      </c>
    </row>
    <row r="66">
      <c r="A66" s="31" t="s">
        <v>175</v>
      </c>
    </row>
    <row r="67">
      <c r="A67" s="31" t="s">
        <v>84</v>
      </c>
    </row>
    <row r="68">
      <c r="A68" s="31" t="s">
        <v>147</v>
      </c>
    </row>
    <row r="69">
      <c r="A69" s="31" t="s">
        <v>117</v>
      </c>
    </row>
    <row r="70">
      <c r="A70" s="31" t="s">
        <v>108</v>
      </c>
    </row>
    <row r="71">
      <c r="A71" s="31" t="s">
        <v>148</v>
      </c>
    </row>
    <row r="72">
      <c r="A72" s="31" t="s">
        <v>118</v>
      </c>
    </row>
    <row r="73">
      <c r="A73" s="31" t="s">
        <v>185</v>
      </c>
    </row>
    <row r="74">
      <c r="A74" s="31" t="s">
        <v>214</v>
      </c>
    </row>
    <row r="75">
      <c r="A75" s="31" t="s">
        <v>193</v>
      </c>
    </row>
    <row r="76">
      <c r="A76" s="31" t="s">
        <v>204</v>
      </c>
    </row>
    <row r="77">
      <c r="A77" s="31" t="s">
        <v>101</v>
      </c>
    </row>
    <row r="78">
      <c r="A78" s="31" t="s">
        <v>186</v>
      </c>
    </row>
    <row r="79">
      <c r="A79" s="31" t="s">
        <v>129</v>
      </c>
    </row>
    <row r="80">
      <c r="A80" s="31" t="s">
        <v>91</v>
      </c>
    </row>
    <row r="81">
      <c r="A81" s="31" t="s">
        <v>63</v>
      </c>
    </row>
    <row r="82">
      <c r="A82" s="31" t="s">
        <v>119</v>
      </c>
    </row>
    <row r="83">
      <c r="A83" s="31" t="s">
        <v>52</v>
      </c>
    </row>
    <row r="84">
      <c r="A84" s="31" t="s">
        <v>120</v>
      </c>
    </row>
    <row r="85">
      <c r="A85" s="31" t="s">
        <v>109</v>
      </c>
    </row>
    <row r="86">
      <c r="A86" s="31" t="s">
        <v>102</v>
      </c>
    </row>
    <row r="87">
      <c r="A87" s="31" t="s">
        <v>206</v>
      </c>
    </row>
    <row r="88">
      <c r="A88" s="31" t="s">
        <v>218</v>
      </c>
    </row>
    <row r="89">
      <c r="A89" s="31" t="s">
        <v>234</v>
      </c>
    </row>
    <row r="90">
      <c r="A90" s="31" t="s">
        <v>194</v>
      </c>
    </row>
    <row r="91">
      <c r="A91" s="31" t="s">
        <v>237</v>
      </c>
    </row>
    <row r="92">
      <c r="A92" s="31" t="s">
        <v>195</v>
      </c>
    </row>
    <row r="93">
      <c r="A93" s="31" t="s">
        <v>72</v>
      </c>
    </row>
    <row r="94">
      <c r="A94" s="31" t="s">
        <v>230</v>
      </c>
    </row>
    <row r="95">
      <c r="A95" s="31" t="s">
        <v>187</v>
      </c>
    </row>
    <row r="96">
      <c r="A96" s="31" t="s">
        <v>121</v>
      </c>
    </row>
    <row r="97">
      <c r="A97" s="31" t="s">
        <v>196</v>
      </c>
    </row>
    <row r="98">
      <c r="A98" s="31" t="s">
        <v>122</v>
      </c>
    </row>
    <row r="99">
      <c r="A99" s="31" t="s">
        <v>215</v>
      </c>
    </row>
    <row r="100">
      <c r="A100" s="31" t="s">
        <v>149</v>
      </c>
    </row>
    <row r="101">
      <c r="A101" s="31" t="s">
        <v>150</v>
      </c>
    </row>
    <row r="102">
      <c r="A102" s="31" t="s">
        <v>92</v>
      </c>
    </row>
    <row r="103">
      <c r="A103" s="31" t="s">
        <v>219</v>
      </c>
    </row>
    <row r="104">
      <c r="A104" s="31" t="s">
        <v>130</v>
      </c>
    </row>
    <row r="105">
      <c r="A105" s="31" t="s">
        <v>232</v>
      </c>
    </row>
    <row r="106">
      <c r="A106" s="31" t="s">
        <v>151</v>
      </c>
    </row>
    <row r="107">
      <c r="A107" s="31" t="s">
        <v>168</v>
      </c>
    </row>
    <row r="108">
      <c r="A108" s="31" t="s">
        <v>197</v>
      </c>
    </row>
    <row r="109">
      <c r="A109" s="31" t="s">
        <v>93</v>
      </c>
    </row>
    <row r="110">
      <c r="A110" s="31" t="s">
        <v>131</v>
      </c>
    </row>
    <row r="111">
      <c r="A111" s="31" t="s">
        <v>85</v>
      </c>
    </row>
    <row r="112">
      <c r="A112" s="31" t="s">
        <v>60</v>
      </c>
    </row>
    <row r="113">
      <c r="A113" s="31" t="s">
        <v>73</v>
      </c>
    </row>
    <row r="114">
      <c r="A114" s="31" t="s">
        <v>201</v>
      </c>
    </row>
    <row r="115">
      <c r="A115" s="31" t="s">
        <v>198</v>
      </c>
    </row>
    <row r="116">
      <c r="A116" s="31" t="s">
        <v>226</v>
      </c>
    </row>
    <row r="117">
      <c r="A117" s="31" t="s">
        <v>74</v>
      </c>
    </row>
    <row r="118">
      <c r="A118" s="31" t="s">
        <v>211</v>
      </c>
    </row>
    <row r="119">
      <c r="A119" s="31" t="s">
        <v>110</v>
      </c>
    </row>
    <row r="120">
      <c r="A120" s="31" t="s">
        <v>205</v>
      </c>
    </row>
    <row r="121">
      <c r="A121" s="31" t="s">
        <v>75</v>
      </c>
    </row>
    <row r="122">
      <c r="A122" s="31" t="s">
        <v>220</v>
      </c>
    </row>
    <row r="123">
      <c r="A123" s="31" t="s">
        <v>160</v>
      </c>
    </row>
    <row r="124">
      <c r="A124" s="31" t="s">
        <v>161</v>
      </c>
    </row>
    <row r="125">
      <c r="A125" s="31" t="s">
        <v>103</v>
      </c>
    </row>
    <row r="126">
      <c r="A126" s="31" t="s">
        <v>208</v>
      </c>
    </row>
    <row r="127">
      <c r="A127" s="31" t="s">
        <v>229</v>
      </c>
    </row>
    <row r="128">
      <c r="A128" s="31" t="s">
        <v>152</v>
      </c>
    </row>
    <row r="129">
      <c r="A129" s="31" t="s">
        <v>111</v>
      </c>
    </row>
    <row r="130">
      <c r="A130" s="31" t="s">
        <v>162</v>
      </c>
    </row>
    <row r="131">
      <c r="A131" s="31" t="s">
        <v>235</v>
      </c>
    </row>
    <row r="132">
      <c r="A132" s="31" t="s">
        <v>123</v>
      </c>
    </row>
    <row r="133">
      <c r="A133" s="31" t="s">
        <v>94</v>
      </c>
    </row>
    <row r="134">
      <c r="A134" s="31" t="s">
        <v>223</v>
      </c>
    </row>
    <row r="135">
      <c r="A135" s="31" t="s">
        <v>188</v>
      </c>
    </row>
    <row r="136">
      <c r="A136" s="31" t="s">
        <v>95</v>
      </c>
    </row>
    <row r="137">
      <c r="A137" s="31" t="s">
        <v>104</v>
      </c>
    </row>
    <row r="138">
      <c r="A138" s="31" t="s">
        <v>176</v>
      </c>
    </row>
    <row r="139">
      <c r="A139" s="31" t="s">
        <v>163</v>
      </c>
    </row>
    <row r="140">
      <c r="A140" s="31" t="s">
        <v>169</v>
      </c>
    </row>
    <row r="141">
      <c r="A141" s="31" t="s">
        <v>76</v>
      </c>
    </row>
    <row r="142">
      <c r="A142" s="31" t="s">
        <v>64</v>
      </c>
    </row>
    <row r="143">
      <c r="A143" s="31" t="s">
        <v>170</v>
      </c>
    </row>
    <row r="144">
      <c r="A144" s="31" t="s">
        <v>77</v>
      </c>
    </row>
    <row r="145">
      <c r="A145" s="31" t="s">
        <v>177</v>
      </c>
    </row>
    <row r="146">
      <c r="A146" s="31" t="s">
        <v>171</v>
      </c>
    </row>
    <row r="147">
      <c r="A147" s="31" t="s">
        <v>199</v>
      </c>
    </row>
    <row r="148">
      <c r="A148" s="31" t="s">
        <v>136</v>
      </c>
    </row>
    <row r="149">
      <c r="A149" s="31" t="s">
        <v>96</v>
      </c>
    </row>
    <row r="150">
      <c r="A150" s="31" t="s">
        <v>224</v>
      </c>
    </row>
    <row r="151">
      <c r="A151" s="31" t="s">
        <v>178</v>
      </c>
    </row>
    <row r="152">
      <c r="A152" s="31" t="s">
        <v>65</v>
      </c>
    </row>
    <row r="153">
      <c r="A153" s="31" t="s">
        <v>153</v>
      </c>
    </row>
    <row r="154">
      <c r="A154" s="31" t="s">
        <v>154</v>
      </c>
    </row>
    <row r="155">
      <c r="A155" s="31" t="s">
        <v>137</v>
      </c>
    </row>
    <row r="156">
      <c r="A156" s="31" t="s">
        <v>233</v>
      </c>
    </row>
    <row r="157">
      <c r="A157" s="31" t="s">
        <v>200</v>
      </c>
    </row>
    <row r="158">
      <c r="A158" s="31" t="s">
        <v>164</v>
      </c>
    </row>
    <row r="159">
      <c r="A159" s="31" t="s">
        <v>209</v>
      </c>
    </row>
    <row r="160">
      <c r="A160" s="31" t="s">
        <v>132</v>
      </c>
    </row>
    <row r="161">
      <c r="A161" s="31" t="s">
        <v>138</v>
      </c>
    </row>
    <row r="162">
      <c r="A162" s="31" t="s">
        <v>55</v>
      </c>
    </row>
  </sheetData>
  <autoFilter ref="$A$1:$A$162">
    <sortState ref="A1:A162">
      <sortCondition ref="A1:A162"/>
    </sortState>
  </autoFilter>
  <conditionalFormatting sqref="A1:A162">
    <cfRule type="expression" dxfId="6" priority="1">
      <formula>countif(A:A,A1)&gt;1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57"/>
    <col customWidth="1" min="2" max="2" width="12.86"/>
    <col customWidth="1" min="3" max="3" width="18.0"/>
    <col customWidth="1" min="4" max="4" width="11.71"/>
    <col customWidth="1" min="5" max="5" width="13.0"/>
  </cols>
  <sheetData>
    <row r="1">
      <c r="A1" s="29" t="s">
        <v>28</v>
      </c>
      <c r="B1" s="34" t="s">
        <v>243</v>
      </c>
      <c r="C1" s="34" t="s">
        <v>243</v>
      </c>
      <c r="D1" s="34" t="s">
        <v>243</v>
      </c>
      <c r="E1" s="34" t="s">
        <v>243</v>
      </c>
      <c r="F1" s="34" t="s">
        <v>244</v>
      </c>
      <c r="G1" s="34" t="s">
        <v>244</v>
      </c>
      <c r="H1" s="34" t="s">
        <v>244</v>
      </c>
      <c r="I1" s="34" t="s">
        <v>244</v>
      </c>
      <c r="J1" s="35" t="s">
        <v>17</v>
      </c>
      <c r="K1" s="36" t="s">
        <v>17</v>
      </c>
      <c r="L1" s="36" t="s">
        <v>17</v>
      </c>
      <c r="M1" s="36" t="s">
        <v>17</v>
      </c>
      <c r="N1" s="36" t="s">
        <v>17</v>
      </c>
      <c r="O1" s="36" t="s">
        <v>17</v>
      </c>
      <c r="P1" s="36" t="s">
        <v>17</v>
      </c>
      <c r="Q1" s="36" t="s">
        <v>17</v>
      </c>
      <c r="R1" s="36" t="s">
        <v>17</v>
      </c>
      <c r="S1" s="36" t="s">
        <v>17</v>
      </c>
      <c r="T1" s="36" t="s">
        <v>17</v>
      </c>
      <c r="U1" s="36" t="s">
        <v>17</v>
      </c>
      <c r="V1" s="36" t="s">
        <v>17</v>
      </c>
      <c r="W1" s="37" t="s">
        <v>17</v>
      </c>
      <c r="X1" s="35" t="s">
        <v>18</v>
      </c>
      <c r="Y1" s="36" t="s">
        <v>18</v>
      </c>
      <c r="Z1" s="36" t="s">
        <v>18</v>
      </c>
      <c r="AA1" s="36" t="s">
        <v>18</v>
      </c>
      <c r="AB1" s="36" t="s">
        <v>18</v>
      </c>
      <c r="AC1" s="36" t="s">
        <v>18</v>
      </c>
      <c r="AD1" s="37" t="s">
        <v>18</v>
      </c>
      <c r="AE1" s="35" t="s">
        <v>245</v>
      </c>
      <c r="AF1" s="36" t="s">
        <v>245</v>
      </c>
      <c r="AG1" s="36" t="s">
        <v>245</v>
      </c>
      <c r="AH1" s="36" t="s">
        <v>245</v>
      </c>
      <c r="AI1" s="36" t="s">
        <v>245</v>
      </c>
      <c r="AJ1" s="37" t="s">
        <v>245</v>
      </c>
      <c r="AK1" s="38" t="s">
        <v>246</v>
      </c>
      <c r="AL1" s="35" t="s">
        <v>22</v>
      </c>
      <c r="AM1" s="37" t="s">
        <v>22</v>
      </c>
      <c r="AN1" s="38" t="s">
        <v>26</v>
      </c>
      <c r="AO1" s="35" t="s">
        <v>24</v>
      </c>
      <c r="AP1" s="36" t="s">
        <v>24</v>
      </c>
      <c r="AQ1" s="36" t="s">
        <v>24</v>
      </c>
      <c r="AR1" s="36" t="s">
        <v>24</v>
      </c>
      <c r="AS1" s="36" t="s">
        <v>24</v>
      </c>
      <c r="AT1" s="37" t="s">
        <v>24</v>
      </c>
      <c r="AU1" s="30" t="s">
        <v>25</v>
      </c>
      <c r="AV1" s="30" t="s">
        <v>25</v>
      </c>
      <c r="AW1" s="30" t="s">
        <v>25</v>
      </c>
      <c r="AX1" s="30" t="s">
        <v>25</v>
      </c>
      <c r="AY1" s="30" t="s">
        <v>25</v>
      </c>
    </row>
    <row r="2">
      <c r="A2" s="29" t="s">
        <v>29</v>
      </c>
      <c r="B2" s="39">
        <v>1.0</v>
      </c>
      <c r="C2" s="40">
        <v>2.0</v>
      </c>
      <c r="D2" s="41">
        <v>3.0</v>
      </c>
      <c r="E2" s="42">
        <v>4.0</v>
      </c>
      <c r="F2" s="39">
        <v>1.0</v>
      </c>
      <c r="G2" s="41">
        <v>2.0</v>
      </c>
      <c r="H2" s="41">
        <v>3.0</v>
      </c>
      <c r="I2" s="42">
        <v>4.0</v>
      </c>
      <c r="J2" s="39">
        <v>1.0</v>
      </c>
      <c r="K2" s="41">
        <v>2.0</v>
      </c>
      <c r="L2" s="41">
        <v>3.0</v>
      </c>
      <c r="M2" s="41">
        <v>4.0</v>
      </c>
      <c r="N2" s="41" t="s">
        <v>70</v>
      </c>
      <c r="O2" s="41" t="s">
        <v>70</v>
      </c>
      <c r="P2" s="41" t="s">
        <v>70</v>
      </c>
      <c r="Q2" s="41" t="s">
        <v>70</v>
      </c>
      <c r="R2" s="41">
        <v>9.0</v>
      </c>
      <c r="S2" s="41" t="s">
        <v>78</v>
      </c>
      <c r="T2" s="41" t="s">
        <v>78</v>
      </c>
      <c r="U2" s="41">
        <v>12.0</v>
      </c>
      <c r="V2" s="41">
        <v>13.0</v>
      </c>
      <c r="W2" s="42">
        <v>14.0</v>
      </c>
      <c r="X2" s="39">
        <v>1.0</v>
      </c>
      <c r="Y2" s="41">
        <v>2.0</v>
      </c>
      <c r="Z2" s="41">
        <v>3.0</v>
      </c>
      <c r="AA2" s="41">
        <v>4.0</v>
      </c>
      <c r="AB2" s="41">
        <v>5.0</v>
      </c>
      <c r="AC2" s="41">
        <v>6.0</v>
      </c>
      <c r="AD2" s="42">
        <v>7.0</v>
      </c>
      <c r="AE2" s="39">
        <v>1.0</v>
      </c>
      <c r="AF2" s="41" t="s">
        <v>58</v>
      </c>
      <c r="AG2" s="41" t="s">
        <v>58</v>
      </c>
      <c r="AH2" s="41">
        <v>4.0</v>
      </c>
      <c r="AI2" s="41">
        <v>5.0</v>
      </c>
      <c r="AJ2" s="42">
        <v>6.0</v>
      </c>
      <c r="AK2" s="43">
        <v>1.0</v>
      </c>
      <c r="AL2" s="39">
        <v>1.0</v>
      </c>
      <c r="AM2" s="42">
        <v>2.0</v>
      </c>
      <c r="AN2" s="43">
        <v>1.0</v>
      </c>
      <c r="AO2" s="39">
        <v>1.0</v>
      </c>
      <c r="AP2" s="41">
        <v>2.0</v>
      </c>
      <c r="AQ2" s="41">
        <v>3.0</v>
      </c>
      <c r="AR2" s="41">
        <v>4.0</v>
      </c>
      <c r="AS2" s="41">
        <v>5.0</v>
      </c>
      <c r="AT2" s="42">
        <v>6.0</v>
      </c>
      <c r="AU2" s="40">
        <v>1.0</v>
      </c>
      <c r="AV2" s="41">
        <v>2.0</v>
      </c>
      <c r="AW2" s="41">
        <v>3.0</v>
      </c>
      <c r="AX2" s="41">
        <v>4.0</v>
      </c>
      <c r="AY2" s="41">
        <v>5.0</v>
      </c>
    </row>
    <row r="3">
      <c r="A3" s="29" t="s">
        <v>30</v>
      </c>
      <c r="B3" s="44" t="s">
        <v>52</v>
      </c>
      <c r="C3" s="45" t="s">
        <v>54</v>
      </c>
      <c r="D3" s="45" t="s">
        <v>61</v>
      </c>
      <c r="E3" s="46" t="s">
        <v>161</v>
      </c>
      <c r="F3" s="47" t="s">
        <v>56</v>
      </c>
      <c r="G3" s="45" t="s">
        <v>82</v>
      </c>
      <c r="H3" s="45" t="s">
        <v>100</v>
      </c>
      <c r="I3" s="46" t="s">
        <v>137</v>
      </c>
      <c r="J3" s="47" t="s">
        <v>55</v>
      </c>
      <c r="K3" s="45" t="s">
        <v>65</v>
      </c>
      <c r="L3" s="45" t="s">
        <v>66</v>
      </c>
      <c r="M3" s="45" t="s">
        <v>83</v>
      </c>
      <c r="N3" s="45" t="s">
        <v>89</v>
      </c>
      <c r="O3" s="45" t="s">
        <v>96</v>
      </c>
      <c r="P3" s="45" t="s">
        <v>90</v>
      </c>
      <c r="Q3" s="45" t="s">
        <v>91</v>
      </c>
      <c r="R3" s="45" t="s">
        <v>104</v>
      </c>
      <c r="S3" s="45" t="s">
        <v>105</v>
      </c>
      <c r="T3" s="45" t="s">
        <v>109</v>
      </c>
      <c r="U3" s="45" t="s">
        <v>1</v>
      </c>
      <c r="V3" s="45" t="s">
        <v>146</v>
      </c>
      <c r="W3" s="46" t="s">
        <v>191</v>
      </c>
      <c r="X3" s="47" t="s">
        <v>108</v>
      </c>
      <c r="Y3" s="45" t="s">
        <v>117</v>
      </c>
      <c r="Z3" s="45" t="s">
        <v>151</v>
      </c>
      <c r="AA3" s="45" t="s">
        <v>171</v>
      </c>
      <c r="AB3" s="45" t="s">
        <v>178</v>
      </c>
      <c r="AC3" s="45" t="s">
        <v>183</v>
      </c>
      <c r="AD3" s="46" t="s">
        <v>218</v>
      </c>
      <c r="AE3" s="47" t="s">
        <v>94</v>
      </c>
      <c r="AF3" s="45" t="s">
        <v>123</v>
      </c>
      <c r="AG3" s="45" t="s">
        <v>121</v>
      </c>
      <c r="AH3" s="45" t="s">
        <v>154</v>
      </c>
      <c r="AI3" s="45" t="s">
        <v>157</v>
      </c>
      <c r="AJ3" s="46" t="s">
        <v>176</v>
      </c>
      <c r="AK3" s="48" t="s">
        <v>163</v>
      </c>
      <c r="AL3" s="47" t="s">
        <v>194</v>
      </c>
      <c r="AM3" s="46" t="s">
        <v>202</v>
      </c>
      <c r="AN3" s="48" t="s">
        <v>164</v>
      </c>
      <c r="AO3" s="47" t="s">
        <v>139</v>
      </c>
      <c r="AP3" s="45" t="s">
        <v>211</v>
      </c>
      <c r="AQ3" s="45" t="s">
        <v>220</v>
      </c>
      <c r="AR3" s="45" t="s">
        <v>230</v>
      </c>
      <c r="AS3" s="45" t="s">
        <v>234</v>
      </c>
      <c r="AT3" s="46" t="s">
        <v>235</v>
      </c>
      <c r="AU3" s="45" t="s">
        <v>206</v>
      </c>
      <c r="AV3" s="45" t="s">
        <v>226</v>
      </c>
      <c r="AW3" s="45" t="s">
        <v>232</v>
      </c>
      <c r="AX3" s="45" t="s">
        <v>236</v>
      </c>
      <c r="AY3" s="45" t="s">
        <v>237</v>
      </c>
    </row>
    <row r="4">
      <c r="A4" s="29" t="s">
        <v>31</v>
      </c>
      <c r="B4" s="49">
        <v>-7.0</v>
      </c>
      <c r="C4" s="50">
        <v>-6.0</v>
      </c>
      <c r="D4" s="50" t="s">
        <v>62</v>
      </c>
      <c r="E4" s="51">
        <f>+11</f>
        <v>11</v>
      </c>
      <c r="F4" s="52">
        <v>-4.0</v>
      </c>
      <c r="G4" s="53">
        <f>+3</f>
        <v>3</v>
      </c>
      <c r="H4" s="53">
        <f>+5</f>
        <v>5</v>
      </c>
      <c r="I4" s="51">
        <f>+9</f>
        <v>9</v>
      </c>
      <c r="J4" s="52">
        <v>-6.0</v>
      </c>
      <c r="K4" s="50" t="s">
        <v>62</v>
      </c>
      <c r="L4" s="53">
        <f>+1</f>
        <v>1</v>
      </c>
      <c r="M4" s="53">
        <f>+3</f>
        <v>3</v>
      </c>
      <c r="N4" s="53">
        <f t="shared" ref="N4:Q4" si="1">+4</f>
        <v>4</v>
      </c>
      <c r="O4" s="53">
        <f t="shared" si="1"/>
        <v>4</v>
      </c>
      <c r="P4" s="53">
        <f t="shared" si="1"/>
        <v>4</v>
      </c>
      <c r="Q4" s="53">
        <f t="shared" si="1"/>
        <v>4</v>
      </c>
      <c r="R4" s="53">
        <f>+5</f>
        <v>5</v>
      </c>
      <c r="S4" s="53">
        <f t="shared" ref="S4:T4" si="2">+6</f>
        <v>6</v>
      </c>
      <c r="T4" s="53">
        <f t="shared" si="2"/>
        <v>6</v>
      </c>
      <c r="U4" s="53">
        <f>+8</f>
        <v>8</v>
      </c>
      <c r="V4" s="53">
        <f>+10</f>
        <v>10</v>
      </c>
      <c r="W4" s="51">
        <f>+16</f>
        <v>16</v>
      </c>
      <c r="X4" s="54">
        <f>+6</f>
        <v>6</v>
      </c>
      <c r="Y4" s="53">
        <f>+7</f>
        <v>7</v>
      </c>
      <c r="Z4" s="53">
        <f>+10</f>
        <v>10</v>
      </c>
      <c r="AA4" s="53">
        <f>+13</f>
        <v>13</v>
      </c>
      <c r="AB4" s="53">
        <f>+14</f>
        <v>14</v>
      </c>
      <c r="AC4" s="53">
        <f>+15</f>
        <v>15</v>
      </c>
      <c r="AD4" s="51">
        <f>+22</f>
        <v>22</v>
      </c>
      <c r="AE4" s="54">
        <f>+4</f>
        <v>4</v>
      </c>
      <c r="AF4" s="53">
        <f t="shared" ref="AF4:AG4" si="3">+7</f>
        <v>7</v>
      </c>
      <c r="AG4" s="53">
        <f t="shared" si="3"/>
        <v>7</v>
      </c>
      <c r="AH4" s="53">
        <f>+10</f>
        <v>10</v>
      </c>
      <c r="AI4" s="53">
        <f>+11</f>
        <v>11</v>
      </c>
      <c r="AJ4" s="51">
        <f>+14</f>
        <v>14</v>
      </c>
      <c r="AK4" s="55">
        <f>+11</f>
        <v>11</v>
      </c>
      <c r="AL4" s="54">
        <f>+16</f>
        <v>16</v>
      </c>
      <c r="AM4" s="51">
        <f>+18</f>
        <v>18</v>
      </c>
      <c r="AN4" s="55">
        <f>+11</f>
        <v>11</v>
      </c>
      <c r="AO4" s="54">
        <f>+10</f>
        <v>10</v>
      </c>
      <c r="AP4" s="53">
        <f>+20</f>
        <v>20</v>
      </c>
      <c r="AQ4" s="53">
        <f>+22</f>
        <v>22</v>
      </c>
      <c r="AR4" s="53">
        <f>+28</f>
        <v>28</v>
      </c>
      <c r="AS4" s="53">
        <f>+35</f>
        <v>35</v>
      </c>
      <c r="AT4" s="51">
        <f>+38</f>
        <v>38</v>
      </c>
      <c r="AU4" s="53">
        <f>+19</f>
        <v>19</v>
      </c>
      <c r="AV4" s="53">
        <f>+25</f>
        <v>25</v>
      </c>
      <c r="AW4" s="53">
        <f>+32</f>
        <v>32</v>
      </c>
      <c r="AX4" s="53">
        <f>+50</f>
        <v>50</v>
      </c>
      <c r="AY4" s="53">
        <f>+51</f>
        <v>51</v>
      </c>
    </row>
    <row r="5">
      <c r="A5" s="29" t="s">
        <v>32</v>
      </c>
      <c r="B5" s="49" t="s">
        <v>53</v>
      </c>
      <c r="C5" s="50" t="s">
        <v>53</v>
      </c>
      <c r="D5" s="50" t="s">
        <v>53</v>
      </c>
      <c r="E5" s="56" t="s">
        <v>53</v>
      </c>
      <c r="F5" s="52" t="s">
        <v>53</v>
      </c>
      <c r="G5" s="50" t="s">
        <v>53</v>
      </c>
      <c r="H5" s="50" t="s">
        <v>53</v>
      </c>
      <c r="I5" s="56" t="s">
        <v>53</v>
      </c>
      <c r="J5" s="52" t="s">
        <v>53</v>
      </c>
      <c r="K5" s="50" t="s">
        <v>53</v>
      </c>
      <c r="L5" s="50" t="s">
        <v>53</v>
      </c>
      <c r="M5" s="50" t="s">
        <v>53</v>
      </c>
      <c r="N5" s="50" t="s">
        <v>53</v>
      </c>
      <c r="O5" s="50" t="s">
        <v>53</v>
      </c>
      <c r="P5" s="50" t="s">
        <v>53</v>
      </c>
      <c r="Q5" s="50" t="s">
        <v>53</v>
      </c>
      <c r="R5" s="50" t="s">
        <v>53</v>
      </c>
      <c r="S5" s="50" t="s">
        <v>53</v>
      </c>
      <c r="T5" s="50" t="s">
        <v>53</v>
      </c>
      <c r="U5" s="50" t="s">
        <v>53</v>
      </c>
      <c r="V5" s="50" t="s">
        <v>53</v>
      </c>
      <c r="W5" s="56" t="s">
        <v>53</v>
      </c>
      <c r="X5" s="52" t="s">
        <v>53</v>
      </c>
      <c r="Y5" s="50" t="s">
        <v>53</v>
      </c>
      <c r="Z5" s="50" t="s">
        <v>53</v>
      </c>
      <c r="AA5" s="50" t="s">
        <v>53</v>
      </c>
      <c r="AB5" s="50" t="s">
        <v>53</v>
      </c>
      <c r="AC5" s="50" t="s">
        <v>53</v>
      </c>
      <c r="AD5" s="56" t="s">
        <v>53</v>
      </c>
      <c r="AE5" s="52" t="s">
        <v>53</v>
      </c>
      <c r="AF5" s="50" t="s">
        <v>53</v>
      </c>
      <c r="AG5" s="50" t="s">
        <v>53</v>
      </c>
      <c r="AH5" s="50" t="s">
        <v>53</v>
      </c>
      <c r="AI5" s="50" t="s">
        <v>53</v>
      </c>
      <c r="AJ5" s="56" t="s">
        <v>53</v>
      </c>
      <c r="AK5" s="57" t="s">
        <v>53</v>
      </c>
      <c r="AL5" s="52" t="s">
        <v>53</v>
      </c>
      <c r="AM5" s="56" t="s">
        <v>53</v>
      </c>
      <c r="AN5" s="57" t="s">
        <v>53</v>
      </c>
      <c r="AO5" s="52" t="s">
        <v>53</v>
      </c>
      <c r="AP5" s="50" t="s">
        <v>53</v>
      </c>
      <c r="AQ5" s="50" t="s">
        <v>53</v>
      </c>
      <c r="AR5" s="50" t="s">
        <v>53</v>
      </c>
      <c r="AS5" s="50" t="s">
        <v>53</v>
      </c>
      <c r="AT5" s="56" t="s">
        <v>53</v>
      </c>
      <c r="AU5" s="50" t="s">
        <v>53</v>
      </c>
      <c r="AV5" s="50" t="s">
        <v>53</v>
      </c>
      <c r="AW5" s="50" t="s">
        <v>53</v>
      </c>
      <c r="AX5" s="50" t="s">
        <v>53</v>
      </c>
      <c r="AY5" s="50" t="s">
        <v>53</v>
      </c>
    </row>
    <row r="6">
      <c r="A6" s="29" t="s">
        <v>33</v>
      </c>
      <c r="B6" s="49">
        <v>3.0</v>
      </c>
      <c r="C6" s="58">
        <v>2.0</v>
      </c>
      <c r="D6" s="58">
        <v>2.0</v>
      </c>
      <c r="E6" s="56">
        <v>3.0</v>
      </c>
      <c r="F6" s="52">
        <v>3.0</v>
      </c>
      <c r="G6" s="58">
        <v>2.0</v>
      </c>
      <c r="H6" s="58">
        <v>2.0</v>
      </c>
      <c r="I6" s="56">
        <v>3.0</v>
      </c>
      <c r="J6" s="52">
        <v>3.0</v>
      </c>
      <c r="K6" s="50">
        <v>3.0</v>
      </c>
      <c r="L6" s="58">
        <v>2.0</v>
      </c>
      <c r="M6" s="50">
        <v>3.0</v>
      </c>
      <c r="N6" s="58">
        <v>2.0</v>
      </c>
      <c r="O6" s="50">
        <v>3.0</v>
      </c>
      <c r="P6" s="50">
        <v>3.0</v>
      </c>
      <c r="Q6" s="50">
        <v>3.0</v>
      </c>
      <c r="R6" s="58">
        <v>2.0</v>
      </c>
      <c r="S6" s="50">
        <v>3.0</v>
      </c>
      <c r="T6" s="50">
        <v>3.0</v>
      </c>
      <c r="U6" s="50">
        <v>3.0</v>
      </c>
      <c r="V6" s="59">
        <v>5.0</v>
      </c>
      <c r="W6" s="56">
        <v>3.0</v>
      </c>
      <c r="X6" s="52">
        <v>3.0</v>
      </c>
      <c r="Y6" s="50">
        <v>3.0</v>
      </c>
      <c r="Z6" s="50">
        <v>3.0</v>
      </c>
      <c r="AA6" s="50">
        <v>3.0</v>
      </c>
      <c r="AB6" s="50">
        <v>3.0</v>
      </c>
      <c r="AC6" s="60">
        <v>4.0</v>
      </c>
      <c r="AD6" s="56">
        <v>3.0</v>
      </c>
      <c r="AE6" s="52">
        <v>3.0</v>
      </c>
      <c r="AF6" s="50">
        <v>3.0</v>
      </c>
      <c r="AG6" s="50">
        <v>3.0</v>
      </c>
      <c r="AH6" s="50">
        <v>3.0</v>
      </c>
      <c r="AI6" s="50">
        <v>3.0</v>
      </c>
      <c r="AJ6" s="61">
        <v>2.0</v>
      </c>
      <c r="AK6" s="62">
        <v>4.0</v>
      </c>
      <c r="AL6" s="63">
        <v>5.0</v>
      </c>
      <c r="AM6" s="56">
        <v>3.0</v>
      </c>
      <c r="AN6" s="57">
        <v>3.0</v>
      </c>
      <c r="AO6" s="52">
        <v>3.0</v>
      </c>
      <c r="AP6" s="50">
        <v>3.0</v>
      </c>
      <c r="AQ6" s="59">
        <v>5.0</v>
      </c>
      <c r="AR6" s="60">
        <v>4.0</v>
      </c>
      <c r="AS6" s="50">
        <v>3.0</v>
      </c>
      <c r="AT6" s="64">
        <v>5.0</v>
      </c>
      <c r="AU6" s="59">
        <v>5.0</v>
      </c>
      <c r="AV6" s="59">
        <v>5.0</v>
      </c>
      <c r="AW6" s="58">
        <v>2.0</v>
      </c>
      <c r="AX6" s="59">
        <v>5.0</v>
      </c>
      <c r="AY6" s="60">
        <v>4.0</v>
      </c>
    </row>
    <row r="7">
      <c r="A7" s="29" t="s">
        <v>34</v>
      </c>
      <c r="B7" s="49">
        <v>4.0</v>
      </c>
      <c r="C7" s="58">
        <v>4.0</v>
      </c>
      <c r="D7" s="59">
        <v>6.0</v>
      </c>
      <c r="E7" s="56">
        <v>4.0</v>
      </c>
      <c r="F7" s="65">
        <v>5.0</v>
      </c>
      <c r="G7" s="58">
        <v>4.0</v>
      </c>
      <c r="H7" s="58">
        <v>4.0</v>
      </c>
      <c r="I7" s="64">
        <v>6.0</v>
      </c>
      <c r="J7" s="52">
        <v>4.0</v>
      </c>
      <c r="K7" s="50">
        <v>4.0</v>
      </c>
      <c r="L7" s="58">
        <v>4.0</v>
      </c>
      <c r="M7" s="58">
        <v>3.0</v>
      </c>
      <c r="N7" s="58">
        <v>3.0</v>
      </c>
      <c r="O7" s="59">
        <v>6.0</v>
      </c>
      <c r="P7" s="60">
        <v>5.0</v>
      </c>
      <c r="Q7" s="60">
        <v>5.0</v>
      </c>
      <c r="R7" s="60">
        <v>5.0</v>
      </c>
      <c r="S7" s="50">
        <v>4.0</v>
      </c>
      <c r="T7" s="58">
        <v>3.0</v>
      </c>
      <c r="U7" s="60">
        <v>5.0</v>
      </c>
      <c r="V7" s="58">
        <v>3.0</v>
      </c>
      <c r="W7" s="66">
        <v>7.0</v>
      </c>
      <c r="X7" s="52">
        <v>4.0</v>
      </c>
      <c r="Y7" s="50">
        <v>4.0</v>
      </c>
      <c r="Z7" s="60">
        <v>5.0</v>
      </c>
      <c r="AA7" s="60">
        <v>5.0</v>
      </c>
      <c r="AB7" s="59">
        <v>6.0</v>
      </c>
      <c r="AC7" s="60">
        <v>5.0</v>
      </c>
      <c r="AD7" s="67">
        <v>5.0</v>
      </c>
      <c r="AE7" s="65">
        <v>5.0</v>
      </c>
      <c r="AF7" s="50">
        <v>4.0</v>
      </c>
      <c r="AG7" s="50">
        <v>4.0</v>
      </c>
      <c r="AH7" s="60">
        <v>5.0</v>
      </c>
      <c r="AI7" s="50">
        <v>4.0</v>
      </c>
      <c r="AJ7" s="61">
        <v>4.0</v>
      </c>
      <c r="AK7" s="57">
        <v>4.0</v>
      </c>
      <c r="AL7" s="63">
        <v>6.0</v>
      </c>
      <c r="AM7" s="66">
        <v>7.0</v>
      </c>
      <c r="AN7" s="62">
        <v>5.0</v>
      </c>
      <c r="AO7" s="65">
        <v>5.0</v>
      </c>
      <c r="AP7" s="59">
        <v>6.0</v>
      </c>
      <c r="AQ7" s="60">
        <v>5.0</v>
      </c>
      <c r="AR7" s="68">
        <v>7.0</v>
      </c>
      <c r="AS7" s="69">
        <v>8.0</v>
      </c>
      <c r="AT7" s="67">
        <v>5.0</v>
      </c>
      <c r="AU7" s="59">
        <v>6.0</v>
      </c>
      <c r="AV7" s="59">
        <v>6.0</v>
      </c>
      <c r="AW7" s="58">
        <v>4.0</v>
      </c>
      <c r="AX7" s="68">
        <v>7.0</v>
      </c>
      <c r="AY7" s="69">
        <v>9.0</v>
      </c>
    </row>
    <row r="8">
      <c r="A8" s="29" t="s">
        <v>35</v>
      </c>
      <c r="B8" s="70">
        <v>3.0</v>
      </c>
      <c r="C8" s="60">
        <v>5.0</v>
      </c>
      <c r="D8" s="60">
        <v>5.0</v>
      </c>
      <c r="E8" s="67">
        <v>5.0</v>
      </c>
      <c r="F8" s="65">
        <v>4.0</v>
      </c>
      <c r="G8" s="58">
        <v>4.0</v>
      </c>
      <c r="H8" s="60">
        <v>5.0</v>
      </c>
      <c r="I8" s="64">
        <v>4.0</v>
      </c>
      <c r="J8" s="52">
        <v>4.0</v>
      </c>
      <c r="K8" s="58">
        <v>3.0</v>
      </c>
      <c r="L8" s="58">
        <v>4.0</v>
      </c>
      <c r="M8" s="58">
        <v>4.0</v>
      </c>
      <c r="N8" s="60">
        <v>5.0</v>
      </c>
      <c r="O8" s="60">
        <v>5.0</v>
      </c>
      <c r="P8" s="58">
        <v>3.0</v>
      </c>
      <c r="Q8" s="58">
        <v>3.0</v>
      </c>
      <c r="R8" s="60">
        <v>4.0</v>
      </c>
      <c r="S8" s="60">
        <v>5.0</v>
      </c>
      <c r="T8" s="58">
        <v>4.0</v>
      </c>
      <c r="U8" s="58">
        <v>3.0</v>
      </c>
      <c r="V8" s="60">
        <v>5.0</v>
      </c>
      <c r="W8" s="66">
        <v>4.0</v>
      </c>
      <c r="X8" s="65">
        <v>5.0</v>
      </c>
      <c r="Y8" s="60">
        <v>5.0</v>
      </c>
      <c r="Z8" s="60">
        <v>4.0</v>
      </c>
      <c r="AA8" s="60">
        <v>5.0</v>
      </c>
      <c r="AB8" s="59">
        <v>6.0</v>
      </c>
      <c r="AC8" s="60">
        <v>4.0</v>
      </c>
      <c r="AD8" s="66">
        <v>7.0</v>
      </c>
      <c r="AE8" s="65">
        <v>5.0</v>
      </c>
      <c r="AF8" s="50">
        <v>4.0</v>
      </c>
      <c r="AG8" s="50">
        <v>4.0</v>
      </c>
      <c r="AH8" s="59">
        <v>6.0</v>
      </c>
      <c r="AI8" s="60">
        <v>5.0</v>
      </c>
      <c r="AJ8" s="61">
        <v>3.0</v>
      </c>
      <c r="AK8" s="62">
        <v>5.0</v>
      </c>
      <c r="AL8" s="65">
        <v>5.0</v>
      </c>
      <c r="AM8" s="64">
        <v>6.0</v>
      </c>
      <c r="AN8" s="57">
        <v>4.0</v>
      </c>
      <c r="AO8" s="65">
        <v>5.0</v>
      </c>
      <c r="AP8" s="69">
        <v>8.0</v>
      </c>
      <c r="AQ8" s="60">
        <v>4.0</v>
      </c>
      <c r="AR8" s="68">
        <v>7.0</v>
      </c>
      <c r="AS8" s="68">
        <v>7.0</v>
      </c>
      <c r="AT8" s="71">
        <v>8.0</v>
      </c>
      <c r="AU8" s="59">
        <v>4.0</v>
      </c>
      <c r="AV8" s="60">
        <v>5.0</v>
      </c>
      <c r="AW8" s="59">
        <v>6.0</v>
      </c>
      <c r="AX8" s="59">
        <v>6.0</v>
      </c>
      <c r="AY8" s="68">
        <v>7.0</v>
      </c>
    </row>
    <row r="9">
      <c r="A9" s="29" t="s">
        <v>36</v>
      </c>
      <c r="B9" s="70">
        <v>2.0</v>
      </c>
      <c r="C9" s="60">
        <v>3.0</v>
      </c>
      <c r="D9" s="58">
        <v>2.0</v>
      </c>
      <c r="E9" s="67">
        <v>3.0</v>
      </c>
      <c r="F9" s="72">
        <v>2.0</v>
      </c>
      <c r="G9" s="58">
        <v>3.0</v>
      </c>
      <c r="H9" s="60">
        <v>3.0</v>
      </c>
      <c r="I9" s="64">
        <v>3.0</v>
      </c>
      <c r="J9" s="72">
        <v>2.0</v>
      </c>
      <c r="K9" s="58">
        <v>2.0</v>
      </c>
      <c r="L9" s="58">
        <v>3.0</v>
      </c>
      <c r="M9" s="58">
        <v>2.0</v>
      </c>
      <c r="N9" s="60">
        <v>4.0</v>
      </c>
      <c r="O9" s="60">
        <v>3.0</v>
      </c>
      <c r="P9" s="58">
        <v>3.0</v>
      </c>
      <c r="Q9" s="60">
        <v>4.0</v>
      </c>
      <c r="R9" s="60">
        <v>3.0</v>
      </c>
      <c r="S9" s="58">
        <v>2.0</v>
      </c>
      <c r="T9" s="58">
        <v>3.0</v>
      </c>
      <c r="U9" s="58">
        <v>3.0</v>
      </c>
      <c r="V9" s="60">
        <v>3.0</v>
      </c>
      <c r="W9" s="67">
        <v>4.0</v>
      </c>
      <c r="X9" s="65">
        <v>3.0</v>
      </c>
      <c r="Y9" s="60">
        <v>3.0</v>
      </c>
      <c r="Z9" s="58">
        <v>2.0</v>
      </c>
      <c r="AA9" s="60">
        <v>3.0</v>
      </c>
      <c r="AB9" s="60">
        <v>4.0</v>
      </c>
      <c r="AC9" s="60">
        <v>4.0</v>
      </c>
      <c r="AD9" s="67">
        <v>4.0</v>
      </c>
      <c r="AE9" s="65">
        <v>3.0</v>
      </c>
      <c r="AF9" s="50">
        <v>3.0</v>
      </c>
      <c r="AG9" s="50">
        <v>3.0</v>
      </c>
      <c r="AH9" s="59">
        <v>3.0</v>
      </c>
      <c r="AI9" s="60">
        <v>3.0</v>
      </c>
      <c r="AJ9" s="67">
        <v>4.0</v>
      </c>
      <c r="AK9" s="57">
        <v>3.0</v>
      </c>
      <c r="AL9" s="65">
        <v>4.0</v>
      </c>
      <c r="AM9" s="64">
        <v>3.0</v>
      </c>
      <c r="AN9" s="62">
        <v>4.0</v>
      </c>
      <c r="AO9" s="65">
        <v>3.0</v>
      </c>
      <c r="AP9" s="60">
        <v>4.0</v>
      </c>
      <c r="AQ9" s="60">
        <v>4.0</v>
      </c>
      <c r="AR9" s="60">
        <v>4.0</v>
      </c>
      <c r="AS9" s="60">
        <v>4.0</v>
      </c>
      <c r="AT9" s="67">
        <v>4.0</v>
      </c>
      <c r="AU9" s="60">
        <v>4.0</v>
      </c>
      <c r="AV9" s="60">
        <v>4.0</v>
      </c>
      <c r="AW9" s="60">
        <v>4.0</v>
      </c>
      <c r="AX9" s="60">
        <v>4.0</v>
      </c>
      <c r="AY9" s="59">
        <v>5.0</v>
      </c>
    </row>
    <row r="10">
      <c r="A10" s="29" t="s">
        <v>37</v>
      </c>
      <c r="B10" s="49">
        <v>3.0</v>
      </c>
      <c r="C10" s="58">
        <v>2.0</v>
      </c>
      <c r="D10" s="60">
        <v>4.0</v>
      </c>
      <c r="E10" s="67">
        <v>4.0</v>
      </c>
      <c r="F10" s="72">
        <v>3.0</v>
      </c>
      <c r="G10" s="60">
        <v>4.0</v>
      </c>
      <c r="H10" s="60">
        <v>4.0</v>
      </c>
      <c r="I10" s="64">
        <v>5.0</v>
      </c>
      <c r="J10" s="72">
        <v>2.0</v>
      </c>
      <c r="K10" s="58">
        <v>3.0</v>
      </c>
      <c r="L10" s="58">
        <v>3.0</v>
      </c>
      <c r="M10" s="58">
        <v>3.0</v>
      </c>
      <c r="N10" s="60">
        <v>3.0</v>
      </c>
      <c r="O10" s="60">
        <v>3.0</v>
      </c>
      <c r="P10" s="60">
        <v>4.0</v>
      </c>
      <c r="Q10" s="58">
        <v>2.0</v>
      </c>
      <c r="R10" s="59">
        <v>5.0</v>
      </c>
      <c r="S10" s="58">
        <v>3.0</v>
      </c>
      <c r="T10" s="58">
        <v>3.0</v>
      </c>
      <c r="U10" s="60">
        <v>4.0</v>
      </c>
      <c r="V10" s="60">
        <v>3.0</v>
      </c>
      <c r="W10" s="67">
        <v>3.0</v>
      </c>
      <c r="X10" s="65">
        <v>3.0</v>
      </c>
      <c r="Y10" s="60">
        <v>3.0</v>
      </c>
      <c r="Z10" s="59">
        <v>5.0</v>
      </c>
      <c r="AA10" s="60">
        <v>3.0</v>
      </c>
      <c r="AB10" s="60">
        <v>3.0</v>
      </c>
      <c r="AC10" s="59">
        <v>5.0</v>
      </c>
      <c r="AD10" s="67">
        <v>4.0</v>
      </c>
      <c r="AE10" s="65">
        <v>3.0</v>
      </c>
      <c r="AF10" s="58">
        <v>2.0</v>
      </c>
      <c r="AG10" s="50">
        <v>3.0</v>
      </c>
      <c r="AH10" s="59">
        <v>3.0</v>
      </c>
      <c r="AI10" s="60">
        <v>3.0</v>
      </c>
      <c r="AJ10" s="67">
        <v>3.0</v>
      </c>
      <c r="AK10" s="62">
        <v>4.0</v>
      </c>
      <c r="AL10" s="72">
        <v>2.0</v>
      </c>
      <c r="AM10" s="64">
        <v>3.0</v>
      </c>
      <c r="AN10" s="62">
        <v>4.0</v>
      </c>
      <c r="AO10" s="65">
        <v>3.0</v>
      </c>
      <c r="AP10" s="60">
        <v>4.0</v>
      </c>
      <c r="AQ10" s="60">
        <v>4.0</v>
      </c>
      <c r="AR10" s="59">
        <v>5.0</v>
      </c>
      <c r="AS10" s="60">
        <v>3.0</v>
      </c>
      <c r="AT10" s="66">
        <v>6.0</v>
      </c>
      <c r="AU10" s="59">
        <v>5.0</v>
      </c>
      <c r="AV10" s="60">
        <v>4.0</v>
      </c>
      <c r="AW10" s="60">
        <v>4.0</v>
      </c>
      <c r="AX10" s="68">
        <v>6.0</v>
      </c>
      <c r="AY10" s="69">
        <v>7.0</v>
      </c>
    </row>
    <row r="11">
      <c r="A11" s="29" t="s">
        <v>38</v>
      </c>
      <c r="B11" s="49">
        <v>3.0</v>
      </c>
      <c r="C11" s="58">
        <v>3.0</v>
      </c>
      <c r="D11" s="60">
        <v>3.0</v>
      </c>
      <c r="E11" s="67">
        <v>4.0</v>
      </c>
      <c r="F11" s="72">
        <v>3.0</v>
      </c>
      <c r="G11" s="60">
        <v>3.0</v>
      </c>
      <c r="H11" s="60">
        <v>3.0</v>
      </c>
      <c r="I11" s="64">
        <v>3.0</v>
      </c>
      <c r="J11" s="72">
        <v>3.0</v>
      </c>
      <c r="K11" s="58">
        <v>3.0</v>
      </c>
      <c r="L11" s="60">
        <v>4.0</v>
      </c>
      <c r="M11" s="58">
        <v>3.0</v>
      </c>
      <c r="N11" s="60">
        <v>4.0</v>
      </c>
      <c r="O11" s="58">
        <v>2.0</v>
      </c>
      <c r="P11" s="58">
        <v>2.0</v>
      </c>
      <c r="Q11" s="58">
        <v>3.0</v>
      </c>
      <c r="R11" s="59">
        <v>3.0</v>
      </c>
      <c r="S11" s="58">
        <v>3.0</v>
      </c>
      <c r="T11" s="58">
        <v>3.0</v>
      </c>
      <c r="U11" s="58">
        <v>2.0</v>
      </c>
      <c r="V11" s="59">
        <v>5.0</v>
      </c>
      <c r="W11" s="67">
        <v>3.0</v>
      </c>
      <c r="X11" s="65">
        <v>3.0</v>
      </c>
      <c r="Y11" s="60">
        <v>3.0</v>
      </c>
      <c r="Z11" s="59">
        <v>5.0</v>
      </c>
      <c r="AA11" s="59">
        <v>5.0</v>
      </c>
      <c r="AB11" s="60">
        <v>4.0</v>
      </c>
      <c r="AC11" s="59">
        <v>5.0</v>
      </c>
      <c r="AD11" s="67">
        <v>4.0</v>
      </c>
      <c r="AE11" s="65">
        <v>3.0</v>
      </c>
      <c r="AF11" s="60">
        <v>4.0</v>
      </c>
      <c r="AG11" s="50">
        <v>3.0</v>
      </c>
      <c r="AH11" s="60">
        <v>4.0</v>
      </c>
      <c r="AI11" s="60">
        <v>4.0</v>
      </c>
      <c r="AJ11" s="67">
        <v>4.0</v>
      </c>
      <c r="AK11" s="57">
        <v>3.0</v>
      </c>
      <c r="AL11" s="65">
        <v>4.0</v>
      </c>
      <c r="AM11" s="67">
        <v>4.0</v>
      </c>
      <c r="AN11" s="62">
        <v>4.0</v>
      </c>
      <c r="AO11" s="65">
        <v>3.0</v>
      </c>
      <c r="AP11" s="59">
        <v>5.0</v>
      </c>
      <c r="AQ11" s="60">
        <v>4.0</v>
      </c>
      <c r="AR11" s="59">
        <v>5.0</v>
      </c>
      <c r="AS11" s="69">
        <v>7.0</v>
      </c>
      <c r="AT11" s="66">
        <v>6.0</v>
      </c>
      <c r="AU11" s="68">
        <v>6.0</v>
      </c>
      <c r="AV11" s="60">
        <v>3.0</v>
      </c>
      <c r="AW11" s="68">
        <v>6.0</v>
      </c>
      <c r="AX11" s="68">
        <v>6.0</v>
      </c>
      <c r="AY11" s="68">
        <v>6.0</v>
      </c>
    </row>
    <row r="12">
      <c r="A12" s="29" t="s">
        <v>39</v>
      </c>
      <c r="B12" s="49">
        <v>3.0</v>
      </c>
      <c r="C12" s="58">
        <v>3.0</v>
      </c>
      <c r="D12" s="60">
        <v>3.0</v>
      </c>
      <c r="E12" s="64">
        <v>5.0</v>
      </c>
      <c r="F12" s="72">
        <v>2.0</v>
      </c>
      <c r="G12" s="59">
        <v>5.0</v>
      </c>
      <c r="H12" s="60">
        <v>3.0</v>
      </c>
      <c r="I12" s="64">
        <v>3.0</v>
      </c>
      <c r="J12" s="72">
        <v>3.0</v>
      </c>
      <c r="K12" s="58">
        <v>3.0</v>
      </c>
      <c r="L12" s="59">
        <v>5.0</v>
      </c>
      <c r="M12" s="58">
        <v>3.0</v>
      </c>
      <c r="N12" s="60">
        <v>4.0</v>
      </c>
      <c r="O12" s="58">
        <v>3.0</v>
      </c>
      <c r="P12" s="59">
        <v>5.0</v>
      </c>
      <c r="Q12" s="60">
        <v>4.0</v>
      </c>
      <c r="R12" s="60">
        <v>4.0</v>
      </c>
      <c r="S12" s="58">
        <v>3.0</v>
      </c>
      <c r="T12" s="60">
        <v>4.0</v>
      </c>
      <c r="U12" s="60">
        <v>4.0</v>
      </c>
      <c r="V12" s="60">
        <v>4.0</v>
      </c>
      <c r="W12" s="71">
        <v>7.0</v>
      </c>
      <c r="X12" s="65">
        <v>3.0</v>
      </c>
      <c r="Y12" s="60">
        <v>3.0</v>
      </c>
      <c r="Z12" s="60">
        <v>4.0</v>
      </c>
      <c r="AA12" s="60">
        <v>4.0</v>
      </c>
      <c r="AB12" s="60">
        <v>3.0</v>
      </c>
      <c r="AC12" s="60">
        <v>4.0</v>
      </c>
      <c r="AD12" s="71">
        <v>7.0</v>
      </c>
      <c r="AE12" s="65">
        <v>3.0</v>
      </c>
      <c r="AF12" s="60">
        <v>3.0</v>
      </c>
      <c r="AG12" s="60">
        <v>4.0</v>
      </c>
      <c r="AH12" s="60">
        <v>4.0</v>
      </c>
      <c r="AI12" s="60">
        <v>3.0</v>
      </c>
      <c r="AJ12" s="66">
        <v>6.0</v>
      </c>
      <c r="AK12" s="73">
        <v>6.0</v>
      </c>
      <c r="AL12" s="74">
        <v>6.0</v>
      </c>
      <c r="AM12" s="67">
        <v>4.0</v>
      </c>
      <c r="AN12" s="57">
        <v>3.0</v>
      </c>
      <c r="AO12" s="65">
        <v>3.0</v>
      </c>
      <c r="AP12" s="59">
        <v>3.0</v>
      </c>
      <c r="AQ12" s="60">
        <v>4.0</v>
      </c>
      <c r="AR12" s="59">
        <v>5.0</v>
      </c>
      <c r="AS12" s="68">
        <v>6.0</v>
      </c>
      <c r="AT12" s="67">
        <v>4.0</v>
      </c>
      <c r="AU12" s="60">
        <v>4.0</v>
      </c>
      <c r="AV12" s="60">
        <v>4.0</v>
      </c>
      <c r="AW12" s="68">
        <v>6.0</v>
      </c>
      <c r="AX12" s="69">
        <v>7.0</v>
      </c>
      <c r="AY12" s="68">
        <v>6.0</v>
      </c>
    </row>
    <row r="13">
      <c r="A13" s="29" t="s">
        <v>40</v>
      </c>
      <c r="B13" s="70">
        <v>3.0</v>
      </c>
      <c r="C13" s="58">
        <v>3.0</v>
      </c>
      <c r="D13" s="60">
        <v>4.0</v>
      </c>
      <c r="E13" s="67">
        <v>5.0</v>
      </c>
      <c r="F13" s="72">
        <v>4.0</v>
      </c>
      <c r="G13" s="58">
        <v>3.0</v>
      </c>
      <c r="H13" s="60">
        <v>4.0</v>
      </c>
      <c r="I13" s="67">
        <v>5.0</v>
      </c>
      <c r="J13" s="72">
        <v>3.0</v>
      </c>
      <c r="K13" s="58">
        <v>4.0</v>
      </c>
      <c r="L13" s="60">
        <v>5.0</v>
      </c>
      <c r="M13" s="60">
        <v>5.0</v>
      </c>
      <c r="N13" s="60">
        <v>4.0</v>
      </c>
      <c r="O13" s="60">
        <v>5.0</v>
      </c>
      <c r="P13" s="58">
        <v>3.0</v>
      </c>
      <c r="Q13" s="60">
        <v>4.0</v>
      </c>
      <c r="R13" s="60">
        <v>4.0</v>
      </c>
      <c r="S13" s="58">
        <v>4.0</v>
      </c>
      <c r="T13" s="60">
        <v>5.0</v>
      </c>
      <c r="U13" s="60">
        <v>5.0</v>
      </c>
      <c r="V13" s="60">
        <v>5.0</v>
      </c>
      <c r="W13" s="71">
        <v>4.0</v>
      </c>
      <c r="X13" s="65">
        <v>5.0</v>
      </c>
      <c r="Y13" s="60">
        <v>4.0</v>
      </c>
      <c r="Z13" s="60">
        <v>4.0</v>
      </c>
      <c r="AA13" s="60">
        <v>4.0</v>
      </c>
      <c r="AB13" s="60">
        <v>5.0</v>
      </c>
      <c r="AC13" s="60">
        <v>4.0</v>
      </c>
      <c r="AD13" s="66">
        <v>7.0</v>
      </c>
      <c r="AE13" s="65">
        <v>5.0</v>
      </c>
      <c r="AF13" s="60">
        <v>5.0</v>
      </c>
      <c r="AG13" s="60">
        <v>4.0</v>
      </c>
      <c r="AH13" s="60">
        <v>5.0</v>
      </c>
      <c r="AI13" s="60">
        <v>4.0</v>
      </c>
      <c r="AJ13" s="64">
        <v>6.0</v>
      </c>
      <c r="AK13" s="75">
        <v>3.0</v>
      </c>
      <c r="AL13" s="65">
        <v>5.0</v>
      </c>
      <c r="AM13" s="67">
        <v>5.0</v>
      </c>
      <c r="AN13" s="62">
        <v>5.0</v>
      </c>
      <c r="AO13" s="65">
        <v>4.0</v>
      </c>
      <c r="AP13" s="60">
        <v>5.0</v>
      </c>
      <c r="AQ13" s="60">
        <v>5.0</v>
      </c>
      <c r="AR13" s="60">
        <v>5.0</v>
      </c>
      <c r="AS13" s="59">
        <v>6.0</v>
      </c>
      <c r="AT13" s="66">
        <v>7.0</v>
      </c>
      <c r="AU13" s="59">
        <v>6.0</v>
      </c>
      <c r="AV13" s="59">
        <v>6.0</v>
      </c>
      <c r="AW13" s="68">
        <v>7.0</v>
      </c>
      <c r="AX13" s="69">
        <v>8.0</v>
      </c>
      <c r="AY13" s="69">
        <v>8.0</v>
      </c>
    </row>
    <row r="14">
      <c r="A14" s="29" t="s">
        <v>41</v>
      </c>
      <c r="B14" s="70">
        <v>3.0</v>
      </c>
      <c r="C14" s="76">
        <v>2.0</v>
      </c>
      <c r="D14" s="58">
        <v>3.0</v>
      </c>
      <c r="E14" s="67">
        <v>4.0</v>
      </c>
      <c r="F14" s="72">
        <v>3.0</v>
      </c>
      <c r="G14" s="58">
        <v>3.0</v>
      </c>
      <c r="H14" s="58">
        <v>3.0</v>
      </c>
      <c r="I14" s="64">
        <v>6.0</v>
      </c>
      <c r="J14" s="72">
        <v>3.0</v>
      </c>
      <c r="K14" s="58">
        <v>4.0</v>
      </c>
      <c r="L14" s="58">
        <v>3.0</v>
      </c>
      <c r="M14" s="60">
        <v>5.0</v>
      </c>
      <c r="N14" s="60">
        <v>4.0</v>
      </c>
      <c r="O14" s="58">
        <v>3.0</v>
      </c>
      <c r="P14" s="58">
        <v>3.0</v>
      </c>
      <c r="Q14" s="60">
        <v>5.0</v>
      </c>
      <c r="R14" s="60">
        <v>4.0</v>
      </c>
      <c r="S14" s="58">
        <v>4.0</v>
      </c>
      <c r="T14" s="58">
        <v>3.0</v>
      </c>
      <c r="U14" s="60">
        <v>4.0</v>
      </c>
      <c r="V14" s="58">
        <v>3.0</v>
      </c>
      <c r="W14" s="64">
        <v>6.0</v>
      </c>
      <c r="X14" s="72">
        <v>3.0</v>
      </c>
      <c r="Y14" s="60">
        <v>4.0</v>
      </c>
      <c r="Z14" s="58">
        <v>3.0</v>
      </c>
      <c r="AA14" s="60">
        <v>5.0</v>
      </c>
      <c r="AB14" s="60">
        <v>5.0</v>
      </c>
      <c r="AC14" s="58">
        <v>3.0</v>
      </c>
      <c r="AD14" s="66">
        <v>4.0</v>
      </c>
      <c r="AE14" s="72">
        <v>3.0</v>
      </c>
      <c r="AF14" s="60">
        <v>4.0</v>
      </c>
      <c r="AG14" s="58">
        <v>3.0</v>
      </c>
      <c r="AH14" s="60">
        <v>4.0</v>
      </c>
      <c r="AI14" s="60">
        <v>4.0</v>
      </c>
      <c r="AJ14" s="61">
        <v>3.0</v>
      </c>
      <c r="AK14" s="62">
        <v>5.0</v>
      </c>
      <c r="AL14" s="65">
        <v>4.0</v>
      </c>
      <c r="AM14" s="67">
        <v>5.0</v>
      </c>
      <c r="AN14" s="57">
        <v>4.0</v>
      </c>
      <c r="AO14" s="65">
        <v>5.0</v>
      </c>
      <c r="AP14" s="60">
        <v>5.0</v>
      </c>
      <c r="AQ14" s="59">
        <v>6.0</v>
      </c>
      <c r="AR14" s="60">
        <v>5.0</v>
      </c>
      <c r="AS14" s="60">
        <v>5.0</v>
      </c>
      <c r="AT14" s="67">
        <v>5.0</v>
      </c>
      <c r="AU14" s="60">
        <v>5.0</v>
      </c>
      <c r="AV14" s="60">
        <v>5.0</v>
      </c>
      <c r="AW14" s="60">
        <v>5.0</v>
      </c>
      <c r="AX14" s="68">
        <v>7.0</v>
      </c>
      <c r="AY14" s="59">
        <v>6.0</v>
      </c>
    </row>
    <row r="15">
      <c r="A15" s="29" t="s">
        <v>42</v>
      </c>
      <c r="B15" s="49">
        <v>4.0</v>
      </c>
      <c r="C15" s="76">
        <v>4.0</v>
      </c>
      <c r="D15" s="58">
        <v>4.0</v>
      </c>
      <c r="E15" s="66">
        <v>7.0</v>
      </c>
      <c r="F15" s="65">
        <v>5.0</v>
      </c>
      <c r="G15" s="58">
        <v>4.0</v>
      </c>
      <c r="H15" s="59">
        <v>6.0</v>
      </c>
      <c r="I15" s="64">
        <v>4.0</v>
      </c>
      <c r="J15" s="72">
        <v>4.0</v>
      </c>
      <c r="K15" s="60">
        <v>5.0</v>
      </c>
      <c r="L15" s="58">
        <v>4.0</v>
      </c>
      <c r="M15" s="60">
        <v>5.0</v>
      </c>
      <c r="N15" s="60">
        <v>5.0</v>
      </c>
      <c r="O15" s="58">
        <v>4.0</v>
      </c>
      <c r="P15" s="60">
        <v>5.0</v>
      </c>
      <c r="Q15" s="60">
        <v>4.0</v>
      </c>
      <c r="R15" s="60">
        <v>5.0</v>
      </c>
      <c r="S15" s="60">
        <v>5.0</v>
      </c>
      <c r="T15" s="58">
        <v>4.0</v>
      </c>
      <c r="U15" s="68">
        <v>7.0</v>
      </c>
      <c r="V15" s="60">
        <v>5.0</v>
      </c>
      <c r="W15" s="64">
        <v>6.0</v>
      </c>
      <c r="X15" s="72">
        <v>4.0</v>
      </c>
      <c r="Y15" s="59">
        <v>6.0</v>
      </c>
      <c r="Z15" s="68">
        <v>7.0</v>
      </c>
      <c r="AA15" s="60">
        <v>5.0</v>
      </c>
      <c r="AB15" s="59">
        <v>6.0</v>
      </c>
      <c r="AC15" s="59">
        <v>6.0</v>
      </c>
      <c r="AD15" s="66">
        <v>7.0</v>
      </c>
      <c r="AE15" s="72">
        <v>4.0</v>
      </c>
      <c r="AF15" s="60">
        <v>5.0</v>
      </c>
      <c r="AG15" s="60">
        <v>5.0</v>
      </c>
      <c r="AH15" s="60">
        <v>5.0</v>
      </c>
      <c r="AI15" s="59">
        <v>6.0</v>
      </c>
      <c r="AJ15" s="64">
        <v>6.0</v>
      </c>
      <c r="AK15" s="62">
        <v>5.0</v>
      </c>
      <c r="AL15" s="63">
        <v>6.0</v>
      </c>
      <c r="AM15" s="66">
        <v>7.0</v>
      </c>
      <c r="AN15" s="62">
        <v>5.0</v>
      </c>
      <c r="AO15" s="65">
        <v>5.0</v>
      </c>
      <c r="AP15" s="60">
        <v>5.0</v>
      </c>
      <c r="AQ15" s="68">
        <v>7.0</v>
      </c>
      <c r="AR15" s="59">
        <v>6.0</v>
      </c>
      <c r="AS15" s="68">
        <v>7.0</v>
      </c>
      <c r="AT15" s="71">
        <v>8.0</v>
      </c>
      <c r="AU15" s="60">
        <v>5.0</v>
      </c>
      <c r="AV15" s="68">
        <v>7.0</v>
      </c>
      <c r="AW15" s="59">
        <v>6.0</v>
      </c>
      <c r="AX15" s="69">
        <v>8.0</v>
      </c>
      <c r="AY15" s="68">
        <v>7.0</v>
      </c>
    </row>
    <row r="16">
      <c r="A16" s="29" t="s">
        <v>43</v>
      </c>
      <c r="B16" s="70">
        <v>2.0</v>
      </c>
      <c r="C16" s="77">
        <v>2.0</v>
      </c>
      <c r="D16" s="58">
        <v>2.0</v>
      </c>
      <c r="E16" s="66">
        <v>3.0</v>
      </c>
      <c r="F16" s="72">
        <v>2.0</v>
      </c>
      <c r="G16" s="58">
        <v>3.0</v>
      </c>
      <c r="H16" s="58">
        <v>2.0</v>
      </c>
      <c r="I16" s="61">
        <v>2.0</v>
      </c>
      <c r="J16" s="72">
        <v>2.0</v>
      </c>
      <c r="K16" s="58">
        <v>2.0</v>
      </c>
      <c r="L16" s="58">
        <v>2.0</v>
      </c>
      <c r="M16" s="58">
        <v>2.0</v>
      </c>
      <c r="N16" s="58">
        <v>2.0</v>
      </c>
      <c r="O16" s="58">
        <v>2.0</v>
      </c>
      <c r="P16" s="58">
        <v>2.0</v>
      </c>
      <c r="Q16" s="58">
        <v>2.0</v>
      </c>
      <c r="R16" s="58">
        <v>2.0</v>
      </c>
      <c r="S16" s="60">
        <v>4.0</v>
      </c>
      <c r="T16" s="58">
        <v>3.0</v>
      </c>
      <c r="U16" s="58">
        <v>2.0</v>
      </c>
      <c r="V16" s="60">
        <v>3.0</v>
      </c>
      <c r="W16" s="61">
        <v>2.0</v>
      </c>
      <c r="X16" s="72">
        <v>3.0</v>
      </c>
      <c r="Y16" s="58">
        <v>2.0</v>
      </c>
      <c r="Z16" s="68">
        <v>3.0</v>
      </c>
      <c r="AA16" s="60">
        <v>3.0</v>
      </c>
      <c r="AB16" s="59">
        <v>3.0</v>
      </c>
      <c r="AC16" s="59">
        <v>3.0</v>
      </c>
      <c r="AD16" s="66">
        <v>3.0</v>
      </c>
      <c r="AE16" s="72">
        <v>2.0</v>
      </c>
      <c r="AF16" s="60">
        <v>3.0</v>
      </c>
      <c r="AG16" s="60">
        <v>3.0</v>
      </c>
      <c r="AH16" s="58">
        <v>2.0</v>
      </c>
      <c r="AI16" s="59">
        <v>3.0</v>
      </c>
      <c r="AJ16" s="64">
        <v>3.0</v>
      </c>
      <c r="AK16" s="75">
        <v>2.0</v>
      </c>
      <c r="AL16" s="72">
        <v>2.0</v>
      </c>
      <c r="AM16" s="61">
        <v>2.0</v>
      </c>
      <c r="AN16" s="57">
        <v>3.0</v>
      </c>
      <c r="AO16" s="72">
        <v>2.0</v>
      </c>
      <c r="AP16" s="60">
        <v>3.0</v>
      </c>
      <c r="AQ16" s="68">
        <v>3.0</v>
      </c>
      <c r="AR16" s="59">
        <v>3.0</v>
      </c>
      <c r="AS16" s="68">
        <v>6.0</v>
      </c>
      <c r="AT16" s="67">
        <v>4.0</v>
      </c>
      <c r="AU16" s="60">
        <v>3.0</v>
      </c>
      <c r="AV16" s="58">
        <v>2.0</v>
      </c>
      <c r="AW16" s="60">
        <v>4.0</v>
      </c>
      <c r="AX16" s="69">
        <v>3.0</v>
      </c>
      <c r="AY16" s="68">
        <v>6.0</v>
      </c>
    </row>
    <row r="17">
      <c r="A17" s="29" t="s">
        <v>44</v>
      </c>
      <c r="B17" s="49">
        <v>3.0</v>
      </c>
      <c r="C17" s="77">
        <v>3.0</v>
      </c>
      <c r="D17" s="58">
        <v>3.0</v>
      </c>
      <c r="E17" s="66">
        <v>3.0</v>
      </c>
      <c r="F17" s="72">
        <v>3.0</v>
      </c>
      <c r="G17" s="58">
        <v>3.0</v>
      </c>
      <c r="H17" s="60">
        <v>4.0</v>
      </c>
      <c r="I17" s="61">
        <v>3.0</v>
      </c>
      <c r="J17" s="72">
        <v>3.0</v>
      </c>
      <c r="K17" s="60">
        <v>4.0</v>
      </c>
      <c r="L17" s="58">
        <v>3.0</v>
      </c>
      <c r="M17" s="58">
        <v>3.0</v>
      </c>
      <c r="N17" s="60">
        <v>4.0</v>
      </c>
      <c r="O17" s="60">
        <v>4.0</v>
      </c>
      <c r="P17" s="58">
        <v>3.0</v>
      </c>
      <c r="Q17" s="60">
        <v>4.0</v>
      </c>
      <c r="R17" s="60">
        <v>4.0</v>
      </c>
      <c r="S17" s="60">
        <v>4.0</v>
      </c>
      <c r="T17" s="59">
        <v>5.0</v>
      </c>
      <c r="U17" s="58">
        <v>3.0</v>
      </c>
      <c r="V17" s="60">
        <v>4.0</v>
      </c>
      <c r="W17" s="67">
        <v>4.0</v>
      </c>
      <c r="X17" s="65">
        <v>4.0</v>
      </c>
      <c r="Y17" s="60">
        <v>4.0</v>
      </c>
      <c r="Z17" s="68">
        <v>3.0</v>
      </c>
      <c r="AA17" s="60">
        <v>4.0</v>
      </c>
      <c r="AB17" s="59">
        <v>3.0</v>
      </c>
      <c r="AC17" s="60">
        <v>4.0</v>
      </c>
      <c r="AD17" s="67">
        <v>4.0</v>
      </c>
      <c r="AE17" s="65">
        <v>4.0</v>
      </c>
      <c r="AF17" s="60">
        <v>4.0</v>
      </c>
      <c r="AG17" s="60">
        <v>3.0</v>
      </c>
      <c r="AH17" s="58">
        <v>3.0</v>
      </c>
      <c r="AI17" s="60">
        <v>4.0</v>
      </c>
      <c r="AJ17" s="64">
        <v>5.0</v>
      </c>
      <c r="AK17" s="62">
        <v>4.0</v>
      </c>
      <c r="AL17" s="72">
        <v>3.0</v>
      </c>
      <c r="AM17" s="67">
        <v>4.0</v>
      </c>
      <c r="AN17" s="62">
        <v>4.0</v>
      </c>
      <c r="AO17" s="72">
        <v>3.0</v>
      </c>
      <c r="AP17" s="60">
        <v>4.0</v>
      </c>
      <c r="AQ17" s="59">
        <v>5.0</v>
      </c>
      <c r="AR17" s="59">
        <v>5.0</v>
      </c>
      <c r="AS17" s="60">
        <v>4.0</v>
      </c>
      <c r="AT17" s="64">
        <v>5.0</v>
      </c>
      <c r="AU17" s="60">
        <v>4.0</v>
      </c>
      <c r="AV17" s="68">
        <v>6.0</v>
      </c>
      <c r="AW17" s="59">
        <v>5.0</v>
      </c>
      <c r="AX17" s="68">
        <v>6.0</v>
      </c>
      <c r="AY17" s="59">
        <v>5.0</v>
      </c>
    </row>
    <row r="18">
      <c r="A18" s="29" t="s">
        <v>45</v>
      </c>
      <c r="B18" s="49">
        <v>3.0</v>
      </c>
      <c r="C18" s="77">
        <v>2.0</v>
      </c>
      <c r="D18" s="58">
        <v>3.0</v>
      </c>
      <c r="E18" s="67">
        <v>4.0</v>
      </c>
      <c r="F18" s="72">
        <v>2.0</v>
      </c>
      <c r="G18" s="58">
        <v>3.0</v>
      </c>
      <c r="H18" s="60">
        <v>3.0</v>
      </c>
      <c r="I18" s="67">
        <v>4.0</v>
      </c>
      <c r="J18" s="72">
        <v>3.0</v>
      </c>
      <c r="K18" s="60">
        <v>3.0</v>
      </c>
      <c r="L18" s="58">
        <v>3.0</v>
      </c>
      <c r="M18" s="58">
        <v>3.0</v>
      </c>
      <c r="N18" s="60">
        <v>4.0</v>
      </c>
      <c r="O18" s="60">
        <v>3.0</v>
      </c>
      <c r="P18" s="58">
        <v>2.0</v>
      </c>
      <c r="Q18" s="60">
        <v>3.0</v>
      </c>
      <c r="R18" s="60">
        <v>3.0</v>
      </c>
      <c r="S18" s="60">
        <v>4.0</v>
      </c>
      <c r="T18" s="59">
        <v>3.0</v>
      </c>
      <c r="U18" s="58">
        <v>3.0</v>
      </c>
      <c r="V18" s="60">
        <v>3.0</v>
      </c>
      <c r="W18" s="67">
        <v>4.0</v>
      </c>
      <c r="X18" s="65">
        <v>3.0</v>
      </c>
      <c r="Y18" s="60">
        <v>4.0</v>
      </c>
      <c r="Z18" s="59">
        <v>5.0</v>
      </c>
      <c r="AA18" s="60">
        <v>3.0</v>
      </c>
      <c r="AB18" s="60">
        <v>4.0</v>
      </c>
      <c r="AC18" s="60">
        <v>4.0</v>
      </c>
      <c r="AD18" s="67">
        <v>4.0</v>
      </c>
      <c r="AE18" s="65">
        <v>3.0</v>
      </c>
      <c r="AF18" s="60">
        <v>4.0</v>
      </c>
      <c r="AG18" s="59">
        <v>5.0</v>
      </c>
      <c r="AH18" s="60">
        <v>4.0</v>
      </c>
      <c r="AI18" s="60">
        <v>3.0</v>
      </c>
      <c r="AJ18" s="67">
        <v>4.0</v>
      </c>
      <c r="AK18" s="62">
        <v>4.0</v>
      </c>
      <c r="AL18" s="72">
        <v>3.0</v>
      </c>
      <c r="AM18" s="67">
        <v>4.0</v>
      </c>
      <c r="AN18" s="78">
        <v>5.0</v>
      </c>
      <c r="AO18" s="63">
        <v>5.0</v>
      </c>
      <c r="AP18" s="60">
        <v>3.0</v>
      </c>
      <c r="AQ18" s="59">
        <v>5.0</v>
      </c>
      <c r="AR18" s="59">
        <v>5.0</v>
      </c>
      <c r="AS18" s="60">
        <v>3.0</v>
      </c>
      <c r="AT18" s="66">
        <v>6.0</v>
      </c>
      <c r="AU18" s="60">
        <v>4.0</v>
      </c>
      <c r="AV18" s="60">
        <v>4.0</v>
      </c>
      <c r="AW18" s="68">
        <v>6.0</v>
      </c>
      <c r="AX18" s="68">
        <v>6.0</v>
      </c>
      <c r="AY18" s="59">
        <v>5.0</v>
      </c>
    </row>
    <row r="19">
      <c r="A19" s="29" t="s">
        <v>46</v>
      </c>
      <c r="B19" s="49">
        <v>3.0</v>
      </c>
      <c r="C19" s="77">
        <v>3.0</v>
      </c>
      <c r="D19" s="58">
        <v>3.0</v>
      </c>
      <c r="E19" s="67">
        <v>3.0</v>
      </c>
      <c r="F19" s="72">
        <v>3.0</v>
      </c>
      <c r="G19" s="60">
        <v>4.0</v>
      </c>
      <c r="H19" s="60">
        <v>4.0</v>
      </c>
      <c r="I19" s="67">
        <v>3.0</v>
      </c>
      <c r="J19" s="72">
        <v>2.0</v>
      </c>
      <c r="K19" s="60">
        <v>3.0</v>
      </c>
      <c r="L19" s="58">
        <v>3.0</v>
      </c>
      <c r="M19" s="58">
        <v>3.0</v>
      </c>
      <c r="N19" s="60">
        <v>3.0</v>
      </c>
      <c r="O19" s="60">
        <v>3.0</v>
      </c>
      <c r="P19" s="58">
        <v>3.0</v>
      </c>
      <c r="Q19" s="59">
        <v>5.0</v>
      </c>
      <c r="R19" s="60">
        <v>3.0</v>
      </c>
      <c r="S19" s="60">
        <v>3.0</v>
      </c>
      <c r="T19" s="58">
        <v>2.0</v>
      </c>
      <c r="U19" s="59">
        <v>5.0</v>
      </c>
      <c r="V19" s="60">
        <v>4.0</v>
      </c>
      <c r="W19" s="67">
        <v>4.0</v>
      </c>
      <c r="X19" s="65">
        <v>4.0</v>
      </c>
      <c r="Y19" s="60">
        <v>3.0</v>
      </c>
      <c r="Z19" s="59">
        <v>3.0</v>
      </c>
      <c r="AA19" s="60">
        <v>4.0</v>
      </c>
      <c r="AB19" s="60">
        <v>3.0</v>
      </c>
      <c r="AC19" s="60">
        <v>4.0</v>
      </c>
      <c r="AD19" s="67">
        <v>3.0</v>
      </c>
      <c r="AE19" s="65">
        <v>3.0</v>
      </c>
      <c r="AF19" s="60">
        <v>4.0</v>
      </c>
      <c r="AG19" s="60">
        <v>4.0</v>
      </c>
      <c r="AH19" s="60">
        <v>3.0</v>
      </c>
      <c r="AI19" s="60">
        <v>4.0</v>
      </c>
      <c r="AJ19" s="67">
        <v>4.0</v>
      </c>
      <c r="AK19" s="62">
        <v>4.0</v>
      </c>
      <c r="AL19" s="65">
        <v>4.0</v>
      </c>
      <c r="AM19" s="64">
        <v>5.0</v>
      </c>
      <c r="AN19" s="57">
        <v>3.0</v>
      </c>
      <c r="AO19" s="65">
        <v>4.0</v>
      </c>
      <c r="AP19" s="60">
        <v>4.0</v>
      </c>
      <c r="AQ19" s="60">
        <v>4.0</v>
      </c>
      <c r="AR19" s="60">
        <v>4.0</v>
      </c>
      <c r="AS19" s="68">
        <v>6.0</v>
      </c>
      <c r="AT19" s="67">
        <v>4.0</v>
      </c>
      <c r="AU19" s="60">
        <v>4.0</v>
      </c>
      <c r="AV19" s="59">
        <v>5.0</v>
      </c>
      <c r="AW19" s="68">
        <v>6.0</v>
      </c>
      <c r="AX19" s="68">
        <v>6.0</v>
      </c>
      <c r="AY19" s="59">
        <v>5.0</v>
      </c>
    </row>
    <row r="20">
      <c r="A20" s="29" t="s">
        <v>47</v>
      </c>
      <c r="B20" s="79">
        <v>4.0</v>
      </c>
      <c r="C20" s="77">
        <v>3.0</v>
      </c>
      <c r="D20" s="58">
        <v>3.0</v>
      </c>
      <c r="E20" s="67">
        <v>4.0</v>
      </c>
      <c r="F20" s="65">
        <v>4.0</v>
      </c>
      <c r="G20" s="60">
        <v>4.0</v>
      </c>
      <c r="H20" s="60">
        <v>4.0</v>
      </c>
      <c r="I20" s="67">
        <v>4.0</v>
      </c>
      <c r="J20" s="65">
        <v>4.0</v>
      </c>
      <c r="K20" s="60">
        <v>3.0</v>
      </c>
      <c r="L20" s="58">
        <v>3.0</v>
      </c>
      <c r="M20" s="59">
        <v>5.0</v>
      </c>
      <c r="N20" s="60">
        <v>4.0</v>
      </c>
      <c r="O20" s="60">
        <v>4.0</v>
      </c>
      <c r="P20" s="59">
        <v>5.0</v>
      </c>
      <c r="Q20" s="59">
        <v>3.0</v>
      </c>
      <c r="R20" s="60">
        <v>4.0</v>
      </c>
      <c r="S20" s="60">
        <v>4.0</v>
      </c>
      <c r="T20" s="60">
        <v>4.0</v>
      </c>
      <c r="U20" s="59">
        <v>5.0</v>
      </c>
      <c r="V20" s="60">
        <v>4.0</v>
      </c>
      <c r="W20" s="67">
        <v>4.0</v>
      </c>
      <c r="X20" s="65">
        <v>4.0</v>
      </c>
      <c r="Y20" s="60">
        <v>4.0</v>
      </c>
      <c r="Z20" s="60">
        <v>4.0</v>
      </c>
      <c r="AA20" s="59">
        <v>5.0</v>
      </c>
      <c r="AB20" s="60">
        <v>4.0</v>
      </c>
      <c r="AC20" s="59">
        <v>5.0</v>
      </c>
      <c r="AD20" s="67">
        <v>4.0</v>
      </c>
      <c r="AE20" s="65">
        <v>4.0</v>
      </c>
      <c r="AF20" s="59">
        <v>5.0</v>
      </c>
      <c r="AG20" s="60">
        <v>4.0</v>
      </c>
      <c r="AH20" s="60">
        <v>4.0</v>
      </c>
      <c r="AI20" s="59">
        <v>5.0</v>
      </c>
      <c r="AJ20" s="64">
        <v>5.0</v>
      </c>
      <c r="AK20" s="78">
        <v>5.0</v>
      </c>
      <c r="AL20" s="63">
        <v>5.0</v>
      </c>
      <c r="AM20" s="64">
        <v>5.0</v>
      </c>
      <c r="AN20" s="78">
        <v>5.0</v>
      </c>
      <c r="AO20" s="63">
        <v>5.0</v>
      </c>
      <c r="AP20" s="59">
        <v>5.0</v>
      </c>
      <c r="AQ20" s="59">
        <v>5.0</v>
      </c>
      <c r="AR20" s="59">
        <v>5.0</v>
      </c>
      <c r="AS20" s="59">
        <v>5.0</v>
      </c>
      <c r="AT20" s="66">
        <v>6.0</v>
      </c>
      <c r="AU20" s="60">
        <v>4.0</v>
      </c>
      <c r="AV20" s="68">
        <v>6.0</v>
      </c>
      <c r="AW20" s="68">
        <v>6.0</v>
      </c>
      <c r="AX20" s="69">
        <v>7.0</v>
      </c>
      <c r="AY20" s="69">
        <v>8.0</v>
      </c>
    </row>
    <row r="21">
      <c r="A21" s="29" t="s">
        <v>48</v>
      </c>
      <c r="B21" s="70">
        <v>2.0</v>
      </c>
      <c r="C21" s="77">
        <v>3.0</v>
      </c>
      <c r="D21" s="60">
        <v>4.0</v>
      </c>
      <c r="E21" s="67">
        <v>3.0</v>
      </c>
      <c r="F21" s="72">
        <v>2.0</v>
      </c>
      <c r="G21" s="60">
        <v>3.0</v>
      </c>
      <c r="H21" s="60">
        <v>4.0</v>
      </c>
      <c r="I21" s="67">
        <v>4.0</v>
      </c>
      <c r="J21" s="65">
        <v>3.0</v>
      </c>
      <c r="K21" s="60">
        <v>3.0</v>
      </c>
      <c r="L21" s="58">
        <v>3.0</v>
      </c>
      <c r="M21" s="60">
        <v>4.0</v>
      </c>
      <c r="N21" s="58">
        <v>2.0</v>
      </c>
      <c r="O21" s="60">
        <v>4.0</v>
      </c>
      <c r="P21" s="59">
        <v>5.0</v>
      </c>
      <c r="Q21" s="60">
        <v>4.0</v>
      </c>
      <c r="R21" s="60">
        <v>3.0</v>
      </c>
      <c r="S21" s="59">
        <v>5.0</v>
      </c>
      <c r="T21" s="60">
        <v>3.0</v>
      </c>
      <c r="U21" s="59">
        <v>3.0</v>
      </c>
      <c r="V21" s="60">
        <v>3.0</v>
      </c>
      <c r="W21" s="67">
        <v>3.0</v>
      </c>
      <c r="X21" s="65">
        <v>4.0</v>
      </c>
      <c r="Y21" s="60">
        <v>3.0</v>
      </c>
      <c r="Z21" s="60">
        <v>3.0</v>
      </c>
      <c r="AA21" s="60">
        <v>4.0</v>
      </c>
      <c r="AB21" s="60">
        <v>4.0</v>
      </c>
      <c r="AC21" s="60">
        <v>4.0</v>
      </c>
      <c r="AD21" s="64">
        <v>5.0</v>
      </c>
      <c r="AE21" s="65">
        <v>3.0</v>
      </c>
      <c r="AF21" s="59">
        <v>3.0</v>
      </c>
      <c r="AG21" s="59">
        <v>5.0</v>
      </c>
      <c r="AH21" s="60">
        <v>4.0</v>
      </c>
      <c r="AI21" s="59">
        <v>5.0</v>
      </c>
      <c r="AJ21" s="64">
        <v>5.0</v>
      </c>
      <c r="AK21" s="57">
        <v>3.0</v>
      </c>
      <c r="AL21" s="65">
        <v>4.0</v>
      </c>
      <c r="AM21" s="67">
        <v>4.0</v>
      </c>
      <c r="AN21" s="57">
        <v>3.0</v>
      </c>
      <c r="AO21" s="63">
        <v>5.0</v>
      </c>
      <c r="AP21" s="60">
        <v>4.0</v>
      </c>
      <c r="AQ21" s="60">
        <v>4.0</v>
      </c>
      <c r="AR21" s="60">
        <v>4.0</v>
      </c>
      <c r="AS21" s="60">
        <v>4.0</v>
      </c>
      <c r="AT21" s="64">
        <v>5.0</v>
      </c>
      <c r="AU21" s="60">
        <v>3.0</v>
      </c>
      <c r="AV21" s="60">
        <v>4.0</v>
      </c>
      <c r="AW21" s="59">
        <v>5.0</v>
      </c>
      <c r="AX21" s="69">
        <v>7.0</v>
      </c>
      <c r="AY21" s="68">
        <v>6.0</v>
      </c>
    </row>
    <row r="22">
      <c r="A22" s="29" t="s">
        <v>49</v>
      </c>
      <c r="B22" s="70">
        <v>2.0</v>
      </c>
      <c r="C22" s="77">
        <v>3.0</v>
      </c>
      <c r="D22" s="60">
        <v>3.0</v>
      </c>
      <c r="E22" s="67">
        <v>3.0</v>
      </c>
      <c r="F22" s="72">
        <v>3.0</v>
      </c>
      <c r="G22" s="60">
        <v>4.0</v>
      </c>
      <c r="H22" s="60">
        <v>3.0</v>
      </c>
      <c r="I22" s="67">
        <v>3.0</v>
      </c>
      <c r="J22" s="72">
        <v>2.0</v>
      </c>
      <c r="K22" s="60">
        <v>4.0</v>
      </c>
      <c r="L22" s="58">
        <v>3.0</v>
      </c>
      <c r="M22" s="60">
        <v>3.0</v>
      </c>
      <c r="N22" s="60">
        <v>4.0</v>
      </c>
      <c r="O22" s="60">
        <v>3.0</v>
      </c>
      <c r="P22" s="59">
        <v>5.0</v>
      </c>
      <c r="Q22" s="58">
        <v>2.0</v>
      </c>
      <c r="R22" s="60">
        <v>3.0</v>
      </c>
      <c r="S22" s="58">
        <v>2.0</v>
      </c>
      <c r="T22" s="60">
        <v>3.0</v>
      </c>
      <c r="U22" s="59">
        <v>3.0</v>
      </c>
      <c r="V22" s="60">
        <v>3.0</v>
      </c>
      <c r="W22" s="67">
        <v>4.0</v>
      </c>
      <c r="X22" s="65">
        <v>3.0</v>
      </c>
      <c r="Y22" s="60">
        <v>3.0</v>
      </c>
      <c r="Z22" s="60">
        <v>3.0</v>
      </c>
      <c r="AA22" s="60">
        <v>3.0</v>
      </c>
      <c r="AB22" s="60">
        <v>3.0</v>
      </c>
      <c r="AC22" s="60">
        <v>3.0</v>
      </c>
      <c r="AD22" s="64">
        <v>3.0</v>
      </c>
      <c r="AE22" s="65">
        <v>3.0</v>
      </c>
      <c r="AF22" s="59">
        <v>3.0</v>
      </c>
      <c r="AG22" s="59">
        <v>3.0</v>
      </c>
      <c r="AH22" s="60">
        <v>3.0</v>
      </c>
      <c r="AI22" s="60">
        <v>4.0</v>
      </c>
      <c r="AJ22" s="64">
        <v>3.0</v>
      </c>
      <c r="AK22" s="57">
        <v>3.0</v>
      </c>
      <c r="AL22" s="65">
        <v>4.0</v>
      </c>
      <c r="AM22" s="67">
        <v>3.0</v>
      </c>
      <c r="AN22" s="57">
        <v>3.0</v>
      </c>
      <c r="AO22" s="63">
        <v>3.0</v>
      </c>
      <c r="AP22" s="60">
        <v>4.0</v>
      </c>
      <c r="AQ22" s="60">
        <v>3.0</v>
      </c>
      <c r="AR22" s="60">
        <v>4.0</v>
      </c>
      <c r="AS22" s="59">
        <v>5.0</v>
      </c>
      <c r="AT22" s="67">
        <v>4.0</v>
      </c>
      <c r="AU22" s="60">
        <v>3.0</v>
      </c>
      <c r="AV22" s="60">
        <v>4.0</v>
      </c>
      <c r="AW22" s="59">
        <v>5.0</v>
      </c>
      <c r="AX22" s="60">
        <v>4.0</v>
      </c>
      <c r="AY22" s="59">
        <v>5.0</v>
      </c>
    </row>
    <row r="23">
      <c r="A23" s="29" t="s">
        <v>50</v>
      </c>
      <c r="B23" s="70">
        <v>2.0</v>
      </c>
      <c r="C23" s="77">
        <v>3.0</v>
      </c>
      <c r="D23" s="58">
        <v>2.0</v>
      </c>
      <c r="E23" s="67">
        <v>3.0</v>
      </c>
      <c r="F23" s="72">
        <v>2.0</v>
      </c>
      <c r="G23" s="60">
        <v>3.0</v>
      </c>
      <c r="H23" s="60">
        <v>3.0</v>
      </c>
      <c r="I23" s="67">
        <v>3.0</v>
      </c>
      <c r="J23" s="72">
        <v>3.0</v>
      </c>
      <c r="K23" s="60">
        <v>3.0</v>
      </c>
      <c r="L23" s="58">
        <v>3.0</v>
      </c>
      <c r="M23" s="60">
        <v>3.0</v>
      </c>
      <c r="N23" s="58">
        <v>2.0</v>
      </c>
      <c r="O23" s="60">
        <v>3.0</v>
      </c>
      <c r="P23" s="58">
        <v>2.0</v>
      </c>
      <c r="Q23" s="58">
        <v>3.0</v>
      </c>
      <c r="R23" s="60">
        <v>3.0</v>
      </c>
      <c r="S23" s="58">
        <v>3.0</v>
      </c>
      <c r="T23" s="69">
        <v>7.0</v>
      </c>
      <c r="U23" s="59">
        <v>3.0</v>
      </c>
      <c r="V23" s="60">
        <v>4.0</v>
      </c>
      <c r="W23" s="67">
        <v>3.0</v>
      </c>
      <c r="X23" s="65">
        <v>4.0</v>
      </c>
      <c r="Y23" s="59">
        <v>5.0</v>
      </c>
      <c r="Z23" s="60">
        <v>3.0</v>
      </c>
      <c r="AA23" s="60">
        <v>4.0</v>
      </c>
      <c r="AB23" s="60">
        <v>4.0</v>
      </c>
      <c r="AC23" s="60">
        <v>3.0</v>
      </c>
      <c r="AD23" s="64">
        <v>3.0</v>
      </c>
      <c r="AE23" s="65">
        <v>4.0</v>
      </c>
      <c r="AF23" s="59">
        <v>3.0</v>
      </c>
      <c r="AG23" s="59">
        <v>3.0</v>
      </c>
      <c r="AH23" s="60">
        <v>4.0</v>
      </c>
      <c r="AI23" s="60">
        <v>3.0</v>
      </c>
      <c r="AJ23" s="64">
        <v>3.0</v>
      </c>
      <c r="AK23" s="57">
        <v>3.0</v>
      </c>
      <c r="AL23" s="65">
        <v>3.0</v>
      </c>
      <c r="AM23" s="67">
        <v>3.0</v>
      </c>
      <c r="AN23" s="57">
        <v>3.0</v>
      </c>
      <c r="AO23" s="63">
        <v>3.0</v>
      </c>
      <c r="AP23" s="60">
        <v>4.0</v>
      </c>
      <c r="AQ23" s="60">
        <v>4.0</v>
      </c>
      <c r="AR23" s="60">
        <v>4.0</v>
      </c>
      <c r="AS23" s="59">
        <v>5.0</v>
      </c>
      <c r="AT23" s="64">
        <v>5.0</v>
      </c>
      <c r="AU23" s="60">
        <v>3.0</v>
      </c>
      <c r="AV23" s="60">
        <v>4.0</v>
      </c>
      <c r="AW23" s="60">
        <v>4.0</v>
      </c>
      <c r="AX23" s="68">
        <v>6.0</v>
      </c>
      <c r="AY23" s="59">
        <v>5.0</v>
      </c>
    </row>
    <row r="24">
      <c r="A24" s="29" t="s">
        <v>51</v>
      </c>
      <c r="B24" s="49">
        <v>52.0</v>
      </c>
      <c r="C24" s="77">
        <v>53.0</v>
      </c>
      <c r="D24" s="58">
        <v>59.0</v>
      </c>
      <c r="E24" s="67">
        <v>70.0</v>
      </c>
      <c r="F24" s="72">
        <v>55.0</v>
      </c>
      <c r="G24" s="60">
        <v>62.0</v>
      </c>
      <c r="H24" s="60">
        <v>64.0</v>
      </c>
      <c r="I24" s="67">
        <v>68.0</v>
      </c>
      <c r="J24" s="72">
        <v>53.0</v>
      </c>
      <c r="K24" s="60">
        <v>59.0</v>
      </c>
      <c r="L24" s="58">
        <v>60.0</v>
      </c>
      <c r="M24" s="60">
        <v>62.0</v>
      </c>
      <c r="N24" s="58">
        <v>63.0</v>
      </c>
      <c r="O24" s="60">
        <v>63.0</v>
      </c>
      <c r="P24" s="58">
        <v>63.0</v>
      </c>
      <c r="Q24" s="58">
        <v>63.0</v>
      </c>
      <c r="R24" s="60">
        <v>64.0</v>
      </c>
      <c r="S24" s="58">
        <v>65.0</v>
      </c>
      <c r="T24" s="69">
        <v>65.0</v>
      </c>
      <c r="U24" s="59">
        <v>67.0</v>
      </c>
      <c r="V24" s="60">
        <v>69.0</v>
      </c>
      <c r="W24" s="67">
        <v>75.0</v>
      </c>
      <c r="X24" s="65">
        <v>65.0</v>
      </c>
      <c r="Y24" s="59">
        <v>66.0</v>
      </c>
      <c r="Z24" s="60">
        <v>69.0</v>
      </c>
      <c r="AA24" s="60">
        <v>72.0</v>
      </c>
      <c r="AB24" s="60">
        <v>73.0</v>
      </c>
      <c r="AC24" s="60">
        <v>74.0</v>
      </c>
      <c r="AD24" s="64">
        <v>81.0</v>
      </c>
      <c r="AE24" s="65">
        <v>63.0</v>
      </c>
      <c r="AF24" s="59">
        <v>66.0</v>
      </c>
      <c r="AG24" s="59">
        <v>66.0</v>
      </c>
      <c r="AH24" s="60">
        <v>69.0</v>
      </c>
      <c r="AI24" s="60">
        <v>70.0</v>
      </c>
      <c r="AJ24" s="64">
        <v>73.0</v>
      </c>
      <c r="AK24" s="57">
        <v>70.0</v>
      </c>
      <c r="AL24" s="65">
        <v>75.0</v>
      </c>
      <c r="AM24" s="67">
        <v>77.0</v>
      </c>
      <c r="AN24" s="57">
        <v>70.0</v>
      </c>
      <c r="AO24" s="63">
        <v>69.0</v>
      </c>
      <c r="AP24" s="60">
        <v>79.0</v>
      </c>
      <c r="AQ24" s="60">
        <v>81.0</v>
      </c>
      <c r="AR24" s="60">
        <v>87.0</v>
      </c>
      <c r="AS24" s="59">
        <v>94.0</v>
      </c>
      <c r="AT24" s="64">
        <v>97.0</v>
      </c>
      <c r="AU24" s="60">
        <v>78.0</v>
      </c>
      <c r="AV24" s="60">
        <v>84.0</v>
      </c>
      <c r="AW24" s="60">
        <v>91.0</v>
      </c>
      <c r="AX24" s="68">
        <v>109.0</v>
      </c>
      <c r="AY24" s="59">
        <v>110.0</v>
      </c>
    </row>
    <row r="25">
      <c r="A25" s="29" t="s">
        <v>11</v>
      </c>
      <c r="B25" s="49">
        <v>1003.0</v>
      </c>
      <c r="C25" s="77">
        <v>993.0</v>
      </c>
      <c r="D25" s="58">
        <v>936.0</v>
      </c>
      <c r="E25" s="67">
        <v>830.0</v>
      </c>
      <c r="F25" s="72">
        <v>974.0</v>
      </c>
      <c r="G25" s="60">
        <v>907.0</v>
      </c>
      <c r="H25" s="60">
        <v>888.0</v>
      </c>
      <c r="I25" s="67">
        <v>849.0</v>
      </c>
      <c r="J25" s="72">
        <v>993.0</v>
      </c>
      <c r="K25" s="60">
        <v>936.0</v>
      </c>
      <c r="L25" s="58">
        <v>926.0</v>
      </c>
      <c r="M25" s="60">
        <v>907.0</v>
      </c>
      <c r="N25" s="58">
        <v>897.0</v>
      </c>
      <c r="O25" s="60">
        <v>897.0</v>
      </c>
      <c r="P25" s="58">
        <v>897.0</v>
      </c>
      <c r="Q25" s="58">
        <v>897.0</v>
      </c>
      <c r="R25" s="60">
        <v>888.0</v>
      </c>
      <c r="S25" s="58">
        <v>878.0</v>
      </c>
      <c r="T25" s="69">
        <v>878.0</v>
      </c>
      <c r="U25" s="59">
        <v>859.0</v>
      </c>
      <c r="V25" s="60">
        <v>840.0</v>
      </c>
      <c r="W25" s="67">
        <v>782.0</v>
      </c>
      <c r="X25" s="65">
        <v>878.0</v>
      </c>
      <c r="Y25" s="59">
        <v>869.0</v>
      </c>
      <c r="Z25" s="60">
        <v>840.0</v>
      </c>
      <c r="AA25" s="60">
        <v>811.0</v>
      </c>
      <c r="AB25" s="60">
        <v>802.0</v>
      </c>
      <c r="AC25" s="60">
        <v>792.0</v>
      </c>
      <c r="AD25" s="64">
        <v>725.0</v>
      </c>
      <c r="AE25" s="65">
        <v>897.0</v>
      </c>
      <c r="AF25" s="59">
        <v>869.0</v>
      </c>
      <c r="AG25" s="59">
        <v>869.0</v>
      </c>
      <c r="AH25" s="60">
        <v>840.0</v>
      </c>
      <c r="AI25" s="60">
        <v>830.0</v>
      </c>
      <c r="AJ25" s="64">
        <v>802.0</v>
      </c>
      <c r="AK25" s="57">
        <v>830.0</v>
      </c>
      <c r="AL25" s="65">
        <v>782.0</v>
      </c>
      <c r="AM25" s="67">
        <v>763.0</v>
      </c>
      <c r="AN25" s="57">
        <v>830.0</v>
      </c>
      <c r="AO25" s="63">
        <v>840.0</v>
      </c>
      <c r="AP25" s="60">
        <v>744.0</v>
      </c>
      <c r="AQ25" s="60">
        <v>725.0</v>
      </c>
      <c r="AR25" s="60">
        <v>668.0</v>
      </c>
      <c r="AS25" s="59">
        <v>601.0</v>
      </c>
      <c r="AT25" s="64">
        <v>572.0</v>
      </c>
      <c r="AU25" s="60">
        <v>754.0</v>
      </c>
      <c r="AV25" s="60">
        <v>696.0</v>
      </c>
      <c r="AW25" s="60">
        <v>629.0</v>
      </c>
      <c r="AX25" s="68">
        <v>457.0</v>
      </c>
      <c r="AY25" s="59">
        <v>447.0</v>
      </c>
    </row>
    <row r="26">
      <c r="A26" s="28"/>
      <c r="B26" s="80"/>
      <c r="E26" s="81"/>
      <c r="F26" s="80"/>
      <c r="I26" s="81"/>
      <c r="J26" s="80"/>
      <c r="L26" s="82"/>
      <c r="W26" s="81"/>
      <c r="X26" s="80"/>
      <c r="AD26" s="81"/>
      <c r="AE26" s="80"/>
      <c r="AJ26" s="81"/>
      <c r="AK26" s="83"/>
      <c r="AL26" s="80"/>
      <c r="AM26" s="81"/>
      <c r="AN26" s="83"/>
      <c r="AO26" s="80"/>
      <c r="AT26" s="81"/>
    </row>
    <row r="27">
      <c r="A27" s="28"/>
      <c r="L27" s="82"/>
      <c r="AO27" s="80"/>
      <c r="AT27" s="81"/>
    </row>
    <row r="28">
      <c r="A28" s="28"/>
      <c r="L28" s="82"/>
      <c r="AO28" s="80"/>
      <c r="AT28" s="81"/>
    </row>
    <row r="29">
      <c r="A29" s="28"/>
      <c r="L29" s="82"/>
      <c r="AO29" s="80"/>
      <c r="AT29" s="81"/>
    </row>
    <row r="30">
      <c r="A30" s="28"/>
      <c r="L30" s="82"/>
      <c r="AO30" s="80"/>
      <c r="AT30" s="81"/>
    </row>
    <row r="31">
      <c r="A31" s="28"/>
      <c r="L31" s="82"/>
      <c r="AO31" s="80"/>
      <c r="AT31" s="81"/>
    </row>
    <row r="32">
      <c r="A32" s="28"/>
      <c r="L32" s="82"/>
      <c r="AO32" s="80"/>
      <c r="AT32" s="81"/>
    </row>
    <row r="33">
      <c r="A33" s="28"/>
      <c r="L33" s="82"/>
      <c r="AO33" s="80"/>
      <c r="AT33" s="81"/>
    </row>
    <row r="34">
      <c r="A34" s="28"/>
      <c r="L34" s="82"/>
      <c r="AO34" s="80"/>
      <c r="AT34" s="81"/>
    </row>
    <row r="35">
      <c r="A35" s="28"/>
      <c r="L35" s="82"/>
      <c r="AO35" s="80"/>
      <c r="AT35" s="81"/>
    </row>
    <row r="36">
      <c r="A36" s="28"/>
      <c r="L36" s="82"/>
      <c r="AO36" s="80"/>
      <c r="AT36" s="81"/>
    </row>
    <row r="37">
      <c r="A37" s="28"/>
      <c r="L37" s="82"/>
      <c r="AO37" s="80"/>
      <c r="AT37" s="81"/>
    </row>
    <row r="38">
      <c r="A38" s="28"/>
      <c r="L38" s="82"/>
      <c r="AO38" s="80"/>
      <c r="AT38" s="81"/>
    </row>
    <row r="39">
      <c r="A39" s="28"/>
      <c r="L39" s="82"/>
      <c r="AO39" s="80"/>
      <c r="AT39" s="81"/>
    </row>
    <row r="40">
      <c r="A40" s="28"/>
      <c r="L40" s="82"/>
      <c r="AO40" s="80"/>
      <c r="AT40" s="81"/>
    </row>
    <row r="41">
      <c r="A41" s="28"/>
      <c r="L41" s="82"/>
      <c r="AO41" s="80"/>
      <c r="AT41" s="81"/>
    </row>
    <row r="42">
      <c r="A42" s="28"/>
      <c r="L42" s="82"/>
      <c r="AO42" s="80"/>
      <c r="AT42" s="81"/>
    </row>
    <row r="43">
      <c r="A43" s="28"/>
      <c r="L43" s="82"/>
      <c r="AO43" s="80"/>
      <c r="AT43" s="81"/>
    </row>
    <row r="44">
      <c r="A44" s="28"/>
      <c r="L44" s="82"/>
      <c r="AO44" s="80"/>
      <c r="AT44" s="81"/>
    </row>
    <row r="45">
      <c r="A45" s="28"/>
      <c r="L45" s="82"/>
      <c r="AO45" s="80"/>
      <c r="AT45" s="81"/>
    </row>
    <row r="46">
      <c r="A46" s="28"/>
      <c r="L46" s="82"/>
      <c r="AO46" s="80"/>
      <c r="AT46" s="81"/>
    </row>
    <row r="47">
      <c r="A47" s="28"/>
      <c r="L47" s="82"/>
      <c r="AO47" s="80"/>
      <c r="AT47" s="81"/>
    </row>
    <row r="48">
      <c r="A48" s="28"/>
      <c r="L48" s="82"/>
      <c r="AO48" s="80"/>
      <c r="AT48" s="81"/>
    </row>
    <row r="49">
      <c r="A49" s="28"/>
      <c r="L49" s="82"/>
      <c r="AO49" s="80"/>
      <c r="AT49" s="81"/>
    </row>
    <row r="50">
      <c r="A50" s="28"/>
      <c r="L50" s="82"/>
      <c r="AO50" s="80"/>
      <c r="AT50" s="81"/>
    </row>
    <row r="51">
      <c r="A51" s="28"/>
      <c r="L51" s="82"/>
      <c r="AO51" s="80"/>
      <c r="AT51" s="81"/>
    </row>
    <row r="52">
      <c r="A52" s="28"/>
      <c r="L52" s="82"/>
      <c r="AO52" s="80"/>
      <c r="AT52" s="81"/>
    </row>
    <row r="53">
      <c r="A53" s="28"/>
      <c r="L53" s="82"/>
      <c r="AO53" s="80"/>
      <c r="AT53" s="81"/>
    </row>
    <row r="54">
      <c r="A54" s="28"/>
      <c r="L54" s="82"/>
      <c r="AO54" s="80"/>
      <c r="AT54" s="81"/>
    </row>
    <row r="55">
      <c r="A55" s="28"/>
      <c r="L55" s="82"/>
      <c r="AO55" s="80"/>
      <c r="AT55" s="81"/>
    </row>
    <row r="56">
      <c r="A56" s="28"/>
      <c r="L56" s="82"/>
      <c r="AO56" s="80"/>
      <c r="AT56" s="81"/>
    </row>
    <row r="57">
      <c r="A57" s="28"/>
      <c r="L57" s="82"/>
      <c r="AO57" s="80"/>
      <c r="AT57" s="81"/>
    </row>
    <row r="58">
      <c r="A58" s="28"/>
      <c r="L58" s="82"/>
      <c r="AO58" s="80"/>
      <c r="AT58" s="81"/>
    </row>
    <row r="59">
      <c r="A59" s="28"/>
      <c r="L59" s="82"/>
      <c r="AO59" s="80"/>
      <c r="AT59" s="81"/>
    </row>
    <row r="60">
      <c r="A60" s="28"/>
      <c r="L60" s="82"/>
      <c r="AO60" s="80"/>
      <c r="AT60" s="81"/>
    </row>
    <row r="61">
      <c r="A61" s="28"/>
      <c r="L61" s="82"/>
      <c r="AO61" s="80"/>
      <c r="AT61" s="81"/>
    </row>
    <row r="62">
      <c r="A62" s="28"/>
      <c r="L62" s="82"/>
      <c r="AO62" s="80"/>
      <c r="AT62" s="81"/>
    </row>
    <row r="63">
      <c r="A63" s="28"/>
      <c r="L63" s="82"/>
      <c r="AO63" s="80"/>
      <c r="AT63" s="81"/>
    </row>
    <row r="64">
      <c r="A64" s="28"/>
      <c r="L64" s="82"/>
      <c r="AO64" s="80"/>
      <c r="AT64" s="81"/>
    </row>
    <row r="65">
      <c r="A65" s="28"/>
      <c r="L65" s="82"/>
      <c r="AO65" s="80"/>
      <c r="AT65" s="81"/>
    </row>
    <row r="66">
      <c r="A66" s="28"/>
      <c r="L66" s="82"/>
      <c r="AO66" s="80"/>
      <c r="AT66" s="81"/>
    </row>
    <row r="67">
      <c r="A67" s="28"/>
      <c r="L67" s="82"/>
      <c r="AO67" s="80"/>
      <c r="AT67" s="81"/>
    </row>
    <row r="68">
      <c r="A68" s="28"/>
      <c r="L68" s="82"/>
      <c r="AO68" s="80"/>
      <c r="AT68" s="81"/>
    </row>
    <row r="69">
      <c r="A69" s="28"/>
      <c r="L69" s="82"/>
      <c r="AO69" s="80"/>
      <c r="AT69" s="81"/>
    </row>
    <row r="70">
      <c r="A70" s="28"/>
      <c r="L70" s="82"/>
      <c r="AO70" s="80"/>
      <c r="AT70" s="81"/>
    </row>
    <row r="71">
      <c r="A71" s="28"/>
      <c r="L71" s="82"/>
      <c r="AO71" s="80"/>
      <c r="AT71" s="81"/>
    </row>
    <row r="72">
      <c r="A72" s="28"/>
      <c r="L72" s="82"/>
      <c r="AO72" s="80"/>
      <c r="AT72" s="81"/>
    </row>
    <row r="73">
      <c r="A73" s="28"/>
      <c r="L73" s="82"/>
      <c r="AO73" s="80"/>
      <c r="AT73" s="81"/>
    </row>
    <row r="74">
      <c r="A74" s="28"/>
      <c r="L74" s="82"/>
      <c r="AO74" s="80"/>
      <c r="AT74" s="81"/>
    </row>
    <row r="75">
      <c r="A75" s="28"/>
      <c r="L75" s="82"/>
      <c r="AO75" s="80"/>
      <c r="AT75" s="81"/>
    </row>
    <row r="76">
      <c r="A76" s="28"/>
      <c r="L76" s="82"/>
      <c r="AO76" s="80"/>
      <c r="AT76" s="81"/>
    </row>
    <row r="77">
      <c r="A77" s="28"/>
      <c r="L77" s="82"/>
      <c r="AO77" s="80"/>
      <c r="AT77" s="81"/>
    </row>
    <row r="78">
      <c r="A78" s="28"/>
      <c r="L78" s="82"/>
      <c r="AO78" s="80"/>
      <c r="AT78" s="81"/>
    </row>
    <row r="79">
      <c r="A79" s="28"/>
      <c r="L79" s="82"/>
      <c r="AO79" s="80"/>
      <c r="AT79" s="81"/>
    </row>
    <row r="80">
      <c r="A80" s="28"/>
      <c r="L80" s="82"/>
      <c r="AO80" s="80"/>
      <c r="AT80" s="81"/>
    </row>
    <row r="81">
      <c r="A81" s="28"/>
      <c r="L81" s="82"/>
      <c r="AO81" s="80"/>
      <c r="AT81" s="81"/>
    </row>
    <row r="82">
      <c r="A82" s="28"/>
      <c r="L82" s="82"/>
      <c r="AO82" s="80"/>
      <c r="AT82" s="81"/>
    </row>
    <row r="83">
      <c r="A83" s="28"/>
      <c r="L83" s="82"/>
      <c r="AO83" s="80"/>
      <c r="AT83" s="81"/>
    </row>
    <row r="84">
      <c r="A84" s="28"/>
      <c r="L84" s="82"/>
      <c r="AO84" s="80"/>
      <c r="AT84" s="81"/>
    </row>
    <row r="85">
      <c r="A85" s="28"/>
      <c r="L85" s="82"/>
      <c r="AO85" s="80"/>
      <c r="AT85" s="81"/>
    </row>
    <row r="86">
      <c r="A86" s="28"/>
      <c r="L86" s="82"/>
      <c r="AO86" s="80"/>
      <c r="AT86" s="81"/>
    </row>
    <row r="87">
      <c r="A87" s="28"/>
      <c r="L87" s="82"/>
      <c r="AO87" s="80"/>
      <c r="AT87" s="81"/>
    </row>
    <row r="88">
      <c r="A88" s="28"/>
      <c r="L88" s="82"/>
      <c r="AO88" s="80"/>
      <c r="AT88" s="81"/>
    </row>
    <row r="89">
      <c r="A89" s="28"/>
      <c r="L89" s="82"/>
      <c r="AO89" s="80"/>
      <c r="AT89" s="81"/>
    </row>
    <row r="90">
      <c r="A90" s="28"/>
      <c r="L90" s="82"/>
      <c r="AO90" s="80"/>
      <c r="AT90" s="81"/>
    </row>
    <row r="91">
      <c r="A91" s="28"/>
      <c r="L91" s="82"/>
      <c r="AO91" s="80"/>
      <c r="AT91" s="81"/>
    </row>
    <row r="92">
      <c r="A92" s="28"/>
      <c r="L92" s="82"/>
      <c r="AO92" s="80"/>
      <c r="AT92" s="81"/>
    </row>
    <row r="93">
      <c r="A93" s="28"/>
      <c r="L93" s="82"/>
      <c r="AO93" s="80"/>
      <c r="AT93" s="81"/>
    </row>
    <row r="94">
      <c r="A94" s="28"/>
      <c r="L94" s="82"/>
      <c r="AO94" s="80"/>
      <c r="AT94" s="81"/>
    </row>
    <row r="95">
      <c r="A95" s="28"/>
      <c r="L95" s="82"/>
      <c r="AO95" s="80"/>
      <c r="AT95" s="81"/>
    </row>
    <row r="96">
      <c r="A96" s="28"/>
      <c r="L96" s="82"/>
      <c r="AO96" s="80"/>
      <c r="AT96" s="81"/>
    </row>
    <row r="97">
      <c r="A97" s="28"/>
      <c r="L97" s="82"/>
      <c r="AO97" s="80"/>
      <c r="AT97" s="81"/>
    </row>
    <row r="98">
      <c r="A98" s="28"/>
      <c r="L98" s="82"/>
      <c r="AO98" s="80"/>
      <c r="AT98" s="81"/>
    </row>
    <row r="99">
      <c r="A99" s="28"/>
      <c r="L99" s="82"/>
      <c r="AO99" s="80"/>
      <c r="AT99" s="81"/>
    </row>
    <row r="100">
      <c r="A100" s="28"/>
      <c r="L100" s="82"/>
      <c r="AO100" s="80"/>
      <c r="AT100" s="81"/>
    </row>
    <row r="101">
      <c r="A101" s="28"/>
      <c r="L101" s="82"/>
      <c r="AO101" s="80"/>
      <c r="AT101" s="81"/>
    </row>
    <row r="102">
      <c r="A102" s="28"/>
      <c r="L102" s="82"/>
      <c r="AO102" s="80"/>
      <c r="AT102" s="81"/>
    </row>
    <row r="103">
      <c r="A103" s="28"/>
      <c r="L103" s="82"/>
      <c r="AO103" s="80"/>
      <c r="AT103" s="81"/>
    </row>
    <row r="104">
      <c r="A104" s="28"/>
      <c r="L104" s="82"/>
      <c r="AO104" s="80"/>
      <c r="AT104" s="81"/>
    </row>
    <row r="105">
      <c r="A105" s="28"/>
      <c r="L105" s="82"/>
      <c r="AO105" s="80"/>
      <c r="AT105" s="81"/>
    </row>
    <row r="106">
      <c r="A106" s="28"/>
      <c r="L106" s="82"/>
      <c r="AO106" s="80"/>
      <c r="AT106" s="81"/>
    </row>
    <row r="107">
      <c r="A107" s="28"/>
      <c r="L107" s="82"/>
      <c r="AO107" s="80"/>
      <c r="AT107" s="81"/>
    </row>
    <row r="108">
      <c r="A108" s="28"/>
      <c r="L108" s="82"/>
      <c r="AO108" s="80"/>
      <c r="AT108" s="81"/>
    </row>
    <row r="109">
      <c r="A109" s="28"/>
      <c r="L109" s="82"/>
      <c r="AO109" s="80"/>
      <c r="AT109" s="81"/>
    </row>
    <row r="110">
      <c r="A110" s="28"/>
      <c r="L110" s="82"/>
      <c r="AO110" s="80"/>
      <c r="AT110" s="81"/>
    </row>
    <row r="111">
      <c r="A111" s="28"/>
      <c r="L111" s="82"/>
      <c r="AO111" s="80"/>
      <c r="AT111" s="81"/>
    </row>
    <row r="112">
      <c r="A112" s="28"/>
      <c r="L112" s="82"/>
      <c r="AO112" s="80"/>
      <c r="AT112" s="81"/>
    </row>
    <row r="113">
      <c r="A113" s="28"/>
      <c r="L113" s="82"/>
      <c r="AO113" s="80"/>
      <c r="AT113" s="81"/>
    </row>
    <row r="114">
      <c r="A114" s="28"/>
      <c r="L114" s="82"/>
      <c r="AO114" s="80"/>
      <c r="AT114" s="81"/>
    </row>
    <row r="115">
      <c r="A115" s="28"/>
      <c r="L115" s="82"/>
      <c r="AO115" s="80"/>
      <c r="AT115" s="81"/>
    </row>
    <row r="116">
      <c r="A116" s="28"/>
      <c r="L116" s="82"/>
      <c r="AO116" s="80"/>
      <c r="AT116" s="81"/>
    </row>
    <row r="117">
      <c r="A117" s="28"/>
      <c r="L117" s="82"/>
      <c r="AO117" s="80"/>
      <c r="AT117" s="81"/>
    </row>
    <row r="118">
      <c r="A118" s="28"/>
      <c r="L118" s="82"/>
      <c r="AO118" s="80"/>
      <c r="AT118" s="81"/>
    </row>
    <row r="119">
      <c r="A119" s="28"/>
      <c r="L119" s="82"/>
      <c r="AO119" s="80"/>
      <c r="AT119" s="81"/>
    </row>
    <row r="120">
      <c r="A120" s="28"/>
      <c r="L120" s="82"/>
      <c r="AO120" s="80"/>
      <c r="AT120" s="81"/>
    </row>
    <row r="121">
      <c r="A121" s="28"/>
      <c r="L121" s="82"/>
      <c r="AO121" s="80"/>
      <c r="AT121" s="81"/>
    </row>
    <row r="122">
      <c r="A122" s="28"/>
      <c r="L122" s="82"/>
      <c r="AO122" s="80"/>
      <c r="AT122" s="81"/>
    </row>
    <row r="123">
      <c r="A123" s="28"/>
      <c r="L123" s="82"/>
      <c r="AO123" s="80"/>
      <c r="AT123" s="81"/>
    </row>
    <row r="124">
      <c r="A124" s="28"/>
      <c r="L124" s="82"/>
      <c r="AO124" s="80"/>
      <c r="AT124" s="81"/>
    </row>
    <row r="125">
      <c r="A125" s="28"/>
      <c r="L125" s="82"/>
      <c r="AO125" s="80"/>
      <c r="AT125" s="81"/>
    </row>
    <row r="126">
      <c r="A126" s="28"/>
      <c r="L126" s="82"/>
      <c r="AO126" s="80"/>
      <c r="AT126" s="81"/>
    </row>
    <row r="127">
      <c r="A127" s="28"/>
      <c r="L127" s="82"/>
      <c r="AO127" s="80"/>
      <c r="AT127" s="81"/>
    </row>
    <row r="128">
      <c r="A128" s="28"/>
      <c r="L128" s="82"/>
      <c r="AO128" s="80"/>
      <c r="AT128" s="81"/>
    </row>
    <row r="129">
      <c r="A129" s="28"/>
      <c r="L129" s="82"/>
      <c r="AO129" s="80"/>
      <c r="AT129" s="81"/>
    </row>
    <row r="130">
      <c r="A130" s="28"/>
      <c r="L130" s="82"/>
      <c r="AO130" s="80"/>
      <c r="AT130" s="81"/>
    </row>
    <row r="131">
      <c r="A131" s="28"/>
      <c r="L131" s="82"/>
      <c r="AO131" s="80"/>
      <c r="AT131" s="81"/>
    </row>
    <row r="132">
      <c r="A132" s="28"/>
      <c r="L132" s="82"/>
      <c r="AO132" s="80"/>
      <c r="AT132" s="81"/>
    </row>
    <row r="133">
      <c r="A133" s="28"/>
      <c r="L133" s="82"/>
      <c r="AO133" s="80"/>
      <c r="AT133" s="81"/>
    </row>
    <row r="134">
      <c r="A134" s="28"/>
      <c r="L134" s="82"/>
      <c r="AO134" s="80"/>
      <c r="AT134" s="81"/>
    </row>
    <row r="135">
      <c r="A135" s="28"/>
      <c r="L135" s="82"/>
      <c r="AO135" s="80"/>
      <c r="AT135" s="81"/>
    </row>
    <row r="136">
      <c r="A136" s="28"/>
      <c r="L136" s="82"/>
      <c r="AO136" s="80"/>
      <c r="AT136" s="81"/>
    </row>
    <row r="137">
      <c r="A137" s="28"/>
      <c r="L137" s="82"/>
      <c r="AO137" s="80"/>
      <c r="AT137" s="81"/>
    </row>
    <row r="138">
      <c r="A138" s="28"/>
      <c r="L138" s="82"/>
      <c r="AO138" s="80"/>
      <c r="AT138" s="81"/>
    </row>
    <row r="139">
      <c r="A139" s="28"/>
      <c r="L139" s="82"/>
      <c r="AO139" s="80"/>
      <c r="AT139" s="81"/>
    </row>
    <row r="140">
      <c r="A140" s="28"/>
      <c r="L140" s="82"/>
      <c r="AO140" s="80"/>
      <c r="AT140" s="81"/>
    </row>
    <row r="141">
      <c r="A141" s="28"/>
      <c r="L141" s="82"/>
      <c r="AO141" s="80"/>
      <c r="AT141" s="81"/>
    </row>
    <row r="142">
      <c r="A142" s="28"/>
      <c r="L142" s="82"/>
      <c r="AO142" s="80"/>
      <c r="AT142" s="81"/>
    </row>
    <row r="143">
      <c r="A143" s="28"/>
      <c r="L143" s="82"/>
      <c r="AO143" s="80"/>
      <c r="AT143" s="81"/>
    </row>
    <row r="144">
      <c r="A144" s="28"/>
      <c r="L144" s="82"/>
      <c r="AO144" s="80"/>
      <c r="AT144" s="81"/>
    </row>
    <row r="145">
      <c r="A145" s="28"/>
      <c r="L145" s="82"/>
      <c r="AO145" s="84"/>
      <c r="AP145" s="85"/>
      <c r="AQ145" s="85"/>
      <c r="AR145" s="85"/>
      <c r="AS145" s="85"/>
      <c r="AT145" s="8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247</v>
      </c>
      <c r="B1" s="30" t="s">
        <v>21</v>
      </c>
      <c r="C1" s="30" t="s">
        <v>21</v>
      </c>
      <c r="D1" s="30" t="s">
        <v>21</v>
      </c>
      <c r="E1" s="30" t="s">
        <v>21</v>
      </c>
      <c r="F1" s="30" t="s">
        <v>21</v>
      </c>
      <c r="G1" s="30" t="s">
        <v>21</v>
      </c>
      <c r="H1" s="30" t="s">
        <v>21</v>
      </c>
      <c r="I1" s="30" t="s">
        <v>21</v>
      </c>
      <c r="J1" s="30" t="s">
        <v>21</v>
      </c>
      <c r="K1" s="30" t="s">
        <v>21</v>
      </c>
      <c r="L1" s="30" t="s">
        <v>21</v>
      </c>
      <c r="M1" s="30" t="s">
        <v>21</v>
      </c>
      <c r="N1" s="30" t="s">
        <v>21</v>
      </c>
      <c r="O1" s="30" t="s">
        <v>21</v>
      </c>
      <c r="P1" s="30" t="s">
        <v>21</v>
      </c>
      <c r="Q1" s="30" t="s">
        <v>21</v>
      </c>
      <c r="R1" s="30" t="s">
        <v>21</v>
      </c>
      <c r="S1" s="30" t="s">
        <v>21</v>
      </c>
      <c r="T1" s="30" t="s">
        <v>21</v>
      </c>
      <c r="U1" s="30" t="s">
        <v>21</v>
      </c>
      <c r="V1" s="30" t="s">
        <v>21</v>
      </c>
      <c r="W1" s="30" t="s">
        <v>21</v>
      </c>
      <c r="X1" s="30" t="s">
        <v>21</v>
      </c>
      <c r="Y1" s="30" t="s">
        <v>21</v>
      </c>
      <c r="Z1" s="30" t="s">
        <v>21</v>
      </c>
      <c r="AA1" s="30" t="s">
        <v>21</v>
      </c>
      <c r="AB1" s="30" t="s">
        <v>21</v>
      </c>
      <c r="AC1" s="30" t="s">
        <v>21</v>
      </c>
      <c r="AD1" s="30" t="s">
        <v>21</v>
      </c>
      <c r="AE1" s="30" t="s">
        <v>21</v>
      </c>
      <c r="AF1" s="30" t="s">
        <v>21</v>
      </c>
      <c r="AG1" s="30" t="s">
        <v>21</v>
      </c>
    </row>
    <row r="2">
      <c r="A2" s="29" t="s">
        <v>29</v>
      </c>
      <c r="B2" s="40">
        <v>1.0</v>
      </c>
      <c r="C2" s="41" t="s">
        <v>58</v>
      </c>
      <c r="D2" s="41" t="s">
        <v>58</v>
      </c>
      <c r="E2" s="41">
        <v>4.0</v>
      </c>
      <c r="F2" s="41" t="s">
        <v>70</v>
      </c>
      <c r="G2" s="41" t="s">
        <v>70</v>
      </c>
      <c r="H2" s="41" t="s">
        <v>70</v>
      </c>
      <c r="I2" s="41" t="s">
        <v>70</v>
      </c>
      <c r="J2" s="41" t="s">
        <v>70</v>
      </c>
      <c r="K2" s="41" t="s">
        <v>78</v>
      </c>
      <c r="L2" s="41" t="s">
        <v>78</v>
      </c>
      <c r="M2" s="41" t="s">
        <v>78</v>
      </c>
      <c r="N2" s="41" t="s">
        <v>78</v>
      </c>
      <c r="O2" s="41" t="s">
        <v>86</v>
      </c>
      <c r="P2" s="41" t="s">
        <v>86</v>
      </c>
      <c r="Q2" s="41" t="s">
        <v>86</v>
      </c>
      <c r="R2" s="41" t="s">
        <v>86</v>
      </c>
      <c r="S2" s="41">
        <v>18.0</v>
      </c>
      <c r="T2" s="41" t="s">
        <v>106</v>
      </c>
      <c r="U2" s="41" t="s">
        <v>106</v>
      </c>
      <c r="V2" s="41" t="s">
        <v>115</v>
      </c>
      <c r="W2" s="41" t="s">
        <v>115</v>
      </c>
      <c r="X2" s="41">
        <v>23.0</v>
      </c>
      <c r="Y2" s="41" t="s">
        <v>134</v>
      </c>
      <c r="Z2" s="41" t="s">
        <v>134</v>
      </c>
      <c r="AA2" s="41" t="s">
        <v>134</v>
      </c>
      <c r="AB2" s="41" t="s">
        <v>143</v>
      </c>
      <c r="AC2" s="41" t="s">
        <v>143</v>
      </c>
      <c r="AD2" s="41" t="s">
        <v>143</v>
      </c>
      <c r="AE2" s="41" t="s">
        <v>143</v>
      </c>
      <c r="AF2" s="41">
        <v>31.0</v>
      </c>
      <c r="AG2" s="41">
        <v>32.0</v>
      </c>
    </row>
    <row r="3">
      <c r="A3" s="29" t="s">
        <v>30</v>
      </c>
      <c r="B3" s="45" t="s">
        <v>57</v>
      </c>
      <c r="C3" s="45" t="s">
        <v>59</v>
      </c>
      <c r="D3" s="45" t="s">
        <v>60</v>
      </c>
      <c r="E3" s="45" t="s">
        <v>63</v>
      </c>
      <c r="F3" s="45" t="s">
        <v>75</v>
      </c>
      <c r="G3" s="45" t="s">
        <v>77</v>
      </c>
      <c r="H3" s="45" t="s">
        <v>76</v>
      </c>
      <c r="I3" s="45" t="s">
        <v>71</v>
      </c>
      <c r="J3" s="45" t="s">
        <v>74</v>
      </c>
      <c r="K3" s="45" t="s">
        <v>81</v>
      </c>
      <c r="L3" s="45" t="s">
        <v>84</v>
      </c>
      <c r="M3" s="45" t="s">
        <v>79</v>
      </c>
      <c r="N3" s="45" t="s">
        <v>80</v>
      </c>
      <c r="O3" s="45" t="s">
        <v>87</v>
      </c>
      <c r="P3" s="45" t="s">
        <v>88</v>
      </c>
      <c r="Q3" s="45" t="s">
        <v>92</v>
      </c>
      <c r="R3" s="45" t="s">
        <v>95</v>
      </c>
      <c r="S3" s="45" t="s">
        <v>97</v>
      </c>
      <c r="T3" s="45" t="s">
        <v>110</v>
      </c>
      <c r="U3" s="45" t="s">
        <v>107</v>
      </c>
      <c r="V3" s="45" t="s">
        <v>116</v>
      </c>
      <c r="W3" s="45" t="s">
        <v>120</v>
      </c>
      <c r="X3" s="45" t="s">
        <v>132</v>
      </c>
      <c r="Y3" s="45" t="s">
        <v>135</v>
      </c>
      <c r="Z3" s="45" t="s">
        <v>138</v>
      </c>
      <c r="AA3" s="45" t="s">
        <v>136</v>
      </c>
      <c r="AB3" s="45" t="s">
        <v>149</v>
      </c>
      <c r="AC3" s="45" t="s">
        <v>144</v>
      </c>
      <c r="AD3" s="45" t="s">
        <v>150</v>
      </c>
      <c r="AE3" s="45" t="s">
        <v>152</v>
      </c>
      <c r="AF3" s="45" t="s">
        <v>162</v>
      </c>
      <c r="AG3" s="45" t="s">
        <v>210</v>
      </c>
    </row>
    <row r="4">
      <c r="A4" s="29" t="s">
        <v>31</v>
      </c>
      <c r="B4" s="50">
        <v>-2.0</v>
      </c>
      <c r="C4" s="50">
        <v>-1.0</v>
      </c>
      <c r="D4" s="50">
        <v>-1.0</v>
      </c>
      <c r="E4" s="50" t="s">
        <v>62</v>
      </c>
      <c r="F4" s="53">
        <f t="shared" ref="F4:J4" si="1">+2</f>
        <v>2</v>
      </c>
      <c r="G4" s="53">
        <f t="shared" si="1"/>
        <v>2</v>
      </c>
      <c r="H4" s="53">
        <f t="shared" si="1"/>
        <v>2</v>
      </c>
      <c r="I4" s="53">
        <f t="shared" si="1"/>
        <v>2</v>
      </c>
      <c r="J4" s="53">
        <f t="shared" si="1"/>
        <v>2</v>
      </c>
      <c r="K4" s="53">
        <f t="shared" ref="K4:N4" si="2">+3</f>
        <v>3</v>
      </c>
      <c r="L4" s="53">
        <f t="shared" si="2"/>
        <v>3</v>
      </c>
      <c r="M4" s="53">
        <f t="shared" si="2"/>
        <v>3</v>
      </c>
      <c r="N4" s="53">
        <f t="shared" si="2"/>
        <v>3</v>
      </c>
      <c r="O4" s="53">
        <f t="shared" ref="O4:R4" si="3">+4</f>
        <v>4</v>
      </c>
      <c r="P4" s="53">
        <f t="shared" si="3"/>
        <v>4</v>
      </c>
      <c r="Q4" s="53">
        <f t="shared" si="3"/>
        <v>4</v>
      </c>
      <c r="R4" s="53">
        <f t="shared" si="3"/>
        <v>4</v>
      </c>
      <c r="S4" s="53">
        <f>+5</f>
        <v>5</v>
      </c>
      <c r="T4" s="53">
        <f t="shared" ref="T4:U4" si="4">+6</f>
        <v>6</v>
      </c>
      <c r="U4" s="53">
        <f t="shared" si="4"/>
        <v>6</v>
      </c>
      <c r="V4" s="53">
        <f t="shared" ref="V4:W4" si="5">+7</f>
        <v>7</v>
      </c>
      <c r="W4" s="53">
        <f t="shared" si="5"/>
        <v>7</v>
      </c>
      <c r="X4" s="53">
        <f>+8</f>
        <v>8</v>
      </c>
      <c r="Y4" s="53">
        <f t="shared" ref="Y4:AA4" si="6">+9</f>
        <v>9</v>
      </c>
      <c r="Z4" s="53">
        <f t="shared" si="6"/>
        <v>9</v>
      </c>
      <c r="AA4" s="53">
        <f t="shared" si="6"/>
        <v>9</v>
      </c>
      <c r="AB4" s="53">
        <f t="shared" ref="AB4:AE4" si="7">+10</f>
        <v>10</v>
      </c>
      <c r="AC4" s="53">
        <f t="shared" si="7"/>
        <v>10</v>
      </c>
      <c r="AD4" s="53">
        <f t="shared" si="7"/>
        <v>10</v>
      </c>
      <c r="AE4" s="53">
        <f t="shared" si="7"/>
        <v>10</v>
      </c>
      <c r="AF4" s="53">
        <f>+11</f>
        <v>11</v>
      </c>
      <c r="AG4" s="53">
        <f>+20</f>
        <v>20</v>
      </c>
    </row>
    <row r="5">
      <c r="A5" s="29" t="s">
        <v>32</v>
      </c>
      <c r="B5" s="50" t="s">
        <v>53</v>
      </c>
      <c r="C5" s="50" t="s">
        <v>53</v>
      </c>
      <c r="D5" s="50" t="s">
        <v>53</v>
      </c>
      <c r="E5" s="50" t="s">
        <v>53</v>
      </c>
      <c r="F5" s="50" t="s">
        <v>53</v>
      </c>
      <c r="G5" s="50" t="s">
        <v>53</v>
      </c>
      <c r="H5" s="50" t="s">
        <v>53</v>
      </c>
      <c r="I5" s="50" t="s">
        <v>53</v>
      </c>
      <c r="J5" s="50" t="s">
        <v>53</v>
      </c>
      <c r="K5" s="50" t="s">
        <v>53</v>
      </c>
      <c r="L5" s="50" t="s">
        <v>53</v>
      </c>
      <c r="M5" s="50" t="s">
        <v>53</v>
      </c>
      <c r="N5" s="50" t="s">
        <v>53</v>
      </c>
      <c r="O5" s="50" t="s">
        <v>53</v>
      </c>
      <c r="P5" s="50" t="s">
        <v>53</v>
      </c>
      <c r="Q5" s="50" t="s">
        <v>53</v>
      </c>
      <c r="R5" s="50" t="s">
        <v>53</v>
      </c>
      <c r="S5" s="50" t="s">
        <v>53</v>
      </c>
      <c r="T5" s="50" t="s">
        <v>53</v>
      </c>
      <c r="U5" s="50" t="s">
        <v>53</v>
      </c>
      <c r="V5" s="50" t="s">
        <v>53</v>
      </c>
      <c r="W5" s="50" t="s">
        <v>53</v>
      </c>
      <c r="X5" s="50" t="s">
        <v>53</v>
      </c>
      <c r="Y5" s="50" t="s">
        <v>53</v>
      </c>
      <c r="Z5" s="50" t="s">
        <v>53</v>
      </c>
      <c r="AA5" s="50" t="s">
        <v>53</v>
      </c>
      <c r="AB5" s="50" t="s">
        <v>53</v>
      </c>
      <c r="AC5" s="50" t="s">
        <v>53</v>
      </c>
      <c r="AD5" s="50" t="s">
        <v>53</v>
      </c>
      <c r="AE5" s="50" t="s">
        <v>53</v>
      </c>
      <c r="AF5" s="50" t="s">
        <v>53</v>
      </c>
      <c r="AG5" s="50" t="s">
        <v>53</v>
      </c>
    </row>
    <row r="6">
      <c r="A6" s="29" t="s">
        <v>33</v>
      </c>
      <c r="B6" s="58">
        <v>2.0</v>
      </c>
      <c r="C6" s="58">
        <v>2.0</v>
      </c>
      <c r="D6" s="50">
        <v>3.0</v>
      </c>
      <c r="E6" s="50">
        <v>3.0</v>
      </c>
      <c r="F6" s="50">
        <v>3.0</v>
      </c>
      <c r="G6" s="58">
        <v>2.0</v>
      </c>
      <c r="H6" s="50">
        <v>3.0</v>
      </c>
      <c r="I6" s="50">
        <v>3.0</v>
      </c>
      <c r="J6" s="50">
        <v>3.0</v>
      </c>
      <c r="K6" s="50">
        <v>3.0</v>
      </c>
      <c r="L6" s="50">
        <v>3.0</v>
      </c>
      <c r="M6" s="58">
        <v>2.0</v>
      </c>
      <c r="N6" s="50">
        <v>3.0</v>
      </c>
      <c r="O6" s="58">
        <v>2.0</v>
      </c>
      <c r="P6" s="58">
        <v>2.0</v>
      </c>
      <c r="Q6" s="50">
        <v>3.0</v>
      </c>
      <c r="R6" s="50">
        <v>3.0</v>
      </c>
      <c r="S6" s="60">
        <v>4.0</v>
      </c>
      <c r="T6" s="50">
        <v>3.0</v>
      </c>
      <c r="U6" s="50">
        <v>3.0</v>
      </c>
      <c r="V6" s="50">
        <v>3.0</v>
      </c>
      <c r="W6" s="60">
        <v>4.0</v>
      </c>
      <c r="X6" s="50">
        <v>3.0</v>
      </c>
      <c r="Y6" s="50" t="s">
        <v>128</v>
      </c>
      <c r="Z6" s="50">
        <v>3.0</v>
      </c>
      <c r="AA6" s="50">
        <v>3.0</v>
      </c>
      <c r="AB6" s="50">
        <v>3.0</v>
      </c>
      <c r="AC6" s="50">
        <v>3.0</v>
      </c>
      <c r="AD6" s="50">
        <v>3.0</v>
      </c>
      <c r="AE6" s="58">
        <v>2.0</v>
      </c>
      <c r="AF6" s="50">
        <v>3.0</v>
      </c>
      <c r="AG6" s="50">
        <v>3.0</v>
      </c>
    </row>
    <row r="7">
      <c r="A7" s="29" t="s">
        <v>34</v>
      </c>
      <c r="B7" s="58">
        <v>4.0</v>
      </c>
      <c r="C7" s="60">
        <v>5.0</v>
      </c>
      <c r="D7" s="50">
        <v>4.0</v>
      </c>
      <c r="E7" s="58">
        <v>3.0</v>
      </c>
      <c r="F7" s="50">
        <v>4.0</v>
      </c>
      <c r="G7" s="60">
        <v>5.0</v>
      </c>
      <c r="H7" s="50">
        <v>4.0</v>
      </c>
      <c r="I7" s="60">
        <v>5.0</v>
      </c>
      <c r="J7" s="50">
        <v>4.0</v>
      </c>
      <c r="K7" s="60">
        <v>5.0</v>
      </c>
      <c r="L7" s="59">
        <v>6.0</v>
      </c>
      <c r="M7" s="58">
        <v>4.0</v>
      </c>
      <c r="N7" s="50">
        <v>4.0</v>
      </c>
      <c r="O7" s="58">
        <v>4.0</v>
      </c>
      <c r="P7" s="60">
        <v>5.0</v>
      </c>
      <c r="Q7" s="50">
        <v>4.0</v>
      </c>
      <c r="R7" s="50">
        <v>4.0</v>
      </c>
      <c r="S7" s="60">
        <v>4.0</v>
      </c>
      <c r="T7" s="60">
        <v>5.0</v>
      </c>
      <c r="U7" s="60">
        <v>5.0</v>
      </c>
      <c r="V7" s="60">
        <v>5.0</v>
      </c>
      <c r="W7" s="60">
        <v>4.0</v>
      </c>
      <c r="X7" s="59">
        <v>6.0</v>
      </c>
      <c r="Y7" s="50" t="s">
        <v>128</v>
      </c>
      <c r="Z7" s="59">
        <v>6.0</v>
      </c>
      <c r="AA7" s="60">
        <v>5.0</v>
      </c>
      <c r="AB7" s="50">
        <v>4.0</v>
      </c>
      <c r="AC7" s="59">
        <v>6.0</v>
      </c>
      <c r="AD7" s="60">
        <v>5.0</v>
      </c>
      <c r="AE7" s="58">
        <v>4.0</v>
      </c>
      <c r="AF7" s="59">
        <v>6.0</v>
      </c>
      <c r="AG7" s="60">
        <v>5.0</v>
      </c>
    </row>
    <row r="8">
      <c r="A8" s="29" t="s">
        <v>35</v>
      </c>
      <c r="B8" s="58">
        <v>3.0</v>
      </c>
      <c r="C8" s="60">
        <v>4.0</v>
      </c>
      <c r="D8" s="60">
        <v>5.0</v>
      </c>
      <c r="E8" s="58">
        <v>4.0</v>
      </c>
      <c r="F8" s="50">
        <v>4.0</v>
      </c>
      <c r="G8" s="60">
        <v>4.0</v>
      </c>
      <c r="H8" s="60">
        <v>5.0</v>
      </c>
      <c r="I8" s="60">
        <v>4.0</v>
      </c>
      <c r="J8" s="60">
        <v>5.0</v>
      </c>
      <c r="K8" s="60">
        <v>5.0</v>
      </c>
      <c r="L8" s="59">
        <v>4.0</v>
      </c>
      <c r="M8" s="58">
        <v>4.0</v>
      </c>
      <c r="N8" s="50">
        <v>4.0</v>
      </c>
      <c r="O8" s="60">
        <v>5.0</v>
      </c>
      <c r="P8" s="60">
        <v>4.0</v>
      </c>
      <c r="Q8" s="59">
        <v>6.0</v>
      </c>
      <c r="R8" s="50">
        <v>4.0</v>
      </c>
      <c r="S8" s="60">
        <v>5.0</v>
      </c>
      <c r="T8" s="60">
        <v>5.0</v>
      </c>
      <c r="U8" s="59">
        <v>6.0</v>
      </c>
      <c r="V8" s="60">
        <v>5.0</v>
      </c>
      <c r="W8" s="59">
        <v>6.0</v>
      </c>
      <c r="X8" s="60">
        <v>5.0</v>
      </c>
      <c r="Y8" s="50" t="s">
        <v>128</v>
      </c>
      <c r="Z8" s="60">
        <v>5.0</v>
      </c>
      <c r="AA8" s="60">
        <v>4.0</v>
      </c>
      <c r="AB8" s="59">
        <v>6.0</v>
      </c>
      <c r="AC8" s="59">
        <v>6.0</v>
      </c>
      <c r="AD8" s="60">
        <v>5.0</v>
      </c>
      <c r="AE8" s="59">
        <v>6.0</v>
      </c>
      <c r="AF8" s="60">
        <v>5.0</v>
      </c>
      <c r="AG8" s="60">
        <v>4.0</v>
      </c>
    </row>
    <row r="9">
      <c r="A9" s="29" t="s">
        <v>36</v>
      </c>
      <c r="B9" s="58">
        <v>2.0</v>
      </c>
      <c r="C9" s="60">
        <v>3.0</v>
      </c>
      <c r="D9" s="58">
        <v>2.0</v>
      </c>
      <c r="E9" s="58">
        <v>3.0</v>
      </c>
      <c r="F9" s="50">
        <v>3.0</v>
      </c>
      <c r="G9" s="60">
        <v>3.0</v>
      </c>
      <c r="H9" s="60">
        <v>3.0</v>
      </c>
      <c r="I9" s="58">
        <v>2.0</v>
      </c>
      <c r="J9" s="60">
        <v>3.0</v>
      </c>
      <c r="K9" s="58">
        <v>2.0</v>
      </c>
      <c r="L9" s="59">
        <v>5.0</v>
      </c>
      <c r="M9" s="58">
        <v>3.0</v>
      </c>
      <c r="N9" s="50">
        <v>3.0</v>
      </c>
      <c r="O9" s="60">
        <v>3.0</v>
      </c>
      <c r="P9" s="60">
        <v>4.0</v>
      </c>
      <c r="Q9" s="59">
        <v>3.0</v>
      </c>
      <c r="R9" s="50">
        <v>3.0</v>
      </c>
      <c r="S9" s="60">
        <v>3.0</v>
      </c>
      <c r="T9" s="60">
        <v>3.0</v>
      </c>
      <c r="U9" s="60">
        <v>4.0</v>
      </c>
      <c r="V9" s="60">
        <v>3.0</v>
      </c>
      <c r="W9" s="59">
        <v>3.0</v>
      </c>
      <c r="X9" s="60">
        <v>3.0</v>
      </c>
      <c r="Y9" s="50" t="s">
        <v>128</v>
      </c>
      <c r="Z9" s="60">
        <v>4.0</v>
      </c>
      <c r="AA9" s="60">
        <v>3.0</v>
      </c>
      <c r="AB9" s="60">
        <v>4.0</v>
      </c>
      <c r="AC9" s="59">
        <v>3.0</v>
      </c>
      <c r="AD9" s="60">
        <v>3.0</v>
      </c>
      <c r="AE9" s="59">
        <v>3.0</v>
      </c>
      <c r="AF9" s="60">
        <v>4.0</v>
      </c>
      <c r="AG9" s="60">
        <v>3.0</v>
      </c>
    </row>
    <row r="10">
      <c r="A10" s="29" t="s">
        <v>37</v>
      </c>
      <c r="B10" s="58">
        <v>3.0</v>
      </c>
      <c r="C10" s="58">
        <v>2.0</v>
      </c>
      <c r="D10" s="58">
        <v>2.0</v>
      </c>
      <c r="E10" s="58">
        <v>3.0</v>
      </c>
      <c r="F10" s="58">
        <v>2.0</v>
      </c>
      <c r="G10" s="60">
        <v>3.0</v>
      </c>
      <c r="H10" s="60">
        <v>4.0</v>
      </c>
      <c r="I10" s="58">
        <v>3.0</v>
      </c>
      <c r="J10" s="59">
        <v>5.0</v>
      </c>
      <c r="K10" s="58">
        <v>2.0</v>
      </c>
      <c r="L10" s="58">
        <v>2.0</v>
      </c>
      <c r="M10" s="60">
        <v>4.0</v>
      </c>
      <c r="N10" s="50">
        <v>3.0</v>
      </c>
      <c r="O10" s="60">
        <v>4.0</v>
      </c>
      <c r="P10" s="58">
        <v>2.0</v>
      </c>
      <c r="Q10" s="59">
        <v>3.0</v>
      </c>
      <c r="R10" s="58">
        <v>2.0</v>
      </c>
      <c r="S10" s="60">
        <v>3.0</v>
      </c>
      <c r="T10" s="60">
        <v>3.0</v>
      </c>
      <c r="U10" s="58">
        <v>2.0</v>
      </c>
      <c r="V10" s="60">
        <v>3.0</v>
      </c>
      <c r="W10" s="59">
        <v>5.0</v>
      </c>
      <c r="X10" s="60">
        <v>4.0</v>
      </c>
      <c r="Y10" s="50" t="s">
        <v>128</v>
      </c>
      <c r="Z10" s="60">
        <v>3.0</v>
      </c>
      <c r="AA10" s="60">
        <v>3.0</v>
      </c>
      <c r="AB10" s="60">
        <v>3.0</v>
      </c>
      <c r="AC10" s="60">
        <v>4.0</v>
      </c>
      <c r="AD10" s="60">
        <v>3.0</v>
      </c>
      <c r="AE10" s="59">
        <v>3.0</v>
      </c>
      <c r="AF10" s="60">
        <v>3.0</v>
      </c>
      <c r="AG10" s="59">
        <v>5.0</v>
      </c>
    </row>
    <row r="11">
      <c r="A11" s="29" t="s">
        <v>38</v>
      </c>
      <c r="B11" s="58">
        <v>3.0</v>
      </c>
      <c r="C11" s="60">
        <v>4.0</v>
      </c>
      <c r="D11" s="58">
        <v>2.0</v>
      </c>
      <c r="E11" s="60">
        <v>4.0</v>
      </c>
      <c r="F11" s="59">
        <v>5.0</v>
      </c>
      <c r="G11" s="60">
        <v>4.0</v>
      </c>
      <c r="H11" s="60">
        <v>4.0</v>
      </c>
      <c r="I11" s="58">
        <v>3.0</v>
      </c>
      <c r="J11" s="59">
        <v>3.0</v>
      </c>
      <c r="K11" s="60">
        <v>4.0</v>
      </c>
      <c r="L11" s="58">
        <v>3.0</v>
      </c>
      <c r="M11" s="58">
        <v>2.0</v>
      </c>
      <c r="N11" s="50">
        <v>3.0</v>
      </c>
      <c r="O11" s="60">
        <v>4.0</v>
      </c>
      <c r="P11" s="58">
        <v>3.0</v>
      </c>
      <c r="Q11" s="59">
        <v>3.0</v>
      </c>
      <c r="R11" s="58">
        <v>3.0</v>
      </c>
      <c r="S11" s="60">
        <v>3.0</v>
      </c>
      <c r="T11" s="60">
        <v>3.0</v>
      </c>
      <c r="U11" s="58">
        <v>3.0</v>
      </c>
      <c r="V11" s="60">
        <v>3.0</v>
      </c>
      <c r="W11" s="59">
        <v>3.0</v>
      </c>
      <c r="X11" s="60">
        <v>3.0</v>
      </c>
      <c r="Y11" s="50" t="s">
        <v>128</v>
      </c>
      <c r="Z11" s="60">
        <v>4.0</v>
      </c>
      <c r="AA11" s="60">
        <v>3.0</v>
      </c>
      <c r="AB11" s="59">
        <v>5.0</v>
      </c>
      <c r="AC11" s="60">
        <v>4.0</v>
      </c>
      <c r="AD11" s="59">
        <v>5.0</v>
      </c>
      <c r="AE11" s="60">
        <v>4.0</v>
      </c>
      <c r="AF11" s="59">
        <v>5.0</v>
      </c>
      <c r="AG11" s="60">
        <v>4.0</v>
      </c>
    </row>
    <row r="12">
      <c r="A12" s="29" t="s">
        <v>39</v>
      </c>
      <c r="B12" s="58">
        <v>3.0</v>
      </c>
      <c r="C12" s="60">
        <v>3.0</v>
      </c>
      <c r="D12" s="60">
        <v>4.0</v>
      </c>
      <c r="E12" s="60">
        <v>3.0</v>
      </c>
      <c r="F12" s="60">
        <v>4.0</v>
      </c>
      <c r="G12" s="60">
        <v>3.0</v>
      </c>
      <c r="H12" s="60">
        <v>3.0</v>
      </c>
      <c r="I12" s="58">
        <v>3.0</v>
      </c>
      <c r="J12" s="58">
        <v>2.0</v>
      </c>
      <c r="K12" s="60">
        <v>4.0</v>
      </c>
      <c r="L12" s="58">
        <v>2.0</v>
      </c>
      <c r="M12" s="60">
        <v>4.0</v>
      </c>
      <c r="N12" s="60">
        <v>4.0</v>
      </c>
      <c r="O12" s="60">
        <v>4.0</v>
      </c>
      <c r="P12" s="58">
        <v>2.0</v>
      </c>
      <c r="Q12" s="60">
        <v>4.0</v>
      </c>
      <c r="R12" s="60">
        <v>4.0</v>
      </c>
      <c r="S12" s="60">
        <v>3.0</v>
      </c>
      <c r="T12" s="60">
        <v>3.0</v>
      </c>
      <c r="U12" s="58">
        <v>3.0</v>
      </c>
      <c r="V12" s="60">
        <v>3.0</v>
      </c>
      <c r="W12" s="59">
        <v>5.0</v>
      </c>
      <c r="X12" s="60">
        <v>4.0</v>
      </c>
      <c r="Y12" s="50" t="s">
        <v>128</v>
      </c>
      <c r="Z12" s="60">
        <v>4.0</v>
      </c>
      <c r="AA12" s="60">
        <v>4.0</v>
      </c>
      <c r="AB12" s="58">
        <v>2.0</v>
      </c>
      <c r="AC12" s="60">
        <v>4.0</v>
      </c>
      <c r="AD12" s="60">
        <v>4.0</v>
      </c>
      <c r="AE12" s="59">
        <v>5.0</v>
      </c>
      <c r="AF12" s="60">
        <v>4.0</v>
      </c>
      <c r="AG12" s="68">
        <v>6.0</v>
      </c>
    </row>
    <row r="13">
      <c r="A13" s="29" t="s">
        <v>40</v>
      </c>
      <c r="B13" s="58">
        <v>4.0</v>
      </c>
      <c r="C13" s="60">
        <v>5.0</v>
      </c>
      <c r="D13" s="60">
        <v>5.0</v>
      </c>
      <c r="E13" s="60">
        <v>4.0</v>
      </c>
      <c r="F13" s="60">
        <v>5.0</v>
      </c>
      <c r="G13" s="60">
        <v>5.0</v>
      </c>
      <c r="H13" s="60">
        <v>4.0</v>
      </c>
      <c r="I13" s="60">
        <v>5.0</v>
      </c>
      <c r="J13" s="60">
        <v>5.0</v>
      </c>
      <c r="K13" s="60">
        <v>5.0</v>
      </c>
      <c r="L13" s="58">
        <v>4.0</v>
      </c>
      <c r="M13" s="60">
        <v>4.0</v>
      </c>
      <c r="N13" s="60">
        <v>4.0</v>
      </c>
      <c r="O13" s="58">
        <v>3.0</v>
      </c>
      <c r="P13" s="58">
        <v>3.0</v>
      </c>
      <c r="Q13" s="60">
        <v>5.0</v>
      </c>
      <c r="R13" s="58">
        <v>3.0</v>
      </c>
      <c r="S13" s="60">
        <v>5.0</v>
      </c>
      <c r="T13" s="58">
        <v>3.0</v>
      </c>
      <c r="U13" s="58">
        <v>4.0</v>
      </c>
      <c r="V13" s="60">
        <v>5.0</v>
      </c>
      <c r="W13" s="59">
        <v>4.0</v>
      </c>
      <c r="X13" s="60">
        <v>4.0</v>
      </c>
      <c r="Y13" s="50" t="s">
        <v>128</v>
      </c>
      <c r="Z13" s="60">
        <v>5.0</v>
      </c>
      <c r="AA13" s="60">
        <v>4.0</v>
      </c>
      <c r="AB13" s="58">
        <v>4.0</v>
      </c>
      <c r="AC13" s="60">
        <v>4.0</v>
      </c>
      <c r="AD13" s="60">
        <v>4.0</v>
      </c>
      <c r="AE13" s="59">
        <v>6.0</v>
      </c>
      <c r="AF13" s="60">
        <v>4.0</v>
      </c>
      <c r="AG13" s="68">
        <v>7.0</v>
      </c>
    </row>
    <row r="14">
      <c r="A14" s="29" t="s">
        <v>41</v>
      </c>
      <c r="B14" s="58">
        <v>4.0</v>
      </c>
      <c r="C14" s="60">
        <v>4.0</v>
      </c>
      <c r="D14" s="60">
        <v>4.0</v>
      </c>
      <c r="E14" s="58">
        <v>3.0</v>
      </c>
      <c r="F14" s="60">
        <v>4.0</v>
      </c>
      <c r="G14" s="60">
        <v>4.0</v>
      </c>
      <c r="H14" s="60">
        <v>4.0</v>
      </c>
      <c r="I14" s="58">
        <v>3.0</v>
      </c>
      <c r="J14" s="60">
        <v>4.0</v>
      </c>
      <c r="K14" s="60">
        <v>4.0</v>
      </c>
      <c r="L14" s="58">
        <v>3.0</v>
      </c>
      <c r="M14" s="60">
        <v>4.0</v>
      </c>
      <c r="N14" s="60">
        <v>5.0</v>
      </c>
      <c r="O14" s="76">
        <v>2.0</v>
      </c>
      <c r="P14" s="58">
        <v>4.0</v>
      </c>
      <c r="Q14" s="58">
        <v>3.0</v>
      </c>
      <c r="R14" s="60">
        <v>5.0</v>
      </c>
      <c r="S14" s="60">
        <v>4.0</v>
      </c>
      <c r="T14" s="60">
        <v>5.0</v>
      </c>
      <c r="U14" s="58">
        <v>4.0</v>
      </c>
      <c r="V14" s="58">
        <v>3.0</v>
      </c>
      <c r="W14" s="59">
        <v>4.0</v>
      </c>
      <c r="X14" s="60">
        <v>4.0</v>
      </c>
      <c r="Y14" s="50" t="s">
        <v>128</v>
      </c>
      <c r="Z14" s="60">
        <v>4.0</v>
      </c>
      <c r="AA14" s="60">
        <v>4.0</v>
      </c>
      <c r="AB14" s="58">
        <v>4.0</v>
      </c>
      <c r="AC14" s="58">
        <v>3.0</v>
      </c>
      <c r="AD14" s="60">
        <v>4.0</v>
      </c>
      <c r="AE14" s="58">
        <v>3.0</v>
      </c>
      <c r="AF14" s="60">
        <v>4.0</v>
      </c>
      <c r="AG14" s="60">
        <v>5.0</v>
      </c>
    </row>
    <row r="15">
      <c r="A15" s="29" t="s">
        <v>42</v>
      </c>
      <c r="B15" s="58">
        <v>4.0</v>
      </c>
      <c r="C15" s="60">
        <v>4.0</v>
      </c>
      <c r="D15" s="60">
        <v>4.0</v>
      </c>
      <c r="E15" s="58">
        <v>4.0</v>
      </c>
      <c r="F15" s="58">
        <v>3.0</v>
      </c>
      <c r="G15" s="60">
        <v>4.0</v>
      </c>
      <c r="H15" s="60">
        <v>5.0</v>
      </c>
      <c r="I15" s="58">
        <v>4.0</v>
      </c>
      <c r="J15" s="60">
        <v>4.0</v>
      </c>
      <c r="K15" s="60">
        <v>5.0</v>
      </c>
      <c r="L15" s="58">
        <v>4.0</v>
      </c>
      <c r="M15" s="60">
        <v>4.0</v>
      </c>
      <c r="N15" s="60">
        <v>4.0</v>
      </c>
      <c r="O15" s="76">
        <v>4.0</v>
      </c>
      <c r="P15" s="59">
        <v>6.0</v>
      </c>
      <c r="Q15" s="58">
        <v>4.0</v>
      </c>
      <c r="R15" s="60">
        <v>5.0</v>
      </c>
      <c r="S15" s="60">
        <v>4.0</v>
      </c>
      <c r="T15" s="60">
        <v>4.0</v>
      </c>
      <c r="U15" s="60">
        <v>5.0</v>
      </c>
      <c r="V15" s="58">
        <v>4.0</v>
      </c>
      <c r="W15" s="59">
        <v>4.0</v>
      </c>
      <c r="X15" s="60">
        <v>4.0</v>
      </c>
      <c r="Y15" s="50" t="s">
        <v>128</v>
      </c>
      <c r="Z15" s="60">
        <v>4.0</v>
      </c>
      <c r="AA15" s="60">
        <v>5.0</v>
      </c>
      <c r="AB15" s="60">
        <v>5.0</v>
      </c>
      <c r="AC15" s="60">
        <v>5.0</v>
      </c>
      <c r="AD15" s="60">
        <v>5.0</v>
      </c>
      <c r="AE15" s="59">
        <v>6.0</v>
      </c>
      <c r="AF15" s="59">
        <v>6.0</v>
      </c>
      <c r="AG15" s="60">
        <v>5.0</v>
      </c>
    </row>
    <row r="16">
      <c r="A16" s="29" t="s">
        <v>43</v>
      </c>
      <c r="B16" s="58">
        <v>3.0</v>
      </c>
      <c r="C16" s="58">
        <v>2.0</v>
      </c>
      <c r="D16" s="58">
        <v>2.0</v>
      </c>
      <c r="E16" s="58">
        <v>2.0</v>
      </c>
      <c r="F16" s="58">
        <v>3.0</v>
      </c>
      <c r="G16" s="58">
        <v>2.0</v>
      </c>
      <c r="H16" s="58">
        <v>2.0</v>
      </c>
      <c r="I16" s="58">
        <v>2.0</v>
      </c>
      <c r="J16" s="58">
        <v>2.0</v>
      </c>
      <c r="K16" s="58">
        <v>2.0</v>
      </c>
      <c r="L16" s="58">
        <v>3.0</v>
      </c>
      <c r="M16" s="60">
        <v>4.0</v>
      </c>
      <c r="N16" s="60">
        <v>3.0</v>
      </c>
      <c r="O16" s="77">
        <v>2.0</v>
      </c>
      <c r="P16" s="59">
        <v>3.0</v>
      </c>
      <c r="Q16" s="58">
        <v>2.0</v>
      </c>
      <c r="R16" s="58">
        <v>2.0</v>
      </c>
      <c r="S16" s="60">
        <v>3.0</v>
      </c>
      <c r="T16" s="60">
        <v>3.0</v>
      </c>
      <c r="U16" s="60">
        <v>3.0</v>
      </c>
      <c r="V16" s="58">
        <v>3.0</v>
      </c>
      <c r="W16" s="58">
        <v>2.0</v>
      </c>
      <c r="X16" s="58">
        <v>2.0</v>
      </c>
      <c r="Y16" s="50" t="s">
        <v>128</v>
      </c>
      <c r="Z16" s="58">
        <v>2.0</v>
      </c>
      <c r="AA16" s="60">
        <v>3.0</v>
      </c>
      <c r="AB16" s="60">
        <v>3.0</v>
      </c>
      <c r="AC16" s="60">
        <v>3.0</v>
      </c>
      <c r="AD16" s="58">
        <v>2.0</v>
      </c>
      <c r="AE16" s="59">
        <v>3.0</v>
      </c>
      <c r="AF16" s="59">
        <v>3.0</v>
      </c>
      <c r="AG16" s="58">
        <v>2.0</v>
      </c>
    </row>
    <row r="17">
      <c r="A17" s="29" t="s">
        <v>44</v>
      </c>
      <c r="B17" s="58">
        <v>3.0</v>
      </c>
      <c r="C17" s="58">
        <v>3.0</v>
      </c>
      <c r="D17" s="58">
        <v>3.0</v>
      </c>
      <c r="E17" s="58">
        <v>3.0</v>
      </c>
      <c r="F17" s="58">
        <v>3.0</v>
      </c>
      <c r="G17" s="58">
        <v>3.0</v>
      </c>
      <c r="H17" s="58">
        <v>3.0</v>
      </c>
      <c r="I17" s="58">
        <v>3.0</v>
      </c>
      <c r="J17" s="58">
        <v>3.0</v>
      </c>
      <c r="K17" s="58">
        <v>3.0</v>
      </c>
      <c r="L17" s="60">
        <v>4.0</v>
      </c>
      <c r="M17" s="60">
        <v>4.0</v>
      </c>
      <c r="N17" s="60">
        <v>3.0</v>
      </c>
      <c r="O17" s="77">
        <v>3.0</v>
      </c>
      <c r="P17" s="59">
        <v>3.0</v>
      </c>
      <c r="Q17" s="58">
        <v>3.0</v>
      </c>
      <c r="R17" s="58">
        <v>3.0</v>
      </c>
      <c r="S17" s="60">
        <v>3.0</v>
      </c>
      <c r="T17" s="59">
        <v>5.0</v>
      </c>
      <c r="U17" s="60">
        <v>4.0</v>
      </c>
      <c r="V17" s="60">
        <v>4.0</v>
      </c>
      <c r="W17" s="58">
        <v>3.0</v>
      </c>
      <c r="X17" s="60">
        <v>4.0</v>
      </c>
      <c r="Y17" s="50" t="s">
        <v>128</v>
      </c>
      <c r="Z17" s="58">
        <v>3.0</v>
      </c>
      <c r="AA17" s="60">
        <v>4.0</v>
      </c>
      <c r="AB17" s="60">
        <v>4.0</v>
      </c>
      <c r="AC17" s="60">
        <v>4.0</v>
      </c>
      <c r="AD17" s="60">
        <v>4.0</v>
      </c>
      <c r="AE17" s="59">
        <v>3.0</v>
      </c>
      <c r="AF17" s="59">
        <v>3.0</v>
      </c>
      <c r="AG17" s="58">
        <v>3.0</v>
      </c>
    </row>
    <row r="18">
      <c r="A18" s="29" t="s">
        <v>45</v>
      </c>
      <c r="B18" s="58">
        <v>3.0</v>
      </c>
      <c r="C18" s="58">
        <v>3.0</v>
      </c>
      <c r="D18" s="58">
        <v>2.0</v>
      </c>
      <c r="E18" s="58">
        <v>3.0</v>
      </c>
      <c r="F18" s="58">
        <v>3.0</v>
      </c>
      <c r="G18" s="58">
        <v>3.0</v>
      </c>
      <c r="H18" s="58">
        <v>3.0</v>
      </c>
      <c r="I18" s="60">
        <v>4.0</v>
      </c>
      <c r="J18" s="58">
        <v>3.0</v>
      </c>
      <c r="K18" s="58">
        <v>3.0</v>
      </c>
      <c r="L18" s="58">
        <v>2.0</v>
      </c>
      <c r="M18" s="60">
        <v>3.0</v>
      </c>
      <c r="N18" s="60">
        <v>3.0</v>
      </c>
      <c r="O18" s="77">
        <v>3.0</v>
      </c>
      <c r="P18" s="60">
        <v>4.0</v>
      </c>
      <c r="Q18" s="60">
        <v>4.0</v>
      </c>
      <c r="R18" s="59">
        <v>5.0</v>
      </c>
      <c r="S18" s="58">
        <v>2.0</v>
      </c>
      <c r="T18" s="60">
        <v>4.0</v>
      </c>
      <c r="U18" s="58">
        <v>2.0</v>
      </c>
      <c r="V18" s="60">
        <v>4.0</v>
      </c>
      <c r="W18" s="60">
        <v>4.0</v>
      </c>
      <c r="X18" s="60">
        <v>3.0</v>
      </c>
      <c r="Y18" s="50" t="s">
        <v>128</v>
      </c>
      <c r="Z18" s="59">
        <v>5.0</v>
      </c>
      <c r="AA18" s="60">
        <v>4.0</v>
      </c>
      <c r="AB18" s="60">
        <v>4.0</v>
      </c>
      <c r="AC18" s="60">
        <v>3.0</v>
      </c>
      <c r="AD18" s="60">
        <v>3.0</v>
      </c>
      <c r="AE18" s="59">
        <v>3.0</v>
      </c>
      <c r="AF18" s="60">
        <v>4.0</v>
      </c>
      <c r="AG18" s="60">
        <v>4.0</v>
      </c>
    </row>
    <row r="19">
      <c r="A19" s="29" t="s">
        <v>46</v>
      </c>
      <c r="B19" s="58">
        <v>3.0</v>
      </c>
      <c r="C19" s="58">
        <v>3.0</v>
      </c>
      <c r="D19" s="58">
        <v>3.0</v>
      </c>
      <c r="E19" s="58">
        <v>3.0</v>
      </c>
      <c r="F19" s="58">
        <v>3.0</v>
      </c>
      <c r="G19" s="58">
        <v>3.0</v>
      </c>
      <c r="H19" s="58">
        <v>3.0</v>
      </c>
      <c r="I19" s="60">
        <v>3.0</v>
      </c>
      <c r="J19" s="58">
        <v>2.0</v>
      </c>
      <c r="K19" s="58">
        <v>3.0</v>
      </c>
      <c r="L19" s="58">
        <v>3.0</v>
      </c>
      <c r="M19" s="60">
        <v>4.0</v>
      </c>
      <c r="N19" s="60">
        <v>3.0</v>
      </c>
      <c r="O19" s="77">
        <v>3.0</v>
      </c>
      <c r="P19" s="60">
        <v>3.0</v>
      </c>
      <c r="Q19" s="60">
        <v>3.0</v>
      </c>
      <c r="R19" s="60">
        <v>4.0</v>
      </c>
      <c r="S19" s="60">
        <v>4.0</v>
      </c>
      <c r="T19" s="60">
        <v>3.0</v>
      </c>
      <c r="U19" s="58">
        <v>3.0</v>
      </c>
      <c r="V19" s="60">
        <v>3.0</v>
      </c>
      <c r="W19" s="60">
        <v>3.0</v>
      </c>
      <c r="X19" s="60">
        <v>4.0</v>
      </c>
      <c r="Y19" s="50" t="s">
        <v>128</v>
      </c>
      <c r="Z19" s="59">
        <v>3.0</v>
      </c>
      <c r="AA19" s="59">
        <v>5.0</v>
      </c>
      <c r="AB19" s="60">
        <v>3.0</v>
      </c>
      <c r="AC19" s="60">
        <v>3.0</v>
      </c>
      <c r="AD19" s="60">
        <v>3.0</v>
      </c>
      <c r="AE19" s="60">
        <v>4.0</v>
      </c>
      <c r="AF19" s="60">
        <v>3.0</v>
      </c>
      <c r="AG19" s="59">
        <v>5.0</v>
      </c>
    </row>
    <row r="20">
      <c r="A20" s="29" t="s">
        <v>47</v>
      </c>
      <c r="B20" s="58">
        <v>3.0</v>
      </c>
      <c r="C20" s="58">
        <v>3.0</v>
      </c>
      <c r="D20" s="60">
        <v>4.0</v>
      </c>
      <c r="E20" s="60">
        <v>4.0</v>
      </c>
      <c r="F20" s="59">
        <v>5.0</v>
      </c>
      <c r="G20" s="60">
        <v>4.0</v>
      </c>
      <c r="H20" s="60">
        <v>4.0</v>
      </c>
      <c r="I20" s="60">
        <v>4.0</v>
      </c>
      <c r="J20" s="60">
        <v>4.0</v>
      </c>
      <c r="K20" s="60">
        <v>4.0</v>
      </c>
      <c r="L20" s="60">
        <v>4.0</v>
      </c>
      <c r="M20" s="60">
        <v>4.0</v>
      </c>
      <c r="N20" s="60">
        <v>4.0</v>
      </c>
      <c r="O20" s="87">
        <v>4.0</v>
      </c>
      <c r="P20" s="60">
        <v>4.0</v>
      </c>
      <c r="Q20" s="60">
        <v>4.0</v>
      </c>
      <c r="R20" s="60">
        <v>3.0</v>
      </c>
      <c r="S20" s="60">
        <v>4.0</v>
      </c>
      <c r="T20" s="59">
        <v>5.0</v>
      </c>
      <c r="U20" s="59">
        <v>5.0</v>
      </c>
      <c r="V20" s="60">
        <v>4.0</v>
      </c>
      <c r="W20" s="60">
        <v>3.0</v>
      </c>
      <c r="X20" s="60">
        <v>4.0</v>
      </c>
      <c r="Y20" s="50" t="s">
        <v>128</v>
      </c>
      <c r="Z20" s="60">
        <v>4.0</v>
      </c>
      <c r="AA20" s="60">
        <v>4.0</v>
      </c>
      <c r="AB20" s="59">
        <v>5.0</v>
      </c>
      <c r="AC20" s="60">
        <v>4.0</v>
      </c>
      <c r="AD20" s="60">
        <v>4.0</v>
      </c>
      <c r="AE20" s="60">
        <v>4.0</v>
      </c>
      <c r="AF20" s="60">
        <v>4.0</v>
      </c>
      <c r="AG20" s="59">
        <v>5.0</v>
      </c>
    </row>
    <row r="21">
      <c r="A21" s="29" t="s">
        <v>48</v>
      </c>
      <c r="B21" s="58">
        <v>3.0</v>
      </c>
      <c r="C21" s="58">
        <v>3.0</v>
      </c>
      <c r="D21" s="60">
        <v>4.0</v>
      </c>
      <c r="E21" s="60">
        <v>3.0</v>
      </c>
      <c r="F21" s="59">
        <v>3.0</v>
      </c>
      <c r="G21" s="60">
        <v>3.0</v>
      </c>
      <c r="H21" s="60">
        <v>3.0</v>
      </c>
      <c r="I21" s="60">
        <v>3.0</v>
      </c>
      <c r="J21" s="60">
        <v>3.0</v>
      </c>
      <c r="K21" s="60">
        <v>3.0</v>
      </c>
      <c r="L21" s="60">
        <v>3.0</v>
      </c>
      <c r="M21" s="60">
        <v>3.0</v>
      </c>
      <c r="N21" s="60">
        <v>3.0</v>
      </c>
      <c r="O21" s="88">
        <v>5.0</v>
      </c>
      <c r="P21" s="60">
        <v>4.0</v>
      </c>
      <c r="Q21" s="60">
        <v>4.0</v>
      </c>
      <c r="R21" s="60">
        <v>3.0</v>
      </c>
      <c r="S21" s="60">
        <v>3.0</v>
      </c>
      <c r="T21" s="59">
        <v>3.0</v>
      </c>
      <c r="U21" s="60">
        <v>4.0</v>
      </c>
      <c r="V21" s="60">
        <v>4.0</v>
      </c>
      <c r="W21" s="60">
        <v>4.0</v>
      </c>
      <c r="X21" s="60">
        <v>3.0</v>
      </c>
      <c r="Y21" s="50" t="s">
        <v>128</v>
      </c>
      <c r="Z21" s="60">
        <v>3.0</v>
      </c>
      <c r="AA21" s="60">
        <v>3.0</v>
      </c>
      <c r="AB21" s="60">
        <v>4.0</v>
      </c>
      <c r="AC21" s="60">
        <v>4.0</v>
      </c>
      <c r="AD21" s="59">
        <v>5.0</v>
      </c>
      <c r="AE21" s="60">
        <v>3.0</v>
      </c>
      <c r="AF21" s="60">
        <v>4.0</v>
      </c>
      <c r="AG21" s="59">
        <v>5.0</v>
      </c>
    </row>
    <row r="22">
      <c r="A22" s="29" t="s">
        <v>49</v>
      </c>
      <c r="B22" s="60">
        <v>4.0</v>
      </c>
      <c r="C22" s="58">
        <v>3.0</v>
      </c>
      <c r="D22" s="60">
        <v>3.0</v>
      </c>
      <c r="E22" s="60">
        <v>4.0</v>
      </c>
      <c r="F22" s="58">
        <v>2.0</v>
      </c>
      <c r="G22" s="60">
        <v>3.0</v>
      </c>
      <c r="H22" s="58">
        <v>2.0</v>
      </c>
      <c r="I22" s="60">
        <v>3.0</v>
      </c>
      <c r="J22" s="60">
        <v>3.0</v>
      </c>
      <c r="K22" s="58">
        <v>2.0</v>
      </c>
      <c r="L22" s="60">
        <v>4.0</v>
      </c>
      <c r="M22" s="58">
        <v>2.0</v>
      </c>
      <c r="N22" s="60">
        <v>3.0</v>
      </c>
      <c r="O22" s="88">
        <v>5.0</v>
      </c>
      <c r="P22" s="60">
        <v>4.0</v>
      </c>
      <c r="Q22" s="58">
        <v>2.0</v>
      </c>
      <c r="R22" s="60">
        <v>4.0</v>
      </c>
      <c r="S22" s="60">
        <v>4.0</v>
      </c>
      <c r="T22" s="59">
        <v>3.0</v>
      </c>
      <c r="U22" s="60">
        <v>3.0</v>
      </c>
      <c r="V22" s="60">
        <v>4.0</v>
      </c>
      <c r="W22" s="58">
        <v>2.0</v>
      </c>
      <c r="X22" s="60">
        <v>3.0</v>
      </c>
      <c r="Y22" s="50" t="s">
        <v>128</v>
      </c>
      <c r="Z22" s="60">
        <v>3.0</v>
      </c>
      <c r="AA22" s="60">
        <v>4.0</v>
      </c>
      <c r="AB22" s="60">
        <v>3.0</v>
      </c>
      <c r="AC22" s="60">
        <v>3.0</v>
      </c>
      <c r="AD22" s="60">
        <v>4.0</v>
      </c>
      <c r="AE22" s="60">
        <v>3.0</v>
      </c>
      <c r="AF22" s="58">
        <v>2.0</v>
      </c>
      <c r="AG22" s="60">
        <v>4.0</v>
      </c>
    </row>
    <row r="23">
      <c r="A23" s="29" t="s">
        <v>50</v>
      </c>
      <c r="B23" s="60">
        <v>3.0</v>
      </c>
      <c r="C23" s="58">
        <v>2.0</v>
      </c>
      <c r="D23" s="58">
        <v>2.0</v>
      </c>
      <c r="E23" s="60">
        <v>3.0</v>
      </c>
      <c r="F23" s="58">
        <v>2.0</v>
      </c>
      <c r="G23" s="60">
        <v>3.0</v>
      </c>
      <c r="H23" s="58">
        <v>2.0</v>
      </c>
      <c r="I23" s="60">
        <v>4.0</v>
      </c>
      <c r="J23" s="60">
        <v>3.0</v>
      </c>
      <c r="K23" s="58">
        <v>3.0</v>
      </c>
      <c r="L23" s="60">
        <v>3.0</v>
      </c>
      <c r="M23" s="58">
        <v>3.0</v>
      </c>
      <c r="N23" s="60">
        <v>3.0</v>
      </c>
      <c r="O23" s="88">
        <v>3.0</v>
      </c>
      <c r="P23" s="60">
        <v>3.0</v>
      </c>
      <c r="Q23" s="58">
        <v>3.0</v>
      </c>
      <c r="R23" s="60">
        <v>3.0</v>
      </c>
      <c r="S23" s="60">
        <v>3.0</v>
      </c>
      <c r="T23" s="58">
        <v>2.0</v>
      </c>
      <c r="U23" s="58">
        <v>2.0</v>
      </c>
      <c r="V23" s="60">
        <v>3.0</v>
      </c>
      <c r="W23" s="58">
        <v>3.0</v>
      </c>
      <c r="X23" s="60">
        <v>4.0</v>
      </c>
      <c r="Y23" s="50" t="s">
        <v>128</v>
      </c>
      <c r="Z23" s="60">
        <v>3.0</v>
      </c>
      <c r="AA23" s="60">
        <v>3.0</v>
      </c>
      <c r="AB23" s="60">
        <v>3.0</v>
      </c>
      <c r="AC23" s="60">
        <v>3.0</v>
      </c>
      <c r="AD23" s="60">
        <v>3.0</v>
      </c>
      <c r="AE23" s="60">
        <v>4.0</v>
      </c>
      <c r="AF23" s="58">
        <v>3.0</v>
      </c>
      <c r="AG23" s="60">
        <v>4.0</v>
      </c>
    </row>
    <row r="24">
      <c r="A24" s="29" t="s">
        <v>51</v>
      </c>
      <c r="B24" s="60">
        <v>57.0</v>
      </c>
      <c r="C24" s="58">
        <v>58.0</v>
      </c>
      <c r="D24" s="58">
        <v>58.0</v>
      </c>
      <c r="E24" s="60">
        <v>59.0</v>
      </c>
      <c r="F24" s="58">
        <v>61.0</v>
      </c>
      <c r="G24" s="60">
        <v>61.0</v>
      </c>
      <c r="H24" s="58">
        <v>61.0</v>
      </c>
      <c r="I24" s="60">
        <v>61.0</v>
      </c>
      <c r="J24" s="60">
        <v>61.0</v>
      </c>
      <c r="K24" s="58">
        <v>62.0</v>
      </c>
      <c r="L24" s="60">
        <v>62.0</v>
      </c>
      <c r="M24" s="58">
        <v>62.0</v>
      </c>
      <c r="N24" s="60">
        <v>62.0</v>
      </c>
      <c r="O24" s="88">
        <v>63.0</v>
      </c>
      <c r="P24" s="60">
        <v>63.0</v>
      </c>
      <c r="Q24" s="58">
        <v>63.0</v>
      </c>
      <c r="R24" s="60">
        <v>63.0</v>
      </c>
      <c r="S24" s="60">
        <v>64.0</v>
      </c>
      <c r="T24" s="58">
        <v>65.0</v>
      </c>
      <c r="U24" s="58">
        <v>65.0</v>
      </c>
      <c r="V24" s="60">
        <v>66.0</v>
      </c>
      <c r="W24" s="58">
        <v>66.0</v>
      </c>
      <c r="X24" s="60">
        <v>67.0</v>
      </c>
      <c r="Y24" s="50">
        <v>68.0</v>
      </c>
      <c r="Z24" s="60">
        <v>68.0</v>
      </c>
      <c r="AA24" s="60">
        <v>68.0</v>
      </c>
      <c r="AB24" s="60">
        <v>69.0</v>
      </c>
      <c r="AC24" s="60">
        <v>69.0</v>
      </c>
      <c r="AD24" s="60">
        <v>69.0</v>
      </c>
      <c r="AE24" s="60">
        <v>69.0</v>
      </c>
      <c r="AF24" s="58">
        <v>70.0</v>
      </c>
      <c r="AG24" s="60">
        <v>79.0</v>
      </c>
    </row>
    <row r="25">
      <c r="A25" s="29" t="s">
        <v>11</v>
      </c>
      <c r="B25" s="60">
        <v>955.0</v>
      </c>
      <c r="C25" s="58">
        <v>945.0</v>
      </c>
      <c r="D25" s="58">
        <v>945.0</v>
      </c>
      <c r="E25" s="60">
        <v>936.0</v>
      </c>
      <c r="F25" s="58">
        <v>916.0</v>
      </c>
      <c r="G25" s="60">
        <v>916.0</v>
      </c>
      <c r="H25" s="58">
        <v>916.0</v>
      </c>
      <c r="I25" s="60">
        <v>916.0</v>
      </c>
      <c r="J25" s="60">
        <v>916.0</v>
      </c>
      <c r="K25" s="58">
        <v>907.0</v>
      </c>
      <c r="L25" s="60">
        <v>907.0</v>
      </c>
      <c r="M25" s="58">
        <v>907.0</v>
      </c>
      <c r="N25" s="60">
        <v>907.0</v>
      </c>
      <c r="O25" s="88">
        <v>897.0</v>
      </c>
      <c r="P25" s="60">
        <v>897.0</v>
      </c>
      <c r="Q25" s="58">
        <v>897.0</v>
      </c>
      <c r="R25" s="60">
        <v>897.0</v>
      </c>
      <c r="S25" s="60">
        <v>888.0</v>
      </c>
      <c r="T25" s="58">
        <v>878.0</v>
      </c>
      <c r="U25" s="58">
        <v>878.0</v>
      </c>
      <c r="V25" s="60">
        <v>869.0</v>
      </c>
      <c r="W25" s="58">
        <v>869.0</v>
      </c>
      <c r="X25" s="60">
        <v>859.0</v>
      </c>
      <c r="Y25" s="50">
        <v>849.0</v>
      </c>
      <c r="Z25" s="60">
        <v>849.0</v>
      </c>
      <c r="AA25" s="60">
        <v>849.0</v>
      </c>
      <c r="AB25" s="60">
        <v>840.0</v>
      </c>
      <c r="AC25" s="60">
        <v>840.0</v>
      </c>
      <c r="AD25" s="60">
        <v>840.0</v>
      </c>
      <c r="AE25" s="60">
        <v>840.0</v>
      </c>
      <c r="AF25" s="58">
        <v>830.0</v>
      </c>
      <c r="AG25" s="60">
        <v>744.0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28</v>
      </c>
      <c r="B1" s="30" t="s">
        <v>23</v>
      </c>
      <c r="C1" s="30" t="s">
        <v>23</v>
      </c>
      <c r="D1" s="30" t="s">
        <v>23</v>
      </c>
      <c r="E1" s="30" t="s">
        <v>23</v>
      </c>
      <c r="F1" s="30" t="s">
        <v>23</v>
      </c>
      <c r="G1" s="30" t="s">
        <v>23</v>
      </c>
      <c r="H1" s="30" t="s">
        <v>23</v>
      </c>
      <c r="I1" s="30" t="s">
        <v>23</v>
      </c>
      <c r="J1" s="30" t="s">
        <v>23</v>
      </c>
      <c r="K1" s="30" t="s">
        <v>23</v>
      </c>
      <c r="L1" s="30" t="s">
        <v>23</v>
      </c>
      <c r="M1" s="30" t="s">
        <v>23</v>
      </c>
      <c r="N1" s="30" t="s">
        <v>23</v>
      </c>
      <c r="O1" s="30" t="s">
        <v>23</v>
      </c>
      <c r="P1" s="30" t="s">
        <v>23</v>
      </c>
      <c r="Q1" s="30" t="s">
        <v>23</v>
      </c>
      <c r="R1" s="30" t="s">
        <v>23</v>
      </c>
      <c r="S1" s="30" t="s">
        <v>23</v>
      </c>
      <c r="T1" s="30" t="s">
        <v>23</v>
      </c>
      <c r="U1" s="30" t="s">
        <v>23</v>
      </c>
      <c r="V1" s="30" t="s">
        <v>23</v>
      </c>
      <c r="W1" s="30" t="s">
        <v>23</v>
      </c>
      <c r="X1" s="30" t="s">
        <v>23</v>
      </c>
      <c r="Y1" s="30" t="s">
        <v>23</v>
      </c>
      <c r="Z1" s="30" t="s">
        <v>23</v>
      </c>
      <c r="AA1" s="30" t="s">
        <v>23</v>
      </c>
      <c r="AB1" s="30" t="s">
        <v>23</v>
      </c>
      <c r="AC1" s="30" t="s">
        <v>23</v>
      </c>
      <c r="AD1" s="30" t="s">
        <v>23</v>
      </c>
      <c r="AE1" s="30" t="s">
        <v>23</v>
      </c>
      <c r="AF1" s="30" t="s">
        <v>23</v>
      </c>
      <c r="AG1" s="30" t="s">
        <v>23</v>
      </c>
      <c r="AH1" s="30" t="s">
        <v>23</v>
      </c>
      <c r="AI1" s="30" t="s">
        <v>23</v>
      </c>
      <c r="AJ1" s="30" t="s">
        <v>23</v>
      </c>
      <c r="AK1" s="30" t="s">
        <v>23</v>
      </c>
      <c r="AL1" s="30" t="s">
        <v>23</v>
      </c>
      <c r="AM1" s="30" t="s">
        <v>23</v>
      </c>
      <c r="AN1" s="30" t="s">
        <v>23</v>
      </c>
      <c r="AO1" s="30" t="s">
        <v>23</v>
      </c>
      <c r="AP1" s="30" t="s">
        <v>23</v>
      </c>
      <c r="AQ1" s="30" t="s">
        <v>23</v>
      </c>
      <c r="AR1" s="30" t="s">
        <v>23</v>
      </c>
      <c r="AS1" s="30" t="s">
        <v>23</v>
      </c>
      <c r="AT1" s="30" t="s">
        <v>23</v>
      </c>
      <c r="AU1" s="30" t="s">
        <v>23</v>
      </c>
      <c r="AV1" s="30" t="s">
        <v>23</v>
      </c>
      <c r="AW1" s="30" t="s">
        <v>23</v>
      </c>
      <c r="AX1" s="30" t="s">
        <v>23</v>
      </c>
      <c r="AY1" s="30" t="s">
        <v>23</v>
      </c>
      <c r="AZ1" s="30" t="s">
        <v>23</v>
      </c>
      <c r="BA1" s="30" t="s">
        <v>23</v>
      </c>
      <c r="BB1" s="30" t="s">
        <v>23</v>
      </c>
      <c r="BC1" s="30" t="s">
        <v>23</v>
      </c>
      <c r="BD1" s="30" t="s">
        <v>23</v>
      </c>
      <c r="BE1" s="30" t="s">
        <v>23</v>
      </c>
      <c r="BF1" s="30" t="s">
        <v>23</v>
      </c>
      <c r="BG1" s="30" t="s">
        <v>23</v>
      </c>
      <c r="BH1" s="30" t="s">
        <v>23</v>
      </c>
      <c r="BI1" s="30" t="s">
        <v>23</v>
      </c>
      <c r="BJ1" s="30" t="s">
        <v>23</v>
      </c>
      <c r="BK1" s="30" t="s">
        <v>23</v>
      </c>
      <c r="BL1" s="30" t="s">
        <v>23</v>
      </c>
      <c r="BM1" s="30" t="s">
        <v>23</v>
      </c>
      <c r="BN1" s="30" t="s">
        <v>23</v>
      </c>
      <c r="BO1" s="30" t="s">
        <v>23</v>
      </c>
      <c r="BP1" s="30" t="s">
        <v>23</v>
      </c>
      <c r="BQ1" s="30" t="s">
        <v>23</v>
      </c>
      <c r="BR1" s="30" t="s">
        <v>23</v>
      </c>
      <c r="BS1" s="30" t="s">
        <v>23</v>
      </c>
      <c r="BT1" s="30" t="s">
        <v>23</v>
      </c>
      <c r="BU1" s="30" t="s">
        <v>23</v>
      </c>
      <c r="BV1" s="30" t="s">
        <v>23</v>
      </c>
      <c r="BW1" s="30" t="s">
        <v>23</v>
      </c>
      <c r="BX1" s="30" t="s">
        <v>23</v>
      </c>
      <c r="BY1" s="30" t="s">
        <v>23</v>
      </c>
      <c r="BZ1" s="30" t="s">
        <v>23</v>
      </c>
      <c r="CA1" s="30" t="s">
        <v>23</v>
      </c>
      <c r="CB1" s="30" t="s">
        <v>23</v>
      </c>
    </row>
    <row r="2">
      <c r="A2" s="29" t="s">
        <v>29</v>
      </c>
      <c r="B2" s="40">
        <v>1.0</v>
      </c>
      <c r="C2" s="41">
        <v>2.0</v>
      </c>
      <c r="D2" s="41" t="s">
        <v>68</v>
      </c>
      <c r="E2" s="41" t="s">
        <v>68</v>
      </c>
      <c r="F2" s="41" t="s">
        <v>68</v>
      </c>
      <c r="G2" s="41">
        <v>6.0</v>
      </c>
      <c r="H2" s="41">
        <v>7.0</v>
      </c>
      <c r="I2" s="41" t="s">
        <v>98</v>
      </c>
      <c r="J2" s="41" t="s">
        <v>98</v>
      </c>
      <c r="K2" s="41" t="s">
        <v>98</v>
      </c>
      <c r="L2" s="41" t="s">
        <v>98</v>
      </c>
      <c r="M2" s="41">
        <v>12.0</v>
      </c>
      <c r="N2" s="41" t="s">
        <v>112</v>
      </c>
      <c r="O2" s="41" t="s">
        <v>112</v>
      </c>
      <c r="P2" s="41" t="s">
        <v>112</v>
      </c>
      <c r="Q2" s="41" t="s">
        <v>112</v>
      </c>
      <c r="R2" s="41" t="s">
        <v>112</v>
      </c>
      <c r="S2" s="41" t="s">
        <v>124</v>
      </c>
      <c r="T2" s="41" t="s">
        <v>124</v>
      </c>
      <c r="U2" s="41" t="s">
        <v>124</v>
      </c>
      <c r="V2" s="41" t="s">
        <v>124</v>
      </c>
      <c r="W2" s="41" t="s">
        <v>124</v>
      </c>
      <c r="X2" s="41" t="s">
        <v>124</v>
      </c>
      <c r="Y2" s="41">
        <v>24.0</v>
      </c>
      <c r="Z2" s="41" t="s">
        <v>140</v>
      </c>
      <c r="AA2" s="41" t="s">
        <v>140</v>
      </c>
      <c r="AB2" s="41" t="s">
        <v>140</v>
      </c>
      <c r="AC2" s="41" t="s">
        <v>140</v>
      </c>
      <c r="AD2" s="41" t="s">
        <v>140</v>
      </c>
      <c r="AE2" s="41" t="s">
        <v>140</v>
      </c>
      <c r="AF2" s="41" t="s">
        <v>155</v>
      </c>
      <c r="AG2" s="41" t="s">
        <v>155</v>
      </c>
      <c r="AH2" s="41" t="s">
        <v>155</v>
      </c>
      <c r="AI2" s="41" t="s">
        <v>155</v>
      </c>
      <c r="AJ2" s="41" t="s">
        <v>165</v>
      </c>
      <c r="AK2" s="41" t="s">
        <v>165</v>
      </c>
      <c r="AL2" s="41" t="s">
        <v>165</v>
      </c>
      <c r="AM2" s="41" t="s">
        <v>165</v>
      </c>
      <c r="AN2" s="41" t="s">
        <v>165</v>
      </c>
      <c r="AO2" s="41" t="s">
        <v>172</v>
      </c>
      <c r="AP2" s="41" t="s">
        <v>172</v>
      </c>
      <c r="AQ2" s="41" t="s">
        <v>172</v>
      </c>
      <c r="AR2" s="41" t="s">
        <v>172</v>
      </c>
      <c r="AS2" s="41" t="s">
        <v>179</v>
      </c>
      <c r="AT2" s="41" t="s">
        <v>179</v>
      </c>
      <c r="AU2" s="41" t="s">
        <v>179</v>
      </c>
      <c r="AV2" s="41" t="s">
        <v>179</v>
      </c>
      <c r="AW2" s="41" t="s">
        <v>179</v>
      </c>
      <c r="AX2" s="41" t="s">
        <v>179</v>
      </c>
      <c r="AY2" s="41" t="s">
        <v>179</v>
      </c>
      <c r="AZ2" s="41" t="s">
        <v>179</v>
      </c>
      <c r="BA2" s="41" t="s">
        <v>189</v>
      </c>
      <c r="BB2" s="41" t="s">
        <v>189</v>
      </c>
      <c r="BC2" s="41" t="s">
        <v>189</v>
      </c>
      <c r="BD2" s="41" t="s">
        <v>189</v>
      </c>
      <c r="BE2" s="41" t="s">
        <v>189</v>
      </c>
      <c r="BF2" s="41" t="s">
        <v>189</v>
      </c>
      <c r="BG2" s="41" t="s">
        <v>189</v>
      </c>
      <c r="BH2" s="41" t="s">
        <v>189</v>
      </c>
      <c r="BI2" s="41" t="s">
        <v>189</v>
      </c>
      <c r="BJ2" s="41">
        <v>61.0</v>
      </c>
      <c r="BK2" s="41" t="s">
        <v>203</v>
      </c>
      <c r="BL2" s="41" t="s">
        <v>203</v>
      </c>
      <c r="BM2" s="41" t="s">
        <v>207</v>
      </c>
      <c r="BN2" s="41" t="s">
        <v>207</v>
      </c>
      <c r="BO2" s="41" t="s">
        <v>212</v>
      </c>
      <c r="BP2" s="41" t="s">
        <v>212</v>
      </c>
      <c r="BQ2" s="41" t="s">
        <v>212</v>
      </c>
      <c r="BR2" s="41" t="s">
        <v>216</v>
      </c>
      <c r="BS2" s="41" t="s">
        <v>216</v>
      </c>
      <c r="BT2" s="41">
        <v>71.0</v>
      </c>
      <c r="BU2" s="41" t="s">
        <v>222</v>
      </c>
      <c r="BV2" s="41" t="s">
        <v>222</v>
      </c>
      <c r="BW2" s="41">
        <v>74.0</v>
      </c>
      <c r="BX2" s="41" t="s">
        <v>227</v>
      </c>
      <c r="BY2" s="41" t="s">
        <v>227</v>
      </c>
      <c r="BZ2" s="41">
        <v>77.0</v>
      </c>
      <c r="CA2" s="41">
        <v>78.0</v>
      </c>
      <c r="CB2" s="41">
        <v>79.0</v>
      </c>
    </row>
    <row r="3">
      <c r="A3" s="29" t="s">
        <v>30</v>
      </c>
      <c r="B3" s="45" t="s">
        <v>64</v>
      </c>
      <c r="C3" s="45" t="s">
        <v>67</v>
      </c>
      <c r="D3" s="45" t="s">
        <v>69</v>
      </c>
      <c r="E3" s="45" t="s">
        <v>73</v>
      </c>
      <c r="F3" s="45" t="s">
        <v>72</v>
      </c>
      <c r="G3" s="45" t="s">
        <v>85</v>
      </c>
      <c r="H3" s="45" t="s">
        <v>93</v>
      </c>
      <c r="I3" s="45" t="s">
        <v>101</v>
      </c>
      <c r="J3" s="45" t="s">
        <v>102</v>
      </c>
      <c r="K3" s="45" t="s">
        <v>103</v>
      </c>
      <c r="L3" s="45" t="s">
        <v>99</v>
      </c>
      <c r="M3" s="45" t="s">
        <v>111</v>
      </c>
      <c r="N3" s="45" t="s">
        <v>119</v>
      </c>
      <c r="O3" s="45" t="s">
        <v>122</v>
      </c>
      <c r="P3" s="45" t="s">
        <v>113</v>
      </c>
      <c r="Q3" s="45" t="s">
        <v>118</v>
      </c>
      <c r="R3" s="45" t="s">
        <v>114</v>
      </c>
      <c r="S3" s="45" t="s">
        <v>127</v>
      </c>
      <c r="T3" s="45" t="s">
        <v>125</v>
      </c>
      <c r="U3" s="45" t="s">
        <v>130</v>
      </c>
      <c r="V3" s="45" t="s">
        <v>126</v>
      </c>
      <c r="W3" s="45" t="s">
        <v>129</v>
      </c>
      <c r="X3" s="45" t="s">
        <v>131</v>
      </c>
      <c r="Y3" s="45" t="s">
        <v>133</v>
      </c>
      <c r="Z3" s="45" t="s">
        <v>147</v>
      </c>
      <c r="AA3" s="45" t="s">
        <v>142</v>
      </c>
      <c r="AB3" s="45" t="s">
        <v>153</v>
      </c>
      <c r="AC3" s="45" t="s">
        <v>141</v>
      </c>
      <c r="AD3" s="45" t="s">
        <v>148</v>
      </c>
      <c r="AE3" s="45" t="s">
        <v>145</v>
      </c>
      <c r="AF3" s="45" t="s">
        <v>160</v>
      </c>
      <c r="AG3" s="45" t="s">
        <v>156</v>
      </c>
      <c r="AH3" s="45" t="s">
        <v>159</v>
      </c>
      <c r="AI3" s="45" t="s">
        <v>158</v>
      </c>
      <c r="AJ3" s="45" t="s">
        <v>167</v>
      </c>
      <c r="AK3" s="45" t="s">
        <v>169</v>
      </c>
      <c r="AL3" s="45" t="s">
        <v>168</v>
      </c>
      <c r="AM3" s="45" t="s">
        <v>170</v>
      </c>
      <c r="AN3" s="45" t="s">
        <v>166</v>
      </c>
      <c r="AO3" s="45" t="s">
        <v>173</v>
      </c>
      <c r="AP3" s="45" t="s">
        <v>177</v>
      </c>
      <c r="AQ3" s="45" t="s">
        <v>174</v>
      </c>
      <c r="AR3" s="45" t="s">
        <v>175</v>
      </c>
      <c r="AS3" s="45" t="s">
        <v>184</v>
      </c>
      <c r="AT3" s="45" t="s">
        <v>186</v>
      </c>
      <c r="AU3" s="45" t="s">
        <v>188</v>
      </c>
      <c r="AV3" s="45" t="s">
        <v>180</v>
      </c>
      <c r="AW3" s="45" t="s">
        <v>182</v>
      </c>
      <c r="AX3" s="45" t="s">
        <v>181</v>
      </c>
      <c r="AY3" s="45" t="s">
        <v>185</v>
      </c>
      <c r="AZ3" s="45" t="s">
        <v>187</v>
      </c>
      <c r="BA3" s="45" t="s">
        <v>200</v>
      </c>
      <c r="BB3" s="45" t="s">
        <v>192</v>
      </c>
      <c r="BC3" s="45" t="s">
        <v>198</v>
      </c>
      <c r="BD3" s="45" t="s">
        <v>197</v>
      </c>
      <c r="BE3" s="45" t="s">
        <v>196</v>
      </c>
      <c r="BF3" s="45" t="s">
        <v>193</v>
      </c>
      <c r="BG3" s="45" t="s">
        <v>195</v>
      </c>
      <c r="BH3" s="45" t="s">
        <v>199</v>
      </c>
      <c r="BI3" s="45" t="s">
        <v>190</v>
      </c>
      <c r="BJ3" s="45" t="s">
        <v>201</v>
      </c>
      <c r="BK3" s="45" t="s">
        <v>205</v>
      </c>
      <c r="BL3" s="45" t="s">
        <v>204</v>
      </c>
      <c r="BM3" s="45" t="s">
        <v>208</v>
      </c>
      <c r="BN3" s="45" t="s">
        <v>209</v>
      </c>
      <c r="BO3" s="45" t="s">
        <v>213</v>
      </c>
      <c r="BP3" s="45" t="s">
        <v>215</v>
      </c>
      <c r="BQ3" s="45" t="s">
        <v>214</v>
      </c>
      <c r="BR3" s="45" t="s">
        <v>217</v>
      </c>
      <c r="BS3" s="45" t="s">
        <v>219</v>
      </c>
      <c r="BT3" s="45" t="s">
        <v>221</v>
      </c>
      <c r="BU3" s="45" t="s">
        <v>223</v>
      </c>
      <c r="BV3" s="45" t="s">
        <v>224</v>
      </c>
      <c r="BW3" s="45" t="s">
        <v>225</v>
      </c>
      <c r="BX3" s="45" t="s">
        <v>228</v>
      </c>
      <c r="BY3" s="45" t="s">
        <v>229</v>
      </c>
      <c r="BZ3" s="45" t="s">
        <v>231</v>
      </c>
      <c r="CA3" s="45" t="s">
        <v>233</v>
      </c>
      <c r="CB3" s="45" t="s">
        <v>238</v>
      </c>
    </row>
    <row r="4">
      <c r="A4" s="29" t="s">
        <v>31</v>
      </c>
      <c r="B4" s="50" t="s">
        <v>62</v>
      </c>
      <c r="C4" s="53">
        <f>+1</f>
        <v>1</v>
      </c>
      <c r="D4" s="53">
        <f t="shared" ref="D4:F4" si="1">+2</f>
        <v>2</v>
      </c>
      <c r="E4" s="53">
        <f t="shared" si="1"/>
        <v>2</v>
      </c>
      <c r="F4" s="53">
        <f t="shared" si="1"/>
        <v>2</v>
      </c>
      <c r="G4" s="53">
        <f>+3</f>
        <v>3</v>
      </c>
      <c r="H4" s="53">
        <f>+4</f>
        <v>4</v>
      </c>
      <c r="I4" s="53">
        <f t="shared" ref="I4:L4" si="2">+5</f>
        <v>5</v>
      </c>
      <c r="J4" s="53">
        <f t="shared" si="2"/>
        <v>5</v>
      </c>
      <c r="K4" s="53">
        <f t="shared" si="2"/>
        <v>5</v>
      </c>
      <c r="L4" s="53">
        <f t="shared" si="2"/>
        <v>5</v>
      </c>
      <c r="M4" s="53">
        <f>+6</f>
        <v>6</v>
      </c>
      <c r="N4" s="53">
        <f t="shared" ref="N4:R4" si="3">+7</f>
        <v>7</v>
      </c>
      <c r="O4" s="53">
        <f t="shared" si="3"/>
        <v>7</v>
      </c>
      <c r="P4" s="53">
        <f t="shared" si="3"/>
        <v>7</v>
      </c>
      <c r="Q4" s="53">
        <f t="shared" si="3"/>
        <v>7</v>
      </c>
      <c r="R4" s="53">
        <f t="shared" si="3"/>
        <v>7</v>
      </c>
      <c r="S4" s="53">
        <f t="shared" ref="S4:X4" si="4">+8</f>
        <v>8</v>
      </c>
      <c r="T4" s="53">
        <f t="shared" si="4"/>
        <v>8</v>
      </c>
      <c r="U4" s="53">
        <f t="shared" si="4"/>
        <v>8</v>
      </c>
      <c r="V4" s="53">
        <f t="shared" si="4"/>
        <v>8</v>
      </c>
      <c r="W4" s="53">
        <f t="shared" si="4"/>
        <v>8</v>
      </c>
      <c r="X4" s="53">
        <f t="shared" si="4"/>
        <v>8</v>
      </c>
      <c r="Y4" s="53">
        <f>+9</f>
        <v>9</v>
      </c>
      <c r="Z4" s="53">
        <f t="shared" ref="Z4:AE4" si="5">+10</f>
        <v>10</v>
      </c>
      <c r="AA4" s="53">
        <f t="shared" si="5"/>
        <v>10</v>
      </c>
      <c r="AB4" s="53">
        <f t="shared" si="5"/>
        <v>10</v>
      </c>
      <c r="AC4" s="53">
        <f t="shared" si="5"/>
        <v>10</v>
      </c>
      <c r="AD4" s="53">
        <f t="shared" si="5"/>
        <v>10</v>
      </c>
      <c r="AE4" s="53">
        <f t="shared" si="5"/>
        <v>10</v>
      </c>
      <c r="AF4" s="53">
        <f t="shared" ref="AF4:AI4" si="6">+11</f>
        <v>11</v>
      </c>
      <c r="AG4" s="53">
        <f t="shared" si="6"/>
        <v>11</v>
      </c>
      <c r="AH4" s="53">
        <f t="shared" si="6"/>
        <v>11</v>
      </c>
      <c r="AI4" s="53">
        <f t="shared" si="6"/>
        <v>11</v>
      </c>
      <c r="AJ4" s="53">
        <f t="shared" ref="AJ4:AN4" si="7">+13</f>
        <v>13</v>
      </c>
      <c r="AK4" s="53">
        <f t="shared" si="7"/>
        <v>13</v>
      </c>
      <c r="AL4" s="53">
        <f t="shared" si="7"/>
        <v>13</v>
      </c>
      <c r="AM4" s="53">
        <f t="shared" si="7"/>
        <v>13</v>
      </c>
      <c r="AN4" s="53">
        <f t="shared" si="7"/>
        <v>13</v>
      </c>
      <c r="AO4" s="53">
        <f t="shared" ref="AO4:AR4" si="8">+14</f>
        <v>14</v>
      </c>
      <c r="AP4" s="53">
        <f t="shared" si="8"/>
        <v>14</v>
      </c>
      <c r="AQ4" s="53">
        <f t="shared" si="8"/>
        <v>14</v>
      </c>
      <c r="AR4" s="53">
        <f t="shared" si="8"/>
        <v>14</v>
      </c>
      <c r="AS4" s="53">
        <f t="shared" ref="AS4:AZ4" si="9">+15</f>
        <v>15</v>
      </c>
      <c r="AT4" s="53">
        <f t="shared" si="9"/>
        <v>15</v>
      </c>
      <c r="AU4" s="53">
        <f t="shared" si="9"/>
        <v>15</v>
      </c>
      <c r="AV4" s="53">
        <f t="shared" si="9"/>
        <v>15</v>
      </c>
      <c r="AW4" s="53">
        <f t="shared" si="9"/>
        <v>15</v>
      </c>
      <c r="AX4" s="53">
        <f t="shared" si="9"/>
        <v>15</v>
      </c>
      <c r="AY4" s="53">
        <f t="shared" si="9"/>
        <v>15</v>
      </c>
      <c r="AZ4" s="53">
        <f t="shared" si="9"/>
        <v>15</v>
      </c>
      <c r="BA4" s="53">
        <f t="shared" ref="BA4:BI4" si="10">+16</f>
        <v>16</v>
      </c>
      <c r="BB4" s="53">
        <f t="shared" si="10"/>
        <v>16</v>
      </c>
      <c r="BC4" s="53">
        <f t="shared" si="10"/>
        <v>16</v>
      </c>
      <c r="BD4" s="53">
        <f t="shared" si="10"/>
        <v>16</v>
      </c>
      <c r="BE4" s="53">
        <f t="shared" si="10"/>
        <v>16</v>
      </c>
      <c r="BF4" s="53">
        <f t="shared" si="10"/>
        <v>16</v>
      </c>
      <c r="BG4" s="53">
        <f t="shared" si="10"/>
        <v>16</v>
      </c>
      <c r="BH4" s="53">
        <f t="shared" si="10"/>
        <v>16</v>
      </c>
      <c r="BI4" s="53">
        <f t="shared" si="10"/>
        <v>16</v>
      </c>
      <c r="BJ4" s="53">
        <f>+17</f>
        <v>17</v>
      </c>
      <c r="BK4" s="53">
        <f t="shared" ref="BK4:BL4" si="11">+18</f>
        <v>18</v>
      </c>
      <c r="BL4" s="53">
        <f t="shared" si="11"/>
        <v>18</v>
      </c>
      <c r="BM4" s="53">
        <f t="shared" ref="BM4:BN4" si="12">+19</f>
        <v>19</v>
      </c>
      <c r="BN4" s="53">
        <f t="shared" si="12"/>
        <v>19</v>
      </c>
      <c r="BO4" s="53">
        <f t="shared" ref="BO4:BQ4" si="13">+21</f>
        <v>21</v>
      </c>
      <c r="BP4" s="53">
        <f t="shared" si="13"/>
        <v>21</v>
      </c>
      <c r="BQ4" s="53">
        <f t="shared" si="13"/>
        <v>21</v>
      </c>
      <c r="BR4" s="53">
        <f t="shared" ref="BR4:BS4" si="14">+22</f>
        <v>22</v>
      </c>
      <c r="BS4" s="53">
        <f t="shared" si="14"/>
        <v>22</v>
      </c>
      <c r="BT4" s="53">
        <f>+23</f>
        <v>23</v>
      </c>
      <c r="BU4" s="53">
        <f t="shared" ref="BU4:BV4" si="15">+24</f>
        <v>24</v>
      </c>
      <c r="BV4" s="53">
        <f t="shared" si="15"/>
        <v>24</v>
      </c>
      <c r="BW4" s="53">
        <f>+25</f>
        <v>25</v>
      </c>
      <c r="BX4" s="53">
        <f t="shared" ref="BX4:BY4" si="16">+26</f>
        <v>26</v>
      </c>
      <c r="BY4" s="53">
        <f t="shared" si="16"/>
        <v>26</v>
      </c>
      <c r="BZ4" s="53">
        <f>+29</f>
        <v>29</v>
      </c>
      <c r="CA4" s="53">
        <f>+32</f>
        <v>32</v>
      </c>
      <c r="CB4" s="50" t="s">
        <v>239</v>
      </c>
    </row>
    <row r="5">
      <c r="A5" s="29" t="s">
        <v>32</v>
      </c>
      <c r="B5" s="50" t="s">
        <v>53</v>
      </c>
      <c r="C5" s="50" t="s">
        <v>53</v>
      </c>
      <c r="D5" s="50" t="s">
        <v>53</v>
      </c>
      <c r="E5" s="50" t="s">
        <v>53</v>
      </c>
      <c r="F5" s="50" t="s">
        <v>53</v>
      </c>
      <c r="G5" s="50" t="s">
        <v>53</v>
      </c>
      <c r="H5" s="50" t="s">
        <v>53</v>
      </c>
      <c r="I5" s="50" t="s">
        <v>53</v>
      </c>
      <c r="J5" s="50" t="s">
        <v>53</v>
      </c>
      <c r="K5" s="50" t="s">
        <v>53</v>
      </c>
      <c r="L5" s="50" t="s">
        <v>53</v>
      </c>
      <c r="M5" s="50" t="s">
        <v>53</v>
      </c>
      <c r="N5" s="50" t="s">
        <v>53</v>
      </c>
      <c r="O5" s="50" t="s">
        <v>53</v>
      </c>
      <c r="P5" s="50" t="s">
        <v>53</v>
      </c>
      <c r="Q5" s="50" t="s">
        <v>53</v>
      </c>
      <c r="R5" s="50" t="s">
        <v>53</v>
      </c>
      <c r="S5" s="50" t="s">
        <v>53</v>
      </c>
      <c r="T5" s="50" t="s">
        <v>53</v>
      </c>
      <c r="U5" s="50" t="s">
        <v>53</v>
      </c>
      <c r="V5" s="50" t="s">
        <v>53</v>
      </c>
      <c r="W5" s="50" t="s">
        <v>53</v>
      </c>
      <c r="X5" s="50" t="s">
        <v>53</v>
      </c>
      <c r="Y5" s="50" t="s">
        <v>53</v>
      </c>
      <c r="Z5" s="50" t="s">
        <v>53</v>
      </c>
      <c r="AA5" s="50" t="s">
        <v>53</v>
      </c>
      <c r="AB5" s="50" t="s">
        <v>53</v>
      </c>
      <c r="AC5" s="50" t="s">
        <v>53</v>
      </c>
      <c r="AD5" s="50" t="s">
        <v>53</v>
      </c>
      <c r="AE5" s="50" t="s">
        <v>53</v>
      </c>
      <c r="AF5" s="50" t="s">
        <v>53</v>
      </c>
      <c r="AG5" s="50" t="s">
        <v>53</v>
      </c>
      <c r="AH5" s="50" t="s">
        <v>53</v>
      </c>
      <c r="AI5" s="50" t="s">
        <v>53</v>
      </c>
      <c r="AJ5" s="50" t="s">
        <v>53</v>
      </c>
      <c r="AK5" s="50" t="s">
        <v>53</v>
      </c>
      <c r="AL5" s="50" t="s">
        <v>53</v>
      </c>
      <c r="AM5" s="50" t="s">
        <v>53</v>
      </c>
      <c r="AN5" s="50" t="s">
        <v>53</v>
      </c>
      <c r="AO5" s="50" t="s">
        <v>53</v>
      </c>
      <c r="AP5" s="50" t="s">
        <v>53</v>
      </c>
      <c r="AQ5" s="50" t="s">
        <v>53</v>
      </c>
      <c r="AR5" s="50" t="s">
        <v>53</v>
      </c>
      <c r="AS5" s="50" t="s">
        <v>53</v>
      </c>
      <c r="AT5" s="50" t="s">
        <v>53</v>
      </c>
      <c r="AU5" s="50" t="s">
        <v>53</v>
      </c>
      <c r="AV5" s="50" t="s">
        <v>53</v>
      </c>
      <c r="AW5" s="50" t="s">
        <v>53</v>
      </c>
      <c r="AX5" s="50" t="s">
        <v>53</v>
      </c>
      <c r="AY5" s="50" t="s">
        <v>53</v>
      </c>
      <c r="AZ5" s="50" t="s">
        <v>53</v>
      </c>
      <c r="BA5" s="50" t="s">
        <v>53</v>
      </c>
      <c r="BB5" s="50" t="s">
        <v>53</v>
      </c>
      <c r="BC5" s="50" t="s">
        <v>53</v>
      </c>
      <c r="BD5" s="50" t="s">
        <v>53</v>
      </c>
      <c r="BE5" s="50" t="s">
        <v>53</v>
      </c>
      <c r="BF5" s="50" t="s">
        <v>53</v>
      </c>
      <c r="BG5" s="50" t="s">
        <v>53</v>
      </c>
      <c r="BH5" s="50" t="s">
        <v>53</v>
      </c>
      <c r="BI5" s="50" t="s">
        <v>53</v>
      </c>
      <c r="BJ5" s="50" t="s">
        <v>53</v>
      </c>
      <c r="BK5" s="50" t="s">
        <v>53</v>
      </c>
      <c r="BL5" s="50" t="s">
        <v>53</v>
      </c>
      <c r="BM5" s="50" t="s">
        <v>53</v>
      </c>
      <c r="BN5" s="50" t="s">
        <v>53</v>
      </c>
      <c r="BO5" s="50" t="s">
        <v>53</v>
      </c>
      <c r="BP5" s="50" t="s">
        <v>53</v>
      </c>
      <c r="BQ5" s="50" t="s">
        <v>53</v>
      </c>
      <c r="BR5" s="50" t="s">
        <v>53</v>
      </c>
      <c r="BS5" s="50" t="s">
        <v>53</v>
      </c>
      <c r="BT5" s="50" t="s">
        <v>53</v>
      </c>
      <c r="BU5" s="50" t="s">
        <v>53</v>
      </c>
      <c r="BV5" s="50" t="s">
        <v>53</v>
      </c>
      <c r="BW5" s="50" t="s">
        <v>53</v>
      </c>
      <c r="BX5" s="50" t="s">
        <v>53</v>
      </c>
      <c r="BY5" s="50" t="s">
        <v>53</v>
      </c>
      <c r="BZ5" s="50" t="s">
        <v>53</v>
      </c>
      <c r="CA5" s="50" t="s">
        <v>53</v>
      </c>
      <c r="CB5" s="50" t="s">
        <v>53</v>
      </c>
    </row>
    <row r="6">
      <c r="A6" s="29" t="s">
        <v>33</v>
      </c>
      <c r="B6" s="58">
        <v>2.0</v>
      </c>
      <c r="C6" s="50">
        <v>3.0</v>
      </c>
      <c r="D6" s="60">
        <v>4.0</v>
      </c>
      <c r="E6" s="58">
        <v>2.0</v>
      </c>
      <c r="F6" s="50">
        <v>3.0</v>
      </c>
      <c r="G6" s="50">
        <v>3.0</v>
      </c>
      <c r="H6" s="50">
        <v>3.0</v>
      </c>
      <c r="I6" s="58">
        <v>2.0</v>
      </c>
      <c r="J6" s="50">
        <v>3.0</v>
      </c>
      <c r="K6" s="58">
        <v>2.0</v>
      </c>
      <c r="L6" s="50">
        <v>3.0</v>
      </c>
      <c r="M6" s="50">
        <v>3.0</v>
      </c>
      <c r="N6" s="50">
        <v>3.0</v>
      </c>
      <c r="O6" s="50">
        <v>3.0</v>
      </c>
      <c r="P6" s="50">
        <v>3.0</v>
      </c>
      <c r="Q6" s="58">
        <v>2.0</v>
      </c>
      <c r="R6" s="60">
        <v>4.0</v>
      </c>
      <c r="S6" s="50" t="s">
        <v>128</v>
      </c>
      <c r="T6" s="50">
        <v>3.0</v>
      </c>
      <c r="U6" s="60">
        <v>4.0</v>
      </c>
      <c r="V6" s="50">
        <v>3.0</v>
      </c>
      <c r="W6" s="50">
        <v>3.0</v>
      </c>
      <c r="X6" s="50">
        <v>3.0</v>
      </c>
      <c r="Y6" s="50" t="s">
        <v>128</v>
      </c>
      <c r="Z6" s="50" t="s">
        <v>128</v>
      </c>
      <c r="AA6" s="60">
        <v>4.0</v>
      </c>
      <c r="AB6" s="50">
        <v>3.0</v>
      </c>
      <c r="AC6" s="50">
        <v>3.0</v>
      </c>
      <c r="AD6" s="50">
        <v>3.0</v>
      </c>
      <c r="AE6" s="50">
        <v>3.0</v>
      </c>
      <c r="AF6" s="50">
        <v>3.0</v>
      </c>
      <c r="AG6" s="50">
        <v>3.0</v>
      </c>
      <c r="AH6" s="50">
        <v>3.0</v>
      </c>
      <c r="AI6" s="50">
        <v>3.0</v>
      </c>
      <c r="AJ6" s="50">
        <v>3.0</v>
      </c>
      <c r="AK6" s="60">
        <v>4.0</v>
      </c>
      <c r="AL6" s="58">
        <v>2.0</v>
      </c>
      <c r="AM6" s="50">
        <v>3.0</v>
      </c>
      <c r="AN6" s="50">
        <v>3.0</v>
      </c>
      <c r="AO6" s="50">
        <v>3.0</v>
      </c>
      <c r="AP6" s="60">
        <v>4.0</v>
      </c>
      <c r="AQ6" s="50">
        <v>3.0</v>
      </c>
      <c r="AR6" s="50">
        <v>3.0</v>
      </c>
      <c r="AS6" s="60">
        <v>4.0</v>
      </c>
      <c r="AT6" s="50">
        <v>3.0</v>
      </c>
      <c r="AU6" s="58">
        <v>2.0</v>
      </c>
      <c r="AV6" s="50">
        <v>3.0</v>
      </c>
      <c r="AW6" s="50">
        <v>3.0</v>
      </c>
      <c r="AX6" s="60">
        <v>4.0</v>
      </c>
      <c r="AY6" s="50">
        <v>3.0</v>
      </c>
      <c r="AZ6" s="60">
        <v>4.0</v>
      </c>
      <c r="BA6" s="50">
        <v>3.0</v>
      </c>
      <c r="BB6" s="60">
        <v>4.0</v>
      </c>
      <c r="BC6" s="50">
        <v>3.0</v>
      </c>
      <c r="BD6" s="50">
        <v>3.0</v>
      </c>
      <c r="BE6" s="50">
        <v>3.0</v>
      </c>
      <c r="BF6" s="50">
        <v>3.0</v>
      </c>
      <c r="BG6" s="50">
        <v>3.0</v>
      </c>
      <c r="BH6" s="60">
        <v>4.0</v>
      </c>
      <c r="BI6" s="50">
        <v>3.0</v>
      </c>
      <c r="BJ6" s="50">
        <v>3.0</v>
      </c>
      <c r="BK6" s="50">
        <v>3.0</v>
      </c>
      <c r="BL6" s="59">
        <v>5.0</v>
      </c>
      <c r="BM6" s="69">
        <v>7.0</v>
      </c>
      <c r="BN6" s="59">
        <v>5.0</v>
      </c>
      <c r="BO6" s="59">
        <v>5.0</v>
      </c>
      <c r="BP6" s="60">
        <v>4.0</v>
      </c>
      <c r="BQ6" s="60">
        <v>4.0</v>
      </c>
      <c r="BR6" s="60">
        <v>4.0</v>
      </c>
      <c r="BS6" s="50">
        <v>3.0</v>
      </c>
      <c r="BT6" s="50">
        <v>3.0</v>
      </c>
      <c r="BU6" s="60">
        <v>4.0</v>
      </c>
      <c r="BV6" s="50">
        <v>3.0</v>
      </c>
      <c r="BW6" s="50">
        <v>3.0</v>
      </c>
      <c r="BX6" s="50">
        <v>3.0</v>
      </c>
      <c r="BY6" s="68">
        <v>6.0</v>
      </c>
      <c r="BZ6" s="50">
        <v>3.0</v>
      </c>
      <c r="CA6" s="59">
        <v>5.0</v>
      </c>
      <c r="CB6" s="50" t="s">
        <v>128</v>
      </c>
    </row>
    <row r="7">
      <c r="A7" s="29" t="s">
        <v>34</v>
      </c>
      <c r="B7" s="58">
        <v>4.0</v>
      </c>
      <c r="C7" s="60">
        <v>5.0</v>
      </c>
      <c r="D7" s="60">
        <v>5.0</v>
      </c>
      <c r="E7" s="60">
        <v>5.0</v>
      </c>
      <c r="F7" s="50">
        <v>4.0</v>
      </c>
      <c r="G7" s="60">
        <v>5.0</v>
      </c>
      <c r="H7" s="60">
        <v>5.0</v>
      </c>
      <c r="I7" s="58">
        <v>4.0</v>
      </c>
      <c r="J7" s="50">
        <v>4.0</v>
      </c>
      <c r="K7" s="60">
        <v>5.0</v>
      </c>
      <c r="L7" s="60">
        <v>5.0</v>
      </c>
      <c r="M7" s="60">
        <v>5.0</v>
      </c>
      <c r="N7" s="60">
        <v>5.0</v>
      </c>
      <c r="O7" s="59">
        <v>6.0</v>
      </c>
      <c r="P7" s="60">
        <v>5.0</v>
      </c>
      <c r="Q7" s="60">
        <v>5.0</v>
      </c>
      <c r="R7" s="60">
        <v>4.0</v>
      </c>
      <c r="S7" s="50" t="s">
        <v>128</v>
      </c>
      <c r="T7" s="59">
        <v>6.0</v>
      </c>
      <c r="U7" s="60">
        <v>4.0</v>
      </c>
      <c r="V7" s="60">
        <v>5.0</v>
      </c>
      <c r="W7" s="50">
        <v>4.0</v>
      </c>
      <c r="X7" s="50">
        <v>4.0</v>
      </c>
      <c r="Y7" s="50" t="s">
        <v>128</v>
      </c>
      <c r="Z7" s="50" t="s">
        <v>128</v>
      </c>
      <c r="AA7" s="60">
        <v>5.0</v>
      </c>
      <c r="AB7" s="59">
        <v>6.0</v>
      </c>
      <c r="AC7" s="60">
        <v>5.0</v>
      </c>
      <c r="AD7" s="59">
        <v>6.0</v>
      </c>
      <c r="AE7" s="59">
        <v>6.0</v>
      </c>
      <c r="AF7" s="60">
        <v>5.0</v>
      </c>
      <c r="AG7" s="59">
        <v>6.0</v>
      </c>
      <c r="AH7" s="60">
        <v>5.0</v>
      </c>
      <c r="AI7" s="59">
        <v>6.0</v>
      </c>
      <c r="AJ7" s="68">
        <v>7.0</v>
      </c>
      <c r="AK7" s="60">
        <v>5.0</v>
      </c>
      <c r="AL7" s="60">
        <v>5.0</v>
      </c>
      <c r="AM7" s="69">
        <v>8.0</v>
      </c>
      <c r="AN7" s="68">
        <v>7.0</v>
      </c>
      <c r="AO7" s="50">
        <v>4.0</v>
      </c>
      <c r="AP7" s="60">
        <v>4.0</v>
      </c>
      <c r="AQ7" s="60">
        <v>5.0</v>
      </c>
      <c r="AR7" s="60">
        <v>5.0</v>
      </c>
      <c r="AS7" s="59">
        <v>6.0</v>
      </c>
      <c r="AT7" s="50">
        <v>4.0</v>
      </c>
      <c r="AU7" s="58">
        <v>4.0</v>
      </c>
      <c r="AV7" s="59">
        <v>6.0</v>
      </c>
      <c r="AW7" s="59">
        <v>6.0</v>
      </c>
      <c r="AX7" s="59">
        <v>6.0</v>
      </c>
      <c r="AY7" s="60">
        <v>5.0</v>
      </c>
      <c r="AZ7" s="60">
        <v>5.0</v>
      </c>
      <c r="BA7" s="59">
        <v>6.0</v>
      </c>
      <c r="BB7" s="60">
        <v>5.0</v>
      </c>
      <c r="BC7" s="60">
        <v>5.0</v>
      </c>
      <c r="BD7" s="60">
        <v>5.0</v>
      </c>
      <c r="BE7" s="59">
        <v>6.0</v>
      </c>
      <c r="BF7" s="59">
        <v>6.0</v>
      </c>
      <c r="BG7" s="59">
        <v>6.0</v>
      </c>
      <c r="BH7" s="60">
        <v>5.0</v>
      </c>
      <c r="BI7" s="68">
        <v>7.0</v>
      </c>
      <c r="BJ7" s="59">
        <v>6.0</v>
      </c>
      <c r="BK7" s="68">
        <v>7.0</v>
      </c>
      <c r="BL7" s="60">
        <v>5.0</v>
      </c>
      <c r="BM7" s="60">
        <v>5.0</v>
      </c>
      <c r="BN7" s="59">
        <v>4.0</v>
      </c>
      <c r="BO7" s="60">
        <v>5.0</v>
      </c>
      <c r="BP7" s="59">
        <v>6.0</v>
      </c>
      <c r="BQ7" s="60">
        <v>4.0</v>
      </c>
      <c r="BR7" s="59">
        <v>6.0</v>
      </c>
      <c r="BS7" s="59">
        <v>6.0</v>
      </c>
      <c r="BT7" s="60">
        <v>5.0</v>
      </c>
      <c r="BU7" s="60">
        <v>5.0</v>
      </c>
      <c r="BV7" s="69">
        <v>8.0</v>
      </c>
      <c r="BW7" s="59">
        <v>6.0</v>
      </c>
      <c r="BX7" s="69">
        <v>8.0</v>
      </c>
      <c r="BY7" s="69">
        <v>8.0</v>
      </c>
      <c r="BZ7" s="69">
        <v>8.0</v>
      </c>
      <c r="CA7" s="68">
        <v>7.0</v>
      </c>
      <c r="CB7" s="50" t="s">
        <v>128</v>
      </c>
    </row>
    <row r="8">
      <c r="A8" s="29" t="s">
        <v>35</v>
      </c>
      <c r="B8" s="58">
        <v>3.0</v>
      </c>
      <c r="C8" s="58">
        <v>3.0</v>
      </c>
      <c r="D8" s="60">
        <v>4.0</v>
      </c>
      <c r="E8" s="60">
        <v>4.0</v>
      </c>
      <c r="F8" s="60">
        <v>5.0</v>
      </c>
      <c r="G8" s="60">
        <v>4.0</v>
      </c>
      <c r="H8" s="60">
        <v>4.0</v>
      </c>
      <c r="I8" s="59">
        <v>6.0</v>
      </c>
      <c r="J8" s="58">
        <v>3.0</v>
      </c>
      <c r="K8" s="60">
        <v>4.0</v>
      </c>
      <c r="L8" s="60">
        <v>5.0</v>
      </c>
      <c r="M8" s="58">
        <v>3.0</v>
      </c>
      <c r="N8" s="60">
        <v>4.0</v>
      </c>
      <c r="O8" s="59">
        <v>4.0</v>
      </c>
      <c r="P8" s="60">
        <v>5.0</v>
      </c>
      <c r="Q8" s="60">
        <v>4.0</v>
      </c>
      <c r="R8" s="60">
        <v>4.0</v>
      </c>
      <c r="S8" s="50" t="s">
        <v>128</v>
      </c>
      <c r="T8" s="60">
        <v>5.0</v>
      </c>
      <c r="U8" s="60">
        <v>4.0</v>
      </c>
      <c r="V8" s="60">
        <v>4.0</v>
      </c>
      <c r="W8" s="50">
        <v>4.0</v>
      </c>
      <c r="X8" s="50">
        <v>4.0</v>
      </c>
      <c r="Y8" s="50" t="s">
        <v>128</v>
      </c>
      <c r="Z8" s="50" t="s">
        <v>128</v>
      </c>
      <c r="AA8" s="60">
        <v>5.0</v>
      </c>
      <c r="AB8" s="58">
        <v>3.0</v>
      </c>
      <c r="AC8" s="68">
        <v>7.0</v>
      </c>
      <c r="AD8" s="59">
        <v>6.0</v>
      </c>
      <c r="AE8" s="60">
        <v>5.0</v>
      </c>
      <c r="AF8" s="60">
        <v>4.0</v>
      </c>
      <c r="AG8" s="59">
        <v>6.0</v>
      </c>
      <c r="AH8" s="60">
        <v>5.0</v>
      </c>
      <c r="AI8" s="60">
        <v>5.0</v>
      </c>
      <c r="AJ8" s="60">
        <v>5.0</v>
      </c>
      <c r="AK8" s="60">
        <v>5.0</v>
      </c>
      <c r="AL8" s="68">
        <v>7.0</v>
      </c>
      <c r="AM8" s="59">
        <v>6.0</v>
      </c>
      <c r="AN8" s="68">
        <v>4.0</v>
      </c>
      <c r="AO8" s="59">
        <v>6.0</v>
      </c>
      <c r="AP8" s="60">
        <v>5.0</v>
      </c>
      <c r="AQ8" s="60">
        <v>5.0</v>
      </c>
      <c r="AR8" s="60">
        <v>5.0</v>
      </c>
      <c r="AS8" s="60">
        <v>5.0</v>
      </c>
      <c r="AT8" s="60">
        <v>5.0</v>
      </c>
      <c r="AU8" s="60">
        <v>5.0</v>
      </c>
      <c r="AV8" s="59">
        <v>6.0</v>
      </c>
      <c r="AW8" s="59">
        <v>6.0</v>
      </c>
      <c r="AX8" s="60">
        <v>5.0</v>
      </c>
      <c r="AY8" s="59">
        <v>6.0</v>
      </c>
      <c r="AZ8" s="59">
        <v>6.0</v>
      </c>
      <c r="BA8" s="59">
        <v>4.0</v>
      </c>
      <c r="BB8" s="59">
        <v>6.0</v>
      </c>
      <c r="BC8" s="60">
        <v>5.0</v>
      </c>
      <c r="BD8" s="60">
        <v>5.0</v>
      </c>
      <c r="BE8" s="59">
        <v>4.0</v>
      </c>
      <c r="BF8" s="59">
        <v>6.0</v>
      </c>
      <c r="BG8" s="60">
        <v>5.0</v>
      </c>
      <c r="BH8" s="59">
        <v>6.0</v>
      </c>
      <c r="BI8" s="60">
        <v>5.0</v>
      </c>
      <c r="BJ8" s="60">
        <v>5.0</v>
      </c>
      <c r="BK8" s="59">
        <v>6.0</v>
      </c>
      <c r="BL8" s="59">
        <v>6.0</v>
      </c>
      <c r="BM8" s="60">
        <v>5.0</v>
      </c>
      <c r="BN8" s="60">
        <v>5.0</v>
      </c>
      <c r="BO8" s="60">
        <v>5.0</v>
      </c>
      <c r="BP8" s="59">
        <v>6.0</v>
      </c>
      <c r="BQ8" s="60">
        <v>5.0</v>
      </c>
      <c r="BR8" s="59">
        <v>4.0</v>
      </c>
      <c r="BS8" s="60">
        <v>5.0</v>
      </c>
      <c r="BT8" s="60">
        <v>5.0</v>
      </c>
      <c r="BU8" s="59">
        <v>6.0</v>
      </c>
      <c r="BV8" s="59">
        <v>6.0</v>
      </c>
      <c r="BW8" s="69">
        <v>8.0</v>
      </c>
      <c r="BX8" s="69">
        <v>4.0</v>
      </c>
      <c r="BY8" s="69">
        <v>4.0</v>
      </c>
      <c r="BZ8" s="68">
        <v>7.0</v>
      </c>
      <c r="CA8" s="59">
        <v>6.0</v>
      </c>
      <c r="CB8" s="50" t="s">
        <v>128</v>
      </c>
    </row>
    <row r="9">
      <c r="A9" s="29" t="s">
        <v>36</v>
      </c>
      <c r="B9" s="58">
        <v>3.0</v>
      </c>
      <c r="C9" s="58">
        <v>3.0</v>
      </c>
      <c r="D9" s="58">
        <v>2.0</v>
      </c>
      <c r="E9" s="60">
        <v>3.0</v>
      </c>
      <c r="F9" s="60">
        <v>4.0</v>
      </c>
      <c r="G9" s="60">
        <v>3.0</v>
      </c>
      <c r="H9" s="60">
        <v>3.0</v>
      </c>
      <c r="I9" s="59">
        <v>3.0</v>
      </c>
      <c r="J9" s="58">
        <v>2.0</v>
      </c>
      <c r="K9" s="60">
        <v>3.0</v>
      </c>
      <c r="L9" s="60">
        <v>3.0</v>
      </c>
      <c r="M9" s="58">
        <v>3.0</v>
      </c>
      <c r="N9" s="58">
        <v>2.0</v>
      </c>
      <c r="O9" s="59">
        <v>3.0</v>
      </c>
      <c r="P9" s="60">
        <v>4.0</v>
      </c>
      <c r="Q9" s="60">
        <v>3.0</v>
      </c>
      <c r="R9" s="60">
        <v>3.0</v>
      </c>
      <c r="S9" s="50" t="s">
        <v>128</v>
      </c>
      <c r="T9" s="58">
        <v>2.0</v>
      </c>
      <c r="U9" s="58">
        <v>2.0</v>
      </c>
      <c r="V9" s="60">
        <v>3.0</v>
      </c>
      <c r="W9" s="60">
        <v>4.0</v>
      </c>
      <c r="X9" s="60">
        <v>4.0</v>
      </c>
      <c r="Y9" s="50" t="s">
        <v>128</v>
      </c>
      <c r="Z9" s="50" t="s">
        <v>128</v>
      </c>
      <c r="AA9" s="60">
        <v>3.0</v>
      </c>
      <c r="AB9" s="58">
        <v>3.0</v>
      </c>
      <c r="AC9" s="68">
        <v>3.0</v>
      </c>
      <c r="AD9" s="59">
        <v>3.0</v>
      </c>
      <c r="AE9" s="60">
        <v>3.0</v>
      </c>
      <c r="AF9" s="58">
        <v>2.0</v>
      </c>
      <c r="AG9" s="59">
        <v>3.0</v>
      </c>
      <c r="AH9" s="60">
        <v>4.0</v>
      </c>
      <c r="AI9" s="60">
        <v>3.0</v>
      </c>
      <c r="AJ9" s="60">
        <v>3.0</v>
      </c>
      <c r="AK9" s="60">
        <v>3.0</v>
      </c>
      <c r="AL9" s="68">
        <v>3.0</v>
      </c>
      <c r="AM9" s="59">
        <v>3.0</v>
      </c>
      <c r="AN9" s="68">
        <v>3.0</v>
      </c>
      <c r="AO9" s="59">
        <v>3.0</v>
      </c>
      <c r="AP9" s="60">
        <v>3.0</v>
      </c>
      <c r="AQ9" s="60">
        <v>3.0</v>
      </c>
      <c r="AR9" s="60">
        <v>4.0</v>
      </c>
      <c r="AS9" s="58">
        <v>2.0</v>
      </c>
      <c r="AT9" s="60">
        <v>3.0</v>
      </c>
      <c r="AU9" s="60">
        <v>4.0</v>
      </c>
      <c r="AV9" s="60">
        <v>4.0</v>
      </c>
      <c r="AW9" s="59">
        <v>3.0</v>
      </c>
      <c r="AX9" s="60">
        <v>3.0</v>
      </c>
      <c r="AY9" s="59">
        <v>3.0</v>
      </c>
      <c r="AZ9" s="59">
        <v>3.0</v>
      </c>
      <c r="BA9" s="59">
        <v>3.0</v>
      </c>
      <c r="BB9" s="59">
        <v>3.0</v>
      </c>
      <c r="BC9" s="60">
        <v>3.0</v>
      </c>
      <c r="BD9" s="60">
        <v>4.0</v>
      </c>
      <c r="BE9" s="59">
        <v>3.0</v>
      </c>
      <c r="BF9" s="59">
        <v>3.0</v>
      </c>
      <c r="BG9" s="58">
        <v>2.0</v>
      </c>
      <c r="BH9" s="59">
        <v>3.0</v>
      </c>
      <c r="BI9" s="58">
        <v>2.0</v>
      </c>
      <c r="BJ9" s="58">
        <v>2.0</v>
      </c>
      <c r="BK9" s="59">
        <v>3.0</v>
      </c>
      <c r="BL9" s="60">
        <v>4.0</v>
      </c>
      <c r="BM9" s="60">
        <v>3.0</v>
      </c>
      <c r="BN9" s="58">
        <v>2.0</v>
      </c>
      <c r="BO9" s="60">
        <v>4.0</v>
      </c>
      <c r="BP9" s="59">
        <v>3.0</v>
      </c>
      <c r="BQ9" s="60">
        <v>4.0</v>
      </c>
      <c r="BR9" s="60">
        <v>4.0</v>
      </c>
      <c r="BS9" s="60">
        <v>4.0</v>
      </c>
      <c r="BT9" s="60">
        <v>3.0</v>
      </c>
      <c r="BU9" s="59">
        <v>3.0</v>
      </c>
      <c r="BV9" s="59">
        <v>3.0</v>
      </c>
      <c r="BW9" s="69">
        <v>3.0</v>
      </c>
      <c r="BX9" s="60">
        <v>4.0</v>
      </c>
      <c r="BY9" s="60">
        <v>4.0</v>
      </c>
      <c r="BZ9" s="60">
        <v>4.0</v>
      </c>
      <c r="CA9" s="59">
        <v>5.0</v>
      </c>
      <c r="CB9" s="50" t="s">
        <v>128</v>
      </c>
    </row>
    <row r="10">
      <c r="A10" s="29" t="s">
        <v>37</v>
      </c>
      <c r="B10" s="60">
        <v>4.0</v>
      </c>
      <c r="C10" s="58">
        <v>3.0</v>
      </c>
      <c r="D10" s="60">
        <v>4.0</v>
      </c>
      <c r="E10" s="60">
        <v>3.0</v>
      </c>
      <c r="F10" s="60">
        <v>3.0</v>
      </c>
      <c r="G10" s="60">
        <v>3.0</v>
      </c>
      <c r="H10" s="60">
        <v>3.0</v>
      </c>
      <c r="I10" s="59">
        <v>3.0</v>
      </c>
      <c r="J10" s="58">
        <v>3.0</v>
      </c>
      <c r="K10" s="60">
        <v>4.0</v>
      </c>
      <c r="L10" s="60">
        <v>3.0</v>
      </c>
      <c r="M10" s="60">
        <v>4.0</v>
      </c>
      <c r="N10" s="58">
        <v>3.0</v>
      </c>
      <c r="O10" s="59">
        <v>3.0</v>
      </c>
      <c r="P10" s="60">
        <v>3.0</v>
      </c>
      <c r="Q10" s="58">
        <v>2.0</v>
      </c>
      <c r="R10" s="59">
        <v>5.0</v>
      </c>
      <c r="S10" s="50" t="s">
        <v>128</v>
      </c>
      <c r="T10" s="60">
        <v>4.0</v>
      </c>
      <c r="U10" s="58">
        <v>2.0</v>
      </c>
      <c r="V10" s="60">
        <v>4.0</v>
      </c>
      <c r="W10" s="60">
        <v>3.0</v>
      </c>
      <c r="X10" s="60">
        <v>4.0</v>
      </c>
      <c r="Y10" s="50" t="s">
        <v>128</v>
      </c>
      <c r="Z10" s="50" t="s">
        <v>128</v>
      </c>
      <c r="AA10" s="60">
        <v>3.0</v>
      </c>
      <c r="AB10" s="60">
        <v>4.0</v>
      </c>
      <c r="AC10" s="68">
        <v>3.0</v>
      </c>
      <c r="AD10" s="58">
        <v>2.0</v>
      </c>
      <c r="AE10" s="60">
        <v>4.0</v>
      </c>
      <c r="AF10" s="60">
        <v>4.0</v>
      </c>
      <c r="AG10" s="59">
        <v>3.0</v>
      </c>
      <c r="AH10" s="60">
        <v>3.0</v>
      </c>
      <c r="AI10" s="60">
        <v>3.0</v>
      </c>
      <c r="AJ10" s="60">
        <v>3.0</v>
      </c>
      <c r="AK10" s="60">
        <v>3.0</v>
      </c>
      <c r="AL10" s="68">
        <v>3.0</v>
      </c>
      <c r="AM10" s="58">
        <v>2.0</v>
      </c>
      <c r="AN10" s="68">
        <v>3.0</v>
      </c>
      <c r="AO10" s="59">
        <v>3.0</v>
      </c>
      <c r="AP10" s="60">
        <v>3.0</v>
      </c>
      <c r="AQ10" s="60">
        <v>4.0</v>
      </c>
      <c r="AR10" s="60">
        <v>4.0</v>
      </c>
      <c r="AS10" s="60">
        <v>4.0</v>
      </c>
      <c r="AT10" s="60">
        <v>3.0</v>
      </c>
      <c r="AU10" s="59">
        <v>5.0</v>
      </c>
      <c r="AV10" s="59">
        <v>5.0</v>
      </c>
      <c r="AW10" s="60">
        <v>4.0</v>
      </c>
      <c r="AX10" s="60">
        <v>3.0</v>
      </c>
      <c r="AY10" s="59">
        <v>3.0</v>
      </c>
      <c r="AZ10" s="59">
        <v>3.0</v>
      </c>
      <c r="BA10" s="59">
        <v>3.0</v>
      </c>
      <c r="BB10" s="60">
        <v>4.0</v>
      </c>
      <c r="BC10" s="60">
        <v>4.0</v>
      </c>
      <c r="BD10" s="60">
        <v>3.0</v>
      </c>
      <c r="BE10" s="60">
        <v>4.0</v>
      </c>
      <c r="BF10" s="59">
        <v>3.0</v>
      </c>
      <c r="BG10" s="60">
        <v>4.0</v>
      </c>
      <c r="BH10" s="59">
        <v>3.0</v>
      </c>
      <c r="BI10" s="58">
        <v>3.0</v>
      </c>
      <c r="BJ10" s="60">
        <v>4.0</v>
      </c>
      <c r="BK10" s="60">
        <v>4.0</v>
      </c>
      <c r="BL10" s="60">
        <v>3.0</v>
      </c>
      <c r="BM10" s="60">
        <v>4.0</v>
      </c>
      <c r="BN10" s="59">
        <v>5.0</v>
      </c>
      <c r="BO10" s="60">
        <v>3.0</v>
      </c>
      <c r="BP10" s="68">
        <v>6.0</v>
      </c>
      <c r="BQ10" s="60">
        <v>4.0</v>
      </c>
      <c r="BR10" s="60">
        <v>4.0</v>
      </c>
      <c r="BS10" s="60">
        <v>4.0</v>
      </c>
      <c r="BT10" s="60">
        <v>4.0</v>
      </c>
      <c r="BU10" s="59">
        <v>3.0</v>
      </c>
      <c r="BV10" s="60">
        <v>4.0</v>
      </c>
      <c r="BW10" s="58">
        <v>2.0</v>
      </c>
      <c r="BX10" s="60">
        <v>4.0</v>
      </c>
      <c r="BY10" s="60">
        <v>3.0</v>
      </c>
      <c r="BZ10" s="60">
        <v>4.0</v>
      </c>
      <c r="CA10" s="60">
        <v>4.0</v>
      </c>
      <c r="CB10" s="50" t="s">
        <v>128</v>
      </c>
    </row>
    <row r="11">
      <c r="A11" s="29" t="s">
        <v>38</v>
      </c>
      <c r="B11" s="60">
        <v>3.0</v>
      </c>
      <c r="C11" s="60">
        <v>4.0</v>
      </c>
      <c r="D11" s="60">
        <v>3.0</v>
      </c>
      <c r="E11" s="60">
        <v>3.0</v>
      </c>
      <c r="F11" s="60">
        <v>4.0</v>
      </c>
      <c r="G11" s="58">
        <v>2.0</v>
      </c>
      <c r="H11" s="60">
        <v>3.0</v>
      </c>
      <c r="I11" s="60">
        <v>4.0</v>
      </c>
      <c r="J11" s="60">
        <v>4.0</v>
      </c>
      <c r="K11" s="60">
        <v>3.0</v>
      </c>
      <c r="L11" s="60">
        <v>4.0</v>
      </c>
      <c r="M11" s="60">
        <v>4.0</v>
      </c>
      <c r="N11" s="59">
        <v>5.0</v>
      </c>
      <c r="O11" s="59">
        <v>3.0</v>
      </c>
      <c r="P11" s="60">
        <v>3.0</v>
      </c>
      <c r="Q11" s="60">
        <v>4.0</v>
      </c>
      <c r="R11" s="59">
        <v>3.0</v>
      </c>
      <c r="S11" s="50" t="s">
        <v>128</v>
      </c>
      <c r="T11" s="60">
        <v>3.0</v>
      </c>
      <c r="U11" s="58">
        <v>3.0</v>
      </c>
      <c r="V11" s="60">
        <v>3.0</v>
      </c>
      <c r="W11" s="59">
        <v>5.0</v>
      </c>
      <c r="X11" s="60">
        <v>4.0</v>
      </c>
      <c r="Y11" s="50" t="s">
        <v>128</v>
      </c>
      <c r="Z11" s="50" t="s">
        <v>128</v>
      </c>
      <c r="AA11" s="59">
        <v>5.0</v>
      </c>
      <c r="AB11" s="60">
        <v>4.0</v>
      </c>
      <c r="AC11" s="68">
        <v>3.0</v>
      </c>
      <c r="AD11" s="60">
        <v>4.0</v>
      </c>
      <c r="AE11" s="60">
        <v>3.0</v>
      </c>
      <c r="AF11" s="60">
        <v>4.0</v>
      </c>
      <c r="AG11" s="60">
        <v>4.0</v>
      </c>
      <c r="AH11" s="59">
        <v>5.0</v>
      </c>
      <c r="AI11" s="60">
        <v>3.0</v>
      </c>
      <c r="AJ11" s="59">
        <v>5.0</v>
      </c>
      <c r="AK11" s="60">
        <v>3.0</v>
      </c>
      <c r="AL11" s="68">
        <v>3.0</v>
      </c>
      <c r="AM11" s="58">
        <v>3.0</v>
      </c>
      <c r="AN11" s="60">
        <v>4.0</v>
      </c>
      <c r="AO11" s="59">
        <v>3.0</v>
      </c>
      <c r="AP11" s="60">
        <v>3.0</v>
      </c>
      <c r="AQ11" s="60">
        <v>4.0</v>
      </c>
      <c r="AR11" s="60">
        <v>4.0</v>
      </c>
      <c r="AS11" s="60">
        <v>3.0</v>
      </c>
      <c r="AT11" s="60">
        <v>3.0</v>
      </c>
      <c r="AU11" s="58">
        <v>2.0</v>
      </c>
      <c r="AV11" s="59">
        <v>3.0</v>
      </c>
      <c r="AW11" s="60">
        <v>4.0</v>
      </c>
      <c r="AX11" s="60">
        <v>4.0</v>
      </c>
      <c r="AY11" s="60">
        <v>4.0</v>
      </c>
      <c r="AZ11" s="60">
        <v>4.0</v>
      </c>
      <c r="BA11" s="60">
        <v>4.0</v>
      </c>
      <c r="BB11" s="60">
        <v>4.0</v>
      </c>
      <c r="BC11" s="60">
        <v>3.0</v>
      </c>
      <c r="BD11" s="60">
        <v>4.0</v>
      </c>
      <c r="BE11" s="59">
        <v>5.0</v>
      </c>
      <c r="BF11" s="59">
        <v>3.0</v>
      </c>
      <c r="BG11" s="60">
        <v>4.0</v>
      </c>
      <c r="BH11" s="59">
        <v>3.0</v>
      </c>
      <c r="BI11" s="59">
        <v>5.0</v>
      </c>
      <c r="BJ11" s="60">
        <v>4.0</v>
      </c>
      <c r="BK11" s="60">
        <v>4.0</v>
      </c>
      <c r="BL11" s="60">
        <v>4.0</v>
      </c>
      <c r="BM11" s="60">
        <v>4.0</v>
      </c>
      <c r="BN11" s="59">
        <v>3.0</v>
      </c>
      <c r="BO11" s="60">
        <v>4.0</v>
      </c>
      <c r="BP11" s="60">
        <v>4.0</v>
      </c>
      <c r="BQ11" s="59">
        <v>5.0</v>
      </c>
      <c r="BR11" s="60">
        <v>4.0</v>
      </c>
      <c r="BS11" s="60">
        <v>4.0</v>
      </c>
      <c r="BT11" s="68">
        <v>6.0</v>
      </c>
      <c r="BU11" s="60">
        <v>4.0</v>
      </c>
      <c r="BV11" s="68">
        <v>6.0</v>
      </c>
      <c r="BW11" s="68">
        <v>6.0</v>
      </c>
      <c r="BX11" s="69">
        <v>7.0</v>
      </c>
      <c r="BY11" s="60">
        <v>3.0</v>
      </c>
      <c r="BZ11" s="60">
        <v>4.0</v>
      </c>
      <c r="CA11" s="60">
        <v>3.0</v>
      </c>
      <c r="CB11" s="50" t="s">
        <v>128</v>
      </c>
    </row>
    <row r="12">
      <c r="A12" s="29" t="s">
        <v>39</v>
      </c>
      <c r="B12" s="60">
        <v>3.0</v>
      </c>
      <c r="C12" s="58">
        <v>2.0</v>
      </c>
      <c r="D12" s="60">
        <v>4.0</v>
      </c>
      <c r="E12" s="60">
        <v>3.0</v>
      </c>
      <c r="F12" s="60">
        <v>3.0</v>
      </c>
      <c r="G12" s="60">
        <v>4.0</v>
      </c>
      <c r="H12" s="60">
        <v>3.0</v>
      </c>
      <c r="I12" s="60">
        <v>3.0</v>
      </c>
      <c r="J12" s="60">
        <v>4.0</v>
      </c>
      <c r="K12" s="58">
        <v>2.0</v>
      </c>
      <c r="L12" s="60">
        <v>3.0</v>
      </c>
      <c r="M12" s="60">
        <v>4.0</v>
      </c>
      <c r="N12" s="60">
        <v>4.0</v>
      </c>
      <c r="O12" s="60">
        <v>4.0</v>
      </c>
      <c r="P12" s="60">
        <v>3.0</v>
      </c>
      <c r="Q12" s="59">
        <v>5.0</v>
      </c>
      <c r="R12" s="60">
        <v>4.0</v>
      </c>
      <c r="S12" s="50" t="s">
        <v>128</v>
      </c>
      <c r="T12" s="60">
        <v>4.0</v>
      </c>
      <c r="U12" s="60">
        <v>4.0</v>
      </c>
      <c r="V12" s="60">
        <v>4.0</v>
      </c>
      <c r="W12" s="59">
        <v>3.0</v>
      </c>
      <c r="X12" s="60">
        <v>3.0</v>
      </c>
      <c r="Y12" s="50" t="s">
        <v>128</v>
      </c>
      <c r="Z12" s="50" t="s">
        <v>128</v>
      </c>
      <c r="AA12" s="60">
        <v>4.0</v>
      </c>
      <c r="AB12" s="60">
        <v>3.0</v>
      </c>
      <c r="AC12" s="68">
        <v>3.0</v>
      </c>
      <c r="AD12" s="58">
        <v>2.0</v>
      </c>
      <c r="AE12" s="59">
        <v>5.0</v>
      </c>
      <c r="AF12" s="60">
        <v>4.0</v>
      </c>
      <c r="AG12" s="60">
        <v>3.0</v>
      </c>
      <c r="AH12" s="59">
        <v>3.0</v>
      </c>
      <c r="AI12" s="59">
        <v>5.0</v>
      </c>
      <c r="AJ12" s="60">
        <v>4.0</v>
      </c>
      <c r="AK12" s="59">
        <v>5.0</v>
      </c>
      <c r="AL12" s="60">
        <v>4.0</v>
      </c>
      <c r="AM12" s="58">
        <v>3.0</v>
      </c>
      <c r="AN12" s="59">
        <v>5.0</v>
      </c>
      <c r="AO12" s="59">
        <v>3.0</v>
      </c>
      <c r="AP12" s="60">
        <v>3.0</v>
      </c>
      <c r="AQ12" s="59">
        <v>5.0</v>
      </c>
      <c r="AR12" s="59">
        <v>5.0</v>
      </c>
      <c r="AS12" s="60">
        <v>3.0</v>
      </c>
      <c r="AT12" s="59">
        <v>5.0</v>
      </c>
      <c r="AU12" s="60">
        <v>4.0</v>
      </c>
      <c r="AV12" s="60">
        <v>4.0</v>
      </c>
      <c r="AW12" s="60">
        <v>3.0</v>
      </c>
      <c r="AX12" s="60">
        <v>4.0</v>
      </c>
      <c r="AY12" s="60">
        <v>3.0</v>
      </c>
      <c r="AZ12" s="60">
        <v>3.0</v>
      </c>
      <c r="BA12" s="60">
        <v>4.0</v>
      </c>
      <c r="BB12" s="60">
        <v>4.0</v>
      </c>
      <c r="BC12" s="60">
        <v>4.0</v>
      </c>
      <c r="BD12" s="60">
        <v>4.0</v>
      </c>
      <c r="BE12" s="59">
        <v>3.0</v>
      </c>
      <c r="BF12" s="59">
        <v>5.0</v>
      </c>
      <c r="BG12" s="60">
        <v>3.0</v>
      </c>
      <c r="BH12" s="60">
        <v>4.0</v>
      </c>
      <c r="BI12" s="59">
        <v>5.0</v>
      </c>
      <c r="BJ12" s="60">
        <v>4.0</v>
      </c>
      <c r="BK12" s="60">
        <v>4.0</v>
      </c>
      <c r="BL12" s="60">
        <v>4.0</v>
      </c>
      <c r="BM12" s="59">
        <v>5.0</v>
      </c>
      <c r="BN12" s="59">
        <v>3.0</v>
      </c>
      <c r="BO12" s="59">
        <v>5.0</v>
      </c>
      <c r="BP12" s="60">
        <v>4.0</v>
      </c>
      <c r="BQ12" s="60">
        <v>4.0</v>
      </c>
      <c r="BR12" s="59">
        <v>5.0</v>
      </c>
      <c r="BS12" s="60">
        <v>3.0</v>
      </c>
      <c r="BT12" s="60">
        <v>4.0</v>
      </c>
      <c r="BU12" s="60">
        <v>4.0</v>
      </c>
      <c r="BV12" s="60">
        <v>4.0</v>
      </c>
      <c r="BW12" s="59">
        <v>5.0</v>
      </c>
      <c r="BX12" s="59">
        <v>5.0</v>
      </c>
      <c r="BY12" s="59">
        <v>5.0</v>
      </c>
      <c r="BZ12" s="59">
        <v>5.0</v>
      </c>
      <c r="CA12" s="68">
        <v>6.0</v>
      </c>
      <c r="CB12" s="50" t="s">
        <v>128</v>
      </c>
    </row>
    <row r="13">
      <c r="A13" s="29" t="s">
        <v>40</v>
      </c>
      <c r="B13" s="60">
        <v>4.0</v>
      </c>
      <c r="C13" s="58">
        <v>4.0</v>
      </c>
      <c r="D13" s="60">
        <v>4.0</v>
      </c>
      <c r="E13" s="60">
        <v>4.0</v>
      </c>
      <c r="F13" s="60">
        <v>4.0</v>
      </c>
      <c r="G13" s="60">
        <v>4.0</v>
      </c>
      <c r="H13" s="60">
        <v>4.0</v>
      </c>
      <c r="I13" s="60">
        <v>4.0</v>
      </c>
      <c r="J13" s="60">
        <v>4.0</v>
      </c>
      <c r="K13" s="58">
        <v>4.0</v>
      </c>
      <c r="L13" s="58">
        <v>3.0</v>
      </c>
      <c r="M13" s="60">
        <v>5.0</v>
      </c>
      <c r="N13" s="60">
        <v>5.0</v>
      </c>
      <c r="O13" s="60">
        <v>4.0</v>
      </c>
      <c r="P13" s="60">
        <v>4.0</v>
      </c>
      <c r="Q13" s="59">
        <v>4.0</v>
      </c>
      <c r="R13" s="60">
        <v>4.0</v>
      </c>
      <c r="S13" s="50" t="s">
        <v>128</v>
      </c>
      <c r="T13" s="60">
        <v>5.0</v>
      </c>
      <c r="U13" s="60">
        <v>5.0</v>
      </c>
      <c r="V13" s="60">
        <v>5.0</v>
      </c>
      <c r="W13" s="60">
        <v>5.0</v>
      </c>
      <c r="X13" s="60">
        <v>4.0</v>
      </c>
      <c r="Y13" s="50" t="s">
        <v>128</v>
      </c>
      <c r="Z13" s="50" t="s">
        <v>128</v>
      </c>
      <c r="AA13" s="60">
        <v>4.0</v>
      </c>
      <c r="AB13" s="60">
        <v>5.0</v>
      </c>
      <c r="AC13" s="68">
        <v>4.0</v>
      </c>
      <c r="AD13" s="60">
        <v>5.0</v>
      </c>
      <c r="AE13" s="59">
        <v>6.0</v>
      </c>
      <c r="AF13" s="60">
        <v>5.0</v>
      </c>
      <c r="AG13" s="60">
        <v>4.0</v>
      </c>
      <c r="AH13" s="59">
        <v>6.0</v>
      </c>
      <c r="AI13" s="59">
        <v>4.0</v>
      </c>
      <c r="AJ13" s="60">
        <v>4.0</v>
      </c>
      <c r="AK13" s="60">
        <v>5.0</v>
      </c>
      <c r="AL13" s="60">
        <v>5.0</v>
      </c>
      <c r="AM13" s="59">
        <v>6.0</v>
      </c>
      <c r="AN13" s="60">
        <v>5.0</v>
      </c>
      <c r="AO13" s="68">
        <v>7.0</v>
      </c>
      <c r="AP13" s="68">
        <v>7.0</v>
      </c>
      <c r="AQ13" s="59">
        <v>4.0</v>
      </c>
      <c r="AR13" s="59">
        <v>4.0</v>
      </c>
      <c r="AS13" s="60">
        <v>4.0</v>
      </c>
      <c r="AT13" s="60">
        <v>5.0</v>
      </c>
      <c r="AU13" s="60">
        <v>4.0</v>
      </c>
      <c r="AV13" s="60">
        <v>4.0</v>
      </c>
      <c r="AW13" s="60">
        <v>5.0</v>
      </c>
      <c r="AX13" s="60">
        <v>4.0</v>
      </c>
      <c r="AY13" s="60">
        <v>5.0</v>
      </c>
      <c r="AZ13" s="60">
        <v>4.0</v>
      </c>
      <c r="BA13" s="60">
        <v>4.0</v>
      </c>
      <c r="BB13" s="60">
        <v>4.0</v>
      </c>
      <c r="BC13" s="68">
        <v>7.0</v>
      </c>
      <c r="BD13" s="59">
        <v>6.0</v>
      </c>
      <c r="BE13" s="59">
        <v>6.0</v>
      </c>
      <c r="BF13" s="60">
        <v>5.0</v>
      </c>
      <c r="BG13" s="60">
        <v>5.0</v>
      </c>
      <c r="BH13" s="59">
        <v>6.0</v>
      </c>
      <c r="BI13" s="68">
        <v>7.0</v>
      </c>
      <c r="BJ13" s="68">
        <v>7.0</v>
      </c>
      <c r="BK13" s="68">
        <v>7.0</v>
      </c>
      <c r="BL13" s="60">
        <v>5.0</v>
      </c>
      <c r="BM13" s="60">
        <v>5.0</v>
      </c>
      <c r="BN13" s="60">
        <v>5.0</v>
      </c>
      <c r="BO13" s="68">
        <v>7.0</v>
      </c>
      <c r="BP13" s="59">
        <v>6.0</v>
      </c>
      <c r="BQ13" s="60">
        <v>5.0</v>
      </c>
      <c r="BR13" s="59">
        <v>6.0</v>
      </c>
      <c r="BS13" s="60">
        <v>5.0</v>
      </c>
      <c r="BT13" s="59">
        <v>6.0</v>
      </c>
      <c r="BU13" s="69">
        <v>8.0</v>
      </c>
      <c r="BV13" s="68">
        <v>7.0</v>
      </c>
      <c r="BW13" s="60">
        <v>5.0</v>
      </c>
      <c r="BX13" s="60">
        <v>5.0</v>
      </c>
      <c r="BY13" s="60">
        <v>5.0</v>
      </c>
      <c r="BZ13" s="59">
        <v>6.0</v>
      </c>
      <c r="CA13" s="69">
        <v>8.0</v>
      </c>
      <c r="CB13" s="50" t="s">
        <v>128</v>
      </c>
    </row>
    <row r="14">
      <c r="A14" s="29" t="s">
        <v>41</v>
      </c>
      <c r="B14" s="58">
        <v>3.0</v>
      </c>
      <c r="C14" s="58">
        <v>4.0</v>
      </c>
      <c r="D14" s="58">
        <v>3.0</v>
      </c>
      <c r="E14" s="60">
        <v>4.0</v>
      </c>
      <c r="F14" s="58">
        <v>3.0</v>
      </c>
      <c r="G14" s="58">
        <v>3.0</v>
      </c>
      <c r="H14" s="60">
        <v>5.0</v>
      </c>
      <c r="I14" s="60">
        <v>4.0</v>
      </c>
      <c r="J14" s="60">
        <v>4.0</v>
      </c>
      <c r="K14" s="60">
        <v>5.0</v>
      </c>
      <c r="L14" s="58">
        <v>4.0</v>
      </c>
      <c r="M14" s="58">
        <v>3.0</v>
      </c>
      <c r="N14" s="58">
        <v>3.0</v>
      </c>
      <c r="O14" s="58">
        <v>3.0</v>
      </c>
      <c r="P14" s="60">
        <v>5.0</v>
      </c>
      <c r="Q14" s="58">
        <v>3.0</v>
      </c>
      <c r="R14" s="60">
        <v>4.0</v>
      </c>
      <c r="S14" s="50" t="s">
        <v>128</v>
      </c>
      <c r="T14" s="58">
        <v>3.0</v>
      </c>
      <c r="U14" s="60">
        <v>4.0</v>
      </c>
      <c r="V14" s="60">
        <v>4.0</v>
      </c>
      <c r="W14" s="58">
        <v>3.0</v>
      </c>
      <c r="X14" s="58">
        <v>3.0</v>
      </c>
      <c r="Y14" s="50" t="s">
        <v>128</v>
      </c>
      <c r="Z14" s="50" t="s">
        <v>128</v>
      </c>
      <c r="AA14" s="60">
        <v>4.0</v>
      </c>
      <c r="AB14" s="58">
        <v>3.0</v>
      </c>
      <c r="AC14" s="68">
        <v>4.0</v>
      </c>
      <c r="AD14" s="60">
        <v>5.0</v>
      </c>
      <c r="AE14" s="58">
        <v>3.0</v>
      </c>
      <c r="AF14" s="60">
        <v>4.0</v>
      </c>
      <c r="AG14" s="60">
        <v>4.0</v>
      </c>
      <c r="AH14" s="60">
        <v>5.0</v>
      </c>
      <c r="AI14" s="59">
        <v>6.0</v>
      </c>
      <c r="AJ14" s="60">
        <v>4.0</v>
      </c>
      <c r="AK14" s="60">
        <v>4.0</v>
      </c>
      <c r="AL14" s="60">
        <v>4.0</v>
      </c>
      <c r="AM14" s="59">
        <v>6.0</v>
      </c>
      <c r="AN14" s="60">
        <v>5.0</v>
      </c>
      <c r="AO14" s="68">
        <v>4.0</v>
      </c>
      <c r="AP14" s="68">
        <v>4.0</v>
      </c>
      <c r="AQ14" s="59">
        <v>4.0</v>
      </c>
      <c r="AR14" s="59">
        <v>4.0</v>
      </c>
      <c r="AS14" s="59">
        <v>6.0</v>
      </c>
      <c r="AT14" s="59">
        <v>6.0</v>
      </c>
      <c r="AU14" s="60">
        <v>5.0</v>
      </c>
      <c r="AV14" s="60">
        <v>5.0</v>
      </c>
      <c r="AW14" s="60">
        <v>4.0</v>
      </c>
      <c r="AX14" s="60">
        <v>5.0</v>
      </c>
      <c r="AY14" s="60">
        <v>4.0</v>
      </c>
      <c r="AZ14" s="60">
        <v>4.0</v>
      </c>
      <c r="BA14" s="60">
        <v>4.0</v>
      </c>
      <c r="BB14" s="60">
        <v>4.0</v>
      </c>
      <c r="BC14" s="68">
        <v>4.0</v>
      </c>
      <c r="BD14" s="59">
        <v>4.0</v>
      </c>
      <c r="BE14" s="59">
        <v>4.0</v>
      </c>
      <c r="BF14" s="60">
        <v>5.0</v>
      </c>
      <c r="BG14" s="59">
        <v>6.0</v>
      </c>
      <c r="BH14" s="60">
        <v>5.0</v>
      </c>
      <c r="BI14" s="60">
        <v>5.0</v>
      </c>
      <c r="BJ14" s="60">
        <v>5.0</v>
      </c>
      <c r="BK14" s="68">
        <v>4.0</v>
      </c>
      <c r="BL14" s="60">
        <v>4.0</v>
      </c>
      <c r="BM14" s="60">
        <v>5.0</v>
      </c>
      <c r="BN14" s="60">
        <v>5.0</v>
      </c>
      <c r="BO14" s="68">
        <v>4.0</v>
      </c>
      <c r="BP14" s="58">
        <v>3.0</v>
      </c>
      <c r="BQ14" s="60">
        <v>4.0</v>
      </c>
      <c r="BR14" s="59">
        <v>6.0</v>
      </c>
      <c r="BS14" s="59">
        <v>6.0</v>
      </c>
      <c r="BT14" s="60">
        <v>5.0</v>
      </c>
      <c r="BU14" s="68">
        <v>7.0</v>
      </c>
      <c r="BV14" s="58">
        <v>3.0</v>
      </c>
      <c r="BW14" s="60">
        <v>5.0</v>
      </c>
      <c r="BX14" s="60">
        <v>5.0</v>
      </c>
      <c r="BY14" s="60">
        <v>5.0</v>
      </c>
      <c r="BZ14" s="60">
        <v>5.0</v>
      </c>
      <c r="CA14" s="60">
        <v>5.0</v>
      </c>
      <c r="CB14" s="50" t="s">
        <v>128</v>
      </c>
    </row>
    <row r="15">
      <c r="A15" s="29" t="s">
        <v>42</v>
      </c>
      <c r="B15" s="58">
        <v>4.0</v>
      </c>
      <c r="C15" s="58">
        <v>4.0</v>
      </c>
      <c r="D15" s="58">
        <v>4.0</v>
      </c>
      <c r="E15" s="60">
        <v>5.0</v>
      </c>
      <c r="F15" s="60">
        <v>5.0</v>
      </c>
      <c r="G15" s="60">
        <v>5.0</v>
      </c>
      <c r="H15" s="60">
        <v>4.0</v>
      </c>
      <c r="I15" s="59">
        <v>6.0</v>
      </c>
      <c r="J15" s="60">
        <v>5.0</v>
      </c>
      <c r="K15" s="60">
        <v>5.0</v>
      </c>
      <c r="L15" s="58">
        <v>4.0</v>
      </c>
      <c r="M15" s="60">
        <v>5.0</v>
      </c>
      <c r="N15" s="60">
        <v>5.0</v>
      </c>
      <c r="O15" s="58">
        <v>4.0</v>
      </c>
      <c r="P15" s="60">
        <v>5.0</v>
      </c>
      <c r="Q15" s="60">
        <v>5.0</v>
      </c>
      <c r="R15" s="60">
        <v>5.0</v>
      </c>
      <c r="S15" s="50" t="s">
        <v>128</v>
      </c>
      <c r="T15" s="58">
        <v>4.0</v>
      </c>
      <c r="U15" s="59">
        <v>6.0</v>
      </c>
      <c r="V15" s="59">
        <v>6.0</v>
      </c>
      <c r="W15" s="60">
        <v>5.0</v>
      </c>
      <c r="X15" s="60">
        <v>5.0</v>
      </c>
      <c r="Y15" s="50" t="s">
        <v>128</v>
      </c>
      <c r="Z15" s="50" t="s">
        <v>128</v>
      </c>
      <c r="AA15" s="60">
        <v>5.0</v>
      </c>
      <c r="AB15" s="60">
        <v>5.0</v>
      </c>
      <c r="AC15" s="68">
        <v>4.0</v>
      </c>
      <c r="AD15" s="59">
        <v>6.0</v>
      </c>
      <c r="AE15" s="58">
        <v>4.0</v>
      </c>
      <c r="AF15" s="59">
        <v>6.0</v>
      </c>
      <c r="AG15" s="60">
        <v>5.0</v>
      </c>
      <c r="AH15" s="60">
        <v>4.0</v>
      </c>
      <c r="AI15" s="59">
        <v>6.0</v>
      </c>
      <c r="AJ15" s="59">
        <v>6.0</v>
      </c>
      <c r="AK15" s="60">
        <v>5.0</v>
      </c>
      <c r="AL15" s="60">
        <v>5.0</v>
      </c>
      <c r="AM15" s="60">
        <v>5.0</v>
      </c>
      <c r="AN15" s="59">
        <v>6.0</v>
      </c>
      <c r="AO15" s="59">
        <v>6.0</v>
      </c>
      <c r="AP15" s="68">
        <v>4.0</v>
      </c>
      <c r="AQ15" s="59">
        <v>6.0</v>
      </c>
      <c r="AR15" s="59">
        <v>4.0</v>
      </c>
      <c r="AS15" s="60">
        <v>5.0</v>
      </c>
      <c r="AT15" s="60">
        <v>5.0</v>
      </c>
      <c r="AU15" s="69">
        <v>8.0</v>
      </c>
      <c r="AV15" s="69">
        <v>8.0</v>
      </c>
      <c r="AW15" s="60">
        <v>5.0</v>
      </c>
      <c r="AX15" s="60">
        <v>5.0</v>
      </c>
      <c r="AY15" s="69">
        <v>9.0</v>
      </c>
      <c r="AZ15" s="59">
        <v>6.0</v>
      </c>
      <c r="BA15" s="68">
        <v>7.0</v>
      </c>
      <c r="BB15" s="59">
        <v>6.0</v>
      </c>
      <c r="BC15" s="60">
        <v>5.0</v>
      </c>
      <c r="BD15" s="60">
        <v>5.0</v>
      </c>
      <c r="BE15" s="60">
        <v>5.0</v>
      </c>
      <c r="BF15" s="60">
        <v>5.0</v>
      </c>
      <c r="BG15" s="60">
        <v>5.0</v>
      </c>
      <c r="BH15" s="60">
        <v>5.0</v>
      </c>
      <c r="BI15" s="60">
        <v>4.0</v>
      </c>
      <c r="BJ15" s="59">
        <v>6.0</v>
      </c>
      <c r="BK15" s="60">
        <v>5.0</v>
      </c>
      <c r="BL15" s="60">
        <v>5.0</v>
      </c>
      <c r="BM15" s="60">
        <v>5.0</v>
      </c>
      <c r="BN15" s="68">
        <v>7.0</v>
      </c>
      <c r="BO15" s="60">
        <v>5.0</v>
      </c>
      <c r="BP15" s="59">
        <v>6.0</v>
      </c>
      <c r="BQ15" s="59">
        <v>6.0</v>
      </c>
      <c r="BR15" s="60">
        <v>5.0</v>
      </c>
      <c r="BS15" s="68">
        <v>7.0</v>
      </c>
      <c r="BT15" s="59">
        <v>6.0</v>
      </c>
      <c r="BU15" s="60">
        <v>5.0</v>
      </c>
      <c r="BV15" s="59">
        <v>6.0</v>
      </c>
      <c r="BW15" s="59">
        <v>6.0</v>
      </c>
      <c r="BX15" s="60">
        <v>5.0</v>
      </c>
      <c r="BY15" s="59">
        <v>6.0</v>
      </c>
      <c r="BZ15" s="68">
        <v>7.0</v>
      </c>
      <c r="CA15" s="68">
        <v>7.0</v>
      </c>
      <c r="CB15" s="50" t="s">
        <v>128</v>
      </c>
    </row>
    <row r="16">
      <c r="A16" s="29" t="s">
        <v>43</v>
      </c>
      <c r="B16" s="58">
        <v>2.0</v>
      </c>
      <c r="C16" s="58">
        <v>2.0</v>
      </c>
      <c r="D16" s="58">
        <v>2.0</v>
      </c>
      <c r="E16" s="60">
        <v>3.0</v>
      </c>
      <c r="F16" s="58">
        <v>2.0</v>
      </c>
      <c r="G16" s="60">
        <v>3.0</v>
      </c>
      <c r="H16" s="58">
        <v>2.0</v>
      </c>
      <c r="I16" s="58">
        <v>2.0</v>
      </c>
      <c r="J16" s="60">
        <v>3.0</v>
      </c>
      <c r="K16" s="60">
        <v>3.0</v>
      </c>
      <c r="L16" s="58">
        <v>2.0</v>
      </c>
      <c r="M16" s="60">
        <v>3.0</v>
      </c>
      <c r="N16" s="60">
        <v>3.0</v>
      </c>
      <c r="O16" s="58">
        <v>3.0</v>
      </c>
      <c r="P16" s="60">
        <v>3.0</v>
      </c>
      <c r="Q16" s="60">
        <v>3.0</v>
      </c>
      <c r="R16" s="60">
        <v>3.0</v>
      </c>
      <c r="S16" s="50" t="s">
        <v>128</v>
      </c>
      <c r="T16" s="58">
        <v>3.0</v>
      </c>
      <c r="U16" s="58">
        <v>2.0</v>
      </c>
      <c r="V16" s="59">
        <v>3.0</v>
      </c>
      <c r="W16" s="60">
        <v>3.0</v>
      </c>
      <c r="X16" s="60">
        <v>3.0</v>
      </c>
      <c r="Y16" s="50" t="s">
        <v>128</v>
      </c>
      <c r="Z16" s="50" t="s">
        <v>128</v>
      </c>
      <c r="AA16" s="58">
        <v>2.0</v>
      </c>
      <c r="AB16" s="58">
        <v>2.0</v>
      </c>
      <c r="AC16" s="58">
        <v>2.0</v>
      </c>
      <c r="AD16" s="59">
        <v>3.0</v>
      </c>
      <c r="AE16" s="58">
        <v>3.0</v>
      </c>
      <c r="AF16" s="59">
        <v>3.0</v>
      </c>
      <c r="AG16" s="60">
        <v>3.0</v>
      </c>
      <c r="AH16" s="58">
        <v>2.0</v>
      </c>
      <c r="AI16" s="58">
        <v>2.0</v>
      </c>
      <c r="AJ16" s="58">
        <v>2.0</v>
      </c>
      <c r="AK16" s="58">
        <v>2.0</v>
      </c>
      <c r="AL16" s="60">
        <v>4.0</v>
      </c>
      <c r="AM16" s="60">
        <v>3.0</v>
      </c>
      <c r="AN16" s="58">
        <v>2.0</v>
      </c>
      <c r="AO16" s="58">
        <v>2.0</v>
      </c>
      <c r="AP16" s="60">
        <v>4.0</v>
      </c>
      <c r="AQ16" s="59">
        <v>3.0</v>
      </c>
      <c r="AR16" s="58">
        <v>2.0</v>
      </c>
      <c r="AS16" s="60">
        <v>3.0</v>
      </c>
      <c r="AT16" s="60">
        <v>3.0</v>
      </c>
      <c r="AU16" s="69">
        <v>3.0</v>
      </c>
      <c r="AV16" s="58">
        <v>2.0</v>
      </c>
      <c r="AW16" s="58">
        <v>2.0</v>
      </c>
      <c r="AX16" s="60">
        <v>3.0</v>
      </c>
      <c r="AY16" s="69">
        <v>3.0</v>
      </c>
      <c r="AZ16" s="58">
        <v>2.0</v>
      </c>
      <c r="BA16" s="68">
        <v>3.0</v>
      </c>
      <c r="BB16" s="59">
        <v>3.0</v>
      </c>
      <c r="BC16" s="60">
        <v>3.0</v>
      </c>
      <c r="BD16" s="60">
        <v>3.0</v>
      </c>
      <c r="BE16" s="60">
        <v>3.0</v>
      </c>
      <c r="BF16" s="60">
        <v>3.0</v>
      </c>
      <c r="BG16" s="60">
        <v>4.0</v>
      </c>
      <c r="BH16" s="60">
        <v>3.0</v>
      </c>
      <c r="BI16" s="60">
        <v>4.0</v>
      </c>
      <c r="BJ16" s="58">
        <v>2.0</v>
      </c>
      <c r="BK16" s="60">
        <v>3.0</v>
      </c>
      <c r="BL16" s="58">
        <v>2.0</v>
      </c>
      <c r="BM16" s="60">
        <v>3.0</v>
      </c>
      <c r="BN16" s="68">
        <v>3.0</v>
      </c>
      <c r="BO16" s="60">
        <v>3.0</v>
      </c>
      <c r="BP16" s="59">
        <v>3.0</v>
      </c>
      <c r="BQ16" s="58">
        <v>2.0</v>
      </c>
      <c r="BR16" s="60">
        <v>3.0</v>
      </c>
      <c r="BS16" s="60">
        <v>4.0</v>
      </c>
      <c r="BT16" s="59">
        <v>3.0</v>
      </c>
      <c r="BU16" s="60">
        <v>4.0</v>
      </c>
      <c r="BV16" s="59">
        <v>3.0</v>
      </c>
      <c r="BW16" s="58">
        <v>2.0</v>
      </c>
      <c r="BX16" s="60">
        <v>3.0</v>
      </c>
      <c r="BY16" s="59">
        <v>3.0</v>
      </c>
      <c r="BZ16" s="68">
        <v>3.0</v>
      </c>
      <c r="CA16" s="60">
        <v>4.0</v>
      </c>
      <c r="CB16" s="50" t="s">
        <v>128</v>
      </c>
    </row>
    <row r="17">
      <c r="A17" s="29" t="s">
        <v>44</v>
      </c>
      <c r="B17" s="60">
        <v>4.0</v>
      </c>
      <c r="C17" s="58">
        <v>3.0</v>
      </c>
      <c r="D17" s="58">
        <v>3.0</v>
      </c>
      <c r="E17" s="60">
        <v>3.0</v>
      </c>
      <c r="F17" s="58">
        <v>3.0</v>
      </c>
      <c r="G17" s="60">
        <v>3.0</v>
      </c>
      <c r="H17" s="58">
        <v>3.0</v>
      </c>
      <c r="I17" s="60">
        <v>4.0</v>
      </c>
      <c r="J17" s="60">
        <v>3.0</v>
      </c>
      <c r="K17" s="60">
        <v>3.0</v>
      </c>
      <c r="L17" s="58">
        <v>3.0</v>
      </c>
      <c r="M17" s="60">
        <v>4.0</v>
      </c>
      <c r="N17" s="60">
        <v>4.0</v>
      </c>
      <c r="O17" s="60">
        <v>4.0</v>
      </c>
      <c r="P17" s="60">
        <v>3.0</v>
      </c>
      <c r="Q17" s="59">
        <v>5.0</v>
      </c>
      <c r="R17" s="60">
        <v>3.0</v>
      </c>
      <c r="S17" s="50" t="s">
        <v>128</v>
      </c>
      <c r="T17" s="58">
        <v>3.0</v>
      </c>
      <c r="U17" s="60">
        <v>4.0</v>
      </c>
      <c r="V17" s="59">
        <v>3.0</v>
      </c>
      <c r="W17" s="60">
        <v>4.0</v>
      </c>
      <c r="X17" s="60">
        <v>3.0</v>
      </c>
      <c r="Y17" s="50" t="s">
        <v>128</v>
      </c>
      <c r="Z17" s="50" t="s">
        <v>128</v>
      </c>
      <c r="AA17" s="60">
        <v>4.0</v>
      </c>
      <c r="AB17" s="60">
        <v>4.0</v>
      </c>
      <c r="AC17" s="60">
        <v>4.0</v>
      </c>
      <c r="AD17" s="59">
        <v>3.0</v>
      </c>
      <c r="AE17" s="58">
        <v>3.0</v>
      </c>
      <c r="AF17" s="59">
        <v>3.0</v>
      </c>
      <c r="AG17" s="60">
        <v>4.0</v>
      </c>
      <c r="AH17" s="60">
        <v>4.0</v>
      </c>
      <c r="AI17" s="58">
        <v>3.0</v>
      </c>
      <c r="AJ17" s="58">
        <v>3.0</v>
      </c>
      <c r="AK17" s="58">
        <v>3.0</v>
      </c>
      <c r="AL17" s="60">
        <v>4.0</v>
      </c>
      <c r="AM17" s="60">
        <v>4.0</v>
      </c>
      <c r="AN17" s="58">
        <v>3.0</v>
      </c>
      <c r="AO17" s="60">
        <v>4.0</v>
      </c>
      <c r="AP17" s="68">
        <v>6.0</v>
      </c>
      <c r="AQ17" s="59">
        <v>5.0</v>
      </c>
      <c r="AR17" s="59">
        <v>5.0</v>
      </c>
      <c r="AS17" s="60">
        <v>4.0</v>
      </c>
      <c r="AT17" s="60">
        <v>4.0</v>
      </c>
      <c r="AU17" s="60">
        <v>4.0</v>
      </c>
      <c r="AV17" s="58">
        <v>3.0</v>
      </c>
      <c r="AW17" s="60">
        <v>4.0</v>
      </c>
      <c r="AX17" s="60">
        <v>3.0</v>
      </c>
      <c r="AY17" s="60">
        <v>4.0</v>
      </c>
      <c r="AZ17" s="58">
        <v>3.0</v>
      </c>
      <c r="BA17" s="60">
        <v>4.0</v>
      </c>
      <c r="BB17" s="59">
        <v>3.0</v>
      </c>
      <c r="BC17" s="60">
        <v>4.0</v>
      </c>
      <c r="BD17" s="60">
        <v>4.0</v>
      </c>
      <c r="BE17" s="60">
        <v>4.0</v>
      </c>
      <c r="BF17" s="60">
        <v>4.0</v>
      </c>
      <c r="BG17" s="60">
        <v>4.0</v>
      </c>
      <c r="BH17" s="60">
        <v>4.0</v>
      </c>
      <c r="BI17" s="60">
        <v>3.0</v>
      </c>
      <c r="BJ17" s="60">
        <v>4.0</v>
      </c>
      <c r="BK17" s="60">
        <v>4.0</v>
      </c>
      <c r="BL17" s="60">
        <v>4.0</v>
      </c>
      <c r="BM17" s="60">
        <v>4.0</v>
      </c>
      <c r="BN17" s="68">
        <v>6.0</v>
      </c>
      <c r="BO17" s="60">
        <v>4.0</v>
      </c>
      <c r="BP17" s="59">
        <v>5.0</v>
      </c>
      <c r="BQ17" s="59">
        <v>5.0</v>
      </c>
      <c r="BR17" s="60">
        <v>4.0</v>
      </c>
      <c r="BS17" s="60">
        <v>4.0</v>
      </c>
      <c r="BT17" s="68">
        <v>6.0</v>
      </c>
      <c r="BU17" s="60">
        <v>4.0</v>
      </c>
      <c r="BV17" s="60">
        <v>4.0</v>
      </c>
      <c r="BW17" s="59">
        <v>5.0</v>
      </c>
      <c r="BX17" s="60">
        <v>4.0</v>
      </c>
      <c r="BY17" s="60">
        <v>4.0</v>
      </c>
      <c r="BZ17" s="60">
        <v>4.0</v>
      </c>
      <c r="CA17" s="60">
        <v>4.0</v>
      </c>
      <c r="CB17" s="50" t="s">
        <v>128</v>
      </c>
    </row>
    <row r="18">
      <c r="A18" s="29" t="s">
        <v>45</v>
      </c>
      <c r="B18" s="60">
        <v>3.0</v>
      </c>
      <c r="C18" s="58">
        <v>3.0</v>
      </c>
      <c r="D18" s="58">
        <v>3.0</v>
      </c>
      <c r="E18" s="60">
        <v>3.0</v>
      </c>
      <c r="F18" s="58">
        <v>2.0</v>
      </c>
      <c r="G18" s="60">
        <v>4.0</v>
      </c>
      <c r="H18" s="58">
        <v>3.0</v>
      </c>
      <c r="I18" s="60">
        <v>4.0</v>
      </c>
      <c r="J18" s="60">
        <v>3.0</v>
      </c>
      <c r="K18" s="60">
        <v>3.0</v>
      </c>
      <c r="L18" s="58">
        <v>3.0</v>
      </c>
      <c r="M18" s="60">
        <v>3.0</v>
      </c>
      <c r="N18" s="60">
        <v>3.0</v>
      </c>
      <c r="O18" s="60">
        <v>3.0</v>
      </c>
      <c r="P18" s="60">
        <v>3.0</v>
      </c>
      <c r="Q18" s="59">
        <v>3.0</v>
      </c>
      <c r="R18" s="60">
        <v>4.0</v>
      </c>
      <c r="S18" s="50" t="s">
        <v>128</v>
      </c>
      <c r="T18" s="58">
        <v>3.0</v>
      </c>
      <c r="U18" s="60">
        <v>4.0</v>
      </c>
      <c r="V18" s="60">
        <v>4.0</v>
      </c>
      <c r="W18" s="60">
        <v>3.0</v>
      </c>
      <c r="X18" s="60">
        <v>4.0</v>
      </c>
      <c r="Y18" s="50" t="s">
        <v>128</v>
      </c>
      <c r="Z18" s="50" t="s">
        <v>128</v>
      </c>
      <c r="AA18" s="60">
        <v>3.0</v>
      </c>
      <c r="AB18" s="59">
        <v>5.0</v>
      </c>
      <c r="AC18" s="60">
        <v>4.0</v>
      </c>
      <c r="AD18" s="59">
        <v>3.0</v>
      </c>
      <c r="AE18" s="58">
        <v>3.0</v>
      </c>
      <c r="AF18" s="59">
        <v>3.0</v>
      </c>
      <c r="AG18" s="60">
        <v>4.0</v>
      </c>
      <c r="AH18" s="58">
        <v>2.0</v>
      </c>
      <c r="AI18" s="58">
        <v>3.0</v>
      </c>
      <c r="AJ18" s="58">
        <v>3.0</v>
      </c>
      <c r="AK18" s="59">
        <v>5.0</v>
      </c>
      <c r="AL18" s="60">
        <v>4.0</v>
      </c>
      <c r="AM18" s="60">
        <v>3.0</v>
      </c>
      <c r="AN18" s="58">
        <v>3.0</v>
      </c>
      <c r="AO18" s="59">
        <v>5.0</v>
      </c>
      <c r="AP18" s="60">
        <v>4.0</v>
      </c>
      <c r="AQ18" s="60">
        <v>4.0</v>
      </c>
      <c r="AR18" s="60">
        <v>4.0</v>
      </c>
      <c r="AS18" s="60">
        <v>3.0</v>
      </c>
      <c r="AT18" s="60">
        <v>4.0</v>
      </c>
      <c r="AU18" s="60">
        <v>4.0</v>
      </c>
      <c r="AV18" s="58">
        <v>3.0</v>
      </c>
      <c r="AW18" s="60">
        <v>3.0</v>
      </c>
      <c r="AX18" s="60">
        <v>3.0</v>
      </c>
      <c r="AY18" s="60">
        <v>4.0</v>
      </c>
      <c r="AZ18" s="59">
        <v>5.0</v>
      </c>
      <c r="BA18" s="60">
        <v>3.0</v>
      </c>
      <c r="BB18" s="59">
        <v>5.0</v>
      </c>
      <c r="BC18" s="60">
        <v>4.0</v>
      </c>
      <c r="BD18" s="59">
        <v>5.0</v>
      </c>
      <c r="BE18" s="60">
        <v>4.0</v>
      </c>
      <c r="BF18" s="60">
        <v>3.0</v>
      </c>
      <c r="BG18" s="60">
        <v>4.0</v>
      </c>
      <c r="BH18" s="60">
        <v>4.0</v>
      </c>
      <c r="BI18" s="60">
        <v>3.0</v>
      </c>
      <c r="BJ18" s="60">
        <v>4.0</v>
      </c>
      <c r="BK18" s="60">
        <v>3.0</v>
      </c>
      <c r="BL18" s="60">
        <v>3.0</v>
      </c>
      <c r="BM18" s="60">
        <v>4.0</v>
      </c>
      <c r="BN18" s="60">
        <v>4.0</v>
      </c>
      <c r="BO18" s="59">
        <v>5.0</v>
      </c>
      <c r="BP18" s="59">
        <v>5.0</v>
      </c>
      <c r="BQ18" s="59">
        <v>5.0</v>
      </c>
      <c r="BR18" s="60">
        <v>4.0</v>
      </c>
      <c r="BS18" s="68">
        <v>6.0</v>
      </c>
      <c r="BT18" s="59">
        <v>5.0</v>
      </c>
      <c r="BU18" s="60">
        <v>3.0</v>
      </c>
      <c r="BV18" s="60">
        <v>3.0</v>
      </c>
      <c r="BW18" s="59">
        <v>3.0</v>
      </c>
      <c r="BX18" s="59">
        <v>5.0</v>
      </c>
      <c r="BY18" s="59">
        <v>5.0</v>
      </c>
      <c r="BZ18" s="60">
        <v>4.0</v>
      </c>
      <c r="CA18" s="59">
        <v>5.0</v>
      </c>
      <c r="CB18" s="50" t="s">
        <v>128</v>
      </c>
    </row>
    <row r="19">
      <c r="A19" s="29" t="s">
        <v>46</v>
      </c>
      <c r="B19" s="60">
        <v>3.0</v>
      </c>
      <c r="C19" s="58">
        <v>2.0</v>
      </c>
      <c r="D19" s="58">
        <v>3.0</v>
      </c>
      <c r="E19" s="60">
        <v>4.0</v>
      </c>
      <c r="F19" s="60">
        <v>4.0</v>
      </c>
      <c r="G19" s="60">
        <v>3.0</v>
      </c>
      <c r="H19" s="59">
        <v>5.0</v>
      </c>
      <c r="I19" s="60">
        <v>3.0</v>
      </c>
      <c r="J19" s="60">
        <v>3.0</v>
      </c>
      <c r="K19" s="60">
        <v>4.0</v>
      </c>
      <c r="L19" s="60">
        <v>4.0</v>
      </c>
      <c r="M19" s="60">
        <v>3.0</v>
      </c>
      <c r="N19" s="60">
        <v>4.0</v>
      </c>
      <c r="O19" s="60">
        <v>4.0</v>
      </c>
      <c r="P19" s="60">
        <v>3.0</v>
      </c>
      <c r="Q19" s="60">
        <v>4.0</v>
      </c>
      <c r="R19" s="60">
        <v>3.0</v>
      </c>
      <c r="S19" s="50" t="s">
        <v>128</v>
      </c>
      <c r="T19" s="58">
        <v>3.0</v>
      </c>
      <c r="U19" s="60">
        <v>4.0</v>
      </c>
      <c r="V19" s="60">
        <v>4.0</v>
      </c>
      <c r="W19" s="60">
        <v>3.0</v>
      </c>
      <c r="X19" s="60">
        <v>3.0</v>
      </c>
      <c r="Y19" s="50" t="s">
        <v>128</v>
      </c>
      <c r="Z19" s="50" t="s">
        <v>128</v>
      </c>
      <c r="AA19" s="60">
        <v>4.0</v>
      </c>
      <c r="AB19" s="60">
        <v>4.0</v>
      </c>
      <c r="AC19" s="60">
        <v>4.0</v>
      </c>
      <c r="AD19" s="59">
        <v>3.0</v>
      </c>
      <c r="AE19" s="58">
        <v>3.0</v>
      </c>
      <c r="AF19" s="60">
        <v>4.0</v>
      </c>
      <c r="AG19" s="60">
        <v>4.0</v>
      </c>
      <c r="AH19" s="60">
        <v>4.0</v>
      </c>
      <c r="AI19" s="58">
        <v>3.0</v>
      </c>
      <c r="AJ19" s="60">
        <v>4.0</v>
      </c>
      <c r="AK19" s="60">
        <v>4.0</v>
      </c>
      <c r="AL19" s="60">
        <v>4.0</v>
      </c>
      <c r="AM19" s="60">
        <v>3.0</v>
      </c>
      <c r="AN19" s="60">
        <v>4.0</v>
      </c>
      <c r="AO19" s="60">
        <v>4.0</v>
      </c>
      <c r="AP19" s="60">
        <v>3.0</v>
      </c>
      <c r="AQ19" s="60">
        <v>4.0</v>
      </c>
      <c r="AR19" s="59">
        <v>5.0</v>
      </c>
      <c r="AS19" s="60">
        <v>3.0</v>
      </c>
      <c r="AT19" s="60">
        <v>4.0</v>
      </c>
      <c r="AU19" s="60">
        <v>4.0</v>
      </c>
      <c r="AV19" s="58">
        <v>3.0</v>
      </c>
      <c r="AW19" s="60">
        <v>4.0</v>
      </c>
      <c r="AX19" s="59">
        <v>5.0</v>
      </c>
      <c r="AY19" s="60">
        <v>4.0</v>
      </c>
      <c r="AZ19" s="60">
        <v>4.0</v>
      </c>
      <c r="BA19" s="60">
        <v>3.0</v>
      </c>
      <c r="BB19" s="60">
        <v>4.0</v>
      </c>
      <c r="BC19" s="68">
        <v>6.0</v>
      </c>
      <c r="BD19" s="60">
        <v>4.0</v>
      </c>
      <c r="BE19" s="60">
        <v>3.0</v>
      </c>
      <c r="BF19" s="60">
        <v>4.0</v>
      </c>
      <c r="BG19" s="60">
        <v>3.0</v>
      </c>
      <c r="BH19" s="60">
        <v>4.0</v>
      </c>
      <c r="BI19" s="60">
        <v>3.0</v>
      </c>
      <c r="BJ19" s="60">
        <v>4.0</v>
      </c>
      <c r="BK19" s="60">
        <v>4.0</v>
      </c>
      <c r="BL19" s="60">
        <v>4.0</v>
      </c>
      <c r="BM19" s="60">
        <v>4.0</v>
      </c>
      <c r="BN19" s="60">
        <v>4.0</v>
      </c>
      <c r="BO19" s="60">
        <v>4.0</v>
      </c>
      <c r="BP19" s="68">
        <v>6.0</v>
      </c>
      <c r="BQ19" s="60">
        <v>4.0</v>
      </c>
      <c r="BR19" s="60">
        <v>4.0</v>
      </c>
      <c r="BS19" s="60">
        <v>4.0</v>
      </c>
      <c r="BT19" s="60">
        <v>4.0</v>
      </c>
      <c r="BU19" s="60">
        <v>4.0</v>
      </c>
      <c r="BV19" s="59">
        <v>5.0</v>
      </c>
      <c r="BW19" s="68">
        <v>6.0</v>
      </c>
      <c r="BX19" s="60">
        <v>4.0</v>
      </c>
      <c r="BY19" s="68">
        <v>6.0</v>
      </c>
      <c r="BZ19" s="59">
        <v>5.0</v>
      </c>
      <c r="CA19" s="60">
        <v>4.0</v>
      </c>
      <c r="CB19" s="50" t="s">
        <v>128</v>
      </c>
    </row>
    <row r="20">
      <c r="A20" s="29" t="s">
        <v>47</v>
      </c>
      <c r="B20" s="60">
        <v>4.0</v>
      </c>
      <c r="C20" s="59">
        <v>5.0</v>
      </c>
      <c r="D20" s="60">
        <v>4.0</v>
      </c>
      <c r="E20" s="60">
        <v>4.0</v>
      </c>
      <c r="F20" s="60">
        <v>4.0</v>
      </c>
      <c r="G20" s="60">
        <v>3.0</v>
      </c>
      <c r="H20" s="59">
        <v>3.0</v>
      </c>
      <c r="I20" s="60">
        <v>3.0</v>
      </c>
      <c r="J20" s="59">
        <v>5.0</v>
      </c>
      <c r="K20" s="60">
        <v>4.0</v>
      </c>
      <c r="L20" s="60">
        <v>4.0</v>
      </c>
      <c r="M20" s="60">
        <v>3.0</v>
      </c>
      <c r="N20" s="60">
        <v>4.0</v>
      </c>
      <c r="O20" s="59">
        <v>5.0</v>
      </c>
      <c r="P20" s="59">
        <v>5.0</v>
      </c>
      <c r="Q20" s="60">
        <v>4.0</v>
      </c>
      <c r="R20" s="60">
        <v>4.0</v>
      </c>
      <c r="S20" s="50" t="s">
        <v>128</v>
      </c>
      <c r="T20" s="59">
        <v>5.0</v>
      </c>
      <c r="U20" s="59">
        <v>5.0</v>
      </c>
      <c r="V20" s="60">
        <v>4.0</v>
      </c>
      <c r="W20" s="59">
        <v>5.0</v>
      </c>
      <c r="X20" s="59">
        <v>5.0</v>
      </c>
      <c r="Y20" s="50" t="s">
        <v>128</v>
      </c>
      <c r="Z20" s="50" t="s">
        <v>128</v>
      </c>
      <c r="AA20" s="60">
        <v>4.0</v>
      </c>
      <c r="AB20" s="59">
        <v>5.0</v>
      </c>
      <c r="AC20" s="59">
        <v>5.0</v>
      </c>
      <c r="AD20" s="68">
        <v>6.0</v>
      </c>
      <c r="AE20" s="59">
        <v>5.0</v>
      </c>
      <c r="AF20" s="59">
        <v>5.0</v>
      </c>
      <c r="AG20" s="60">
        <v>4.0</v>
      </c>
      <c r="AH20" s="60">
        <v>4.0</v>
      </c>
      <c r="AI20" s="68">
        <v>6.0</v>
      </c>
      <c r="AJ20" s="59">
        <v>5.0</v>
      </c>
      <c r="AK20" s="68">
        <v>6.0</v>
      </c>
      <c r="AL20" s="60">
        <v>4.0</v>
      </c>
      <c r="AM20" s="60">
        <v>4.0</v>
      </c>
      <c r="AN20" s="60">
        <v>4.0</v>
      </c>
      <c r="AO20" s="59">
        <v>5.0</v>
      </c>
      <c r="AP20" s="59">
        <v>5.0</v>
      </c>
      <c r="AQ20" s="60">
        <v>4.0</v>
      </c>
      <c r="AR20" s="60">
        <v>4.0</v>
      </c>
      <c r="AS20" s="59">
        <v>5.0</v>
      </c>
      <c r="AT20" s="59">
        <v>5.0</v>
      </c>
      <c r="AU20" s="60">
        <v>4.0</v>
      </c>
      <c r="AV20" s="59">
        <v>5.0</v>
      </c>
      <c r="AW20" s="59">
        <v>5.0</v>
      </c>
      <c r="AX20" s="68">
        <v>6.0</v>
      </c>
      <c r="AY20" s="60">
        <v>4.0</v>
      </c>
      <c r="AZ20" s="59">
        <v>5.0</v>
      </c>
      <c r="BA20" s="59">
        <v>5.0</v>
      </c>
      <c r="BB20" s="59">
        <v>5.0</v>
      </c>
      <c r="BC20" s="59">
        <v>5.0</v>
      </c>
      <c r="BD20" s="59">
        <v>5.0</v>
      </c>
      <c r="BE20" s="59">
        <v>5.0</v>
      </c>
      <c r="BF20" s="68">
        <v>6.0</v>
      </c>
      <c r="BG20" s="59">
        <v>5.0</v>
      </c>
      <c r="BH20" s="68">
        <v>6.0</v>
      </c>
      <c r="BI20" s="68">
        <v>6.0</v>
      </c>
      <c r="BJ20" s="59">
        <v>5.0</v>
      </c>
      <c r="BK20" s="60">
        <v>4.0</v>
      </c>
      <c r="BL20" s="59">
        <v>5.0</v>
      </c>
      <c r="BM20" s="60">
        <v>4.0</v>
      </c>
      <c r="BN20" s="68">
        <v>6.0</v>
      </c>
      <c r="BO20" s="68">
        <v>6.0</v>
      </c>
      <c r="BP20" s="68">
        <v>3.0</v>
      </c>
      <c r="BQ20" s="59">
        <v>5.0</v>
      </c>
      <c r="BR20" s="59">
        <v>5.0</v>
      </c>
      <c r="BS20" s="60">
        <v>4.0</v>
      </c>
      <c r="BT20" s="59">
        <v>5.0</v>
      </c>
      <c r="BU20" s="68">
        <v>6.0</v>
      </c>
      <c r="BV20" s="68">
        <v>6.0</v>
      </c>
      <c r="BW20" s="59">
        <v>5.0</v>
      </c>
      <c r="BX20" s="59">
        <v>5.0</v>
      </c>
      <c r="BY20" s="60">
        <v>4.0</v>
      </c>
      <c r="BZ20" s="59">
        <v>5.0</v>
      </c>
      <c r="CA20" s="59">
        <v>5.0</v>
      </c>
      <c r="CB20" s="50" t="s">
        <v>128</v>
      </c>
    </row>
    <row r="21">
      <c r="A21" s="29" t="s">
        <v>48</v>
      </c>
      <c r="B21" s="60">
        <v>4.0</v>
      </c>
      <c r="C21" s="60">
        <v>4.0</v>
      </c>
      <c r="D21" s="60">
        <v>3.0</v>
      </c>
      <c r="E21" s="58">
        <v>2.0</v>
      </c>
      <c r="F21" s="60">
        <v>3.0</v>
      </c>
      <c r="G21" s="60">
        <v>3.0</v>
      </c>
      <c r="H21" s="59">
        <v>3.0</v>
      </c>
      <c r="I21" s="60">
        <v>3.0</v>
      </c>
      <c r="J21" s="60">
        <v>4.0</v>
      </c>
      <c r="K21" s="60">
        <v>3.0</v>
      </c>
      <c r="L21" s="60">
        <v>4.0</v>
      </c>
      <c r="M21" s="60">
        <v>4.0</v>
      </c>
      <c r="N21" s="60">
        <v>3.0</v>
      </c>
      <c r="O21" s="60">
        <v>4.0</v>
      </c>
      <c r="P21" s="59">
        <v>3.0</v>
      </c>
      <c r="Q21" s="60">
        <v>3.0</v>
      </c>
      <c r="R21" s="60">
        <v>3.0</v>
      </c>
      <c r="S21" s="50" t="s">
        <v>128</v>
      </c>
      <c r="T21" s="60">
        <v>4.0</v>
      </c>
      <c r="U21" s="60">
        <v>4.0</v>
      </c>
      <c r="V21" s="60">
        <v>3.0</v>
      </c>
      <c r="W21" s="59">
        <v>3.0</v>
      </c>
      <c r="X21" s="60">
        <v>4.0</v>
      </c>
      <c r="Y21" s="50" t="s">
        <v>128</v>
      </c>
      <c r="Z21" s="50" t="s">
        <v>128</v>
      </c>
      <c r="AA21" s="60">
        <v>4.0</v>
      </c>
      <c r="AB21" s="59">
        <v>3.0</v>
      </c>
      <c r="AC21" s="59">
        <v>3.0</v>
      </c>
      <c r="AD21" s="68">
        <v>3.0</v>
      </c>
      <c r="AE21" s="60">
        <v>4.0</v>
      </c>
      <c r="AF21" s="60">
        <v>4.0</v>
      </c>
      <c r="AG21" s="60">
        <v>4.0</v>
      </c>
      <c r="AH21" s="60">
        <v>4.0</v>
      </c>
      <c r="AI21" s="68">
        <v>3.0</v>
      </c>
      <c r="AJ21" s="60">
        <v>4.0</v>
      </c>
      <c r="AK21" s="60">
        <v>4.0</v>
      </c>
      <c r="AL21" s="60">
        <v>4.0</v>
      </c>
      <c r="AM21" s="60">
        <v>4.0</v>
      </c>
      <c r="AN21" s="60">
        <v>4.0</v>
      </c>
      <c r="AO21" s="60">
        <v>4.0</v>
      </c>
      <c r="AP21" s="59">
        <v>5.0</v>
      </c>
      <c r="AQ21" s="60">
        <v>3.0</v>
      </c>
      <c r="AR21" s="60">
        <v>4.0</v>
      </c>
      <c r="AS21" s="60">
        <v>4.0</v>
      </c>
      <c r="AT21" s="60">
        <v>4.0</v>
      </c>
      <c r="AU21" s="59">
        <v>5.0</v>
      </c>
      <c r="AV21" s="60">
        <v>4.0</v>
      </c>
      <c r="AW21" s="60">
        <v>4.0</v>
      </c>
      <c r="AX21" s="60">
        <v>4.0</v>
      </c>
      <c r="AY21" s="60">
        <v>3.0</v>
      </c>
      <c r="AZ21" s="60">
        <v>4.0</v>
      </c>
      <c r="BA21" s="69">
        <v>7.0</v>
      </c>
      <c r="BB21" s="60">
        <v>4.0</v>
      </c>
      <c r="BC21" s="60">
        <v>4.0</v>
      </c>
      <c r="BD21" s="59">
        <v>3.0</v>
      </c>
      <c r="BE21" s="60">
        <v>4.0</v>
      </c>
      <c r="BF21" s="68">
        <v>3.0</v>
      </c>
      <c r="BG21" s="60">
        <v>4.0</v>
      </c>
      <c r="BH21" s="59">
        <v>5.0</v>
      </c>
      <c r="BI21" s="60">
        <v>4.0</v>
      </c>
      <c r="BJ21" s="59">
        <v>3.0</v>
      </c>
      <c r="BK21" s="59">
        <v>5.0</v>
      </c>
      <c r="BL21" s="60">
        <v>4.0</v>
      </c>
      <c r="BM21" s="60">
        <v>4.0</v>
      </c>
      <c r="BN21" s="60">
        <v>4.0</v>
      </c>
      <c r="BO21" s="60">
        <v>4.0</v>
      </c>
      <c r="BP21" s="68">
        <v>3.0</v>
      </c>
      <c r="BQ21" s="68">
        <v>6.0</v>
      </c>
      <c r="BR21" s="68">
        <v>6.0</v>
      </c>
      <c r="BS21" s="60">
        <v>3.0</v>
      </c>
      <c r="BT21" s="60">
        <v>4.0</v>
      </c>
      <c r="BU21" s="68">
        <v>6.0</v>
      </c>
      <c r="BV21" s="60">
        <v>4.0</v>
      </c>
      <c r="BW21" s="59">
        <v>5.0</v>
      </c>
      <c r="BX21" s="60">
        <v>4.0</v>
      </c>
      <c r="BY21" s="60">
        <v>4.0</v>
      </c>
      <c r="BZ21" s="59">
        <v>5.0</v>
      </c>
      <c r="CA21" s="60">
        <v>4.0</v>
      </c>
      <c r="CB21" s="50" t="s">
        <v>128</v>
      </c>
    </row>
    <row r="22">
      <c r="A22" s="29" t="s">
        <v>49</v>
      </c>
      <c r="B22" s="60">
        <v>3.0</v>
      </c>
      <c r="C22" s="60">
        <v>3.0</v>
      </c>
      <c r="D22" s="60">
        <v>3.0</v>
      </c>
      <c r="E22" s="58">
        <v>3.0</v>
      </c>
      <c r="F22" s="58">
        <v>2.0</v>
      </c>
      <c r="G22" s="60">
        <v>4.0</v>
      </c>
      <c r="H22" s="60">
        <v>4.0</v>
      </c>
      <c r="I22" s="60">
        <v>3.0</v>
      </c>
      <c r="J22" s="60">
        <v>4.0</v>
      </c>
      <c r="K22" s="60">
        <v>4.0</v>
      </c>
      <c r="L22" s="60">
        <v>4.0</v>
      </c>
      <c r="M22" s="60">
        <v>3.0</v>
      </c>
      <c r="N22" s="60">
        <v>3.0</v>
      </c>
      <c r="O22" s="60">
        <v>3.0</v>
      </c>
      <c r="P22" s="59">
        <v>3.0</v>
      </c>
      <c r="Q22" s="60">
        <v>3.0</v>
      </c>
      <c r="R22" s="60">
        <v>3.0</v>
      </c>
      <c r="S22" s="50" t="s">
        <v>128</v>
      </c>
      <c r="T22" s="60">
        <v>3.0</v>
      </c>
      <c r="U22" s="58">
        <v>2.0</v>
      </c>
      <c r="V22" s="58">
        <v>2.0</v>
      </c>
      <c r="W22" s="60">
        <v>4.0</v>
      </c>
      <c r="X22" s="60">
        <v>3.0</v>
      </c>
      <c r="Y22" s="50" t="s">
        <v>128</v>
      </c>
      <c r="Z22" s="50" t="s">
        <v>128</v>
      </c>
      <c r="AA22" s="60">
        <v>3.0</v>
      </c>
      <c r="AB22" s="59">
        <v>3.0</v>
      </c>
      <c r="AC22" s="60">
        <v>4.0</v>
      </c>
      <c r="AD22" s="68">
        <v>3.0</v>
      </c>
      <c r="AE22" s="60">
        <v>3.0</v>
      </c>
      <c r="AF22" s="60">
        <v>3.0</v>
      </c>
      <c r="AG22" s="60">
        <v>3.0</v>
      </c>
      <c r="AH22" s="60">
        <v>4.0</v>
      </c>
      <c r="AI22" s="68">
        <v>3.0</v>
      </c>
      <c r="AJ22" s="60">
        <v>4.0</v>
      </c>
      <c r="AK22" s="60">
        <v>3.0</v>
      </c>
      <c r="AL22" s="60">
        <v>4.0</v>
      </c>
      <c r="AM22" s="60">
        <v>3.0</v>
      </c>
      <c r="AN22" s="60">
        <v>3.0</v>
      </c>
      <c r="AO22" s="60">
        <v>3.0</v>
      </c>
      <c r="AP22" s="59">
        <v>3.0</v>
      </c>
      <c r="AQ22" s="60">
        <v>3.0</v>
      </c>
      <c r="AR22" s="60">
        <v>4.0</v>
      </c>
      <c r="AS22" s="59">
        <v>5.0</v>
      </c>
      <c r="AT22" s="60">
        <v>4.0</v>
      </c>
      <c r="AU22" s="60">
        <v>4.0</v>
      </c>
      <c r="AV22" s="60">
        <v>3.0</v>
      </c>
      <c r="AW22" s="60">
        <v>3.0</v>
      </c>
      <c r="AX22" s="60">
        <v>3.0</v>
      </c>
      <c r="AY22" s="60">
        <v>4.0</v>
      </c>
      <c r="AZ22" s="59">
        <v>5.0</v>
      </c>
      <c r="BA22" s="60">
        <v>4.0</v>
      </c>
      <c r="BB22" s="60">
        <v>3.0</v>
      </c>
      <c r="BC22" s="60">
        <v>3.0</v>
      </c>
      <c r="BD22" s="60">
        <v>4.0</v>
      </c>
      <c r="BE22" s="59">
        <v>5.0</v>
      </c>
      <c r="BF22" s="59">
        <v>5.0</v>
      </c>
      <c r="BG22" s="60">
        <v>4.0</v>
      </c>
      <c r="BH22" s="58">
        <v>2.0</v>
      </c>
      <c r="BI22" s="60">
        <v>3.0</v>
      </c>
      <c r="BJ22" s="60">
        <v>4.0</v>
      </c>
      <c r="BK22" s="59">
        <v>3.0</v>
      </c>
      <c r="BL22" s="60">
        <v>4.0</v>
      </c>
      <c r="BM22" s="60">
        <v>4.0</v>
      </c>
      <c r="BN22" s="60">
        <v>3.0</v>
      </c>
      <c r="BO22" s="60">
        <v>3.0</v>
      </c>
      <c r="BP22" s="60">
        <v>4.0</v>
      </c>
      <c r="BQ22" s="60">
        <v>4.0</v>
      </c>
      <c r="BR22" s="60">
        <v>4.0</v>
      </c>
      <c r="BS22" s="59">
        <v>5.0</v>
      </c>
      <c r="BT22" s="60">
        <v>4.0</v>
      </c>
      <c r="BU22" s="60">
        <v>4.0</v>
      </c>
      <c r="BV22" s="60">
        <v>4.0</v>
      </c>
      <c r="BW22" s="59">
        <v>5.0</v>
      </c>
      <c r="BX22" s="68">
        <v>6.0</v>
      </c>
      <c r="BY22" s="59">
        <v>5.0</v>
      </c>
      <c r="BZ22" s="60">
        <v>4.0</v>
      </c>
      <c r="CA22" s="60">
        <v>4.0</v>
      </c>
      <c r="CB22" s="50" t="s">
        <v>128</v>
      </c>
    </row>
    <row r="23">
      <c r="A23" s="29" t="s">
        <v>50</v>
      </c>
      <c r="B23" s="60">
        <v>3.0</v>
      </c>
      <c r="C23" s="60">
        <v>3.0</v>
      </c>
      <c r="D23" s="60">
        <v>3.0</v>
      </c>
      <c r="E23" s="58">
        <v>3.0</v>
      </c>
      <c r="F23" s="58">
        <v>3.0</v>
      </c>
      <c r="G23" s="60">
        <v>3.0</v>
      </c>
      <c r="H23" s="60">
        <v>3.0</v>
      </c>
      <c r="I23" s="60">
        <v>3.0</v>
      </c>
      <c r="J23" s="60">
        <v>3.0</v>
      </c>
      <c r="K23" s="60">
        <v>3.0</v>
      </c>
      <c r="L23" s="60">
        <v>3.0</v>
      </c>
      <c r="M23" s="60">
        <v>3.0</v>
      </c>
      <c r="N23" s="60">
        <v>3.0</v>
      </c>
      <c r="O23" s="60">
        <v>3.0</v>
      </c>
      <c r="P23" s="59">
        <v>3.0</v>
      </c>
      <c r="Q23" s="60">
        <v>4.0</v>
      </c>
      <c r="R23" s="60">
        <v>3.0</v>
      </c>
      <c r="S23" s="50" t="s">
        <v>128</v>
      </c>
      <c r="T23" s="60">
        <v>4.0</v>
      </c>
      <c r="U23" s="60">
        <v>4.0</v>
      </c>
      <c r="V23" s="58">
        <v>3.0</v>
      </c>
      <c r="W23" s="60">
        <v>3.0</v>
      </c>
      <c r="X23" s="60">
        <v>4.0</v>
      </c>
      <c r="Y23" s="50" t="s">
        <v>128</v>
      </c>
      <c r="Z23" s="50" t="s">
        <v>128</v>
      </c>
      <c r="AA23" s="60">
        <v>3.0</v>
      </c>
      <c r="AB23" s="60">
        <v>4.0</v>
      </c>
      <c r="AC23" s="60">
        <v>4.0</v>
      </c>
      <c r="AD23" s="68">
        <v>3.0</v>
      </c>
      <c r="AE23" s="60">
        <v>3.0</v>
      </c>
      <c r="AF23" s="60">
        <v>4.0</v>
      </c>
      <c r="AG23" s="60">
        <v>3.0</v>
      </c>
      <c r="AH23" s="60">
        <v>3.0</v>
      </c>
      <c r="AI23" s="68">
        <v>3.0</v>
      </c>
      <c r="AJ23" s="60">
        <v>3.0</v>
      </c>
      <c r="AK23" s="60">
        <v>3.0</v>
      </c>
      <c r="AL23" s="60">
        <v>3.0</v>
      </c>
      <c r="AM23" s="60">
        <v>3.0</v>
      </c>
      <c r="AN23" s="60">
        <v>4.0</v>
      </c>
      <c r="AO23" s="60">
        <v>4.0</v>
      </c>
      <c r="AP23" s="59">
        <v>3.0</v>
      </c>
      <c r="AQ23" s="60">
        <v>4.0</v>
      </c>
      <c r="AR23" s="60">
        <v>3.0</v>
      </c>
      <c r="AS23" s="59">
        <v>5.0</v>
      </c>
      <c r="AT23" s="60">
        <v>4.0</v>
      </c>
      <c r="AU23" s="60">
        <v>3.0</v>
      </c>
      <c r="AV23" s="60">
        <v>3.0</v>
      </c>
      <c r="AW23" s="68">
        <v>6.0</v>
      </c>
      <c r="AX23" s="60">
        <v>4.0</v>
      </c>
      <c r="AY23" s="60">
        <v>3.0</v>
      </c>
      <c r="AZ23" s="60">
        <v>4.0</v>
      </c>
      <c r="BA23" s="60">
        <v>4.0</v>
      </c>
      <c r="BB23" s="60">
        <v>4.0</v>
      </c>
      <c r="BC23" s="60">
        <v>3.0</v>
      </c>
      <c r="BD23" s="60">
        <v>4.0</v>
      </c>
      <c r="BE23" s="60">
        <v>4.0</v>
      </c>
      <c r="BF23" s="59">
        <v>3.0</v>
      </c>
      <c r="BG23" s="60">
        <v>4.0</v>
      </c>
      <c r="BH23" s="58">
        <v>3.0</v>
      </c>
      <c r="BI23" s="60">
        <v>3.0</v>
      </c>
      <c r="BJ23" s="60">
        <v>4.0</v>
      </c>
      <c r="BK23" s="60">
        <v>4.0</v>
      </c>
      <c r="BL23" s="68">
        <v>6.0</v>
      </c>
      <c r="BM23" s="60">
        <v>3.0</v>
      </c>
      <c r="BN23" s="60">
        <v>4.0</v>
      </c>
      <c r="BO23" s="60">
        <v>4.0</v>
      </c>
      <c r="BP23" s="60">
        <v>3.0</v>
      </c>
      <c r="BQ23" s="60">
        <v>4.0</v>
      </c>
      <c r="BR23" s="60">
        <v>3.0</v>
      </c>
      <c r="BS23" s="60">
        <v>4.0</v>
      </c>
      <c r="BT23" s="60">
        <v>4.0</v>
      </c>
      <c r="BU23" s="60">
        <v>3.0</v>
      </c>
      <c r="BV23" s="60">
        <v>4.0</v>
      </c>
      <c r="BW23" s="60">
        <v>4.0</v>
      </c>
      <c r="BX23" s="60">
        <v>4.0</v>
      </c>
      <c r="BY23" s="59">
        <v>5.0</v>
      </c>
      <c r="BZ23" s="59">
        <v>5.0</v>
      </c>
      <c r="CA23" s="59">
        <v>5.0</v>
      </c>
      <c r="CB23" s="50" t="s">
        <v>128</v>
      </c>
    </row>
    <row r="24">
      <c r="A24" s="29" t="s">
        <v>51</v>
      </c>
      <c r="B24" s="60">
        <v>59.0</v>
      </c>
      <c r="C24" s="60">
        <v>60.0</v>
      </c>
      <c r="D24" s="60">
        <v>61.0</v>
      </c>
      <c r="E24" s="58">
        <v>61.0</v>
      </c>
      <c r="F24" s="58">
        <v>61.0</v>
      </c>
      <c r="G24" s="60">
        <v>62.0</v>
      </c>
      <c r="H24" s="60">
        <v>63.0</v>
      </c>
      <c r="I24" s="60">
        <v>64.0</v>
      </c>
      <c r="J24" s="60">
        <v>64.0</v>
      </c>
      <c r="K24" s="60">
        <v>64.0</v>
      </c>
      <c r="L24" s="60">
        <v>64.0</v>
      </c>
      <c r="M24" s="60">
        <v>65.0</v>
      </c>
      <c r="N24" s="60">
        <v>66.0</v>
      </c>
      <c r="O24" s="60">
        <v>66.0</v>
      </c>
      <c r="P24" s="59">
        <v>66.0</v>
      </c>
      <c r="Q24" s="60">
        <v>66.0</v>
      </c>
      <c r="R24" s="60">
        <v>66.0</v>
      </c>
      <c r="S24" s="50">
        <v>67.0</v>
      </c>
      <c r="T24" s="60">
        <v>67.0</v>
      </c>
      <c r="U24" s="60">
        <v>67.0</v>
      </c>
      <c r="V24" s="58">
        <v>67.0</v>
      </c>
      <c r="W24" s="60">
        <v>67.0</v>
      </c>
      <c r="X24" s="60">
        <v>67.0</v>
      </c>
      <c r="Y24" s="50">
        <v>68.0</v>
      </c>
      <c r="Z24" s="50">
        <v>69.0</v>
      </c>
      <c r="AA24" s="60">
        <v>69.0</v>
      </c>
      <c r="AB24" s="60">
        <v>69.0</v>
      </c>
      <c r="AC24" s="60">
        <v>69.0</v>
      </c>
      <c r="AD24" s="68">
        <v>69.0</v>
      </c>
      <c r="AE24" s="60">
        <v>69.0</v>
      </c>
      <c r="AF24" s="60">
        <v>70.0</v>
      </c>
      <c r="AG24" s="60">
        <v>70.0</v>
      </c>
      <c r="AH24" s="60">
        <v>70.0</v>
      </c>
      <c r="AI24" s="68">
        <v>70.0</v>
      </c>
      <c r="AJ24" s="60">
        <v>72.0</v>
      </c>
      <c r="AK24" s="60">
        <v>72.0</v>
      </c>
      <c r="AL24" s="60">
        <v>72.0</v>
      </c>
      <c r="AM24" s="60">
        <v>72.0</v>
      </c>
      <c r="AN24" s="60">
        <v>72.0</v>
      </c>
      <c r="AO24" s="60">
        <v>73.0</v>
      </c>
      <c r="AP24" s="59">
        <v>73.0</v>
      </c>
      <c r="AQ24" s="60">
        <v>73.0</v>
      </c>
      <c r="AR24" s="60">
        <v>73.0</v>
      </c>
      <c r="AS24" s="59">
        <v>74.0</v>
      </c>
      <c r="AT24" s="60">
        <v>74.0</v>
      </c>
      <c r="AU24" s="60">
        <v>74.0</v>
      </c>
      <c r="AV24" s="60">
        <v>74.0</v>
      </c>
      <c r="AW24" s="68">
        <v>74.0</v>
      </c>
      <c r="AX24" s="60">
        <v>74.0</v>
      </c>
      <c r="AY24" s="60">
        <v>74.0</v>
      </c>
      <c r="AZ24" s="60">
        <v>74.0</v>
      </c>
      <c r="BA24" s="60">
        <v>75.0</v>
      </c>
      <c r="BB24" s="60">
        <v>75.0</v>
      </c>
      <c r="BC24" s="60">
        <v>75.0</v>
      </c>
      <c r="BD24" s="60">
        <v>75.0</v>
      </c>
      <c r="BE24" s="60">
        <v>75.0</v>
      </c>
      <c r="BF24" s="59">
        <v>75.0</v>
      </c>
      <c r="BG24" s="60">
        <v>75.0</v>
      </c>
      <c r="BH24" s="58">
        <v>75.0</v>
      </c>
      <c r="BI24" s="60">
        <v>75.0</v>
      </c>
      <c r="BJ24" s="60">
        <v>76.0</v>
      </c>
      <c r="BK24" s="60">
        <v>77.0</v>
      </c>
      <c r="BL24" s="68">
        <v>77.0</v>
      </c>
      <c r="BM24" s="60">
        <v>78.0</v>
      </c>
      <c r="BN24" s="60">
        <v>78.0</v>
      </c>
      <c r="BO24" s="60">
        <v>80.0</v>
      </c>
      <c r="BP24" s="60">
        <v>80.0</v>
      </c>
      <c r="BQ24" s="60">
        <v>80.0</v>
      </c>
      <c r="BR24" s="60">
        <v>81.0</v>
      </c>
      <c r="BS24" s="60">
        <v>81.0</v>
      </c>
      <c r="BT24" s="60">
        <v>82.0</v>
      </c>
      <c r="BU24" s="60">
        <v>83.0</v>
      </c>
      <c r="BV24" s="60">
        <v>83.0</v>
      </c>
      <c r="BW24" s="60">
        <v>84.0</v>
      </c>
      <c r="BX24" s="60">
        <v>85.0</v>
      </c>
      <c r="BY24" s="59">
        <v>85.0</v>
      </c>
      <c r="BZ24" s="59">
        <v>88.0</v>
      </c>
      <c r="CA24" s="59">
        <v>91.0</v>
      </c>
      <c r="CB24" s="50" t="s">
        <v>239</v>
      </c>
    </row>
    <row r="25">
      <c r="A25" s="29" t="s">
        <v>11</v>
      </c>
      <c r="B25" s="60">
        <v>936.0</v>
      </c>
      <c r="C25" s="60">
        <v>926.0</v>
      </c>
      <c r="D25" s="60">
        <v>916.0</v>
      </c>
      <c r="E25" s="58">
        <v>916.0</v>
      </c>
      <c r="F25" s="58">
        <v>916.0</v>
      </c>
      <c r="G25" s="60">
        <v>907.0</v>
      </c>
      <c r="H25" s="60">
        <v>897.0</v>
      </c>
      <c r="I25" s="60">
        <v>888.0</v>
      </c>
      <c r="J25" s="60">
        <v>888.0</v>
      </c>
      <c r="K25" s="60">
        <v>888.0</v>
      </c>
      <c r="L25" s="60">
        <v>888.0</v>
      </c>
      <c r="M25" s="60">
        <v>878.0</v>
      </c>
      <c r="N25" s="60">
        <v>869.0</v>
      </c>
      <c r="O25" s="60">
        <v>869.0</v>
      </c>
      <c r="P25" s="59">
        <v>869.0</v>
      </c>
      <c r="Q25" s="60">
        <v>869.0</v>
      </c>
      <c r="R25" s="60">
        <v>869.0</v>
      </c>
      <c r="S25" s="50">
        <v>859.0</v>
      </c>
      <c r="T25" s="60">
        <v>859.0</v>
      </c>
      <c r="U25" s="60">
        <v>859.0</v>
      </c>
      <c r="V25" s="58">
        <v>859.0</v>
      </c>
      <c r="W25" s="60">
        <v>859.0</v>
      </c>
      <c r="X25" s="60">
        <v>859.0</v>
      </c>
      <c r="Y25" s="50">
        <v>849.0</v>
      </c>
      <c r="Z25" s="50">
        <v>840.0</v>
      </c>
      <c r="AA25" s="60">
        <v>840.0</v>
      </c>
      <c r="AB25" s="60">
        <v>840.0</v>
      </c>
      <c r="AC25" s="60">
        <v>840.0</v>
      </c>
      <c r="AD25" s="68">
        <v>840.0</v>
      </c>
      <c r="AE25" s="60">
        <v>840.0</v>
      </c>
      <c r="AF25" s="60">
        <v>830.0</v>
      </c>
      <c r="AG25" s="60">
        <v>830.0</v>
      </c>
      <c r="AH25" s="60">
        <v>830.0</v>
      </c>
      <c r="AI25" s="68">
        <v>830.0</v>
      </c>
      <c r="AJ25" s="60">
        <v>811.0</v>
      </c>
      <c r="AK25" s="60">
        <v>811.0</v>
      </c>
      <c r="AL25" s="60">
        <v>811.0</v>
      </c>
      <c r="AM25" s="60">
        <v>811.0</v>
      </c>
      <c r="AN25" s="60">
        <v>811.0</v>
      </c>
      <c r="AO25" s="60">
        <v>802.0</v>
      </c>
      <c r="AP25" s="59">
        <v>802.0</v>
      </c>
      <c r="AQ25" s="60">
        <v>802.0</v>
      </c>
      <c r="AR25" s="60">
        <v>802.0</v>
      </c>
      <c r="AS25" s="59">
        <v>792.0</v>
      </c>
      <c r="AT25" s="60">
        <v>792.0</v>
      </c>
      <c r="AU25" s="60">
        <v>792.0</v>
      </c>
      <c r="AV25" s="60">
        <v>792.0</v>
      </c>
      <c r="AW25" s="68">
        <v>792.0</v>
      </c>
      <c r="AX25" s="60">
        <v>792.0</v>
      </c>
      <c r="AY25" s="60">
        <v>792.0</v>
      </c>
      <c r="AZ25" s="60">
        <v>792.0</v>
      </c>
      <c r="BA25" s="60">
        <v>782.0</v>
      </c>
      <c r="BB25" s="60">
        <v>782.0</v>
      </c>
      <c r="BC25" s="60">
        <v>782.0</v>
      </c>
      <c r="BD25" s="60">
        <v>782.0</v>
      </c>
      <c r="BE25" s="60">
        <v>782.0</v>
      </c>
      <c r="BF25" s="59">
        <v>782.0</v>
      </c>
      <c r="BG25" s="60">
        <v>782.0</v>
      </c>
      <c r="BH25" s="58">
        <v>782.0</v>
      </c>
      <c r="BI25" s="60">
        <v>782.0</v>
      </c>
      <c r="BJ25" s="60">
        <v>773.0</v>
      </c>
      <c r="BK25" s="60">
        <v>763.0</v>
      </c>
      <c r="BL25" s="68">
        <v>763.0</v>
      </c>
      <c r="BM25" s="60">
        <v>754.0</v>
      </c>
      <c r="BN25" s="60">
        <v>754.0</v>
      </c>
      <c r="BO25" s="60">
        <v>735.0</v>
      </c>
      <c r="BP25" s="60">
        <v>735.0</v>
      </c>
      <c r="BQ25" s="60">
        <v>735.0</v>
      </c>
      <c r="BR25" s="60">
        <v>725.0</v>
      </c>
      <c r="BS25" s="60">
        <v>725.0</v>
      </c>
      <c r="BT25" s="60">
        <v>715.0</v>
      </c>
      <c r="BU25" s="60">
        <v>706.0</v>
      </c>
      <c r="BV25" s="60">
        <v>706.0</v>
      </c>
      <c r="BW25" s="60">
        <v>696.0</v>
      </c>
      <c r="BX25" s="60">
        <v>687.0</v>
      </c>
      <c r="BY25" s="59">
        <v>687.0</v>
      </c>
      <c r="BZ25" s="59">
        <v>658.0</v>
      </c>
      <c r="CA25" s="59">
        <v>629.0</v>
      </c>
      <c r="CB25" s="50" t="s">
        <v>128</v>
      </c>
    </row>
    <row r="26">
      <c r="CB26" s="4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0" t="s">
        <v>248</v>
      </c>
      <c r="B1" s="30" t="s">
        <v>30</v>
      </c>
      <c r="C1" s="30" t="s">
        <v>249</v>
      </c>
      <c r="D1" s="30" t="s">
        <v>7</v>
      </c>
      <c r="E1" s="30" t="s">
        <v>250</v>
      </c>
      <c r="F1" s="30" t="s">
        <v>51</v>
      </c>
      <c r="H1" s="30" t="s">
        <v>251</v>
      </c>
    </row>
    <row r="2">
      <c r="A2" s="89">
        <v>1.0</v>
      </c>
      <c r="B2" s="90" t="s">
        <v>52</v>
      </c>
      <c r="C2" s="89">
        <v>55052.0</v>
      </c>
      <c r="D2" s="91">
        <v>964.0</v>
      </c>
      <c r="E2" s="92">
        <v>-7.0</v>
      </c>
      <c r="F2" s="93">
        <v>52.0</v>
      </c>
      <c r="G2" s="89">
        <v>52.0</v>
      </c>
      <c r="H2" s="94">
        <v>56.0</v>
      </c>
      <c r="L2" s="29" t="s">
        <v>242</v>
      </c>
    </row>
    <row r="3">
      <c r="A3" s="95">
        <v>2.0</v>
      </c>
      <c r="B3" s="96" t="s">
        <v>54</v>
      </c>
      <c r="C3" s="95">
        <v>90069.0</v>
      </c>
      <c r="D3" s="97">
        <v>975.0</v>
      </c>
      <c r="E3" s="98">
        <v>-6.0</v>
      </c>
      <c r="F3" s="99">
        <v>53.0</v>
      </c>
      <c r="G3" s="95">
        <v>53.0</v>
      </c>
      <c r="H3" s="100">
        <v>33.0</v>
      </c>
      <c r="L3" s="31" t="s">
        <v>17</v>
      </c>
    </row>
    <row r="4">
      <c r="A4" s="89">
        <v>3.0</v>
      </c>
      <c r="B4" s="90" t="s">
        <v>61</v>
      </c>
      <c r="C4" s="89">
        <v>48278.0</v>
      </c>
      <c r="D4" s="91">
        <v>972.0</v>
      </c>
      <c r="E4" s="89" t="s">
        <v>62</v>
      </c>
      <c r="F4" s="93">
        <v>59.0</v>
      </c>
      <c r="G4" s="89">
        <v>59.0</v>
      </c>
      <c r="H4" s="101"/>
      <c r="L4" s="31" t="s">
        <v>18</v>
      </c>
    </row>
    <row r="5">
      <c r="A5" s="102">
        <v>4.0</v>
      </c>
      <c r="B5" s="103" t="s">
        <v>161</v>
      </c>
      <c r="C5" s="102">
        <v>148908.0</v>
      </c>
      <c r="D5" s="102">
        <v>779.0</v>
      </c>
      <c r="E5" s="104">
        <f>+11</f>
        <v>11</v>
      </c>
      <c r="F5" s="105">
        <v>70.0</v>
      </c>
      <c r="G5" s="102">
        <v>70.0</v>
      </c>
      <c r="L5" s="31" t="s">
        <v>245</v>
      </c>
    </row>
    <row r="6">
      <c r="A6" s="106"/>
      <c r="L6" s="31" t="s">
        <v>246</v>
      </c>
    </row>
    <row r="7">
      <c r="A7" s="89">
        <v>1.0</v>
      </c>
      <c r="B7" s="90" t="s">
        <v>56</v>
      </c>
      <c r="C7" s="89">
        <v>88485.0</v>
      </c>
      <c r="D7" s="91">
        <v>934.0</v>
      </c>
      <c r="E7" s="92">
        <v>-4.0</v>
      </c>
      <c r="F7" s="93">
        <v>55.0</v>
      </c>
      <c r="G7" s="89">
        <v>55.0</v>
      </c>
      <c r="H7" s="94">
        <v>56.0</v>
      </c>
      <c r="L7" s="31" t="s">
        <v>21</v>
      </c>
    </row>
    <row r="8">
      <c r="A8" s="95">
        <v>2.0</v>
      </c>
      <c r="B8" s="96" t="s">
        <v>82</v>
      </c>
      <c r="C8" s="95">
        <v>41906.0</v>
      </c>
      <c r="D8" s="97">
        <v>901.0</v>
      </c>
      <c r="E8" s="107">
        <f>+3</f>
        <v>3</v>
      </c>
      <c r="F8" s="99">
        <v>62.0</v>
      </c>
      <c r="G8" s="95">
        <v>62.0</v>
      </c>
      <c r="H8" s="107"/>
      <c r="L8" s="31" t="s">
        <v>22</v>
      </c>
    </row>
    <row r="9">
      <c r="A9" s="89">
        <v>3.0</v>
      </c>
      <c r="B9" s="90" t="s">
        <v>100</v>
      </c>
      <c r="C9" s="89">
        <v>63076.0</v>
      </c>
      <c r="D9" s="91">
        <v>906.0</v>
      </c>
      <c r="E9" s="101">
        <f>+5</f>
        <v>5</v>
      </c>
      <c r="F9" s="93">
        <v>64.0</v>
      </c>
      <c r="G9" s="89">
        <v>64.0</v>
      </c>
      <c r="H9" s="101"/>
      <c r="L9" s="31" t="s">
        <v>26</v>
      </c>
    </row>
    <row r="10">
      <c r="A10" s="102">
        <v>4.0</v>
      </c>
      <c r="B10" s="103" t="s">
        <v>137</v>
      </c>
      <c r="C10" s="102">
        <v>11390.0</v>
      </c>
      <c r="D10" s="102">
        <v>913.0</v>
      </c>
      <c r="E10" s="104">
        <f>+9</f>
        <v>9</v>
      </c>
      <c r="F10" s="105">
        <v>68.0</v>
      </c>
      <c r="G10" s="102">
        <v>68.0</v>
      </c>
      <c r="L10" s="31" t="s">
        <v>25</v>
      </c>
    </row>
    <row r="11">
      <c r="A11" s="89">
        <v>1.0</v>
      </c>
      <c r="B11" s="90" t="s">
        <v>55</v>
      </c>
      <c r="C11" s="89">
        <v>153146.0</v>
      </c>
      <c r="D11" s="89">
        <v>953.0</v>
      </c>
      <c r="E11" s="92">
        <v>-6.0</v>
      </c>
      <c r="F11" s="93">
        <v>53.0</v>
      </c>
      <c r="G11" s="89">
        <v>53.0</v>
      </c>
      <c r="L11" s="31" t="s">
        <v>5</v>
      </c>
    </row>
    <row r="12">
      <c r="A12" s="95">
        <v>2.0</v>
      </c>
      <c r="B12" s="96" t="s">
        <v>65</v>
      </c>
      <c r="C12" s="95">
        <v>86078.0</v>
      </c>
      <c r="D12" s="97">
        <v>910.0</v>
      </c>
      <c r="E12" s="95" t="s">
        <v>62</v>
      </c>
      <c r="F12" s="99">
        <v>59.0</v>
      </c>
      <c r="G12" s="95">
        <v>59.0</v>
      </c>
      <c r="L12" s="31" t="s">
        <v>244</v>
      </c>
    </row>
    <row r="13">
      <c r="A13" s="89">
        <v>3.0</v>
      </c>
      <c r="B13" s="90" t="s">
        <v>66</v>
      </c>
      <c r="C13" s="89">
        <v>79186.0</v>
      </c>
      <c r="D13" s="91">
        <v>898.0</v>
      </c>
      <c r="E13" s="101">
        <f>+1</f>
        <v>1</v>
      </c>
      <c r="F13" s="93">
        <v>60.0</v>
      </c>
      <c r="G13" s="89">
        <v>60.0</v>
      </c>
      <c r="L13" s="31" t="s">
        <v>23</v>
      </c>
    </row>
    <row r="14">
      <c r="A14" s="95">
        <v>4.0</v>
      </c>
      <c r="B14" s="96" t="s">
        <v>83</v>
      </c>
      <c r="C14" s="95">
        <v>53694.0</v>
      </c>
      <c r="D14" s="97">
        <v>923.0</v>
      </c>
      <c r="E14" s="107">
        <f>+3</f>
        <v>3</v>
      </c>
      <c r="F14" s="99">
        <v>62.0</v>
      </c>
      <c r="G14" s="95">
        <v>62.0</v>
      </c>
      <c r="L14" s="31" t="s">
        <v>24</v>
      </c>
    </row>
    <row r="15">
      <c r="A15" s="89">
        <v>5.0</v>
      </c>
      <c r="B15" s="90" t="s">
        <v>89</v>
      </c>
      <c r="C15" s="89">
        <v>41869.0</v>
      </c>
      <c r="D15" s="91">
        <v>894.0</v>
      </c>
      <c r="E15" s="101">
        <f t="shared" ref="E15:E18" si="1">+4</f>
        <v>4</v>
      </c>
      <c r="F15" s="93">
        <v>63.0</v>
      </c>
      <c r="G15" s="89">
        <v>63.0</v>
      </c>
    </row>
    <row r="16">
      <c r="A16" s="95">
        <v>5.0</v>
      </c>
      <c r="B16" s="96" t="s">
        <v>96</v>
      </c>
      <c r="C16" s="95">
        <v>77522.0</v>
      </c>
      <c r="D16" s="97">
        <v>896.0</v>
      </c>
      <c r="E16" s="107">
        <f t="shared" si="1"/>
        <v>4</v>
      </c>
      <c r="F16" s="99">
        <v>63.0</v>
      </c>
      <c r="G16" s="95">
        <v>63.0</v>
      </c>
    </row>
    <row r="17">
      <c r="A17" s="89">
        <v>5.0</v>
      </c>
      <c r="B17" s="90" t="s">
        <v>90</v>
      </c>
      <c r="C17" s="89">
        <v>123838.0</v>
      </c>
      <c r="D17" s="91">
        <v>929.0</v>
      </c>
      <c r="E17" s="101">
        <f t="shared" si="1"/>
        <v>4</v>
      </c>
      <c r="F17" s="93">
        <v>63.0</v>
      </c>
      <c r="G17" s="89">
        <v>63.0</v>
      </c>
    </row>
    <row r="18">
      <c r="A18" s="95">
        <v>5.0</v>
      </c>
      <c r="B18" s="96" t="s">
        <v>91</v>
      </c>
      <c r="C18" s="95">
        <v>136610.0</v>
      </c>
      <c r="D18" s="95">
        <v>925.0</v>
      </c>
      <c r="E18" s="107">
        <f t="shared" si="1"/>
        <v>4</v>
      </c>
      <c r="F18" s="99">
        <v>63.0</v>
      </c>
      <c r="G18" s="95">
        <v>63.0</v>
      </c>
    </row>
    <row r="19">
      <c r="A19" s="89">
        <v>9.0</v>
      </c>
      <c r="B19" s="90" t="s">
        <v>104</v>
      </c>
      <c r="C19" s="89">
        <v>96297.0</v>
      </c>
      <c r="D19" s="89">
        <v>884.0</v>
      </c>
      <c r="E19" s="101">
        <f>+5</f>
        <v>5</v>
      </c>
      <c r="F19" s="93">
        <v>64.0</v>
      </c>
      <c r="G19" s="89">
        <v>64.0</v>
      </c>
    </row>
    <row r="20">
      <c r="A20" s="95">
        <v>10.0</v>
      </c>
      <c r="B20" s="96" t="s">
        <v>105</v>
      </c>
      <c r="C20" s="95">
        <v>106886.0</v>
      </c>
      <c r="D20" s="97">
        <v>864.0</v>
      </c>
      <c r="E20" s="107">
        <f t="shared" ref="E20:E21" si="2">+6</f>
        <v>6</v>
      </c>
      <c r="F20" s="99">
        <v>65.0</v>
      </c>
      <c r="G20" s="95">
        <v>65.0</v>
      </c>
    </row>
    <row r="21">
      <c r="A21" s="89">
        <v>10.0</v>
      </c>
      <c r="B21" s="90" t="s">
        <v>109</v>
      </c>
      <c r="C21" s="89">
        <v>112969.0</v>
      </c>
      <c r="D21" s="91">
        <v>926.0</v>
      </c>
      <c r="E21" s="101">
        <f t="shared" si="2"/>
        <v>6</v>
      </c>
      <c r="F21" s="93">
        <v>65.0</v>
      </c>
      <c r="G21" s="89">
        <v>65.0</v>
      </c>
    </row>
    <row r="22">
      <c r="A22" s="95">
        <v>12.0</v>
      </c>
      <c r="B22" s="96" t="s">
        <v>1</v>
      </c>
      <c r="C22" s="95">
        <v>156584.0</v>
      </c>
      <c r="D22" s="107"/>
      <c r="E22" s="107">
        <f>+8</f>
        <v>8</v>
      </c>
      <c r="F22" s="99">
        <v>67.0</v>
      </c>
      <c r="G22" s="95">
        <v>67.0</v>
      </c>
    </row>
    <row r="23">
      <c r="A23" s="89">
        <v>13.0</v>
      </c>
      <c r="B23" s="90" t="s">
        <v>146</v>
      </c>
      <c r="C23" s="89">
        <v>144089.0</v>
      </c>
      <c r="D23" s="91">
        <v>900.0</v>
      </c>
      <c r="E23" s="101">
        <f>+10</f>
        <v>10</v>
      </c>
      <c r="F23" s="93">
        <v>69.0</v>
      </c>
      <c r="G23" s="89">
        <v>69.0</v>
      </c>
    </row>
    <row r="24">
      <c r="A24" s="102">
        <v>14.0</v>
      </c>
      <c r="B24" s="108" t="s">
        <v>191</v>
      </c>
      <c r="C24" s="104"/>
      <c r="D24" s="104"/>
      <c r="E24" s="104">
        <f>+16</f>
        <v>16</v>
      </c>
      <c r="F24" s="105">
        <v>75.0</v>
      </c>
      <c r="G24" s="102">
        <v>75.0</v>
      </c>
    </row>
    <row r="25">
      <c r="A25" s="89">
        <v>1.0</v>
      </c>
      <c r="B25" s="90" t="s">
        <v>108</v>
      </c>
      <c r="C25" s="89">
        <v>144414.0</v>
      </c>
      <c r="D25" s="91">
        <v>781.0</v>
      </c>
      <c r="E25" s="101">
        <f>+6</f>
        <v>6</v>
      </c>
      <c r="F25" s="93">
        <v>65.0</v>
      </c>
      <c r="G25" s="89">
        <v>65.0</v>
      </c>
    </row>
    <row r="26">
      <c r="A26" s="95">
        <v>2.0</v>
      </c>
      <c r="B26" s="96" t="s">
        <v>117</v>
      </c>
      <c r="C26" s="95">
        <v>71514.0</v>
      </c>
      <c r="D26" s="95">
        <v>821.0</v>
      </c>
      <c r="E26" s="107">
        <f>+7</f>
        <v>7</v>
      </c>
      <c r="F26" s="99">
        <v>66.0</v>
      </c>
      <c r="G26" s="95">
        <v>66.0</v>
      </c>
    </row>
    <row r="27">
      <c r="A27" s="89">
        <v>3.0</v>
      </c>
      <c r="B27" s="90" t="s">
        <v>151</v>
      </c>
      <c r="C27" s="89">
        <v>171412.0</v>
      </c>
      <c r="D27" s="101"/>
      <c r="E27" s="101">
        <f>+10</f>
        <v>10</v>
      </c>
      <c r="F27" s="93">
        <v>69.0</v>
      </c>
      <c r="G27" s="89">
        <v>69.0</v>
      </c>
    </row>
    <row r="28">
      <c r="A28" s="95">
        <v>4.0</v>
      </c>
      <c r="B28" s="96" t="s">
        <v>171</v>
      </c>
      <c r="C28" s="95">
        <v>142452.0</v>
      </c>
      <c r="D28" s="95">
        <v>796.0</v>
      </c>
      <c r="E28" s="107">
        <f>+13</f>
        <v>13</v>
      </c>
      <c r="F28" s="99">
        <v>72.0</v>
      </c>
      <c r="G28" s="95">
        <v>72.0</v>
      </c>
    </row>
    <row r="29">
      <c r="A29" s="89">
        <v>5.0</v>
      </c>
      <c r="B29" s="90" t="s">
        <v>178</v>
      </c>
      <c r="C29" s="89">
        <v>104754.0</v>
      </c>
      <c r="D29" s="91">
        <v>825.0</v>
      </c>
      <c r="E29" s="101">
        <f>+14</f>
        <v>14</v>
      </c>
      <c r="F29" s="93">
        <v>73.0</v>
      </c>
      <c r="G29" s="89">
        <v>73.0</v>
      </c>
    </row>
    <row r="30">
      <c r="A30" s="95">
        <v>6.0</v>
      </c>
      <c r="B30" s="96" t="s">
        <v>183</v>
      </c>
      <c r="C30" s="95">
        <v>62719.0</v>
      </c>
      <c r="D30" s="97">
        <v>792.0</v>
      </c>
      <c r="E30" s="107">
        <f>+15</f>
        <v>15</v>
      </c>
      <c r="F30" s="99">
        <v>74.0</v>
      </c>
      <c r="G30" s="95">
        <v>74.0</v>
      </c>
    </row>
    <row r="31">
      <c r="A31" s="102">
        <v>7.0</v>
      </c>
      <c r="B31" s="103" t="s">
        <v>218</v>
      </c>
      <c r="C31" s="102">
        <v>145540.0</v>
      </c>
      <c r="D31" s="102">
        <v>817.0</v>
      </c>
      <c r="E31" s="104">
        <f>+22</f>
        <v>22</v>
      </c>
      <c r="F31" s="105">
        <v>81.0</v>
      </c>
      <c r="G31" s="102">
        <v>81.0</v>
      </c>
    </row>
    <row r="32">
      <c r="A32" s="89">
        <v>1.0</v>
      </c>
      <c r="B32" s="90" t="s">
        <v>94</v>
      </c>
      <c r="C32" s="89">
        <v>90731.0</v>
      </c>
      <c r="D32" s="91">
        <v>886.0</v>
      </c>
      <c r="E32" s="101">
        <f>+4</f>
        <v>4</v>
      </c>
      <c r="F32" s="93">
        <v>63.0</v>
      </c>
      <c r="G32" s="89">
        <v>63.0</v>
      </c>
    </row>
    <row r="33">
      <c r="A33" s="95">
        <v>2.0</v>
      </c>
      <c r="B33" s="96" t="s">
        <v>121</v>
      </c>
      <c r="C33" s="95">
        <v>55730.0</v>
      </c>
      <c r="D33" s="97">
        <v>895.0</v>
      </c>
      <c r="E33" s="107">
        <f t="shared" ref="E33:E34" si="3">+7</f>
        <v>7</v>
      </c>
      <c r="F33" s="99">
        <v>66.0</v>
      </c>
      <c r="G33" s="95">
        <v>66.0</v>
      </c>
    </row>
    <row r="34">
      <c r="A34" s="89">
        <v>2.0</v>
      </c>
      <c r="B34" s="90" t="s">
        <v>123</v>
      </c>
      <c r="C34" s="89">
        <v>144702.0</v>
      </c>
      <c r="D34" s="89">
        <v>790.0</v>
      </c>
      <c r="E34" s="101">
        <f t="shared" si="3"/>
        <v>7</v>
      </c>
      <c r="F34" s="93">
        <v>66.0</v>
      </c>
      <c r="G34" s="89">
        <v>66.0</v>
      </c>
    </row>
    <row r="35">
      <c r="A35" s="95">
        <v>4.0</v>
      </c>
      <c r="B35" s="96" t="s">
        <v>154</v>
      </c>
      <c r="C35" s="95">
        <v>62964.0</v>
      </c>
      <c r="D35" s="97">
        <v>856.0</v>
      </c>
      <c r="E35" s="107">
        <f>+10</f>
        <v>10</v>
      </c>
      <c r="F35" s="99">
        <v>69.0</v>
      </c>
      <c r="G35" s="95">
        <v>69.0</v>
      </c>
    </row>
    <row r="36">
      <c r="A36" s="89">
        <v>5.0</v>
      </c>
      <c r="B36" s="90" t="s">
        <v>157</v>
      </c>
      <c r="C36" s="89">
        <v>69183.0</v>
      </c>
      <c r="D36" s="91">
        <v>829.0</v>
      </c>
      <c r="E36" s="101">
        <f>+11</f>
        <v>11</v>
      </c>
      <c r="F36" s="93">
        <v>70.0</v>
      </c>
      <c r="G36" s="89">
        <v>70.0</v>
      </c>
    </row>
    <row r="37">
      <c r="A37" s="102">
        <v>6.0</v>
      </c>
      <c r="B37" s="103" t="s">
        <v>176</v>
      </c>
      <c r="C37" s="102">
        <v>146879.0</v>
      </c>
      <c r="D37" s="109">
        <v>856.0</v>
      </c>
      <c r="E37" s="104">
        <f>+14</f>
        <v>14</v>
      </c>
      <c r="F37" s="105">
        <v>73.0</v>
      </c>
      <c r="G37" s="102">
        <v>73.0</v>
      </c>
    </row>
    <row r="38">
      <c r="A38" s="110">
        <v>1.0</v>
      </c>
      <c r="B38" s="111" t="s">
        <v>163</v>
      </c>
      <c r="C38" s="110">
        <v>7569.0</v>
      </c>
      <c r="D38" s="112">
        <v>902.0</v>
      </c>
      <c r="E38" s="113">
        <f>+11</f>
        <v>11</v>
      </c>
      <c r="F38" s="114">
        <v>70.0</v>
      </c>
      <c r="G38" s="110">
        <v>70.0</v>
      </c>
    </row>
    <row r="39">
      <c r="A39" s="89">
        <v>1.0</v>
      </c>
      <c r="B39" s="90" t="s">
        <v>57</v>
      </c>
      <c r="C39" s="89">
        <v>129021.0</v>
      </c>
      <c r="D39" s="91">
        <v>913.0</v>
      </c>
      <c r="E39" s="92">
        <v>-2.0</v>
      </c>
      <c r="F39" s="93">
        <v>57.0</v>
      </c>
      <c r="G39" s="89">
        <v>57.0</v>
      </c>
    </row>
    <row r="40">
      <c r="A40" s="95">
        <v>2.0</v>
      </c>
      <c r="B40" s="96" t="s">
        <v>59</v>
      </c>
      <c r="C40" s="95">
        <v>156116.0</v>
      </c>
      <c r="D40" s="95">
        <v>830.0</v>
      </c>
      <c r="E40" s="98">
        <v>-1.0</v>
      </c>
      <c r="F40" s="99">
        <v>58.0</v>
      </c>
      <c r="G40" s="95">
        <v>58.0</v>
      </c>
    </row>
    <row r="41">
      <c r="A41" s="89">
        <v>2.0</v>
      </c>
      <c r="B41" s="90" t="s">
        <v>60</v>
      </c>
      <c r="C41" s="89">
        <v>160063.0</v>
      </c>
      <c r="D41" s="101"/>
      <c r="E41" s="92">
        <v>-1.0</v>
      </c>
      <c r="F41" s="93">
        <v>58.0</v>
      </c>
      <c r="G41" s="89">
        <v>58.0</v>
      </c>
    </row>
    <row r="42">
      <c r="A42" s="95">
        <v>4.0</v>
      </c>
      <c r="B42" s="96" t="s">
        <v>63</v>
      </c>
      <c r="C42" s="95">
        <v>145052.0</v>
      </c>
      <c r="D42" s="97">
        <v>896.0</v>
      </c>
      <c r="E42" s="95" t="s">
        <v>62</v>
      </c>
      <c r="F42" s="99">
        <v>59.0</v>
      </c>
      <c r="G42" s="95">
        <v>59.0</v>
      </c>
    </row>
    <row r="43">
      <c r="A43" s="89">
        <v>5.0</v>
      </c>
      <c r="B43" s="90" t="s">
        <v>71</v>
      </c>
      <c r="C43" s="89">
        <v>109717.0</v>
      </c>
      <c r="D43" s="91">
        <v>893.0</v>
      </c>
      <c r="E43" s="101">
        <f t="shared" ref="E43:E47" si="4">+2</f>
        <v>2</v>
      </c>
      <c r="F43" s="93">
        <v>61.0</v>
      </c>
      <c r="G43" s="89">
        <v>61.0</v>
      </c>
    </row>
    <row r="44">
      <c r="A44" s="95">
        <v>5.0</v>
      </c>
      <c r="B44" s="96" t="s">
        <v>75</v>
      </c>
      <c r="C44" s="95">
        <v>113949.0</v>
      </c>
      <c r="D44" s="97">
        <v>917.0</v>
      </c>
      <c r="E44" s="107">
        <f t="shared" si="4"/>
        <v>2</v>
      </c>
      <c r="F44" s="99">
        <v>61.0</v>
      </c>
      <c r="G44" s="95">
        <v>61.0</v>
      </c>
    </row>
    <row r="45">
      <c r="A45" s="89">
        <v>5.0</v>
      </c>
      <c r="B45" s="90" t="s">
        <v>74</v>
      </c>
      <c r="C45" s="89">
        <v>127526.0</v>
      </c>
      <c r="D45" s="91">
        <v>899.0</v>
      </c>
      <c r="E45" s="101">
        <f t="shared" si="4"/>
        <v>2</v>
      </c>
      <c r="F45" s="93">
        <v>61.0</v>
      </c>
      <c r="G45" s="89">
        <v>61.0</v>
      </c>
    </row>
    <row r="46">
      <c r="A46" s="95">
        <v>5.0</v>
      </c>
      <c r="B46" s="96" t="s">
        <v>76</v>
      </c>
      <c r="C46" s="95">
        <v>136336.0</v>
      </c>
      <c r="D46" s="97">
        <v>888.0</v>
      </c>
      <c r="E46" s="107">
        <f t="shared" si="4"/>
        <v>2</v>
      </c>
      <c r="F46" s="99">
        <v>61.0</v>
      </c>
      <c r="G46" s="95">
        <v>61.0</v>
      </c>
    </row>
    <row r="47">
      <c r="A47" s="89">
        <v>5.0</v>
      </c>
      <c r="B47" s="90" t="s">
        <v>77</v>
      </c>
      <c r="C47" s="89">
        <v>146297.0</v>
      </c>
      <c r="D47" s="89">
        <v>904.0</v>
      </c>
      <c r="E47" s="101">
        <f t="shared" si="4"/>
        <v>2</v>
      </c>
      <c r="F47" s="93">
        <v>61.0</v>
      </c>
      <c r="G47" s="89">
        <v>61.0</v>
      </c>
    </row>
    <row r="48">
      <c r="A48" s="95">
        <v>10.0</v>
      </c>
      <c r="B48" s="96" t="s">
        <v>81</v>
      </c>
      <c r="C48" s="95">
        <v>16259.0</v>
      </c>
      <c r="D48" s="97">
        <v>893.0</v>
      </c>
      <c r="E48" s="107">
        <f t="shared" ref="E48:E51" si="5">+3</f>
        <v>3</v>
      </c>
      <c r="F48" s="99">
        <v>62.0</v>
      </c>
      <c r="G48" s="95">
        <v>62.0</v>
      </c>
    </row>
    <row r="49">
      <c r="A49" s="89">
        <v>10.0</v>
      </c>
      <c r="B49" s="90" t="s">
        <v>84</v>
      </c>
      <c r="C49" s="89">
        <v>130860.0</v>
      </c>
      <c r="D49" s="91">
        <v>899.0</v>
      </c>
      <c r="E49" s="101">
        <f t="shared" si="5"/>
        <v>3</v>
      </c>
      <c r="F49" s="93">
        <v>62.0</v>
      </c>
      <c r="G49" s="89">
        <v>62.0</v>
      </c>
    </row>
    <row r="50">
      <c r="A50" s="95">
        <v>10.0</v>
      </c>
      <c r="B50" s="96" t="s">
        <v>80</v>
      </c>
      <c r="C50" s="95">
        <v>171422.0</v>
      </c>
      <c r="D50" s="107"/>
      <c r="E50" s="107">
        <f t="shared" si="5"/>
        <v>3</v>
      </c>
      <c r="F50" s="99">
        <v>62.0</v>
      </c>
      <c r="G50" s="95">
        <v>62.0</v>
      </c>
    </row>
    <row r="51">
      <c r="A51" s="89">
        <v>10.0</v>
      </c>
      <c r="B51" s="115" t="s">
        <v>79</v>
      </c>
      <c r="C51" s="101"/>
      <c r="D51" s="101"/>
      <c r="E51" s="101">
        <f t="shared" si="5"/>
        <v>3</v>
      </c>
      <c r="F51" s="93">
        <v>62.0</v>
      </c>
      <c r="G51" s="89">
        <v>62.0</v>
      </c>
    </row>
    <row r="52">
      <c r="A52" s="95">
        <v>14.0</v>
      </c>
      <c r="B52" s="96" t="s">
        <v>88</v>
      </c>
      <c r="C52" s="95">
        <v>79739.0</v>
      </c>
      <c r="D52" s="97">
        <v>873.0</v>
      </c>
      <c r="E52" s="107">
        <f t="shared" ref="E52:E55" si="6">+4</f>
        <v>4</v>
      </c>
      <c r="F52" s="99">
        <v>63.0</v>
      </c>
      <c r="G52" s="95">
        <v>63.0</v>
      </c>
    </row>
    <row r="53">
      <c r="A53" s="89">
        <v>14.0</v>
      </c>
      <c r="B53" s="90" t="s">
        <v>95</v>
      </c>
      <c r="C53" s="89">
        <v>90086.0</v>
      </c>
      <c r="D53" s="91">
        <v>862.0</v>
      </c>
      <c r="E53" s="101">
        <f t="shared" si="6"/>
        <v>4</v>
      </c>
      <c r="F53" s="93">
        <v>63.0</v>
      </c>
      <c r="G53" s="89">
        <v>63.0</v>
      </c>
    </row>
    <row r="54">
      <c r="A54" s="95">
        <v>14.0</v>
      </c>
      <c r="B54" s="96" t="s">
        <v>92</v>
      </c>
      <c r="C54" s="95">
        <v>146876.0</v>
      </c>
      <c r="D54" s="97">
        <v>870.0</v>
      </c>
      <c r="E54" s="107">
        <f t="shared" si="6"/>
        <v>4</v>
      </c>
      <c r="F54" s="99">
        <v>63.0</v>
      </c>
      <c r="G54" s="95">
        <v>63.0</v>
      </c>
    </row>
    <row r="55">
      <c r="A55" s="89">
        <v>14.0</v>
      </c>
      <c r="B55" s="115" t="s">
        <v>87</v>
      </c>
      <c r="C55" s="101"/>
      <c r="D55" s="101"/>
      <c r="E55" s="101">
        <f t="shared" si="6"/>
        <v>4</v>
      </c>
      <c r="F55" s="93">
        <v>63.0</v>
      </c>
      <c r="G55" s="89">
        <v>63.0</v>
      </c>
    </row>
    <row r="56">
      <c r="A56" s="95">
        <v>18.0</v>
      </c>
      <c r="B56" s="96" t="s">
        <v>97</v>
      </c>
      <c r="C56" s="95">
        <v>171411.0</v>
      </c>
      <c r="D56" s="107"/>
      <c r="E56" s="107">
        <f>+5</f>
        <v>5</v>
      </c>
      <c r="F56" s="99">
        <v>64.0</v>
      </c>
      <c r="G56" s="95">
        <v>64.0</v>
      </c>
    </row>
    <row r="57">
      <c r="A57" s="89">
        <v>19.0</v>
      </c>
      <c r="B57" s="90" t="s">
        <v>107</v>
      </c>
      <c r="C57" s="89">
        <v>66660.0</v>
      </c>
      <c r="D57" s="89">
        <v>860.0</v>
      </c>
      <c r="E57" s="101">
        <f t="shared" ref="E57:E58" si="7">+6</f>
        <v>6</v>
      </c>
      <c r="F57" s="93">
        <v>65.0</v>
      </c>
      <c r="G57" s="89">
        <v>65.0</v>
      </c>
    </row>
    <row r="58">
      <c r="A58" s="95">
        <v>19.0</v>
      </c>
      <c r="B58" s="96" t="s">
        <v>110</v>
      </c>
      <c r="C58" s="95">
        <v>156824.0</v>
      </c>
      <c r="D58" s="107"/>
      <c r="E58" s="107">
        <f t="shared" si="7"/>
        <v>6</v>
      </c>
      <c r="F58" s="99">
        <v>65.0</v>
      </c>
      <c r="G58" s="95">
        <v>65.0</v>
      </c>
    </row>
    <row r="59">
      <c r="A59" s="89">
        <v>21.0</v>
      </c>
      <c r="B59" s="90" t="s">
        <v>116</v>
      </c>
      <c r="C59" s="89">
        <v>127467.0</v>
      </c>
      <c r="D59" s="91">
        <v>879.0</v>
      </c>
      <c r="E59" s="101">
        <f t="shared" ref="E59:E60" si="8">+7</f>
        <v>7</v>
      </c>
      <c r="F59" s="93">
        <v>66.0</v>
      </c>
      <c r="G59" s="89">
        <v>66.0</v>
      </c>
    </row>
    <row r="60">
      <c r="A60" s="95">
        <v>21.0</v>
      </c>
      <c r="B60" s="96" t="s">
        <v>120</v>
      </c>
      <c r="C60" s="95">
        <v>139317.0</v>
      </c>
      <c r="D60" s="97">
        <v>865.0</v>
      </c>
      <c r="E60" s="107">
        <f t="shared" si="8"/>
        <v>7</v>
      </c>
      <c r="F60" s="99">
        <v>66.0</v>
      </c>
      <c r="G60" s="95">
        <v>66.0</v>
      </c>
    </row>
    <row r="61">
      <c r="A61" s="89">
        <v>23.0</v>
      </c>
      <c r="B61" s="90" t="s">
        <v>132</v>
      </c>
      <c r="C61" s="89">
        <v>103108.0</v>
      </c>
      <c r="D61" s="91">
        <v>906.0</v>
      </c>
      <c r="E61" s="101">
        <f>+8</f>
        <v>8</v>
      </c>
      <c r="F61" s="93">
        <v>67.0</v>
      </c>
      <c r="G61" s="89">
        <v>67.0</v>
      </c>
    </row>
    <row r="62">
      <c r="A62" s="95">
        <v>24.0</v>
      </c>
      <c r="B62" s="96" t="s">
        <v>138</v>
      </c>
      <c r="C62" s="95">
        <v>105081.0</v>
      </c>
      <c r="D62" s="97">
        <v>851.0</v>
      </c>
      <c r="E62" s="107">
        <f t="shared" ref="E62:E64" si="9">+9</f>
        <v>9</v>
      </c>
      <c r="F62" s="99">
        <v>68.0</v>
      </c>
      <c r="G62" s="95">
        <v>68.0</v>
      </c>
    </row>
    <row r="63">
      <c r="A63" s="89">
        <v>24.0</v>
      </c>
      <c r="B63" s="90" t="s">
        <v>136</v>
      </c>
      <c r="C63" s="89">
        <v>156945.0</v>
      </c>
      <c r="D63" s="101"/>
      <c r="E63" s="101">
        <f t="shared" si="9"/>
        <v>9</v>
      </c>
      <c r="F63" s="93">
        <v>68.0</v>
      </c>
      <c r="G63" s="89">
        <v>68.0</v>
      </c>
    </row>
    <row r="64">
      <c r="A64" s="95">
        <v>24.0</v>
      </c>
      <c r="B64" s="96" t="s">
        <v>135</v>
      </c>
      <c r="C64" s="95">
        <v>155116.0</v>
      </c>
      <c r="D64" s="107"/>
      <c r="E64" s="107">
        <f t="shared" si="9"/>
        <v>9</v>
      </c>
      <c r="F64" s="99">
        <v>68.0</v>
      </c>
      <c r="G64" s="95">
        <v>68.0</v>
      </c>
    </row>
    <row r="65">
      <c r="A65" s="89">
        <v>27.0</v>
      </c>
      <c r="B65" s="90" t="s">
        <v>150</v>
      </c>
      <c r="C65" s="89">
        <v>134174.0</v>
      </c>
      <c r="D65" s="101"/>
      <c r="E65" s="101">
        <f t="shared" ref="E65:E68" si="10">+10</f>
        <v>10</v>
      </c>
      <c r="F65" s="93">
        <v>69.0</v>
      </c>
      <c r="G65" s="89">
        <v>69.0</v>
      </c>
    </row>
    <row r="66">
      <c r="A66" s="95">
        <v>27.0</v>
      </c>
      <c r="B66" s="96" t="s">
        <v>152</v>
      </c>
      <c r="C66" s="95">
        <v>134175.0</v>
      </c>
      <c r="D66" s="107"/>
      <c r="E66" s="107">
        <f t="shared" si="10"/>
        <v>10</v>
      </c>
      <c r="F66" s="99">
        <v>69.0</v>
      </c>
      <c r="G66" s="95">
        <v>69.0</v>
      </c>
    </row>
    <row r="67">
      <c r="A67" s="89">
        <v>27.0</v>
      </c>
      <c r="B67" s="90" t="s">
        <v>144</v>
      </c>
      <c r="C67" s="89">
        <v>150452.0</v>
      </c>
      <c r="D67" s="89">
        <v>808.0</v>
      </c>
      <c r="E67" s="101">
        <f t="shared" si="10"/>
        <v>10</v>
      </c>
      <c r="F67" s="93">
        <v>69.0</v>
      </c>
      <c r="G67" s="89">
        <v>69.0</v>
      </c>
    </row>
    <row r="68">
      <c r="A68" s="95">
        <v>27.0</v>
      </c>
      <c r="B68" s="96" t="s">
        <v>149</v>
      </c>
      <c r="C68" s="95">
        <v>157615.0</v>
      </c>
      <c r="D68" s="95">
        <v>887.0</v>
      </c>
      <c r="E68" s="107">
        <f t="shared" si="10"/>
        <v>10</v>
      </c>
      <c r="F68" s="99">
        <v>69.0</v>
      </c>
      <c r="G68" s="95">
        <v>69.0</v>
      </c>
    </row>
    <row r="69">
      <c r="A69" s="89">
        <v>31.0</v>
      </c>
      <c r="B69" s="90" t="s">
        <v>162</v>
      </c>
      <c r="C69" s="89">
        <v>156767.0</v>
      </c>
      <c r="D69" s="101"/>
      <c r="E69" s="101">
        <f>+11</f>
        <v>11</v>
      </c>
      <c r="F69" s="93">
        <v>70.0</v>
      </c>
      <c r="G69" s="89">
        <v>70.0</v>
      </c>
    </row>
    <row r="70">
      <c r="A70" s="102">
        <v>32.0</v>
      </c>
      <c r="B70" s="108" t="s">
        <v>210</v>
      </c>
      <c r="C70" s="104"/>
      <c r="D70" s="104"/>
      <c r="E70" s="104">
        <f>+20</f>
        <v>20</v>
      </c>
      <c r="F70" s="105">
        <v>79.0</v>
      </c>
      <c r="G70" s="102">
        <v>79.0</v>
      </c>
    </row>
    <row r="71">
      <c r="A71" s="89">
        <v>1.0</v>
      </c>
      <c r="B71" s="115" t="s">
        <v>194</v>
      </c>
      <c r="C71" s="101"/>
      <c r="D71" s="101"/>
      <c r="E71" s="101">
        <f>+16</f>
        <v>16</v>
      </c>
      <c r="F71" s="93">
        <v>75.0</v>
      </c>
      <c r="G71" s="89">
        <v>75.0</v>
      </c>
    </row>
    <row r="72">
      <c r="A72" s="102">
        <v>2.0</v>
      </c>
      <c r="B72" s="103" t="s">
        <v>202</v>
      </c>
      <c r="C72" s="102">
        <v>120401.0</v>
      </c>
      <c r="D72" s="109">
        <v>724.0</v>
      </c>
      <c r="E72" s="104">
        <f>+18</f>
        <v>18</v>
      </c>
      <c r="F72" s="105">
        <v>77.0</v>
      </c>
      <c r="G72" s="102">
        <v>77.0</v>
      </c>
    </row>
    <row r="73">
      <c r="A73" s="89">
        <v>1.0</v>
      </c>
      <c r="B73" s="90" t="s">
        <v>64</v>
      </c>
      <c r="C73" s="89">
        <v>165828.0</v>
      </c>
      <c r="D73" s="101"/>
      <c r="E73" s="89" t="s">
        <v>62</v>
      </c>
      <c r="F73" s="93">
        <v>59.0</v>
      </c>
      <c r="G73" s="89">
        <v>59.0</v>
      </c>
    </row>
    <row r="74">
      <c r="A74" s="95">
        <v>2.0</v>
      </c>
      <c r="B74" s="96" t="s">
        <v>67</v>
      </c>
      <c r="C74" s="95">
        <v>64696.0</v>
      </c>
      <c r="D74" s="97">
        <v>888.0</v>
      </c>
      <c r="E74" s="107">
        <f>+1</f>
        <v>1</v>
      </c>
      <c r="F74" s="99">
        <v>60.0</v>
      </c>
      <c r="G74" s="95">
        <v>60.0</v>
      </c>
    </row>
    <row r="75">
      <c r="A75" s="89">
        <v>3.0</v>
      </c>
      <c r="B75" s="90" t="s">
        <v>73</v>
      </c>
      <c r="C75" s="89">
        <v>111121.0</v>
      </c>
      <c r="D75" s="91">
        <v>862.0</v>
      </c>
      <c r="E75" s="101">
        <f t="shared" ref="E75:E77" si="11">+2</f>
        <v>2</v>
      </c>
      <c r="F75" s="93">
        <v>61.0</v>
      </c>
      <c r="G75" s="89">
        <v>61.0</v>
      </c>
    </row>
    <row r="76">
      <c r="A76" s="95">
        <v>3.0</v>
      </c>
      <c r="B76" s="96" t="s">
        <v>69</v>
      </c>
      <c r="C76" s="95">
        <v>164020.0</v>
      </c>
      <c r="D76" s="107"/>
      <c r="E76" s="107">
        <f t="shared" si="11"/>
        <v>2</v>
      </c>
      <c r="F76" s="99">
        <v>61.0</v>
      </c>
      <c r="G76" s="95">
        <v>61.0</v>
      </c>
    </row>
    <row r="77">
      <c r="A77" s="89">
        <v>3.0</v>
      </c>
      <c r="B77" s="115" t="s">
        <v>72</v>
      </c>
      <c r="C77" s="101"/>
      <c r="D77" s="101"/>
      <c r="E77" s="101">
        <f t="shared" si="11"/>
        <v>2</v>
      </c>
      <c r="F77" s="93">
        <v>61.0</v>
      </c>
      <c r="G77" s="89">
        <v>61.0</v>
      </c>
    </row>
    <row r="78">
      <c r="A78" s="95">
        <v>6.0</v>
      </c>
      <c r="B78" s="96" t="s">
        <v>85</v>
      </c>
      <c r="C78" s="95">
        <v>146039.0</v>
      </c>
      <c r="D78" s="97">
        <v>876.0</v>
      </c>
      <c r="E78" s="107">
        <f>+3</f>
        <v>3</v>
      </c>
      <c r="F78" s="99">
        <v>62.0</v>
      </c>
      <c r="G78" s="95">
        <v>62.0</v>
      </c>
    </row>
    <row r="79">
      <c r="A79" s="89">
        <v>7.0</v>
      </c>
      <c r="B79" s="90" t="s">
        <v>93</v>
      </c>
      <c r="C79" s="89">
        <v>152423.0</v>
      </c>
      <c r="D79" s="89">
        <v>854.0</v>
      </c>
      <c r="E79" s="101">
        <f>+4</f>
        <v>4</v>
      </c>
      <c r="F79" s="93">
        <v>63.0</v>
      </c>
      <c r="G79" s="89">
        <v>63.0</v>
      </c>
    </row>
    <row r="80">
      <c r="A80" s="95">
        <v>8.0</v>
      </c>
      <c r="B80" s="96" t="s">
        <v>99</v>
      </c>
      <c r="C80" s="95">
        <v>149886.0</v>
      </c>
      <c r="D80" s="107"/>
      <c r="E80" s="107">
        <f t="shared" ref="E80:E83" si="12">+5</f>
        <v>5</v>
      </c>
      <c r="F80" s="99">
        <v>64.0</v>
      </c>
      <c r="G80" s="95">
        <v>64.0</v>
      </c>
    </row>
    <row r="81">
      <c r="A81" s="89">
        <v>8.0</v>
      </c>
      <c r="B81" s="90" t="s">
        <v>102</v>
      </c>
      <c r="C81" s="89">
        <v>153113.0</v>
      </c>
      <c r="D81" s="89">
        <v>888.0</v>
      </c>
      <c r="E81" s="101">
        <f t="shared" si="12"/>
        <v>5</v>
      </c>
      <c r="F81" s="93">
        <v>64.0</v>
      </c>
      <c r="G81" s="89">
        <v>64.0</v>
      </c>
    </row>
    <row r="82">
      <c r="A82" s="95">
        <v>8.0</v>
      </c>
      <c r="B82" s="96" t="s">
        <v>101</v>
      </c>
      <c r="C82" s="95">
        <v>160634.0</v>
      </c>
      <c r="D82" s="95">
        <v>869.0</v>
      </c>
      <c r="E82" s="107">
        <f t="shared" si="12"/>
        <v>5</v>
      </c>
      <c r="F82" s="99">
        <v>64.0</v>
      </c>
      <c r="G82" s="95">
        <v>64.0</v>
      </c>
    </row>
    <row r="83">
      <c r="A83" s="89">
        <v>8.0</v>
      </c>
      <c r="B83" s="90" t="s">
        <v>103</v>
      </c>
      <c r="C83" s="89">
        <v>172450.0</v>
      </c>
      <c r="D83" s="101"/>
      <c r="E83" s="101">
        <f t="shared" si="12"/>
        <v>5</v>
      </c>
      <c r="F83" s="93">
        <v>64.0</v>
      </c>
      <c r="G83" s="89">
        <v>64.0</v>
      </c>
    </row>
    <row r="84">
      <c r="A84" s="95">
        <v>12.0</v>
      </c>
      <c r="B84" s="96" t="s">
        <v>111</v>
      </c>
      <c r="C84" s="95">
        <v>150962.0</v>
      </c>
      <c r="D84" s="95">
        <v>882.0</v>
      </c>
      <c r="E84" s="107">
        <f>+6</f>
        <v>6</v>
      </c>
      <c r="F84" s="99">
        <v>65.0</v>
      </c>
      <c r="G84" s="95">
        <v>65.0</v>
      </c>
    </row>
    <row r="85">
      <c r="A85" s="89">
        <v>13.0</v>
      </c>
      <c r="B85" s="90" t="s">
        <v>113</v>
      </c>
      <c r="C85" s="89">
        <v>102739.0</v>
      </c>
      <c r="D85" s="91">
        <v>881.0</v>
      </c>
      <c r="E85" s="101">
        <f t="shared" ref="E85:E89" si="13">+7</f>
        <v>7</v>
      </c>
      <c r="F85" s="93">
        <v>66.0</v>
      </c>
      <c r="G85" s="89">
        <v>66.0</v>
      </c>
    </row>
    <row r="86">
      <c r="A86" s="95">
        <v>13.0</v>
      </c>
      <c r="B86" s="96" t="s">
        <v>114</v>
      </c>
      <c r="C86" s="95">
        <v>132905.0</v>
      </c>
      <c r="D86" s="95">
        <v>759.0</v>
      </c>
      <c r="E86" s="107">
        <f t="shared" si="13"/>
        <v>7</v>
      </c>
      <c r="F86" s="99">
        <v>66.0</v>
      </c>
      <c r="G86" s="95">
        <v>66.0</v>
      </c>
    </row>
    <row r="87">
      <c r="A87" s="89">
        <v>13.0</v>
      </c>
      <c r="B87" s="90" t="s">
        <v>118</v>
      </c>
      <c r="C87" s="89">
        <v>145643.0</v>
      </c>
      <c r="D87" s="91">
        <v>855.0</v>
      </c>
      <c r="E87" s="101">
        <f t="shared" si="13"/>
        <v>7</v>
      </c>
      <c r="F87" s="93">
        <v>66.0</v>
      </c>
      <c r="G87" s="89">
        <v>66.0</v>
      </c>
    </row>
    <row r="88">
      <c r="A88" s="95">
        <v>13.0</v>
      </c>
      <c r="B88" s="96" t="s">
        <v>122</v>
      </c>
      <c r="C88" s="95">
        <v>154154.0</v>
      </c>
      <c r="D88" s="107"/>
      <c r="E88" s="107">
        <f t="shared" si="13"/>
        <v>7</v>
      </c>
      <c r="F88" s="99">
        <v>66.0</v>
      </c>
      <c r="G88" s="95">
        <v>66.0</v>
      </c>
    </row>
    <row r="89">
      <c r="A89" s="89">
        <v>13.0</v>
      </c>
      <c r="B89" s="90" t="s">
        <v>119</v>
      </c>
      <c r="C89" s="89">
        <v>160409.0</v>
      </c>
      <c r="D89" s="89">
        <v>852.0</v>
      </c>
      <c r="E89" s="101">
        <f t="shared" si="13"/>
        <v>7</v>
      </c>
      <c r="F89" s="93">
        <v>66.0</v>
      </c>
      <c r="G89" s="89">
        <v>66.0</v>
      </c>
    </row>
    <row r="90">
      <c r="A90" s="95">
        <v>18.0</v>
      </c>
      <c r="B90" s="96" t="s">
        <v>126</v>
      </c>
      <c r="C90" s="95">
        <v>119932.0</v>
      </c>
      <c r="D90" s="97">
        <v>852.0</v>
      </c>
      <c r="E90" s="107">
        <f t="shared" ref="E90:E95" si="14">+8</f>
        <v>8</v>
      </c>
      <c r="F90" s="99">
        <v>67.0</v>
      </c>
      <c r="G90" s="95">
        <v>67.0</v>
      </c>
    </row>
    <row r="91">
      <c r="A91" s="89">
        <v>18.0</v>
      </c>
      <c r="B91" s="90" t="s">
        <v>129</v>
      </c>
      <c r="C91" s="89">
        <v>147213.0</v>
      </c>
      <c r="D91" s="89">
        <v>852.0</v>
      </c>
      <c r="E91" s="101">
        <f t="shared" si="14"/>
        <v>8</v>
      </c>
      <c r="F91" s="93">
        <v>67.0</v>
      </c>
      <c r="G91" s="89">
        <v>67.0</v>
      </c>
    </row>
    <row r="92">
      <c r="A92" s="95">
        <v>18.0</v>
      </c>
      <c r="B92" s="96" t="s">
        <v>125</v>
      </c>
      <c r="C92" s="95">
        <v>155506.0</v>
      </c>
      <c r="D92" s="95">
        <v>749.0</v>
      </c>
      <c r="E92" s="107">
        <f t="shared" si="14"/>
        <v>8</v>
      </c>
      <c r="F92" s="99">
        <v>67.0</v>
      </c>
      <c r="G92" s="95">
        <v>67.0</v>
      </c>
    </row>
    <row r="93">
      <c r="A93" s="89">
        <v>18.0</v>
      </c>
      <c r="B93" s="90" t="s">
        <v>130</v>
      </c>
      <c r="C93" s="89">
        <v>167477.0</v>
      </c>
      <c r="D93" s="101"/>
      <c r="E93" s="101">
        <f t="shared" si="14"/>
        <v>8</v>
      </c>
      <c r="F93" s="93">
        <v>67.0</v>
      </c>
      <c r="G93" s="89">
        <v>67.0</v>
      </c>
    </row>
    <row r="94">
      <c r="A94" s="95">
        <v>18.0</v>
      </c>
      <c r="B94" s="96" t="s">
        <v>131</v>
      </c>
      <c r="C94" s="95">
        <v>170264.0</v>
      </c>
      <c r="D94" s="107"/>
      <c r="E94" s="107">
        <f t="shared" si="14"/>
        <v>8</v>
      </c>
      <c r="F94" s="99">
        <v>67.0</v>
      </c>
      <c r="G94" s="95">
        <v>67.0</v>
      </c>
    </row>
    <row r="95">
      <c r="A95" s="89">
        <v>18.0</v>
      </c>
      <c r="B95" s="90" t="s">
        <v>127</v>
      </c>
      <c r="C95" s="89">
        <v>161242.0</v>
      </c>
      <c r="D95" s="89">
        <v>831.0</v>
      </c>
      <c r="E95" s="101">
        <f t="shared" si="14"/>
        <v>8</v>
      </c>
      <c r="F95" s="93">
        <v>67.0</v>
      </c>
      <c r="G95" s="89">
        <v>67.0</v>
      </c>
    </row>
    <row r="96">
      <c r="A96" s="95">
        <v>24.0</v>
      </c>
      <c r="B96" s="96" t="s">
        <v>133</v>
      </c>
      <c r="C96" s="95">
        <v>140829.0</v>
      </c>
      <c r="D96" s="95">
        <v>810.0</v>
      </c>
      <c r="E96" s="107">
        <f>+9</f>
        <v>9</v>
      </c>
      <c r="F96" s="99">
        <v>68.0</v>
      </c>
      <c r="G96" s="95">
        <v>68.0</v>
      </c>
    </row>
    <row r="97">
      <c r="A97" s="89">
        <v>25.0</v>
      </c>
      <c r="B97" s="115" t="s">
        <v>147</v>
      </c>
      <c r="C97" s="101"/>
      <c r="D97" s="101"/>
      <c r="E97" s="101">
        <f t="shared" ref="E97:E102" si="15">+10</f>
        <v>10</v>
      </c>
      <c r="F97" s="93">
        <v>69.0</v>
      </c>
      <c r="G97" s="89">
        <v>69.0</v>
      </c>
    </row>
    <row r="98">
      <c r="A98" s="95">
        <v>25.0</v>
      </c>
      <c r="B98" s="96" t="s">
        <v>153</v>
      </c>
      <c r="C98" s="95">
        <v>105116.0</v>
      </c>
      <c r="D98" s="97">
        <v>822.0</v>
      </c>
      <c r="E98" s="107">
        <f t="shared" si="15"/>
        <v>10</v>
      </c>
      <c r="F98" s="99">
        <v>69.0</v>
      </c>
      <c r="G98" s="95">
        <v>69.0</v>
      </c>
    </row>
    <row r="99">
      <c r="A99" s="89">
        <v>25.0</v>
      </c>
      <c r="B99" s="90" t="s">
        <v>148</v>
      </c>
      <c r="C99" s="89">
        <v>131282.0</v>
      </c>
      <c r="D99" s="91">
        <v>849.0</v>
      </c>
      <c r="E99" s="101">
        <f t="shared" si="15"/>
        <v>10</v>
      </c>
      <c r="F99" s="93">
        <v>69.0</v>
      </c>
      <c r="G99" s="89">
        <v>69.0</v>
      </c>
    </row>
    <row r="100">
      <c r="A100" s="95">
        <v>25.0</v>
      </c>
      <c r="B100" s="96" t="s">
        <v>141</v>
      </c>
      <c r="C100" s="95">
        <v>152728.0</v>
      </c>
      <c r="D100" s="95">
        <v>808.0</v>
      </c>
      <c r="E100" s="107">
        <f t="shared" si="15"/>
        <v>10</v>
      </c>
      <c r="F100" s="99">
        <v>69.0</v>
      </c>
      <c r="G100" s="95">
        <v>69.0</v>
      </c>
    </row>
    <row r="101">
      <c r="A101" s="89">
        <v>25.0</v>
      </c>
      <c r="B101" s="90" t="s">
        <v>142</v>
      </c>
      <c r="C101" s="89">
        <v>155152.0</v>
      </c>
      <c r="D101" s="89">
        <v>849.0</v>
      </c>
      <c r="E101" s="101">
        <f t="shared" si="15"/>
        <v>10</v>
      </c>
      <c r="F101" s="93">
        <v>69.0</v>
      </c>
      <c r="G101" s="89">
        <v>69.0</v>
      </c>
    </row>
    <row r="102">
      <c r="A102" s="95">
        <v>25.0</v>
      </c>
      <c r="B102" s="96" t="s">
        <v>145</v>
      </c>
      <c r="C102" s="95">
        <v>155861.0</v>
      </c>
      <c r="D102" s="95">
        <v>857.0</v>
      </c>
      <c r="E102" s="107">
        <f t="shared" si="15"/>
        <v>10</v>
      </c>
      <c r="F102" s="99">
        <v>69.0</v>
      </c>
      <c r="G102" s="95">
        <v>69.0</v>
      </c>
    </row>
    <row r="103">
      <c r="A103" s="89">
        <v>31.0</v>
      </c>
      <c r="B103" s="90" t="s">
        <v>159</v>
      </c>
      <c r="C103" s="89">
        <v>145388.0</v>
      </c>
      <c r="D103" s="101"/>
      <c r="E103" s="101">
        <f t="shared" ref="E103:E106" si="16">+11</f>
        <v>11</v>
      </c>
      <c r="F103" s="93">
        <v>70.0</v>
      </c>
      <c r="G103" s="89">
        <v>70.0</v>
      </c>
    </row>
    <row r="104">
      <c r="A104" s="95">
        <v>31.0</v>
      </c>
      <c r="B104" s="96" t="s">
        <v>156</v>
      </c>
      <c r="C104" s="95">
        <v>151803.0</v>
      </c>
      <c r="D104" s="107"/>
      <c r="E104" s="107">
        <f t="shared" si="16"/>
        <v>11</v>
      </c>
      <c r="F104" s="99">
        <v>70.0</v>
      </c>
      <c r="G104" s="95">
        <v>70.0</v>
      </c>
    </row>
    <row r="105">
      <c r="A105" s="89">
        <v>31.0</v>
      </c>
      <c r="B105" s="90" t="s">
        <v>158</v>
      </c>
      <c r="C105" s="89">
        <v>160050.0</v>
      </c>
      <c r="D105" s="89">
        <v>817.0</v>
      </c>
      <c r="E105" s="101">
        <f t="shared" si="16"/>
        <v>11</v>
      </c>
      <c r="F105" s="93">
        <v>70.0</v>
      </c>
      <c r="G105" s="89">
        <v>70.0</v>
      </c>
    </row>
    <row r="106">
      <c r="A106" s="95">
        <v>31.0</v>
      </c>
      <c r="B106" s="116" t="s">
        <v>160</v>
      </c>
      <c r="C106" s="107"/>
      <c r="D106" s="107"/>
      <c r="E106" s="107">
        <f t="shared" si="16"/>
        <v>11</v>
      </c>
      <c r="F106" s="99">
        <v>70.0</v>
      </c>
      <c r="G106" s="95">
        <v>70.0</v>
      </c>
    </row>
    <row r="107">
      <c r="A107" s="89">
        <v>35.0</v>
      </c>
      <c r="B107" s="90" t="s">
        <v>167</v>
      </c>
      <c r="C107" s="89">
        <v>133060.0</v>
      </c>
      <c r="D107" s="89">
        <v>680.0</v>
      </c>
      <c r="E107" s="101">
        <f t="shared" ref="E107:E111" si="17">+13</f>
        <v>13</v>
      </c>
      <c r="F107" s="93">
        <v>72.0</v>
      </c>
      <c r="G107" s="89">
        <v>72.0</v>
      </c>
    </row>
    <row r="108">
      <c r="A108" s="95">
        <v>35.0</v>
      </c>
      <c r="B108" s="96" t="s">
        <v>169</v>
      </c>
      <c r="C108" s="95">
        <v>145709.0</v>
      </c>
      <c r="D108" s="97">
        <v>778.0</v>
      </c>
      <c r="E108" s="107">
        <f t="shared" si="17"/>
        <v>13</v>
      </c>
      <c r="F108" s="99">
        <v>72.0</v>
      </c>
      <c r="G108" s="95">
        <v>72.0</v>
      </c>
    </row>
    <row r="109">
      <c r="A109" s="89">
        <v>35.0</v>
      </c>
      <c r="B109" s="90" t="s">
        <v>166</v>
      </c>
      <c r="C109" s="89">
        <v>147524.0</v>
      </c>
      <c r="D109" s="89">
        <v>814.0</v>
      </c>
      <c r="E109" s="101">
        <f t="shared" si="17"/>
        <v>13</v>
      </c>
      <c r="F109" s="93">
        <v>72.0</v>
      </c>
      <c r="G109" s="89">
        <v>72.0</v>
      </c>
    </row>
    <row r="110">
      <c r="A110" s="95">
        <v>35.0</v>
      </c>
      <c r="B110" s="96" t="s">
        <v>170</v>
      </c>
      <c r="C110" s="95">
        <v>170442.0</v>
      </c>
      <c r="D110" s="107"/>
      <c r="E110" s="107">
        <f t="shared" si="17"/>
        <v>13</v>
      </c>
      <c r="F110" s="99">
        <v>72.0</v>
      </c>
      <c r="G110" s="95">
        <v>72.0</v>
      </c>
    </row>
    <row r="111">
      <c r="A111" s="89">
        <v>35.0</v>
      </c>
      <c r="B111" s="115" t="s">
        <v>168</v>
      </c>
      <c r="C111" s="101"/>
      <c r="D111" s="101"/>
      <c r="E111" s="101">
        <f t="shared" si="17"/>
        <v>13</v>
      </c>
      <c r="F111" s="93">
        <v>72.0</v>
      </c>
      <c r="G111" s="89">
        <v>72.0</v>
      </c>
    </row>
    <row r="112">
      <c r="A112" s="95">
        <v>40.0</v>
      </c>
      <c r="B112" s="96" t="s">
        <v>173</v>
      </c>
      <c r="C112" s="95">
        <v>149924.0</v>
      </c>
      <c r="D112" s="95">
        <v>687.0</v>
      </c>
      <c r="E112" s="107">
        <f t="shared" ref="E112:E115" si="18">+14</f>
        <v>14</v>
      </c>
      <c r="F112" s="99">
        <v>73.0</v>
      </c>
      <c r="G112" s="95">
        <v>73.0</v>
      </c>
    </row>
    <row r="113">
      <c r="A113" s="89">
        <v>40.0</v>
      </c>
      <c r="B113" s="90" t="s">
        <v>177</v>
      </c>
      <c r="C113" s="89">
        <v>154432.0</v>
      </c>
      <c r="D113" s="101"/>
      <c r="E113" s="101">
        <f t="shared" si="18"/>
        <v>14</v>
      </c>
      <c r="F113" s="93">
        <v>73.0</v>
      </c>
      <c r="G113" s="89">
        <v>73.0</v>
      </c>
    </row>
    <row r="114">
      <c r="A114" s="95">
        <v>40.0</v>
      </c>
      <c r="B114" s="96" t="s">
        <v>175</v>
      </c>
      <c r="C114" s="95">
        <v>158936.0</v>
      </c>
      <c r="D114" s="107"/>
      <c r="E114" s="107">
        <f t="shared" si="18"/>
        <v>14</v>
      </c>
      <c r="F114" s="99">
        <v>73.0</v>
      </c>
      <c r="G114" s="95">
        <v>73.0</v>
      </c>
    </row>
    <row r="115">
      <c r="A115" s="89">
        <v>40.0</v>
      </c>
      <c r="B115" s="90" t="s">
        <v>174</v>
      </c>
      <c r="C115" s="89">
        <v>137633.0</v>
      </c>
      <c r="D115" s="89">
        <v>771.0</v>
      </c>
      <c r="E115" s="101">
        <f t="shared" si="18"/>
        <v>14</v>
      </c>
      <c r="F115" s="93">
        <v>73.0</v>
      </c>
      <c r="G115" s="89">
        <v>73.0</v>
      </c>
    </row>
    <row r="116">
      <c r="A116" s="95">
        <v>44.0</v>
      </c>
      <c r="B116" s="96" t="s">
        <v>188</v>
      </c>
      <c r="C116" s="95">
        <v>79764.0</v>
      </c>
      <c r="D116" s="95">
        <v>798.0</v>
      </c>
      <c r="E116" s="107">
        <f t="shared" ref="E116:E123" si="19">+15</f>
        <v>15</v>
      </c>
      <c r="F116" s="99">
        <v>74.0</v>
      </c>
      <c r="G116" s="95">
        <v>74.0</v>
      </c>
    </row>
    <row r="117">
      <c r="A117" s="89">
        <v>44.0</v>
      </c>
      <c r="B117" s="90" t="s">
        <v>187</v>
      </c>
      <c r="C117" s="89">
        <v>88963.0</v>
      </c>
      <c r="D117" s="101"/>
      <c r="E117" s="101">
        <f t="shared" si="19"/>
        <v>15</v>
      </c>
      <c r="F117" s="93">
        <v>74.0</v>
      </c>
      <c r="G117" s="89">
        <v>74.0</v>
      </c>
    </row>
    <row r="118">
      <c r="A118" s="95">
        <v>44.0</v>
      </c>
      <c r="B118" s="96" t="s">
        <v>186</v>
      </c>
      <c r="C118" s="95">
        <v>136054.0</v>
      </c>
      <c r="D118" s="97">
        <v>824.0</v>
      </c>
      <c r="E118" s="107">
        <f t="shared" si="19"/>
        <v>15</v>
      </c>
      <c r="F118" s="99">
        <v>74.0</v>
      </c>
      <c r="G118" s="95">
        <v>74.0</v>
      </c>
    </row>
    <row r="119">
      <c r="A119" s="89">
        <v>44.0</v>
      </c>
      <c r="B119" s="90" t="s">
        <v>184</v>
      </c>
      <c r="C119" s="89">
        <v>152451.0</v>
      </c>
      <c r="D119" s="101"/>
      <c r="E119" s="101">
        <f t="shared" si="19"/>
        <v>15</v>
      </c>
      <c r="F119" s="93">
        <v>74.0</v>
      </c>
      <c r="G119" s="89">
        <v>74.0</v>
      </c>
    </row>
    <row r="120">
      <c r="A120" s="95">
        <v>44.0</v>
      </c>
      <c r="B120" s="96" t="s">
        <v>180</v>
      </c>
      <c r="C120" s="95">
        <v>170866.0</v>
      </c>
      <c r="D120" s="107"/>
      <c r="E120" s="107">
        <f t="shared" si="19"/>
        <v>15</v>
      </c>
      <c r="F120" s="99">
        <v>74.0</v>
      </c>
      <c r="G120" s="95">
        <v>74.0</v>
      </c>
    </row>
    <row r="121">
      <c r="A121" s="89">
        <v>44.0</v>
      </c>
      <c r="B121" s="115" t="s">
        <v>181</v>
      </c>
      <c r="C121" s="101"/>
      <c r="D121" s="101"/>
      <c r="E121" s="101">
        <f t="shared" si="19"/>
        <v>15</v>
      </c>
      <c r="F121" s="93">
        <v>74.0</v>
      </c>
      <c r="G121" s="89">
        <v>74.0</v>
      </c>
    </row>
    <row r="122">
      <c r="A122" s="95">
        <v>44.0</v>
      </c>
      <c r="B122" s="116" t="s">
        <v>185</v>
      </c>
      <c r="C122" s="107"/>
      <c r="D122" s="107"/>
      <c r="E122" s="107">
        <f t="shared" si="19"/>
        <v>15</v>
      </c>
      <c r="F122" s="99">
        <v>74.0</v>
      </c>
      <c r="G122" s="95">
        <v>74.0</v>
      </c>
    </row>
    <row r="123">
      <c r="A123" s="89">
        <v>44.0</v>
      </c>
      <c r="B123" s="115" t="s">
        <v>182</v>
      </c>
      <c r="C123" s="101"/>
      <c r="D123" s="101"/>
      <c r="E123" s="101">
        <f t="shared" si="19"/>
        <v>15</v>
      </c>
      <c r="F123" s="93">
        <v>74.0</v>
      </c>
      <c r="G123" s="89">
        <v>74.0</v>
      </c>
    </row>
    <row r="124">
      <c r="A124" s="95">
        <v>52.0</v>
      </c>
      <c r="B124" s="96" t="s">
        <v>193</v>
      </c>
      <c r="C124" s="95">
        <v>112727.0</v>
      </c>
      <c r="D124" s="95">
        <v>767.0</v>
      </c>
      <c r="E124" s="107">
        <f t="shared" ref="E124:E132" si="20">+16</f>
        <v>16</v>
      </c>
      <c r="F124" s="99">
        <v>75.0</v>
      </c>
      <c r="G124" s="95">
        <v>75.0</v>
      </c>
    </row>
    <row r="125">
      <c r="A125" s="89">
        <v>52.0</v>
      </c>
      <c r="B125" s="90" t="s">
        <v>198</v>
      </c>
      <c r="C125" s="89">
        <v>136095.0</v>
      </c>
      <c r="D125" s="89">
        <v>835.0</v>
      </c>
      <c r="E125" s="101">
        <f t="shared" si="20"/>
        <v>16</v>
      </c>
      <c r="F125" s="93">
        <v>75.0</v>
      </c>
      <c r="G125" s="89">
        <v>75.0</v>
      </c>
    </row>
    <row r="126">
      <c r="A126" s="95">
        <v>52.0</v>
      </c>
      <c r="B126" s="96" t="s">
        <v>200</v>
      </c>
      <c r="C126" s="95">
        <v>147089.0</v>
      </c>
      <c r="D126" s="107"/>
      <c r="E126" s="107">
        <f t="shared" si="20"/>
        <v>16</v>
      </c>
      <c r="F126" s="99">
        <v>75.0</v>
      </c>
      <c r="G126" s="95">
        <v>75.0</v>
      </c>
    </row>
    <row r="127">
      <c r="A127" s="89">
        <v>52.0</v>
      </c>
      <c r="B127" s="90" t="s">
        <v>195</v>
      </c>
      <c r="C127" s="89">
        <v>156169.0</v>
      </c>
      <c r="D127" s="89">
        <v>720.0</v>
      </c>
      <c r="E127" s="101">
        <f t="shared" si="20"/>
        <v>16</v>
      </c>
      <c r="F127" s="93">
        <v>75.0</v>
      </c>
      <c r="G127" s="89">
        <v>75.0</v>
      </c>
    </row>
    <row r="128">
      <c r="A128" s="95">
        <v>52.0</v>
      </c>
      <c r="B128" s="96" t="s">
        <v>190</v>
      </c>
      <c r="C128" s="95">
        <v>158939.0</v>
      </c>
      <c r="D128" s="107"/>
      <c r="E128" s="107">
        <f t="shared" si="20"/>
        <v>16</v>
      </c>
      <c r="F128" s="99">
        <v>75.0</v>
      </c>
      <c r="G128" s="95">
        <v>75.0</v>
      </c>
    </row>
    <row r="129">
      <c r="A129" s="89">
        <v>52.0</v>
      </c>
      <c r="B129" s="90" t="s">
        <v>199</v>
      </c>
      <c r="C129" s="89">
        <v>165216.0</v>
      </c>
      <c r="D129" s="101"/>
      <c r="E129" s="101">
        <f t="shared" si="20"/>
        <v>16</v>
      </c>
      <c r="F129" s="93">
        <v>75.0</v>
      </c>
      <c r="G129" s="89">
        <v>75.0</v>
      </c>
    </row>
    <row r="130">
      <c r="A130" s="95">
        <v>52.0</v>
      </c>
      <c r="B130" s="96" t="s">
        <v>192</v>
      </c>
      <c r="C130" s="95">
        <v>171322.0</v>
      </c>
      <c r="D130" s="107"/>
      <c r="E130" s="107">
        <f t="shared" si="20"/>
        <v>16</v>
      </c>
      <c r="F130" s="99">
        <v>75.0</v>
      </c>
      <c r="G130" s="95">
        <v>75.0</v>
      </c>
    </row>
    <row r="131">
      <c r="A131" s="89">
        <v>52.0</v>
      </c>
      <c r="B131" s="115" t="s">
        <v>196</v>
      </c>
      <c r="C131" s="101"/>
      <c r="D131" s="101"/>
      <c r="E131" s="101">
        <f t="shared" si="20"/>
        <v>16</v>
      </c>
      <c r="F131" s="93">
        <v>75.0</v>
      </c>
      <c r="G131" s="89">
        <v>75.0</v>
      </c>
    </row>
    <row r="132">
      <c r="A132" s="95">
        <v>52.0</v>
      </c>
      <c r="B132" s="116" t="s">
        <v>197</v>
      </c>
      <c r="C132" s="107"/>
      <c r="D132" s="107"/>
      <c r="E132" s="107">
        <f t="shared" si="20"/>
        <v>16</v>
      </c>
      <c r="F132" s="99">
        <v>75.0</v>
      </c>
      <c r="G132" s="95">
        <v>75.0</v>
      </c>
    </row>
    <row r="133">
      <c r="A133" s="89">
        <v>61.0</v>
      </c>
      <c r="B133" s="90" t="s">
        <v>201</v>
      </c>
      <c r="C133" s="89">
        <v>152428.0</v>
      </c>
      <c r="D133" s="101"/>
      <c r="E133" s="101">
        <f>+17</f>
        <v>17</v>
      </c>
      <c r="F133" s="93">
        <v>76.0</v>
      </c>
      <c r="G133" s="89">
        <v>76.0</v>
      </c>
    </row>
    <row r="134">
      <c r="A134" s="95">
        <v>62.0</v>
      </c>
      <c r="B134" s="116" t="s">
        <v>204</v>
      </c>
      <c r="C134" s="95">
        <v>0.0</v>
      </c>
      <c r="D134" s="107"/>
      <c r="E134" s="107">
        <f t="shared" ref="E134:E135" si="21">+18</f>
        <v>18</v>
      </c>
      <c r="F134" s="99">
        <v>77.0</v>
      </c>
      <c r="G134" s="95">
        <v>77.0</v>
      </c>
    </row>
    <row r="135">
      <c r="A135" s="89">
        <v>62.0</v>
      </c>
      <c r="B135" s="90" t="s">
        <v>205</v>
      </c>
      <c r="C135" s="89">
        <v>140784.0</v>
      </c>
      <c r="D135" s="89">
        <v>849.0</v>
      </c>
      <c r="E135" s="101">
        <f t="shared" si="21"/>
        <v>18</v>
      </c>
      <c r="F135" s="93">
        <v>77.0</v>
      </c>
      <c r="G135" s="89">
        <v>77.0</v>
      </c>
    </row>
    <row r="136">
      <c r="A136" s="95">
        <v>64.0</v>
      </c>
      <c r="B136" s="96" t="s">
        <v>208</v>
      </c>
      <c r="C136" s="95">
        <v>126149.0</v>
      </c>
      <c r="D136" s="95">
        <v>698.0</v>
      </c>
      <c r="E136" s="107">
        <f t="shared" ref="E136:E137" si="22">+19</f>
        <v>19</v>
      </c>
      <c r="F136" s="99">
        <v>78.0</v>
      </c>
      <c r="G136" s="95">
        <v>78.0</v>
      </c>
    </row>
    <row r="137">
      <c r="A137" s="89">
        <v>64.0</v>
      </c>
      <c r="B137" s="115" t="s">
        <v>209</v>
      </c>
      <c r="C137" s="101"/>
      <c r="D137" s="101"/>
      <c r="E137" s="101">
        <f t="shared" si="22"/>
        <v>19</v>
      </c>
      <c r="F137" s="93">
        <v>78.0</v>
      </c>
      <c r="G137" s="89">
        <v>78.0</v>
      </c>
    </row>
    <row r="138">
      <c r="A138" s="95">
        <v>66.0</v>
      </c>
      <c r="B138" s="96" t="s">
        <v>214</v>
      </c>
      <c r="C138" s="95">
        <v>13399.0</v>
      </c>
      <c r="D138" s="97">
        <v>743.0</v>
      </c>
      <c r="E138" s="107">
        <f t="shared" ref="E138:E140" si="23">+21</f>
        <v>21</v>
      </c>
      <c r="F138" s="99">
        <v>80.0</v>
      </c>
      <c r="G138" s="95">
        <v>80.0</v>
      </c>
    </row>
    <row r="139">
      <c r="A139" s="89">
        <v>66.0</v>
      </c>
      <c r="B139" s="90" t="s">
        <v>213</v>
      </c>
      <c r="C139" s="89">
        <v>145573.0</v>
      </c>
      <c r="D139" s="89">
        <v>742.0</v>
      </c>
      <c r="E139" s="101">
        <f t="shared" si="23"/>
        <v>21</v>
      </c>
      <c r="F139" s="93">
        <v>80.0</v>
      </c>
      <c r="G139" s="89">
        <v>80.0</v>
      </c>
    </row>
    <row r="140">
      <c r="A140" s="95">
        <v>66.0</v>
      </c>
      <c r="B140" s="96" t="s">
        <v>215</v>
      </c>
      <c r="C140" s="95">
        <v>169262.0</v>
      </c>
      <c r="D140" s="107"/>
      <c r="E140" s="107">
        <f t="shared" si="23"/>
        <v>21</v>
      </c>
      <c r="F140" s="99">
        <v>80.0</v>
      </c>
      <c r="G140" s="95">
        <v>80.0</v>
      </c>
    </row>
    <row r="141">
      <c r="A141" s="89">
        <v>69.0</v>
      </c>
      <c r="B141" s="90" t="s">
        <v>217</v>
      </c>
      <c r="C141" s="89">
        <v>150500.0</v>
      </c>
      <c r="D141" s="101"/>
      <c r="E141" s="101">
        <f t="shared" ref="E141:E142" si="24">+22</f>
        <v>22</v>
      </c>
      <c r="F141" s="93">
        <v>81.0</v>
      </c>
      <c r="G141" s="89">
        <v>81.0</v>
      </c>
    </row>
    <row r="142">
      <c r="A142" s="95">
        <v>69.0</v>
      </c>
      <c r="B142" s="116" t="s">
        <v>219</v>
      </c>
      <c r="C142" s="107"/>
      <c r="D142" s="107"/>
      <c r="E142" s="107">
        <f t="shared" si="24"/>
        <v>22</v>
      </c>
      <c r="F142" s="99">
        <v>81.0</v>
      </c>
      <c r="G142" s="95">
        <v>81.0</v>
      </c>
    </row>
    <row r="143">
      <c r="A143" s="89">
        <v>71.0</v>
      </c>
      <c r="B143" s="90" t="s">
        <v>221</v>
      </c>
      <c r="C143" s="89">
        <v>165178.0</v>
      </c>
      <c r="D143" s="101"/>
      <c r="E143" s="101">
        <f>+23</f>
        <v>23</v>
      </c>
      <c r="F143" s="93">
        <v>82.0</v>
      </c>
      <c r="G143" s="89">
        <v>82.0</v>
      </c>
    </row>
    <row r="144">
      <c r="A144" s="95">
        <v>72.0</v>
      </c>
      <c r="B144" s="96" t="s">
        <v>223</v>
      </c>
      <c r="C144" s="95">
        <v>115770.0</v>
      </c>
      <c r="D144" s="97">
        <v>768.0</v>
      </c>
      <c r="E144" s="107">
        <f t="shared" ref="E144:E145" si="25">+24</f>
        <v>24</v>
      </c>
      <c r="F144" s="99">
        <v>83.0</v>
      </c>
      <c r="G144" s="95">
        <v>83.0</v>
      </c>
    </row>
    <row r="145">
      <c r="A145" s="89">
        <v>72.0</v>
      </c>
      <c r="B145" s="115" t="s">
        <v>224</v>
      </c>
      <c r="C145" s="101"/>
      <c r="D145" s="101"/>
      <c r="E145" s="101">
        <f t="shared" si="25"/>
        <v>24</v>
      </c>
      <c r="F145" s="93">
        <v>83.0</v>
      </c>
      <c r="G145" s="89">
        <v>83.0</v>
      </c>
    </row>
    <row r="146">
      <c r="A146" s="95">
        <v>74.0</v>
      </c>
      <c r="B146" s="116" t="s">
        <v>225</v>
      </c>
      <c r="C146" s="107"/>
      <c r="D146" s="107"/>
      <c r="E146" s="107">
        <f>+25</f>
        <v>25</v>
      </c>
      <c r="F146" s="99">
        <v>84.0</v>
      </c>
      <c r="G146" s="95">
        <v>84.0</v>
      </c>
    </row>
    <row r="147">
      <c r="A147" s="89">
        <v>75.0</v>
      </c>
      <c r="B147" s="90" t="s">
        <v>228</v>
      </c>
      <c r="C147" s="89">
        <v>92318.0</v>
      </c>
      <c r="D147" s="89">
        <v>694.0</v>
      </c>
      <c r="E147" s="101">
        <f t="shared" ref="E147:E148" si="26">+26</f>
        <v>26</v>
      </c>
      <c r="F147" s="93">
        <v>85.0</v>
      </c>
      <c r="G147" s="89">
        <v>85.0</v>
      </c>
    </row>
    <row r="148">
      <c r="A148" s="95">
        <v>75.0</v>
      </c>
      <c r="B148" s="96" t="s">
        <v>229</v>
      </c>
      <c r="C148" s="95">
        <v>169111.0</v>
      </c>
      <c r="D148" s="107"/>
      <c r="E148" s="107">
        <f t="shared" si="26"/>
        <v>26</v>
      </c>
      <c r="F148" s="99">
        <v>85.0</v>
      </c>
      <c r="G148" s="95">
        <v>85.0</v>
      </c>
    </row>
    <row r="149">
      <c r="A149" s="89">
        <v>77.0</v>
      </c>
      <c r="B149" s="115" t="s">
        <v>231</v>
      </c>
      <c r="C149" s="101"/>
      <c r="D149" s="101"/>
      <c r="E149" s="101">
        <f>+29</f>
        <v>29</v>
      </c>
      <c r="F149" s="93">
        <v>88.0</v>
      </c>
      <c r="G149" s="89">
        <v>88.0</v>
      </c>
    </row>
    <row r="150">
      <c r="A150" s="95">
        <v>78.0</v>
      </c>
      <c r="B150" s="116" t="s">
        <v>233</v>
      </c>
      <c r="C150" s="107"/>
      <c r="D150" s="107"/>
      <c r="E150" s="107">
        <f>+32</f>
        <v>32</v>
      </c>
      <c r="F150" s="99">
        <v>91.0</v>
      </c>
      <c r="G150" s="95">
        <v>91.0</v>
      </c>
    </row>
    <row r="151">
      <c r="A151" s="102">
        <v>79.0</v>
      </c>
      <c r="B151" s="103" t="s">
        <v>238</v>
      </c>
      <c r="C151" s="102">
        <v>124086.0</v>
      </c>
      <c r="D151" s="109">
        <v>851.0</v>
      </c>
      <c r="E151" s="117"/>
      <c r="F151" s="105">
        <v>999.0</v>
      </c>
      <c r="G151" s="102" t="s">
        <v>239</v>
      </c>
    </row>
    <row r="152">
      <c r="A152" s="89">
        <v>1.0</v>
      </c>
      <c r="B152" s="90" t="s">
        <v>139</v>
      </c>
      <c r="C152" s="89">
        <v>162001.0</v>
      </c>
      <c r="E152" s="101">
        <f>+10</f>
        <v>10</v>
      </c>
      <c r="F152" s="93">
        <v>69.0</v>
      </c>
      <c r="G152" s="89">
        <v>69.0</v>
      </c>
    </row>
    <row r="153">
      <c r="A153" s="95">
        <v>2.0</v>
      </c>
      <c r="B153" s="96" t="s">
        <v>211</v>
      </c>
      <c r="C153" s="95">
        <v>165930.0</v>
      </c>
      <c r="E153" s="107">
        <f>+20</f>
        <v>20</v>
      </c>
      <c r="F153" s="99">
        <v>79.0</v>
      </c>
      <c r="G153" s="95">
        <v>79.0</v>
      </c>
    </row>
    <row r="154">
      <c r="A154" s="89">
        <v>3.0</v>
      </c>
      <c r="B154" s="90" t="s">
        <v>220</v>
      </c>
      <c r="C154" s="89">
        <v>162060.0</v>
      </c>
      <c r="E154" s="101">
        <f>+22</f>
        <v>22</v>
      </c>
      <c r="F154" s="93">
        <v>81.0</v>
      </c>
      <c r="G154" s="89">
        <v>81.0</v>
      </c>
    </row>
    <row r="155">
      <c r="A155" s="95">
        <v>4.0</v>
      </c>
      <c r="B155" s="116" t="s">
        <v>230</v>
      </c>
      <c r="C155" s="107"/>
      <c r="E155" s="107">
        <f>+28</f>
        <v>28</v>
      </c>
      <c r="F155" s="99">
        <v>87.0</v>
      </c>
      <c r="G155" s="95">
        <v>87.0</v>
      </c>
    </row>
    <row r="156">
      <c r="A156" s="89">
        <v>5.0</v>
      </c>
      <c r="B156" s="90" t="s">
        <v>234</v>
      </c>
      <c r="C156" s="89">
        <v>150261.0</v>
      </c>
      <c r="E156" s="101">
        <f>+35</f>
        <v>35</v>
      </c>
      <c r="F156" s="93">
        <v>94.0</v>
      </c>
      <c r="G156" s="89">
        <v>94.0</v>
      </c>
    </row>
    <row r="157">
      <c r="A157" s="102">
        <v>6.0</v>
      </c>
      <c r="B157" s="108" t="s">
        <v>235</v>
      </c>
      <c r="C157" s="104"/>
      <c r="E157" s="104">
        <f>+38</f>
        <v>38</v>
      </c>
      <c r="F157" s="105">
        <v>97.0</v>
      </c>
      <c r="G157" s="102">
        <v>97.0</v>
      </c>
    </row>
    <row r="158">
      <c r="A158" s="89">
        <v>1.0</v>
      </c>
      <c r="B158" s="90" t="s">
        <v>206</v>
      </c>
      <c r="C158" s="89">
        <v>167658.0</v>
      </c>
      <c r="E158" s="101">
        <f>+19</f>
        <v>19</v>
      </c>
      <c r="F158" s="93">
        <v>78.0</v>
      </c>
      <c r="G158" s="89">
        <v>78.0</v>
      </c>
    </row>
    <row r="159">
      <c r="A159" s="95">
        <v>2.0</v>
      </c>
      <c r="B159" s="96" t="s">
        <v>226</v>
      </c>
      <c r="C159" s="95">
        <v>162006.0</v>
      </c>
      <c r="E159" s="107">
        <f>+25</f>
        <v>25</v>
      </c>
      <c r="F159" s="99">
        <v>84.0</v>
      </c>
      <c r="G159" s="95">
        <v>84.0</v>
      </c>
    </row>
    <row r="160">
      <c r="A160" s="89">
        <v>3.0</v>
      </c>
      <c r="B160" s="90" t="s">
        <v>232</v>
      </c>
      <c r="C160" s="89">
        <v>148565.0</v>
      </c>
      <c r="E160" s="101">
        <f>+32</f>
        <v>32</v>
      </c>
      <c r="F160" s="93">
        <v>91.0</v>
      </c>
      <c r="G160" s="89">
        <v>91.0</v>
      </c>
    </row>
    <row r="161">
      <c r="A161" s="95">
        <v>4.0</v>
      </c>
      <c r="B161" s="116" t="s">
        <v>236</v>
      </c>
      <c r="C161" s="107"/>
      <c r="E161" s="107">
        <f>+50</f>
        <v>50</v>
      </c>
      <c r="F161" s="99">
        <v>109.0</v>
      </c>
      <c r="G161" s="95">
        <v>109.0</v>
      </c>
    </row>
    <row r="162">
      <c r="A162" s="102">
        <v>5.0</v>
      </c>
      <c r="B162" s="103" t="s">
        <v>237</v>
      </c>
      <c r="C162" s="102">
        <v>165179.0</v>
      </c>
      <c r="E162" s="104">
        <f>+51</f>
        <v>51</v>
      </c>
      <c r="F162" s="105">
        <v>110.0</v>
      </c>
      <c r="G162" s="102">
        <v>110.0</v>
      </c>
    </row>
    <row r="163">
      <c r="A163" s="110">
        <v>1.0</v>
      </c>
      <c r="B163" s="111" t="s">
        <v>164</v>
      </c>
      <c r="C163" s="110">
        <v>157150.0</v>
      </c>
      <c r="D163" s="110">
        <v>813.0</v>
      </c>
      <c r="E163" s="113">
        <f>+11</f>
        <v>11</v>
      </c>
      <c r="F163" s="114">
        <v>70.0</v>
      </c>
      <c r="G163" s="110">
        <v>70.0</v>
      </c>
    </row>
  </sheetData>
  <hyperlinks>
    <hyperlink r:id="rId1" ref="B2"/>
    <hyperlink r:id="rId2" ref="F2"/>
    <hyperlink r:id="rId3" ref="B3"/>
    <hyperlink r:id="rId4" ref="F3"/>
    <hyperlink r:id="rId5" ref="B4"/>
    <hyperlink r:id="rId6" ref="F4"/>
    <hyperlink r:id="rId7" ref="B5"/>
    <hyperlink r:id="rId8" ref="F5"/>
    <hyperlink r:id="rId9" ref="B7"/>
    <hyperlink r:id="rId10" ref="F7"/>
    <hyperlink r:id="rId11" ref="B8"/>
    <hyperlink r:id="rId12" ref="F8"/>
    <hyperlink r:id="rId13" ref="B9"/>
    <hyperlink r:id="rId14" ref="F9"/>
    <hyperlink r:id="rId15" ref="B10"/>
    <hyperlink r:id="rId16" ref="F10"/>
    <hyperlink r:id="rId17" ref="B11"/>
    <hyperlink r:id="rId18" ref="F11"/>
    <hyperlink r:id="rId19" ref="B12"/>
    <hyperlink r:id="rId20" ref="F12"/>
    <hyperlink r:id="rId21" ref="B13"/>
    <hyperlink r:id="rId22" ref="F13"/>
    <hyperlink r:id="rId23" ref="B14"/>
    <hyperlink r:id="rId24" ref="F14"/>
    <hyperlink r:id="rId25" ref="B15"/>
    <hyperlink r:id="rId26" ref="F15"/>
    <hyperlink r:id="rId27" ref="B16"/>
    <hyperlink r:id="rId28" ref="F16"/>
    <hyperlink r:id="rId29" ref="B17"/>
    <hyperlink r:id="rId30" ref="F17"/>
    <hyperlink r:id="rId31" ref="B18"/>
    <hyperlink r:id="rId32" ref="F18"/>
    <hyperlink r:id="rId33" ref="B19"/>
    <hyperlink r:id="rId34" ref="F19"/>
    <hyperlink r:id="rId35" ref="B20"/>
    <hyperlink r:id="rId36" ref="F20"/>
    <hyperlink r:id="rId37" ref="B21"/>
    <hyperlink r:id="rId38" ref="F21"/>
    <hyperlink r:id="rId39" ref="B22"/>
    <hyperlink r:id="rId40" ref="F22"/>
    <hyperlink r:id="rId41" ref="B23"/>
    <hyperlink r:id="rId42" ref="F23"/>
    <hyperlink r:id="rId43" ref="F24"/>
    <hyperlink r:id="rId44" ref="B25"/>
    <hyperlink r:id="rId45" ref="F25"/>
    <hyperlink r:id="rId46" ref="B26"/>
    <hyperlink r:id="rId47" ref="F26"/>
    <hyperlink r:id="rId48" ref="B27"/>
    <hyperlink r:id="rId49" ref="F27"/>
    <hyperlink r:id="rId50" ref="B28"/>
    <hyperlink r:id="rId51" ref="F28"/>
    <hyperlink r:id="rId52" ref="B29"/>
    <hyperlink r:id="rId53" ref="F29"/>
    <hyperlink r:id="rId54" ref="B30"/>
    <hyperlink r:id="rId55" ref="F30"/>
    <hyperlink r:id="rId56" ref="B31"/>
    <hyperlink r:id="rId57" ref="F31"/>
    <hyperlink r:id="rId58" ref="B32"/>
    <hyperlink r:id="rId59" ref="F32"/>
    <hyperlink r:id="rId60" ref="B33"/>
    <hyperlink r:id="rId61" ref="F33"/>
    <hyperlink r:id="rId62" ref="B34"/>
    <hyperlink r:id="rId63" ref="F34"/>
    <hyperlink r:id="rId64" ref="B35"/>
    <hyperlink r:id="rId65" ref="F35"/>
    <hyperlink r:id="rId66" ref="B36"/>
    <hyperlink r:id="rId67" ref="F36"/>
    <hyperlink r:id="rId68" ref="B37"/>
    <hyperlink r:id="rId69" ref="F37"/>
    <hyperlink r:id="rId70" ref="B38"/>
    <hyperlink r:id="rId71" ref="F38"/>
    <hyperlink r:id="rId72" ref="B39"/>
    <hyperlink r:id="rId73" ref="F39"/>
    <hyperlink r:id="rId74" ref="B40"/>
    <hyperlink r:id="rId75" ref="F40"/>
    <hyperlink r:id="rId76" ref="B41"/>
    <hyperlink r:id="rId77" ref="F41"/>
    <hyperlink r:id="rId78" ref="B42"/>
    <hyperlink r:id="rId79" ref="F42"/>
    <hyperlink r:id="rId80" ref="B43"/>
    <hyperlink r:id="rId81" ref="F43"/>
    <hyperlink r:id="rId82" ref="B44"/>
    <hyperlink r:id="rId83" ref="F44"/>
    <hyperlink r:id="rId84" ref="B45"/>
    <hyperlink r:id="rId85" ref="F45"/>
    <hyperlink r:id="rId86" ref="B46"/>
    <hyperlink r:id="rId87" ref="F46"/>
    <hyperlink r:id="rId88" ref="B47"/>
    <hyperlink r:id="rId89" ref="F47"/>
    <hyperlink r:id="rId90" ref="B48"/>
    <hyperlink r:id="rId91" ref="F48"/>
    <hyperlink r:id="rId92" ref="B49"/>
    <hyperlink r:id="rId93" ref="F49"/>
    <hyperlink r:id="rId94" ref="B50"/>
    <hyperlink r:id="rId95" ref="F50"/>
    <hyperlink r:id="rId96" ref="F51"/>
    <hyperlink r:id="rId97" ref="B52"/>
    <hyperlink r:id="rId98" ref="F52"/>
    <hyperlink r:id="rId99" ref="B53"/>
    <hyperlink r:id="rId100" ref="F53"/>
    <hyperlink r:id="rId101" ref="B54"/>
    <hyperlink r:id="rId102" ref="F54"/>
    <hyperlink r:id="rId103" ref="F55"/>
    <hyperlink r:id="rId104" ref="B56"/>
    <hyperlink r:id="rId105" ref="F56"/>
    <hyperlink r:id="rId106" ref="B57"/>
    <hyperlink r:id="rId107" ref="F57"/>
    <hyperlink r:id="rId108" ref="B58"/>
    <hyperlink r:id="rId109" ref="F58"/>
    <hyperlink r:id="rId110" ref="B59"/>
    <hyperlink r:id="rId111" ref="F59"/>
    <hyperlink r:id="rId112" ref="B60"/>
    <hyperlink r:id="rId113" ref="F60"/>
    <hyperlink r:id="rId114" ref="B61"/>
    <hyperlink r:id="rId115" ref="F61"/>
    <hyperlink r:id="rId116" ref="B62"/>
    <hyperlink r:id="rId117" ref="F62"/>
    <hyperlink r:id="rId118" ref="B63"/>
    <hyperlink r:id="rId119" ref="F63"/>
    <hyperlink r:id="rId120" ref="B64"/>
    <hyperlink r:id="rId121" ref="F64"/>
    <hyperlink r:id="rId122" ref="B65"/>
    <hyperlink r:id="rId123" ref="F65"/>
    <hyperlink r:id="rId124" ref="B66"/>
    <hyperlink r:id="rId125" ref="F66"/>
    <hyperlink r:id="rId126" ref="B67"/>
    <hyperlink r:id="rId127" ref="F67"/>
    <hyperlink r:id="rId128" ref="B68"/>
    <hyperlink r:id="rId129" ref="F68"/>
    <hyperlink r:id="rId130" ref="B69"/>
    <hyperlink r:id="rId131" ref="F69"/>
    <hyperlink r:id="rId132" ref="F70"/>
    <hyperlink r:id="rId133" ref="F71"/>
    <hyperlink r:id="rId134" ref="B72"/>
    <hyperlink r:id="rId135" ref="F72"/>
    <hyperlink r:id="rId136" ref="B73"/>
    <hyperlink r:id="rId137" ref="F73"/>
    <hyperlink r:id="rId138" ref="B74"/>
    <hyperlink r:id="rId139" ref="F74"/>
    <hyperlink r:id="rId140" ref="B75"/>
    <hyperlink r:id="rId141" ref="F75"/>
    <hyperlink r:id="rId142" ref="B76"/>
    <hyperlink r:id="rId143" ref="F76"/>
    <hyperlink r:id="rId144" ref="F77"/>
    <hyperlink r:id="rId145" ref="B78"/>
    <hyperlink r:id="rId146" ref="F78"/>
    <hyperlink r:id="rId147" ref="B79"/>
    <hyperlink r:id="rId148" ref="F79"/>
    <hyperlink r:id="rId149" ref="B80"/>
    <hyperlink r:id="rId150" ref="F80"/>
    <hyperlink r:id="rId151" ref="B81"/>
    <hyperlink r:id="rId152" ref="F81"/>
    <hyperlink r:id="rId153" ref="B82"/>
    <hyperlink r:id="rId154" ref="F82"/>
    <hyperlink r:id="rId155" ref="B83"/>
    <hyperlink r:id="rId156" ref="F83"/>
    <hyperlink r:id="rId157" ref="B84"/>
    <hyperlink r:id="rId158" ref="F84"/>
    <hyperlink r:id="rId159" ref="B85"/>
    <hyperlink r:id="rId160" ref="F85"/>
    <hyperlink r:id="rId161" ref="B86"/>
    <hyperlink r:id="rId162" ref="F86"/>
    <hyperlink r:id="rId163" ref="B87"/>
    <hyperlink r:id="rId164" ref="F87"/>
    <hyperlink r:id="rId165" ref="B88"/>
    <hyperlink r:id="rId166" ref="F88"/>
    <hyperlink r:id="rId167" ref="B89"/>
    <hyperlink r:id="rId168" ref="F89"/>
    <hyperlink r:id="rId169" ref="B90"/>
    <hyperlink r:id="rId170" ref="F90"/>
    <hyperlink r:id="rId171" ref="B91"/>
    <hyperlink r:id="rId172" ref="F91"/>
    <hyperlink r:id="rId173" ref="B92"/>
    <hyperlink r:id="rId174" ref="F92"/>
    <hyperlink r:id="rId175" ref="B93"/>
    <hyperlink r:id="rId176" ref="F93"/>
    <hyperlink r:id="rId177" ref="B94"/>
    <hyperlink r:id="rId178" ref="F94"/>
    <hyperlink r:id="rId179" ref="B95"/>
    <hyperlink r:id="rId180" ref="F95"/>
    <hyperlink r:id="rId181" ref="B96"/>
    <hyperlink r:id="rId182" ref="F96"/>
    <hyperlink r:id="rId183" ref="F97"/>
    <hyperlink r:id="rId184" ref="B98"/>
    <hyperlink r:id="rId185" ref="F98"/>
    <hyperlink r:id="rId186" ref="B99"/>
    <hyperlink r:id="rId187" ref="F99"/>
    <hyperlink r:id="rId188" ref="B100"/>
    <hyperlink r:id="rId189" ref="F100"/>
    <hyperlink r:id="rId190" ref="B101"/>
    <hyperlink r:id="rId191" ref="F101"/>
    <hyperlink r:id="rId192" ref="B102"/>
    <hyperlink r:id="rId193" ref="F102"/>
    <hyperlink r:id="rId194" ref="B103"/>
    <hyperlink r:id="rId195" ref="F103"/>
    <hyperlink r:id="rId196" ref="B104"/>
    <hyperlink r:id="rId197" ref="F104"/>
    <hyperlink r:id="rId198" ref="B105"/>
    <hyperlink r:id="rId199" ref="F105"/>
    <hyperlink r:id="rId200" ref="F106"/>
    <hyperlink r:id="rId201" ref="B107"/>
    <hyperlink r:id="rId202" ref="F107"/>
    <hyperlink r:id="rId203" ref="B108"/>
    <hyperlink r:id="rId204" ref="F108"/>
    <hyperlink r:id="rId205" ref="B109"/>
    <hyperlink r:id="rId206" ref="F109"/>
    <hyperlink r:id="rId207" ref="B110"/>
    <hyperlink r:id="rId208" ref="F110"/>
    <hyperlink r:id="rId209" ref="F111"/>
    <hyperlink r:id="rId210" ref="B112"/>
    <hyperlink r:id="rId211" ref="F112"/>
    <hyperlink r:id="rId212" ref="B113"/>
    <hyperlink r:id="rId213" ref="F113"/>
    <hyperlink r:id="rId214" ref="B114"/>
    <hyperlink r:id="rId215" ref="F114"/>
    <hyperlink r:id="rId216" ref="B115"/>
    <hyperlink r:id="rId217" ref="F115"/>
    <hyperlink r:id="rId218" ref="B116"/>
    <hyperlink r:id="rId219" ref="F116"/>
    <hyperlink r:id="rId220" ref="B117"/>
    <hyperlink r:id="rId221" ref="F117"/>
    <hyperlink r:id="rId222" ref="B118"/>
    <hyperlink r:id="rId223" ref="F118"/>
    <hyperlink r:id="rId224" ref="B119"/>
    <hyperlink r:id="rId225" ref="F119"/>
    <hyperlink r:id="rId226" ref="B120"/>
    <hyperlink r:id="rId227" ref="F120"/>
    <hyperlink r:id="rId228" ref="F121"/>
    <hyperlink r:id="rId229" ref="F122"/>
    <hyperlink r:id="rId230" ref="F123"/>
    <hyperlink r:id="rId231" ref="B124"/>
    <hyperlink r:id="rId232" ref="F124"/>
    <hyperlink r:id="rId233" ref="B125"/>
    <hyperlink r:id="rId234" ref="F125"/>
    <hyperlink r:id="rId235" ref="B126"/>
    <hyperlink r:id="rId236" ref="F126"/>
    <hyperlink r:id="rId237" ref="B127"/>
    <hyperlink r:id="rId238" ref="F127"/>
    <hyperlink r:id="rId239" ref="B128"/>
    <hyperlink r:id="rId240" ref="F128"/>
    <hyperlink r:id="rId241" ref="B129"/>
    <hyperlink r:id="rId242" ref="F129"/>
    <hyperlink r:id="rId243" ref="B130"/>
    <hyperlink r:id="rId244" ref="F130"/>
    <hyperlink r:id="rId245" ref="F131"/>
    <hyperlink r:id="rId246" ref="F132"/>
    <hyperlink r:id="rId247" ref="B133"/>
    <hyperlink r:id="rId248" ref="F133"/>
    <hyperlink r:id="rId249" ref="F134"/>
    <hyperlink r:id="rId250" ref="B135"/>
    <hyperlink r:id="rId251" ref="F135"/>
    <hyperlink r:id="rId252" ref="B136"/>
    <hyperlink r:id="rId253" ref="F136"/>
    <hyperlink r:id="rId254" ref="F137"/>
    <hyperlink r:id="rId255" ref="B138"/>
    <hyperlink r:id="rId256" ref="F138"/>
    <hyperlink r:id="rId257" ref="B139"/>
    <hyperlink r:id="rId258" ref="F139"/>
    <hyperlink r:id="rId259" ref="B140"/>
    <hyperlink r:id="rId260" ref="F140"/>
    <hyperlink r:id="rId261" ref="B141"/>
    <hyperlink r:id="rId262" ref="F141"/>
    <hyperlink r:id="rId263" ref="F142"/>
    <hyperlink r:id="rId264" ref="B143"/>
    <hyperlink r:id="rId265" ref="F143"/>
    <hyperlink r:id="rId266" ref="B144"/>
    <hyperlink r:id="rId267" ref="F144"/>
    <hyperlink r:id="rId268" ref="F145"/>
    <hyperlink r:id="rId269" ref="F146"/>
    <hyperlink r:id="rId270" ref="B147"/>
    <hyperlink r:id="rId271" ref="F147"/>
    <hyperlink r:id="rId272" ref="B148"/>
    <hyperlink r:id="rId273" ref="F148"/>
    <hyperlink r:id="rId274" ref="F149"/>
    <hyperlink r:id="rId275" ref="F150"/>
    <hyperlink r:id="rId276" ref="B151"/>
    <hyperlink r:id="rId277" ref="F151"/>
    <hyperlink r:id="rId278" ref="B152"/>
    <hyperlink r:id="rId279" ref="F152"/>
    <hyperlink r:id="rId280" ref="B153"/>
    <hyperlink r:id="rId281" ref="F153"/>
    <hyperlink r:id="rId282" ref="B154"/>
    <hyperlink r:id="rId283" ref="F154"/>
    <hyperlink r:id="rId284" ref="F155"/>
    <hyperlink r:id="rId285" ref="B156"/>
    <hyperlink r:id="rId286" ref="F156"/>
    <hyperlink r:id="rId287" ref="F157"/>
    <hyperlink r:id="rId288" ref="B158"/>
    <hyperlink r:id="rId289" ref="F158"/>
    <hyperlink r:id="rId290" ref="B159"/>
    <hyperlink r:id="rId291" ref="F159"/>
    <hyperlink r:id="rId292" ref="B160"/>
    <hyperlink r:id="rId293" ref="F160"/>
    <hyperlink r:id="rId294" ref="F161"/>
    <hyperlink r:id="rId295" ref="B162"/>
    <hyperlink r:id="rId296" ref="F162"/>
    <hyperlink r:id="rId297" ref="B163"/>
    <hyperlink r:id="rId298" ref="F163"/>
  </hyperlinks>
  <drawing r:id="rId299"/>
</worksheet>
</file>